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14.xml" ContentType="application/vnd.openxmlformats-officedocument.drawing+xml"/>
  <Override PartName="/xl/ctrlProps/ctrlProp12.xml" ContentType="application/vnd.ms-excel.controlproperties+xml"/>
  <Override PartName="/xl/drawings/drawing15.xml" ContentType="application/vnd.openxmlformats-officedocument.drawing+xml"/>
  <Override PartName="/xl/ctrlProps/ctrlProp13.xml" ContentType="application/vnd.ms-excel.controlproperties+xml"/>
  <Override PartName="/xl/drawings/drawing16.xml" ContentType="application/vnd.openxmlformats-officedocument.drawing+xml"/>
  <Override PartName="/xl/ctrlProps/ctrlProp14.xml" ContentType="application/vnd.ms-excel.controlproperties+xml"/>
  <Override PartName="/xl/drawings/drawing17.xml" ContentType="application/vnd.openxmlformats-officedocument.drawing+xml"/>
  <Override PartName="/xl/ctrlProps/ctrlProp15.xml" ContentType="application/vnd.ms-excel.controlproperties+xml"/>
  <Override PartName="/xl/drawings/drawing18.xml" ContentType="application/vnd.openxmlformats-officedocument.drawing+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trlProps/ctrlProp31.xml" ContentType="application/vnd.ms-excel.controlproperties+xml"/>
  <Override PartName="/xl/drawings/drawing25.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2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7.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28.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29.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30.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1.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32.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33.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3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3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3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3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8.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39.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4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4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drawings/drawing42.xml" ContentType="application/vnd.openxmlformats-officedocument.drawing+xml"/>
  <Override PartName="/xl/ctrlProps/ctrlProp122.xml" ContentType="application/vnd.ms-excel.controlproperties+xml"/>
  <Override PartName="/xl/ctrlProps/ctrlProp123.xml" ContentType="application/vnd.ms-excel.controlproperties+xml"/>
  <Override PartName="/xl/drawings/drawing43.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44.xml" ContentType="application/vnd.openxmlformats-officedocument.drawing+xml"/>
  <Override PartName="/xl/ctrlProps/ctrlProp127.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ctrlProps/ctrlProp128.xml" ContentType="application/vnd.ms-excel.controlproperties+xml"/>
  <Override PartName="/xl/ctrlProps/ctrlProp129.xml" ContentType="application/vnd.ms-excel.controlproperties+xml"/>
  <Override PartName="/xl/drawings/drawing47.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48.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49.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50.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drawings/drawing51.xml" ContentType="application/vnd.openxmlformats-officedocument.drawing+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drawings/drawing52.xml" ContentType="application/vnd.openxmlformats-officedocument.drawing+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drawings/drawing53.xml" ContentType="application/vnd.openxmlformats-officedocument.drawing+xml"/>
  <Override PartName="/xl/ctrlProps/ctrlProp158.xml" ContentType="application/vnd.ms-excel.controlproperties+xml"/>
  <Override PartName="/xl/ctrlProps/ctrlProp159.xml" ContentType="application/vnd.ms-excel.controlproperties+xml"/>
  <Override PartName="/xl/drawings/drawing54.xml" ContentType="application/vnd.openxmlformats-officedocument.drawing+xml"/>
  <Override PartName="/xl/ctrlProps/ctrlProp160.xml" ContentType="application/vnd.ms-excel.controlproperties+xml"/>
  <Override PartName="/xl/ctrlProps/ctrlProp161.xml" ContentType="application/vnd.ms-excel.controlproperties+xml"/>
  <Override PartName="/xl/drawings/drawing55.xml" ContentType="application/vnd.openxmlformats-officedocument.drawing+xml"/>
  <Override PartName="/xl/ctrlProps/ctrlProp162.xml" ContentType="application/vnd.ms-excel.controlproperties+xml"/>
  <Override PartName="/xl/drawings/drawing56.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57.xml" ContentType="application/vnd.openxmlformats-officedocument.drawing+xml"/>
  <Override PartName="/xl/ctrlProps/ctrlProp169.xml" ContentType="application/vnd.ms-excel.controlproperties+xml"/>
  <Override PartName="/xl/drawings/drawing58.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drawings/drawing59.xml" ContentType="application/vnd.openxmlformats-officedocument.drawing+xml"/>
  <Override PartName="/xl/ctrlProps/ctrlProp175.xml" ContentType="application/vnd.ms-excel.controlproperties+xml"/>
  <Override PartName="/xl/drawings/drawing60.xml" ContentType="application/vnd.openxmlformats-officedocument.drawing+xml"/>
  <Override PartName="/xl/comments3.xml" ContentType="application/vnd.openxmlformats-officedocument.spreadsheetml.comments+xml"/>
  <Override PartName="/xl/drawings/drawing61.xml" ContentType="application/vnd.openxmlformats-officedocument.drawing+xml"/>
  <Override PartName="/xl/comments4.xml" ContentType="application/vnd.openxmlformats-officedocument.spreadsheetml.comments+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5.xml" ContentType="application/vnd.openxmlformats-officedocument.drawing+xml"/>
  <Override PartName="/xl/ctrlProps/ctrlProp198.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style9.xml" ContentType="application/vnd.ms-office.chartstyle+xml"/>
  <Override PartName="/xl/charts/colors9.xml" ContentType="application/vnd.ms-office.chartcolorstyle+xml"/>
  <Override PartName="/xl/charts/chart21.xml" ContentType="application/vnd.openxmlformats-officedocument.drawingml.chart+xml"/>
  <Override PartName="/xl/charts/style10.xml" ContentType="application/vnd.ms-office.chartstyle+xml"/>
  <Override PartName="/xl/charts/colors10.xml" ContentType="application/vnd.ms-office.chartcolorstyle+xml"/>
  <Override PartName="/xl/charts/chart22.xml" ContentType="application/vnd.openxmlformats-officedocument.drawingml.chart+xml"/>
  <Override PartName="/xl/charts/style11.xml" ContentType="application/vnd.ms-office.chartstyle+xml"/>
  <Override PartName="/xl/charts/colors11.xml" ContentType="application/vnd.ms-office.chartcolorstyle+xml"/>
  <Override PartName="/xl/charts/chart23.xml" ContentType="application/vnd.openxmlformats-officedocument.drawingml.chart+xml"/>
  <Override PartName="/xl/charts/style12.xml" ContentType="application/vnd.ms-office.chartstyle+xml"/>
  <Override PartName="/xl/charts/colors12.xml" ContentType="application/vnd.ms-office.chartcolorstyle+xml"/>
  <Override PartName="/xl/charts/chart24.xml" ContentType="application/vnd.openxmlformats-officedocument.drawingml.chart+xml"/>
  <Override PartName="/xl/charts/style13.xml" ContentType="application/vnd.ms-office.chartstyle+xml"/>
  <Override PartName="/xl/charts/colors13.xml" ContentType="application/vnd.ms-office.chartcolorstyle+xml"/>
  <Override PartName="/xl/charts/chart2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6.xml" ContentType="application/vnd.openxmlformats-officedocument.drawing+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67.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harts/chart29.xml" ContentType="application/vnd.openxmlformats-officedocument.drawingml.chart+xml"/>
  <Override PartName="/xl/charts/chart30.xml" ContentType="application/vnd.openxmlformats-officedocument.drawingml.chart+xml"/>
  <Override PartName="/xl/drawings/drawing68.xml" ContentType="application/vnd.openxmlformats-officedocument.drawing+xml"/>
  <Override PartName="/xl/drawings/drawing69.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EstaPastaDeTrabalho" defaultThemeVersion="166925"/>
  <mc:AlternateContent xmlns:mc="http://schemas.openxmlformats.org/markup-compatibility/2006">
    <mc:Choice Requires="x15">
      <x15ac:absPath xmlns:x15ac="http://schemas.microsoft.com/office/spreadsheetml/2010/11/ac" url="C:\Users\Lucineia Hashimoto\Desktop\Planilhas\"/>
    </mc:Choice>
  </mc:AlternateContent>
  <xr:revisionPtr revIDLastSave="0" documentId="13_ncr:1_{62DF0F4D-8FCD-4B65-918F-075F5A49416B}" xr6:coauthVersionLast="47" xr6:coauthVersionMax="47" xr10:uidLastSave="{00000000-0000-0000-0000-000000000000}"/>
  <workbookProtection workbookAlgorithmName="SHA-512" workbookHashValue="k/W+s5WjAQszKZVvQAdG6JpQsCfZyDeiOfPLALlr4qjo3xbl2Et7buFebImlXZ+lDvLbol65OuW+YH3EHCAm0g==" workbookSaltValue="tDipW0aHjq9ghnENmlcOeQ==" workbookSpinCount="100000" lockStructure="1"/>
  <bookViews>
    <workbookView showSheetTabs="0" xWindow="-120" yWindow="-120" windowWidth="20730" windowHeight="11040" tabRatio="933" firstSheet="30" activeTab="30" xr2:uid="{00000000-000D-0000-FFFF-FFFF00000000}"/>
  </bookViews>
  <sheets>
    <sheet name="1" sheetId="87" state="hidden" r:id="rId1"/>
    <sheet name="2" sheetId="88" state="hidden" r:id="rId2"/>
    <sheet name="3" sheetId="89" state="hidden" r:id="rId3"/>
    <sheet name="4" sheetId="90" state="hidden" r:id="rId4"/>
    <sheet name="5" sheetId="91" state="hidden" r:id="rId5"/>
    <sheet name="6" sheetId="92" state="hidden" r:id="rId6"/>
    <sheet name="7" sheetId="93" state="hidden" r:id="rId7"/>
    <sheet name="8" sheetId="94" state="hidden" r:id="rId8"/>
    <sheet name="9" sheetId="95" state="hidden" r:id="rId9"/>
    <sheet name="10" sheetId="96" state="hidden" r:id="rId10"/>
    <sheet name="11" sheetId="97" state="hidden" r:id="rId11"/>
    <sheet name="12" sheetId="98" state="hidden" r:id="rId12"/>
    <sheet name="Banco 01" sheetId="1" state="hidden" r:id="rId13"/>
    <sheet name="Banco 01 (2)" sheetId="51" state="hidden" r:id="rId14"/>
    <sheet name="Banco 03" sheetId="57" state="hidden" r:id="rId15"/>
    <sheet name="Banco 03 (2)" sheetId="58" state="hidden" r:id="rId16"/>
    <sheet name="Banco 03 (3)" sheetId="59" state="hidden" r:id="rId17"/>
    <sheet name="Banco 03 (4)" sheetId="60" state="hidden" r:id="rId18"/>
    <sheet name="Banco 03 (5)" sheetId="61" state="hidden" r:id="rId19"/>
    <sheet name="Simples CC" sheetId="67" state="hidden" r:id="rId20"/>
    <sheet name="Banco 02" sheetId="33" state="hidden" r:id="rId21"/>
    <sheet name="Banco 04" sheetId="34" state="hidden" r:id="rId22"/>
    <sheet name="Banco 04 (2)" sheetId="62" state="hidden" r:id="rId23"/>
    <sheet name="Banco 05" sheetId="35" state="hidden" r:id="rId24"/>
    <sheet name="Gráfico" sheetId="66" state="hidden" r:id="rId25"/>
    <sheet name="Fator R" sheetId="68" state="hidden" r:id="rId26"/>
    <sheet name="Folha" sheetId="71" state="hidden" r:id="rId27"/>
    <sheet name="Suporte" sheetId="2" state="hidden" r:id="rId28"/>
    <sheet name="Info" sheetId="74" state="hidden" r:id="rId29"/>
    <sheet name="Aprendizado" sheetId="77" state="hidden" r:id="rId30"/>
    <sheet name="Acesso" sheetId="73" r:id="rId31"/>
    <sheet name="GO" sheetId="31" state="hidden" r:id="rId32"/>
    <sheet name="Início" sheetId="5" state="hidden" r:id="rId33"/>
    <sheet name="Cadastros" sheetId="6" state="hidden" r:id="rId34"/>
    <sheet name="Informação" sheetId="76" state="hidden" r:id="rId35"/>
    <sheet name="Básica" sheetId="75" state="hidden" r:id="rId36"/>
    <sheet name="Real T" sheetId="36" state="hidden" r:id="rId37"/>
    <sheet name="IPI" sheetId="78" state="hidden" r:id="rId38"/>
    <sheet name="ICMS" sheetId="80" state="hidden" r:id="rId39"/>
    <sheet name="Presumido T" sheetId="37" state="hidden" r:id="rId40"/>
    <sheet name="Simples T" sheetId="38" state="hidden" r:id="rId41"/>
    <sheet name="Créditos" sheetId="11" state="hidden" r:id="rId42"/>
    <sheet name="Atividades" sheetId="12" state="hidden" r:id="rId43"/>
    <sheet name="Lançamentos" sheetId="7" state="hidden" r:id="rId44"/>
    <sheet name="Fev" sheetId="39" state="hidden" r:id="rId45"/>
    <sheet name="Mar" sheetId="40" state="hidden" r:id="rId46"/>
    <sheet name="Abr" sheetId="41" state="hidden" r:id="rId47"/>
    <sheet name="Mai" sheetId="42" state="hidden" r:id="rId48"/>
    <sheet name="Jun" sheetId="43" state="hidden" r:id="rId49"/>
    <sheet name="Jul" sheetId="44" state="hidden" r:id="rId50"/>
    <sheet name="Ago" sheetId="45" state="hidden" r:id="rId51"/>
    <sheet name="Set" sheetId="46" state="hidden" r:id="rId52"/>
    <sheet name="Out" sheetId="47" state="hidden" r:id="rId53"/>
    <sheet name="Nov" sheetId="48" state="hidden" r:id="rId54"/>
    <sheet name="Dez" sheetId="49" state="hidden" r:id="rId55"/>
    <sheet name="Bases" sheetId="70" state="hidden" r:id="rId56"/>
    <sheet name="Receita 01" sheetId="50" state="hidden" r:id="rId57"/>
    <sheet name="Receita 02" sheetId="18" state="hidden" r:id="rId58"/>
    <sheet name="Receita 03" sheetId="19" state="hidden" r:id="rId59"/>
    <sheet name="Receita 04" sheetId="20" state="hidden" r:id="rId60"/>
    <sheet name="Receita 05" sheetId="23" state="hidden" r:id="rId61"/>
    <sheet name="Faturamento" sheetId="13" state="hidden" r:id="rId62"/>
    <sheet name="Custos" sheetId="14" state="hidden" r:id="rId63"/>
    <sheet name="Comércio" sheetId="22" state="hidden" r:id="rId64"/>
    <sheet name="Serviços" sheetId="21" state="hidden" r:id="rId65"/>
    <sheet name="Despesas" sheetId="15" state="hidden" r:id="rId66"/>
    <sheet name="DespAna" sheetId="86" state="hidden" r:id="rId67"/>
    <sheet name="Outros" sheetId="16" state="hidden" r:id="rId68"/>
    <sheet name="PF" sheetId="81" state="hidden" r:id="rId69"/>
    <sheet name="Fator Rs" sheetId="69" state="hidden" r:id="rId70"/>
    <sheet name="Simples" sheetId="17" state="hidden" r:id="rId71"/>
    <sheet name="Simples (2)" sheetId="52" state="hidden" r:id="rId72"/>
    <sheet name="Simples (3)" sheetId="53" state="hidden" r:id="rId73"/>
    <sheet name="Simples (4)" sheetId="54" state="hidden" r:id="rId74"/>
    <sheet name="Simples (5)" sheetId="55" state="hidden" r:id="rId75"/>
    <sheet name="Simples (6)" sheetId="56" state="hidden" r:id="rId76"/>
    <sheet name="Sub" sheetId="84" state="hidden" r:id="rId77"/>
    <sheet name="Controles" sheetId="8" state="hidden" r:id="rId78"/>
    <sheet name="Resumo" sheetId="24" state="hidden" r:id="rId79"/>
    <sheet name="Analítico" sheetId="25" state="hidden" r:id="rId80"/>
    <sheet name="Compara" sheetId="85" state="hidden" r:id="rId81"/>
    <sheet name="Relatórios" sheetId="9" state="hidden" r:id="rId82"/>
    <sheet name="Presumido" sheetId="27" state="hidden" r:id="rId83"/>
    <sheet name="Simples N" sheetId="28" state="hidden" r:id="rId84"/>
    <sheet name="PessoaF" sheetId="83" state="hidden" r:id="rId85"/>
    <sheet name="Impressão" sheetId="26" state="hidden" r:id="rId86"/>
    <sheet name="Dashboard" sheetId="10" state="hidden" r:id="rId87"/>
    <sheet name="Dash 02" sheetId="29" state="hidden" r:id="rId88"/>
    <sheet name="Anual" sheetId="64" state="hidden" r:id="rId89"/>
    <sheet name="Estrutura" sheetId="65" state="hidden" r:id="rId90"/>
    <sheet name="Simulação" sheetId="63" state="hidden" r:id="rId91"/>
  </sheets>
  <functionGroups builtInGroupCount="19"/>
  <definedNames>
    <definedName name="_xlnm._FilterDatabase" localSheetId="46" hidden="1">Abr!$C$14:$K$14</definedName>
    <definedName name="_xlnm._FilterDatabase" localSheetId="50" hidden="1">Ago!$C$14:$K$14</definedName>
    <definedName name="_xlnm._FilterDatabase" localSheetId="54" hidden="1">Dez!$C$14:$K$14</definedName>
    <definedName name="_xlnm._FilterDatabase" localSheetId="44" hidden="1">Fev!$C$14:$K$14</definedName>
    <definedName name="_xlnm._FilterDatabase" localSheetId="49" hidden="1">Jul!$C$14:$K$14</definedName>
    <definedName name="_xlnm._FilterDatabase" localSheetId="48" hidden="1">Jun!$C$14:$K$14</definedName>
    <definedName name="_xlnm._FilterDatabase" localSheetId="43" hidden="1">Lançamentos!$C$14:$K$14</definedName>
    <definedName name="_xlnm._FilterDatabase" localSheetId="47" hidden="1">Mai!$C$14:$K$14</definedName>
    <definedName name="_xlnm._FilterDatabase" localSheetId="45" hidden="1">Mar!$C$14:$K$14</definedName>
    <definedName name="_xlnm._FilterDatabase" localSheetId="53" hidden="1">Nov!$C$14:$K$14</definedName>
    <definedName name="_xlnm._FilterDatabase" localSheetId="52" hidden="1">Out!$C$14:$K$14</definedName>
    <definedName name="_xlnm._FilterDatabase" localSheetId="51" hidden="1">Set!$C$14:$K$14</definedName>
    <definedName name="_xlnm.Print_Area" localSheetId="80">Compara!$C$5:$F$15</definedName>
    <definedName name="_xlnm.Print_Area" localSheetId="85">Impressão!$D$7:$U$214</definedName>
    <definedName name="_xlnm.Print_Area" localSheetId="84">PessoaF!$C$3:$P$17</definedName>
    <definedName name="_xlnm.Print_Area" localSheetId="82">Presumido!$C$3:$P$59</definedName>
    <definedName name="_xlnm.Print_Area" localSheetId="81">Relatórios!$C$3:$P$60</definedName>
    <definedName name="_xlnm.Print_Area" localSheetId="83">'Simples N'!$C$3:$P$84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69" l="1"/>
  <c r="D16" i="69" s="1"/>
  <c r="AI15" i="62" l="1"/>
  <c r="AJ15" i="62"/>
  <c r="AK15" i="62"/>
  <c r="AL15" i="62"/>
  <c r="AM15" i="62"/>
  <c r="AN15" i="62"/>
  <c r="AO15" i="62"/>
  <c r="AP15" i="62"/>
  <c r="AQ15" i="62"/>
  <c r="AR15" i="62"/>
  <c r="AS15" i="62"/>
  <c r="AI12" i="62"/>
  <c r="AJ12" i="62"/>
  <c r="AK12" i="62"/>
  <c r="AL12" i="62"/>
  <c r="AM12" i="62"/>
  <c r="AN12" i="62"/>
  <c r="AO12" i="62"/>
  <c r="AP12" i="62"/>
  <c r="AQ12" i="62"/>
  <c r="AR12" i="62"/>
  <c r="AS12" i="62"/>
  <c r="AH15" i="62"/>
  <c r="R15" i="62" s="1"/>
  <c r="AH12" i="62"/>
  <c r="R12" i="62" s="1"/>
  <c r="AI6" i="34"/>
  <c r="AJ6" i="34"/>
  <c r="AK6" i="34"/>
  <c r="AL6" i="34"/>
  <c r="AM6" i="34"/>
  <c r="AN6" i="34"/>
  <c r="AO6" i="34"/>
  <c r="AP6" i="34"/>
  <c r="AQ6" i="34"/>
  <c r="AR6" i="34"/>
  <c r="AS6" i="34"/>
  <c r="AI9" i="34"/>
  <c r="AJ9" i="34"/>
  <c r="AK9" i="34"/>
  <c r="AL9" i="34"/>
  <c r="AM9" i="34"/>
  <c r="AN9" i="34"/>
  <c r="AO9" i="34"/>
  <c r="AP9" i="34"/>
  <c r="AQ9" i="34"/>
  <c r="AR9" i="34"/>
  <c r="AS9" i="34"/>
  <c r="AI12" i="34"/>
  <c r="AJ12" i="34"/>
  <c r="AK12" i="34"/>
  <c r="AL12" i="34"/>
  <c r="AM12" i="34"/>
  <c r="AN12" i="34"/>
  <c r="AO12" i="34"/>
  <c r="AP12" i="34"/>
  <c r="AQ12" i="34"/>
  <c r="AR12" i="34"/>
  <c r="AS12" i="34"/>
  <c r="AI15" i="34"/>
  <c r="AJ15" i="34"/>
  <c r="AK15" i="34"/>
  <c r="AL15" i="34"/>
  <c r="AM15" i="34"/>
  <c r="AN15" i="34"/>
  <c r="AO15" i="34"/>
  <c r="AP15" i="34"/>
  <c r="AQ15" i="34"/>
  <c r="AR15" i="34"/>
  <c r="AS15" i="34"/>
  <c r="AI18" i="34"/>
  <c r="AJ18" i="34"/>
  <c r="AK18" i="34"/>
  <c r="AL18" i="34"/>
  <c r="AM18" i="34"/>
  <c r="AN18" i="34"/>
  <c r="AO18" i="34"/>
  <c r="AP18" i="34"/>
  <c r="AQ18" i="34"/>
  <c r="AR18" i="34"/>
  <c r="AS18" i="34"/>
  <c r="AH18" i="34"/>
  <c r="R18" i="34" s="1"/>
  <c r="AH15" i="34"/>
  <c r="R15" i="34" s="1"/>
  <c r="AH12" i="34"/>
  <c r="R12" i="34" s="1"/>
  <c r="AH9" i="34"/>
  <c r="R9" i="34" s="1"/>
  <c r="AH6" i="34"/>
  <c r="R6" i="34" s="1"/>
  <c r="D170" i="57"/>
  <c r="D171" i="57" s="1"/>
  <c r="D172" i="57" s="1"/>
  <c r="D173" i="57" s="1"/>
  <c r="D174" i="57" s="1"/>
  <c r="E170" i="57"/>
  <c r="E171" i="57" s="1"/>
  <c r="E172" i="57" s="1"/>
  <c r="E173" i="57" s="1"/>
  <c r="E174" i="57" s="1"/>
  <c r="F170" i="57"/>
  <c r="F171" i="57" s="1"/>
  <c r="F172" i="57" s="1"/>
  <c r="F173" i="57" s="1"/>
  <c r="F174" i="57" s="1"/>
  <c r="G170" i="57"/>
  <c r="G171" i="57" s="1"/>
  <c r="G172" i="57" s="1"/>
  <c r="G173" i="57" s="1"/>
  <c r="G174" i="57" s="1"/>
  <c r="H170" i="57"/>
  <c r="H171" i="57" s="1"/>
  <c r="H172" i="57" s="1"/>
  <c r="H173" i="57" s="1"/>
  <c r="H174" i="57" s="1"/>
  <c r="I170" i="57"/>
  <c r="J170" i="57"/>
  <c r="K170" i="57"/>
  <c r="K171" i="57" s="1"/>
  <c r="K172" i="57" s="1"/>
  <c r="K173" i="57" s="1"/>
  <c r="K174" i="57" s="1"/>
  <c r="L170" i="57"/>
  <c r="L171" i="57" s="1"/>
  <c r="L172" i="57" s="1"/>
  <c r="L173" i="57" s="1"/>
  <c r="L174" i="57" s="1"/>
  <c r="M170" i="57"/>
  <c r="M171" i="57" s="1"/>
  <c r="M172" i="57" s="1"/>
  <c r="M173" i="57" s="1"/>
  <c r="M174" i="57" s="1"/>
  <c r="N170" i="57"/>
  <c r="C170" i="57"/>
  <c r="C171" i="57" s="1"/>
  <c r="C172" i="57" s="1"/>
  <c r="C173" i="57" s="1"/>
  <c r="C174" i="57" s="1"/>
  <c r="I171" i="57"/>
  <c r="I172" i="57" s="1"/>
  <c r="I173" i="57" s="1"/>
  <c r="I174" i="57" s="1"/>
  <c r="J171" i="57"/>
  <c r="J172" i="57" s="1"/>
  <c r="J173" i="57" s="1"/>
  <c r="J174" i="57" s="1"/>
  <c r="N171" i="57"/>
  <c r="N172" i="57" s="1"/>
  <c r="N173" i="57" s="1"/>
  <c r="N174" i="57" s="1"/>
  <c r="P260" i="58"/>
  <c r="B270" i="58"/>
  <c r="P263" i="58"/>
  <c r="P262" i="58"/>
  <c r="P261" i="58"/>
  <c r="P259" i="58"/>
  <c r="P259" i="57"/>
  <c r="P260" i="57"/>
  <c r="P261" i="57"/>
  <c r="P262" i="57"/>
  <c r="P263" i="57"/>
  <c r="K7" i="7"/>
  <c r="E9" i="63"/>
  <c r="K11" i="40"/>
  <c r="K11" i="41"/>
  <c r="K11" i="42"/>
  <c r="K11" i="43"/>
  <c r="K11" i="44"/>
  <c r="K11" i="45"/>
  <c r="K11" i="46"/>
  <c r="K11" i="47"/>
  <c r="K11" i="48"/>
  <c r="K11" i="49"/>
  <c r="K11" i="39"/>
  <c r="K12" i="7"/>
  <c r="K12" i="40"/>
  <c r="K12" i="41"/>
  <c r="K12" i="42"/>
  <c r="K12" i="43"/>
  <c r="K12" i="44"/>
  <c r="K12" i="45"/>
  <c r="K12" i="46"/>
  <c r="K12" i="47"/>
  <c r="K12" i="48"/>
  <c r="K12" i="49"/>
  <c r="K12" i="39"/>
  <c r="J12" i="7"/>
  <c r="J12" i="40"/>
  <c r="J12" i="41"/>
  <c r="J12" i="42"/>
  <c r="J12" i="43"/>
  <c r="J12" i="44"/>
  <c r="J12" i="45"/>
  <c r="J12" i="46"/>
  <c r="J12" i="47"/>
  <c r="J12" i="48"/>
  <c r="J12" i="49"/>
  <c r="J12" i="39"/>
  <c r="I12" i="7"/>
  <c r="I12" i="40"/>
  <c r="I12" i="41"/>
  <c r="I12" i="42"/>
  <c r="I12" i="43"/>
  <c r="I12" i="44"/>
  <c r="I12" i="45"/>
  <c r="I12" i="46"/>
  <c r="I12" i="47"/>
  <c r="I12" i="48"/>
  <c r="I12" i="49"/>
  <c r="I12" i="39"/>
  <c r="J11" i="7"/>
  <c r="J11" i="40"/>
  <c r="J11" i="41"/>
  <c r="J11" i="42"/>
  <c r="J11" i="43"/>
  <c r="J11" i="44"/>
  <c r="J11" i="45"/>
  <c r="J11" i="46"/>
  <c r="J11" i="47"/>
  <c r="J11" i="48"/>
  <c r="J11" i="49"/>
  <c r="J11" i="39"/>
  <c r="I11" i="40"/>
  <c r="I11" i="41"/>
  <c r="I11" i="42"/>
  <c r="I11" i="43"/>
  <c r="I11" i="44"/>
  <c r="I11" i="45"/>
  <c r="I11" i="46"/>
  <c r="I11" i="47"/>
  <c r="I11" i="48"/>
  <c r="I11" i="49"/>
  <c r="I11" i="39"/>
  <c r="G12" i="7"/>
  <c r="G12" i="40"/>
  <c r="G12" i="41"/>
  <c r="G12" i="42"/>
  <c r="G12" i="43"/>
  <c r="G12" i="44"/>
  <c r="G12" i="45"/>
  <c r="G12" i="46"/>
  <c r="G12" i="47"/>
  <c r="G12" i="48"/>
  <c r="G12" i="49"/>
  <c r="G12" i="39"/>
  <c r="H12" i="7"/>
  <c r="H12" i="40"/>
  <c r="H12" i="41"/>
  <c r="H12" i="42"/>
  <c r="H12" i="43"/>
  <c r="H12" i="44"/>
  <c r="H12" i="45"/>
  <c r="H12" i="46"/>
  <c r="H12" i="47"/>
  <c r="H12" i="48"/>
  <c r="H12" i="49"/>
  <c r="H12" i="39"/>
  <c r="G11" i="7"/>
  <c r="G11" i="40"/>
  <c r="G11" i="41"/>
  <c r="G11" i="42"/>
  <c r="G11" i="43"/>
  <c r="G11" i="44"/>
  <c r="G11" i="45"/>
  <c r="G11" i="46"/>
  <c r="G11" i="47"/>
  <c r="G11" i="48"/>
  <c r="G11" i="49"/>
  <c r="G11" i="39"/>
  <c r="H11" i="40"/>
  <c r="H11" i="41"/>
  <c r="H11" i="42"/>
  <c r="H11" i="43"/>
  <c r="H11" i="44"/>
  <c r="H11" i="45"/>
  <c r="H11" i="46"/>
  <c r="H11" i="47"/>
  <c r="H11" i="48"/>
  <c r="H11" i="49"/>
  <c r="H11" i="39"/>
  <c r="K7" i="40"/>
  <c r="K7" i="41"/>
  <c r="K7" i="42"/>
  <c r="K7" i="43"/>
  <c r="K7" i="44"/>
  <c r="K7" i="45"/>
  <c r="K7" i="46"/>
  <c r="K7" i="47"/>
  <c r="K7" i="48"/>
  <c r="K7" i="49"/>
  <c r="K7" i="39"/>
  <c r="K6" i="7"/>
  <c r="K6" i="40"/>
  <c r="K6" i="41"/>
  <c r="K6" i="42"/>
  <c r="K6" i="43"/>
  <c r="K6" i="44"/>
  <c r="K6" i="45"/>
  <c r="K6" i="46"/>
  <c r="K6" i="47"/>
  <c r="K6" i="48"/>
  <c r="K6" i="49"/>
  <c r="K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108" i="39"/>
  <c r="K109" i="39"/>
  <c r="K110" i="39"/>
  <c r="K111" i="39"/>
  <c r="K112" i="39"/>
  <c r="K113" i="39"/>
  <c r="K114" i="39"/>
  <c r="K115" i="39"/>
  <c r="K116" i="39"/>
  <c r="K117" i="39"/>
  <c r="K118" i="39"/>
  <c r="K119" i="39"/>
  <c r="K120" i="39"/>
  <c r="K121" i="39"/>
  <c r="K122" i="39"/>
  <c r="K123" i="39"/>
  <c r="K124" i="39"/>
  <c r="K125" i="39"/>
  <c r="K126" i="39"/>
  <c r="K127" i="39"/>
  <c r="K128" i="39"/>
  <c r="K129" i="39"/>
  <c r="K130" i="39"/>
  <c r="K131" i="39"/>
  <c r="K132" i="39"/>
  <c r="K133" i="39"/>
  <c r="K134" i="39"/>
  <c r="K135" i="39"/>
  <c r="K136" i="39"/>
  <c r="K137" i="39"/>
  <c r="K138" i="39"/>
  <c r="K139" i="39"/>
  <c r="K140" i="39"/>
  <c r="K141" i="39"/>
  <c r="K142" i="39"/>
  <c r="K143" i="39"/>
  <c r="K144" i="39"/>
  <c r="K145" i="39"/>
  <c r="K146" i="39"/>
  <c r="K147" i="39"/>
  <c r="K148" i="39"/>
  <c r="K149" i="39"/>
  <c r="K150" i="39"/>
  <c r="K151" i="39"/>
  <c r="K152" i="39"/>
  <c r="K153" i="39"/>
  <c r="K154" i="39"/>
  <c r="K155" i="39"/>
  <c r="K156" i="39"/>
  <c r="K157" i="39"/>
  <c r="K158" i="39"/>
  <c r="K159" i="39"/>
  <c r="K160" i="39"/>
  <c r="K161" i="39"/>
  <c r="K162" i="39"/>
  <c r="K163" i="39"/>
  <c r="K164" i="39"/>
  <c r="K165" i="39"/>
  <c r="K166" i="39"/>
  <c r="K167" i="39"/>
  <c r="K168" i="39"/>
  <c r="K169" i="39"/>
  <c r="K170" i="39"/>
  <c r="K171" i="39"/>
  <c r="K172" i="39"/>
  <c r="K173" i="39"/>
  <c r="K174" i="39"/>
  <c r="K175" i="39"/>
  <c r="K176" i="39"/>
  <c r="K177" i="39"/>
  <c r="K178" i="39"/>
  <c r="K179" i="39"/>
  <c r="K180" i="39"/>
  <c r="K181" i="39"/>
  <c r="K182" i="39"/>
  <c r="K183" i="39"/>
  <c r="K184" i="39"/>
  <c r="K185" i="39"/>
  <c r="K186" i="39"/>
  <c r="K187" i="39"/>
  <c r="K188" i="39"/>
  <c r="K189" i="39"/>
  <c r="K190" i="39"/>
  <c r="K191" i="39"/>
  <c r="K192" i="39"/>
  <c r="K193" i="39"/>
  <c r="K194" i="39"/>
  <c r="K195" i="39"/>
  <c r="K196" i="39"/>
  <c r="K197" i="39"/>
  <c r="K198" i="39"/>
  <c r="K199" i="39"/>
  <c r="K200" i="39"/>
  <c r="K201" i="39"/>
  <c r="K202" i="39"/>
  <c r="K203" i="39"/>
  <c r="K204" i="39"/>
  <c r="K205" i="39"/>
  <c r="K206" i="39"/>
  <c r="K207" i="39"/>
  <c r="K208" i="39"/>
  <c r="K209" i="39"/>
  <c r="K210" i="39"/>
  <c r="K211" i="39"/>
  <c r="K212" i="39"/>
  <c r="K213" i="39"/>
  <c r="K214" i="39"/>
  <c r="K215" i="39"/>
  <c r="K216" i="39"/>
  <c r="K217" i="39"/>
  <c r="K218" i="39"/>
  <c r="K219" i="39"/>
  <c r="K220" i="39"/>
  <c r="K221" i="39"/>
  <c r="K222" i="39"/>
  <c r="K223" i="39"/>
  <c r="K224" i="39"/>
  <c r="K225" i="39"/>
  <c r="K226" i="39"/>
  <c r="K227" i="39"/>
  <c r="K228" i="39"/>
  <c r="K229" i="39"/>
  <c r="K230" i="39"/>
  <c r="K231" i="39"/>
  <c r="K232" i="39"/>
  <c r="K233" i="39"/>
  <c r="K234" i="39"/>
  <c r="K235" i="39"/>
  <c r="K236" i="39"/>
  <c r="K237" i="39"/>
  <c r="K238" i="39"/>
  <c r="K239" i="39"/>
  <c r="K240" i="39"/>
  <c r="K241" i="39"/>
  <c r="K242" i="39"/>
  <c r="K243" i="39"/>
  <c r="K244" i="39"/>
  <c r="K245" i="39"/>
  <c r="K246" i="39"/>
  <c r="K247" i="39"/>
  <c r="K248" i="39"/>
  <c r="K249" i="39"/>
  <c r="K250" i="39"/>
  <c r="K251" i="39"/>
  <c r="K252" i="39"/>
  <c r="K253" i="39"/>
  <c r="K254" i="39"/>
  <c r="K255" i="39"/>
  <c r="K256" i="39"/>
  <c r="K257" i="39"/>
  <c r="K258" i="39"/>
  <c r="K259" i="39"/>
  <c r="K260" i="39"/>
  <c r="K261" i="39"/>
  <c r="K262" i="39"/>
  <c r="K263" i="39"/>
  <c r="K264" i="39"/>
  <c r="K265" i="39"/>
  <c r="K266" i="39"/>
  <c r="K267" i="39"/>
  <c r="K268" i="39"/>
  <c r="K269" i="39"/>
  <c r="K270" i="39"/>
  <c r="K271" i="39"/>
  <c r="K272" i="39"/>
  <c r="K273" i="39"/>
  <c r="K274" i="39"/>
  <c r="K275" i="39"/>
  <c r="K276" i="39"/>
  <c r="K277" i="39"/>
  <c r="K278" i="39"/>
  <c r="K279" i="39"/>
  <c r="K280" i="39"/>
  <c r="K281" i="39"/>
  <c r="K282" i="39"/>
  <c r="K283" i="39"/>
  <c r="K284" i="39"/>
  <c r="K285" i="39"/>
  <c r="K286" i="39"/>
  <c r="K287" i="39"/>
  <c r="K288" i="39"/>
  <c r="K289" i="39"/>
  <c r="K290" i="39"/>
  <c r="K291" i="39"/>
  <c r="K292" i="39"/>
  <c r="K293" i="39"/>
  <c r="K294" i="39"/>
  <c r="K295" i="39"/>
  <c r="K296" i="39"/>
  <c r="K297" i="39"/>
  <c r="K298" i="39"/>
  <c r="K299" i="39"/>
  <c r="K300" i="39"/>
  <c r="K301" i="39"/>
  <c r="K302" i="39"/>
  <c r="K303" i="39"/>
  <c r="K304" i="39"/>
  <c r="K305" i="39"/>
  <c r="K306" i="39"/>
  <c r="K307" i="39"/>
  <c r="K308" i="39"/>
  <c r="K309" i="39"/>
  <c r="K310" i="39"/>
  <c r="K311" i="39"/>
  <c r="K312" i="39"/>
  <c r="K313" i="39"/>
  <c r="K314" i="39"/>
  <c r="K315" i="39"/>
  <c r="K316" i="39"/>
  <c r="K317" i="39"/>
  <c r="K318" i="39"/>
  <c r="K319" i="39"/>
  <c r="K320" i="39"/>
  <c r="K321" i="39"/>
  <c r="K322" i="39"/>
  <c r="K323" i="39"/>
  <c r="K324" i="39"/>
  <c r="K325" i="39"/>
  <c r="K326" i="39"/>
  <c r="K327" i="39"/>
  <c r="K328" i="39"/>
  <c r="K329" i="39"/>
  <c r="K330" i="39"/>
  <c r="K331" i="39"/>
  <c r="K332" i="39"/>
  <c r="K333" i="39"/>
  <c r="K334" i="39"/>
  <c r="K335" i="39"/>
  <c r="K336" i="39"/>
  <c r="K337" i="39"/>
  <c r="K338" i="39"/>
  <c r="K339" i="39"/>
  <c r="K340" i="39"/>
  <c r="K341" i="39"/>
  <c r="K342" i="39"/>
  <c r="K343" i="39"/>
  <c r="K344" i="39"/>
  <c r="K345" i="39"/>
  <c r="K346" i="39"/>
  <c r="K347" i="39"/>
  <c r="K348" i="39"/>
  <c r="K349" i="39"/>
  <c r="K350" i="39"/>
  <c r="K351" i="39"/>
  <c r="K352" i="39"/>
  <c r="K353" i="39"/>
  <c r="K354" i="39"/>
  <c r="K355" i="39"/>
  <c r="K356" i="39"/>
  <c r="K357" i="39"/>
  <c r="K358" i="39"/>
  <c r="K359" i="39"/>
  <c r="K360" i="39"/>
  <c r="K361" i="39"/>
  <c r="K362" i="39"/>
  <c r="K363" i="39"/>
  <c r="K364" i="39"/>
  <c r="K365" i="39"/>
  <c r="K366" i="39"/>
  <c r="K367" i="39"/>
  <c r="K368" i="39"/>
  <c r="K369" i="39"/>
  <c r="K370" i="39"/>
  <c r="K371" i="39"/>
  <c r="K372" i="39"/>
  <c r="K373" i="39"/>
  <c r="K374" i="39"/>
  <c r="K375" i="39"/>
  <c r="K376" i="39"/>
  <c r="K377" i="39"/>
  <c r="K378" i="39"/>
  <c r="K379" i="39"/>
  <c r="K380" i="39"/>
  <c r="K381" i="39"/>
  <c r="K382" i="39"/>
  <c r="K383" i="39"/>
  <c r="K384" i="39"/>
  <c r="K385" i="39"/>
  <c r="K386" i="39"/>
  <c r="K387" i="39"/>
  <c r="K388" i="39"/>
  <c r="K389" i="39"/>
  <c r="K390" i="39"/>
  <c r="K391" i="39"/>
  <c r="K392" i="39"/>
  <c r="K393" i="39"/>
  <c r="K394" i="39"/>
  <c r="K395" i="39"/>
  <c r="K396" i="39"/>
  <c r="K397" i="39"/>
  <c r="K398" i="39"/>
  <c r="K399" i="39"/>
  <c r="K400" i="39"/>
  <c r="K401" i="39"/>
  <c r="K402" i="39"/>
  <c r="K403" i="39"/>
  <c r="K404" i="39"/>
  <c r="K405" i="39"/>
  <c r="K406" i="39"/>
  <c r="K407" i="39"/>
  <c r="K408" i="39"/>
  <c r="K409" i="39"/>
  <c r="K410" i="39"/>
  <c r="K411" i="39"/>
  <c r="K412" i="39"/>
  <c r="K413" i="39"/>
  <c r="K414" i="39"/>
  <c r="K415" i="39"/>
  <c r="K416" i="39"/>
  <c r="K417" i="39"/>
  <c r="K418" i="39"/>
  <c r="K419" i="39"/>
  <c r="K420" i="39"/>
  <c r="K421" i="39"/>
  <c r="K422" i="39"/>
  <c r="K423" i="39"/>
  <c r="K424" i="39"/>
  <c r="K425" i="39"/>
  <c r="K426" i="39"/>
  <c r="K427" i="39"/>
  <c r="K428" i="39"/>
  <c r="K429" i="39"/>
  <c r="K430" i="39"/>
  <c r="K431" i="39"/>
  <c r="K432" i="39"/>
  <c r="K433" i="39"/>
  <c r="K434" i="39"/>
  <c r="K435" i="39"/>
  <c r="K436" i="39"/>
  <c r="K437" i="39"/>
  <c r="K438" i="39"/>
  <c r="K439" i="39"/>
  <c r="K440" i="39"/>
  <c r="K441" i="39"/>
  <c r="K442" i="39"/>
  <c r="K443" i="39"/>
  <c r="K444" i="39"/>
  <c r="K445" i="39"/>
  <c r="K446" i="39"/>
  <c r="K447" i="39"/>
  <c r="K448" i="39"/>
  <c r="K449" i="39"/>
  <c r="K450" i="39"/>
  <c r="K451" i="39"/>
  <c r="K452" i="39"/>
  <c r="K453" i="39"/>
  <c r="K454" i="39"/>
  <c r="K455" i="39"/>
  <c r="K456" i="39"/>
  <c r="K457" i="39"/>
  <c r="K458" i="39"/>
  <c r="K459" i="39"/>
  <c r="K460" i="39"/>
  <c r="K461" i="39"/>
  <c r="K462" i="39"/>
  <c r="K463" i="39"/>
  <c r="K464" i="39"/>
  <c r="K465" i="39"/>
  <c r="K466" i="39"/>
  <c r="K467" i="39"/>
  <c r="K468" i="39"/>
  <c r="K469" i="39"/>
  <c r="K470" i="39"/>
  <c r="K471" i="39"/>
  <c r="K472" i="39"/>
  <c r="K473" i="39"/>
  <c r="K474" i="39"/>
  <c r="K475" i="39"/>
  <c r="K476" i="39"/>
  <c r="K477" i="39"/>
  <c r="K478" i="39"/>
  <c r="K479" i="39"/>
  <c r="K480" i="39"/>
  <c r="K481" i="39"/>
  <c r="K482" i="39"/>
  <c r="K483" i="39"/>
  <c r="K484" i="39"/>
  <c r="K485" i="39"/>
  <c r="K486" i="39"/>
  <c r="K487" i="39"/>
  <c r="K488" i="39"/>
  <c r="K489" i="39"/>
  <c r="K490" i="39"/>
  <c r="K491" i="39"/>
  <c r="K492" i="39"/>
  <c r="K493" i="39"/>
  <c r="K494" i="39"/>
  <c r="K495" i="39"/>
  <c r="K496" i="39"/>
  <c r="K497" i="39"/>
  <c r="K498" i="39"/>
  <c r="K499" i="39"/>
  <c r="K500" i="39"/>
  <c r="K501" i="39"/>
  <c r="K502" i="39"/>
  <c r="K503" i="39"/>
  <c r="K504" i="39"/>
  <c r="K505" i="39"/>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105" i="40"/>
  <c r="K106" i="40"/>
  <c r="K107" i="40"/>
  <c r="K108" i="40"/>
  <c r="K109" i="40"/>
  <c r="K110" i="40"/>
  <c r="K111" i="40"/>
  <c r="K112" i="40"/>
  <c r="K113" i="40"/>
  <c r="K114" i="40"/>
  <c r="K115" i="40"/>
  <c r="K116" i="40"/>
  <c r="K117" i="40"/>
  <c r="K118" i="40"/>
  <c r="K119" i="40"/>
  <c r="K120" i="40"/>
  <c r="K121" i="40"/>
  <c r="K122" i="40"/>
  <c r="K123" i="40"/>
  <c r="K124" i="40"/>
  <c r="K125" i="40"/>
  <c r="K126" i="40"/>
  <c r="K127" i="40"/>
  <c r="K128" i="40"/>
  <c r="K129" i="40"/>
  <c r="K130" i="40"/>
  <c r="K131" i="40"/>
  <c r="K132" i="40"/>
  <c r="K133" i="40"/>
  <c r="K134" i="40"/>
  <c r="K135" i="40"/>
  <c r="K136" i="40"/>
  <c r="K137" i="40"/>
  <c r="K138" i="40"/>
  <c r="K139" i="40"/>
  <c r="K140" i="40"/>
  <c r="K141" i="40"/>
  <c r="K142" i="40"/>
  <c r="K143" i="40"/>
  <c r="K144" i="40"/>
  <c r="K145" i="40"/>
  <c r="K146" i="40"/>
  <c r="K147" i="40"/>
  <c r="K148" i="40"/>
  <c r="K149" i="40"/>
  <c r="K150" i="40"/>
  <c r="K151" i="40"/>
  <c r="K152" i="40"/>
  <c r="K153" i="40"/>
  <c r="K154" i="40"/>
  <c r="K155" i="40"/>
  <c r="K156" i="40"/>
  <c r="K157" i="40"/>
  <c r="K158" i="40"/>
  <c r="K159" i="40"/>
  <c r="K160" i="40"/>
  <c r="K161" i="40"/>
  <c r="K162" i="40"/>
  <c r="K163" i="40"/>
  <c r="K164" i="40"/>
  <c r="K165" i="40"/>
  <c r="K166" i="40"/>
  <c r="K167" i="40"/>
  <c r="K168" i="40"/>
  <c r="K169" i="40"/>
  <c r="K170" i="40"/>
  <c r="K171" i="40"/>
  <c r="K172" i="40"/>
  <c r="K173" i="40"/>
  <c r="K174" i="40"/>
  <c r="K175" i="40"/>
  <c r="K176" i="40"/>
  <c r="K177" i="40"/>
  <c r="K178" i="40"/>
  <c r="K179" i="40"/>
  <c r="K180" i="40"/>
  <c r="K181" i="40"/>
  <c r="K182" i="40"/>
  <c r="K183" i="40"/>
  <c r="K184" i="40"/>
  <c r="K185" i="40"/>
  <c r="K186" i="40"/>
  <c r="K187" i="40"/>
  <c r="K188" i="40"/>
  <c r="K189" i="40"/>
  <c r="K190" i="40"/>
  <c r="K191" i="40"/>
  <c r="K192" i="40"/>
  <c r="K193" i="40"/>
  <c r="K194" i="40"/>
  <c r="K195" i="40"/>
  <c r="K196" i="40"/>
  <c r="K197" i="40"/>
  <c r="K198" i="40"/>
  <c r="K199" i="40"/>
  <c r="K200" i="40"/>
  <c r="K201" i="40"/>
  <c r="K202" i="40"/>
  <c r="K203" i="40"/>
  <c r="K204" i="40"/>
  <c r="K205" i="40"/>
  <c r="K206" i="40"/>
  <c r="K207" i="40"/>
  <c r="K208" i="40"/>
  <c r="K209" i="40"/>
  <c r="K210" i="40"/>
  <c r="K211" i="40"/>
  <c r="K212" i="40"/>
  <c r="K213" i="40"/>
  <c r="K214" i="40"/>
  <c r="K215" i="40"/>
  <c r="K216" i="40"/>
  <c r="K217" i="40"/>
  <c r="K218" i="40"/>
  <c r="K219" i="40"/>
  <c r="K220" i="40"/>
  <c r="K221" i="40"/>
  <c r="K222" i="40"/>
  <c r="K223" i="40"/>
  <c r="K224" i="40"/>
  <c r="K225" i="40"/>
  <c r="K226" i="40"/>
  <c r="K227" i="40"/>
  <c r="K228" i="40"/>
  <c r="K229" i="40"/>
  <c r="K230" i="40"/>
  <c r="K231" i="40"/>
  <c r="K232" i="40"/>
  <c r="K233" i="40"/>
  <c r="K234" i="40"/>
  <c r="K235" i="40"/>
  <c r="K236" i="40"/>
  <c r="K237" i="40"/>
  <c r="K238" i="40"/>
  <c r="K239" i="40"/>
  <c r="K240" i="40"/>
  <c r="K241" i="40"/>
  <c r="K242" i="40"/>
  <c r="K243" i="40"/>
  <c r="K244" i="40"/>
  <c r="K245" i="40"/>
  <c r="K246" i="40"/>
  <c r="K247" i="40"/>
  <c r="K248" i="40"/>
  <c r="K249" i="40"/>
  <c r="K250" i="40"/>
  <c r="K251" i="40"/>
  <c r="K252" i="40"/>
  <c r="K253" i="40"/>
  <c r="K254" i="40"/>
  <c r="K255" i="40"/>
  <c r="K256" i="40"/>
  <c r="K257" i="40"/>
  <c r="K258" i="40"/>
  <c r="K259" i="40"/>
  <c r="K260" i="40"/>
  <c r="K261" i="40"/>
  <c r="K262" i="40"/>
  <c r="K263" i="40"/>
  <c r="K264" i="40"/>
  <c r="K265" i="40"/>
  <c r="K266" i="40"/>
  <c r="K267" i="40"/>
  <c r="K268" i="40"/>
  <c r="K269" i="40"/>
  <c r="K270" i="40"/>
  <c r="K271" i="40"/>
  <c r="K272" i="40"/>
  <c r="K273" i="40"/>
  <c r="K274" i="40"/>
  <c r="K275" i="40"/>
  <c r="K276" i="40"/>
  <c r="K277" i="40"/>
  <c r="K278" i="40"/>
  <c r="K279" i="40"/>
  <c r="K280" i="40"/>
  <c r="K281" i="40"/>
  <c r="K282" i="40"/>
  <c r="K283" i="40"/>
  <c r="K284" i="40"/>
  <c r="K285" i="40"/>
  <c r="K286" i="40"/>
  <c r="K287" i="40"/>
  <c r="K288" i="40"/>
  <c r="K289" i="40"/>
  <c r="K290" i="40"/>
  <c r="K291" i="40"/>
  <c r="K292" i="40"/>
  <c r="K293" i="40"/>
  <c r="K294" i="40"/>
  <c r="K295" i="40"/>
  <c r="K296" i="40"/>
  <c r="K297" i="40"/>
  <c r="K298" i="40"/>
  <c r="K299" i="40"/>
  <c r="K300" i="40"/>
  <c r="K301" i="40"/>
  <c r="K302" i="40"/>
  <c r="K303" i="40"/>
  <c r="K304" i="40"/>
  <c r="K305" i="40"/>
  <c r="K306" i="40"/>
  <c r="K307" i="40"/>
  <c r="K308" i="40"/>
  <c r="K309" i="40"/>
  <c r="K310" i="40"/>
  <c r="K311" i="40"/>
  <c r="K312" i="40"/>
  <c r="K313" i="40"/>
  <c r="K314" i="40"/>
  <c r="K315" i="40"/>
  <c r="K316" i="40"/>
  <c r="K317" i="40"/>
  <c r="K318" i="40"/>
  <c r="K319" i="40"/>
  <c r="K320" i="40"/>
  <c r="K321" i="40"/>
  <c r="K322" i="40"/>
  <c r="K323" i="40"/>
  <c r="K324" i="40"/>
  <c r="K325" i="40"/>
  <c r="K326" i="40"/>
  <c r="K327" i="40"/>
  <c r="K328" i="40"/>
  <c r="K329" i="40"/>
  <c r="K330" i="40"/>
  <c r="K331" i="40"/>
  <c r="K332" i="40"/>
  <c r="K333" i="40"/>
  <c r="K334" i="40"/>
  <c r="K335" i="40"/>
  <c r="K336" i="40"/>
  <c r="K337" i="40"/>
  <c r="K338" i="40"/>
  <c r="K339" i="40"/>
  <c r="K340" i="40"/>
  <c r="K341" i="40"/>
  <c r="K342" i="40"/>
  <c r="K343" i="40"/>
  <c r="K344" i="40"/>
  <c r="K345" i="40"/>
  <c r="K346" i="40"/>
  <c r="K347" i="40"/>
  <c r="K348" i="40"/>
  <c r="K349" i="40"/>
  <c r="K350" i="40"/>
  <c r="K351" i="40"/>
  <c r="K352" i="40"/>
  <c r="K353" i="40"/>
  <c r="K354" i="40"/>
  <c r="K355" i="40"/>
  <c r="K356" i="40"/>
  <c r="K357" i="40"/>
  <c r="K358" i="40"/>
  <c r="K359" i="40"/>
  <c r="K360" i="40"/>
  <c r="K361" i="40"/>
  <c r="K362" i="40"/>
  <c r="K363" i="40"/>
  <c r="K364" i="40"/>
  <c r="K365" i="40"/>
  <c r="K366" i="40"/>
  <c r="K367" i="40"/>
  <c r="K368" i="40"/>
  <c r="K369" i="40"/>
  <c r="K370" i="40"/>
  <c r="K371" i="40"/>
  <c r="K372" i="40"/>
  <c r="K373" i="40"/>
  <c r="K374" i="40"/>
  <c r="K375" i="40"/>
  <c r="K376" i="40"/>
  <c r="K377" i="40"/>
  <c r="K378" i="40"/>
  <c r="K379" i="40"/>
  <c r="K380" i="40"/>
  <c r="K381" i="40"/>
  <c r="K382" i="40"/>
  <c r="K383" i="40"/>
  <c r="K384" i="40"/>
  <c r="K385" i="40"/>
  <c r="K386" i="40"/>
  <c r="K387" i="40"/>
  <c r="K388" i="40"/>
  <c r="K389" i="40"/>
  <c r="K390" i="40"/>
  <c r="K391" i="40"/>
  <c r="K392" i="40"/>
  <c r="K393" i="40"/>
  <c r="K394" i="40"/>
  <c r="K395" i="40"/>
  <c r="K396" i="40"/>
  <c r="K397" i="40"/>
  <c r="K398" i="40"/>
  <c r="K399" i="40"/>
  <c r="K400" i="40"/>
  <c r="K401" i="40"/>
  <c r="K402" i="40"/>
  <c r="K403" i="40"/>
  <c r="K404" i="40"/>
  <c r="K405" i="40"/>
  <c r="K406" i="40"/>
  <c r="K407" i="40"/>
  <c r="K408" i="40"/>
  <c r="K409" i="40"/>
  <c r="K410" i="40"/>
  <c r="K411" i="40"/>
  <c r="K412" i="40"/>
  <c r="K413" i="40"/>
  <c r="K414" i="40"/>
  <c r="K415" i="40"/>
  <c r="K416" i="40"/>
  <c r="K417" i="40"/>
  <c r="K418" i="40"/>
  <c r="K419" i="40"/>
  <c r="K420" i="40"/>
  <c r="K421" i="40"/>
  <c r="K422" i="40"/>
  <c r="K423" i="40"/>
  <c r="K424" i="40"/>
  <c r="K425" i="40"/>
  <c r="K426" i="40"/>
  <c r="K427" i="40"/>
  <c r="K428" i="40"/>
  <c r="K429" i="40"/>
  <c r="K430" i="40"/>
  <c r="K431" i="40"/>
  <c r="K432" i="40"/>
  <c r="K433" i="40"/>
  <c r="K434" i="40"/>
  <c r="K435" i="40"/>
  <c r="K436" i="40"/>
  <c r="K437" i="40"/>
  <c r="K438" i="40"/>
  <c r="K439" i="40"/>
  <c r="K440" i="40"/>
  <c r="K441" i="40"/>
  <c r="K442" i="40"/>
  <c r="K443" i="40"/>
  <c r="K444" i="40"/>
  <c r="K445" i="40"/>
  <c r="K446" i="40"/>
  <c r="K447" i="40"/>
  <c r="K448" i="40"/>
  <c r="K449" i="40"/>
  <c r="K450" i="40"/>
  <c r="K451" i="40"/>
  <c r="K452" i="40"/>
  <c r="K453" i="40"/>
  <c r="K454" i="40"/>
  <c r="K455" i="40"/>
  <c r="K456" i="40"/>
  <c r="K457" i="40"/>
  <c r="K458" i="40"/>
  <c r="K459" i="40"/>
  <c r="K460" i="40"/>
  <c r="K461" i="40"/>
  <c r="K462" i="40"/>
  <c r="K463" i="40"/>
  <c r="K464" i="40"/>
  <c r="K465" i="40"/>
  <c r="K466" i="40"/>
  <c r="K467" i="40"/>
  <c r="K468" i="40"/>
  <c r="K469" i="40"/>
  <c r="K470" i="40"/>
  <c r="K471" i="40"/>
  <c r="K472" i="40"/>
  <c r="K473" i="40"/>
  <c r="K474" i="40"/>
  <c r="K475" i="40"/>
  <c r="K476" i="40"/>
  <c r="K477" i="40"/>
  <c r="K478" i="40"/>
  <c r="K479" i="40"/>
  <c r="K480" i="40"/>
  <c r="K481" i="40"/>
  <c r="K482" i="40"/>
  <c r="K483" i="40"/>
  <c r="K484" i="40"/>
  <c r="K485" i="40"/>
  <c r="K486" i="40"/>
  <c r="K487" i="40"/>
  <c r="K488" i="40"/>
  <c r="K489" i="40"/>
  <c r="K490" i="40"/>
  <c r="K491" i="40"/>
  <c r="K492" i="40"/>
  <c r="K493" i="40"/>
  <c r="K494" i="40"/>
  <c r="K495" i="40"/>
  <c r="K496" i="40"/>
  <c r="K497" i="40"/>
  <c r="K498" i="40"/>
  <c r="K499" i="40"/>
  <c r="K500" i="40"/>
  <c r="K501" i="40"/>
  <c r="K502" i="40"/>
  <c r="K503" i="40"/>
  <c r="K504" i="40"/>
  <c r="K505" i="40"/>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K108" i="41"/>
  <c r="K109" i="41"/>
  <c r="K110" i="41"/>
  <c r="K111" i="41"/>
  <c r="K112" i="41"/>
  <c r="K113" i="41"/>
  <c r="K114" i="41"/>
  <c r="K115" i="41"/>
  <c r="K116" i="41"/>
  <c r="K117" i="41"/>
  <c r="K118" i="41"/>
  <c r="K119" i="41"/>
  <c r="K120" i="41"/>
  <c r="K121" i="41"/>
  <c r="K122" i="41"/>
  <c r="K123" i="41"/>
  <c r="K124" i="41"/>
  <c r="K125" i="41"/>
  <c r="K126" i="41"/>
  <c r="K127" i="41"/>
  <c r="K128" i="41"/>
  <c r="K129" i="41"/>
  <c r="K130" i="41"/>
  <c r="K131" i="41"/>
  <c r="K132" i="41"/>
  <c r="K133" i="41"/>
  <c r="K134" i="41"/>
  <c r="K135" i="41"/>
  <c r="K136" i="41"/>
  <c r="K137" i="41"/>
  <c r="K138" i="41"/>
  <c r="K139" i="41"/>
  <c r="K140" i="41"/>
  <c r="K141" i="41"/>
  <c r="K142" i="41"/>
  <c r="K143" i="41"/>
  <c r="K144" i="41"/>
  <c r="K145" i="41"/>
  <c r="K146" i="41"/>
  <c r="K147" i="41"/>
  <c r="K148" i="41"/>
  <c r="K149" i="41"/>
  <c r="K150" i="41"/>
  <c r="K151" i="41"/>
  <c r="K152" i="41"/>
  <c r="K153" i="41"/>
  <c r="K154" i="41"/>
  <c r="K155" i="41"/>
  <c r="K156" i="41"/>
  <c r="K157" i="41"/>
  <c r="K158" i="41"/>
  <c r="K159" i="41"/>
  <c r="K160" i="41"/>
  <c r="K161" i="41"/>
  <c r="K162" i="41"/>
  <c r="K163" i="41"/>
  <c r="K164" i="41"/>
  <c r="K165" i="41"/>
  <c r="K166" i="41"/>
  <c r="K167" i="41"/>
  <c r="K168" i="41"/>
  <c r="K169" i="41"/>
  <c r="K170" i="41"/>
  <c r="K171" i="41"/>
  <c r="K172" i="41"/>
  <c r="K173" i="41"/>
  <c r="K174" i="41"/>
  <c r="K175" i="41"/>
  <c r="K176" i="41"/>
  <c r="K177" i="41"/>
  <c r="K178" i="41"/>
  <c r="K179" i="41"/>
  <c r="K180" i="41"/>
  <c r="K181" i="41"/>
  <c r="K182" i="41"/>
  <c r="K183" i="41"/>
  <c r="K184" i="41"/>
  <c r="K185" i="41"/>
  <c r="K186" i="41"/>
  <c r="K187" i="41"/>
  <c r="K188" i="41"/>
  <c r="K189" i="41"/>
  <c r="K190" i="41"/>
  <c r="K191" i="41"/>
  <c r="K192" i="41"/>
  <c r="K193" i="41"/>
  <c r="K194" i="41"/>
  <c r="K195" i="41"/>
  <c r="K196" i="41"/>
  <c r="K197" i="41"/>
  <c r="K198" i="41"/>
  <c r="K199" i="41"/>
  <c r="K200" i="41"/>
  <c r="K201" i="41"/>
  <c r="K202" i="41"/>
  <c r="K203" i="41"/>
  <c r="K204" i="41"/>
  <c r="K205" i="41"/>
  <c r="K206" i="41"/>
  <c r="K207" i="41"/>
  <c r="K208" i="41"/>
  <c r="K209" i="41"/>
  <c r="K210" i="41"/>
  <c r="K211" i="41"/>
  <c r="K212" i="41"/>
  <c r="K213" i="41"/>
  <c r="K214" i="41"/>
  <c r="K215" i="41"/>
  <c r="K216" i="41"/>
  <c r="K217" i="41"/>
  <c r="K218" i="41"/>
  <c r="K219" i="41"/>
  <c r="K220" i="41"/>
  <c r="K221" i="41"/>
  <c r="K222" i="41"/>
  <c r="K223" i="41"/>
  <c r="K224" i="41"/>
  <c r="K225" i="41"/>
  <c r="K226" i="41"/>
  <c r="K227" i="41"/>
  <c r="K228" i="41"/>
  <c r="K229" i="41"/>
  <c r="K230" i="41"/>
  <c r="K231" i="41"/>
  <c r="K232" i="41"/>
  <c r="K233" i="41"/>
  <c r="K234" i="41"/>
  <c r="K235" i="41"/>
  <c r="K236" i="41"/>
  <c r="K237" i="41"/>
  <c r="K238" i="41"/>
  <c r="K239" i="41"/>
  <c r="K240" i="41"/>
  <c r="K241" i="41"/>
  <c r="K242" i="41"/>
  <c r="K243" i="41"/>
  <c r="K244" i="41"/>
  <c r="K245" i="41"/>
  <c r="K246" i="41"/>
  <c r="K247" i="41"/>
  <c r="K248" i="41"/>
  <c r="K249" i="41"/>
  <c r="K250" i="41"/>
  <c r="K251" i="41"/>
  <c r="K252" i="41"/>
  <c r="K253" i="41"/>
  <c r="K254" i="41"/>
  <c r="K255" i="41"/>
  <c r="K256" i="41"/>
  <c r="K257" i="41"/>
  <c r="K258" i="41"/>
  <c r="K259" i="41"/>
  <c r="K260" i="41"/>
  <c r="K261" i="41"/>
  <c r="K262" i="41"/>
  <c r="K263" i="41"/>
  <c r="K264" i="41"/>
  <c r="K265" i="41"/>
  <c r="K266" i="41"/>
  <c r="K267" i="41"/>
  <c r="K268" i="41"/>
  <c r="K269" i="41"/>
  <c r="K270" i="41"/>
  <c r="K271" i="41"/>
  <c r="K272" i="41"/>
  <c r="K273" i="41"/>
  <c r="K274" i="41"/>
  <c r="K275" i="41"/>
  <c r="K276" i="41"/>
  <c r="K277" i="41"/>
  <c r="K278" i="41"/>
  <c r="K279" i="41"/>
  <c r="K280" i="41"/>
  <c r="K281" i="41"/>
  <c r="K282" i="41"/>
  <c r="K283" i="41"/>
  <c r="K284" i="41"/>
  <c r="K285" i="41"/>
  <c r="K286" i="41"/>
  <c r="K287" i="41"/>
  <c r="K288" i="41"/>
  <c r="K289" i="41"/>
  <c r="K290" i="41"/>
  <c r="K291" i="41"/>
  <c r="K292" i="41"/>
  <c r="K293" i="41"/>
  <c r="K294" i="41"/>
  <c r="K295" i="41"/>
  <c r="K296" i="41"/>
  <c r="K297" i="41"/>
  <c r="K298" i="41"/>
  <c r="K299" i="41"/>
  <c r="K300" i="41"/>
  <c r="K301" i="41"/>
  <c r="K302" i="41"/>
  <c r="K303" i="41"/>
  <c r="K304" i="41"/>
  <c r="K305" i="41"/>
  <c r="K306" i="41"/>
  <c r="K307" i="41"/>
  <c r="K308" i="41"/>
  <c r="K309" i="41"/>
  <c r="K310" i="41"/>
  <c r="K311" i="41"/>
  <c r="K312" i="41"/>
  <c r="K313" i="41"/>
  <c r="K314" i="41"/>
  <c r="K315" i="41"/>
  <c r="K316" i="41"/>
  <c r="K317" i="41"/>
  <c r="K318" i="41"/>
  <c r="K319" i="41"/>
  <c r="K320" i="41"/>
  <c r="K321" i="41"/>
  <c r="K322" i="41"/>
  <c r="K323" i="41"/>
  <c r="K324" i="41"/>
  <c r="K325" i="41"/>
  <c r="K326" i="41"/>
  <c r="K327" i="41"/>
  <c r="K328" i="41"/>
  <c r="K329" i="41"/>
  <c r="K330" i="41"/>
  <c r="K331" i="41"/>
  <c r="K332" i="41"/>
  <c r="K333" i="41"/>
  <c r="K334" i="41"/>
  <c r="K335" i="41"/>
  <c r="K336" i="41"/>
  <c r="K337" i="41"/>
  <c r="K338" i="41"/>
  <c r="K339" i="41"/>
  <c r="K340" i="41"/>
  <c r="K341" i="41"/>
  <c r="K342" i="41"/>
  <c r="K343" i="41"/>
  <c r="K344" i="41"/>
  <c r="K345" i="41"/>
  <c r="K346" i="41"/>
  <c r="K347" i="41"/>
  <c r="K348" i="41"/>
  <c r="K349" i="41"/>
  <c r="K350" i="41"/>
  <c r="K351" i="41"/>
  <c r="K352" i="41"/>
  <c r="K353" i="41"/>
  <c r="K354" i="41"/>
  <c r="K355" i="41"/>
  <c r="K356" i="41"/>
  <c r="K357" i="41"/>
  <c r="K358" i="41"/>
  <c r="K359" i="41"/>
  <c r="K360" i="41"/>
  <c r="K361" i="41"/>
  <c r="K362" i="41"/>
  <c r="K363" i="41"/>
  <c r="K364" i="41"/>
  <c r="K365" i="41"/>
  <c r="K366" i="41"/>
  <c r="K367" i="41"/>
  <c r="K368" i="41"/>
  <c r="K369" i="41"/>
  <c r="K370" i="41"/>
  <c r="K371" i="41"/>
  <c r="K372" i="41"/>
  <c r="K373" i="41"/>
  <c r="K374" i="41"/>
  <c r="K375" i="41"/>
  <c r="K376" i="41"/>
  <c r="K377" i="41"/>
  <c r="K378" i="41"/>
  <c r="K379" i="41"/>
  <c r="K380" i="41"/>
  <c r="K381" i="41"/>
  <c r="K382" i="41"/>
  <c r="K383" i="41"/>
  <c r="K384" i="41"/>
  <c r="K385" i="41"/>
  <c r="K386" i="41"/>
  <c r="K387" i="41"/>
  <c r="K388" i="41"/>
  <c r="K389" i="41"/>
  <c r="K390" i="41"/>
  <c r="K391" i="41"/>
  <c r="K392" i="41"/>
  <c r="K393" i="41"/>
  <c r="K394" i="41"/>
  <c r="K395" i="41"/>
  <c r="K396" i="41"/>
  <c r="K397" i="41"/>
  <c r="K398" i="41"/>
  <c r="K399" i="41"/>
  <c r="K400" i="41"/>
  <c r="K401" i="41"/>
  <c r="K402" i="41"/>
  <c r="K403" i="41"/>
  <c r="K404" i="41"/>
  <c r="K405" i="41"/>
  <c r="K406" i="41"/>
  <c r="K407" i="41"/>
  <c r="K408" i="41"/>
  <c r="K409" i="41"/>
  <c r="K410" i="41"/>
  <c r="K411" i="41"/>
  <c r="K412" i="41"/>
  <c r="K413" i="41"/>
  <c r="K414" i="41"/>
  <c r="K415" i="41"/>
  <c r="K416" i="41"/>
  <c r="K417" i="41"/>
  <c r="K418" i="41"/>
  <c r="K419" i="41"/>
  <c r="K420" i="41"/>
  <c r="K421" i="41"/>
  <c r="K422" i="41"/>
  <c r="K423" i="41"/>
  <c r="K424" i="41"/>
  <c r="K425" i="41"/>
  <c r="K426" i="41"/>
  <c r="K427" i="41"/>
  <c r="K428" i="41"/>
  <c r="K429" i="41"/>
  <c r="K430" i="41"/>
  <c r="K431" i="41"/>
  <c r="K432" i="41"/>
  <c r="K433" i="41"/>
  <c r="K434" i="41"/>
  <c r="K435" i="41"/>
  <c r="K436" i="41"/>
  <c r="K437" i="41"/>
  <c r="K438" i="41"/>
  <c r="K439" i="41"/>
  <c r="K440" i="41"/>
  <c r="K441" i="41"/>
  <c r="K442" i="41"/>
  <c r="K443" i="41"/>
  <c r="K444" i="41"/>
  <c r="K445" i="41"/>
  <c r="K446" i="41"/>
  <c r="K447" i="41"/>
  <c r="K448" i="41"/>
  <c r="K449" i="41"/>
  <c r="K450" i="41"/>
  <c r="K451" i="41"/>
  <c r="K452" i="41"/>
  <c r="K453" i="41"/>
  <c r="K454" i="41"/>
  <c r="K455" i="41"/>
  <c r="K456" i="41"/>
  <c r="K457" i="41"/>
  <c r="K458" i="41"/>
  <c r="K459" i="41"/>
  <c r="K460" i="41"/>
  <c r="K461" i="41"/>
  <c r="K462" i="41"/>
  <c r="K463" i="41"/>
  <c r="K464" i="41"/>
  <c r="K465" i="41"/>
  <c r="K466" i="41"/>
  <c r="K467" i="41"/>
  <c r="K468" i="41"/>
  <c r="K469" i="41"/>
  <c r="K470" i="41"/>
  <c r="K471" i="41"/>
  <c r="K472" i="41"/>
  <c r="K473" i="41"/>
  <c r="K474" i="41"/>
  <c r="K475" i="41"/>
  <c r="K476" i="41"/>
  <c r="K477" i="41"/>
  <c r="K478" i="41"/>
  <c r="K479" i="41"/>
  <c r="K480" i="41"/>
  <c r="K481" i="41"/>
  <c r="K482" i="41"/>
  <c r="K483" i="41"/>
  <c r="K484" i="41"/>
  <c r="K485" i="41"/>
  <c r="K486" i="41"/>
  <c r="K487" i="41"/>
  <c r="K488" i="41"/>
  <c r="K489" i="41"/>
  <c r="K490" i="41"/>
  <c r="K491" i="41"/>
  <c r="K492" i="41"/>
  <c r="K493" i="41"/>
  <c r="K494" i="41"/>
  <c r="K495" i="41"/>
  <c r="K496" i="41"/>
  <c r="K497" i="41"/>
  <c r="K498" i="41"/>
  <c r="K499" i="41"/>
  <c r="K500" i="41"/>
  <c r="K501" i="41"/>
  <c r="K502" i="41"/>
  <c r="K503" i="41"/>
  <c r="K504" i="41"/>
  <c r="K505" i="41"/>
  <c r="K17" i="42"/>
  <c r="K18" i="42"/>
  <c r="K19" i="42"/>
  <c r="K20" i="42"/>
  <c r="K21" i="42"/>
  <c r="K22" i="42"/>
  <c r="K23" i="42"/>
  <c r="K24" i="42"/>
  <c r="K25" i="42"/>
  <c r="K26" i="42"/>
  <c r="K27" i="42"/>
  <c r="K28" i="42"/>
  <c r="K29" i="42"/>
  <c r="K30" i="42"/>
  <c r="K31" i="42"/>
  <c r="K32" i="42"/>
  <c r="K33" i="42"/>
  <c r="K34" i="42"/>
  <c r="K35" i="42"/>
  <c r="K36" i="42"/>
  <c r="K37" i="42"/>
  <c r="K38" i="42"/>
  <c r="K39" i="42"/>
  <c r="K40" i="42"/>
  <c r="K41" i="42"/>
  <c r="K42" i="42"/>
  <c r="K43" i="42"/>
  <c r="K44" i="42"/>
  <c r="K45" i="42"/>
  <c r="K46" i="42"/>
  <c r="K47" i="42"/>
  <c r="K48" i="42"/>
  <c r="K49" i="42"/>
  <c r="K50" i="42"/>
  <c r="K51" i="42"/>
  <c r="K52" i="42"/>
  <c r="K53" i="42"/>
  <c r="K54" i="42"/>
  <c r="K55" i="42"/>
  <c r="K56" i="42"/>
  <c r="K57" i="42"/>
  <c r="K58" i="42"/>
  <c r="K59" i="42"/>
  <c r="K60" i="42"/>
  <c r="K61" i="42"/>
  <c r="K62" i="42"/>
  <c r="K63" i="42"/>
  <c r="K64" i="42"/>
  <c r="K65" i="42"/>
  <c r="K66" i="42"/>
  <c r="K67" i="42"/>
  <c r="K68" i="42"/>
  <c r="K69" i="42"/>
  <c r="K70" i="42"/>
  <c r="K71" i="42"/>
  <c r="K72" i="42"/>
  <c r="K73" i="42"/>
  <c r="K74" i="42"/>
  <c r="K75" i="42"/>
  <c r="K76" i="42"/>
  <c r="K77" i="42"/>
  <c r="K78" i="42"/>
  <c r="K79" i="42"/>
  <c r="K80" i="42"/>
  <c r="K81" i="42"/>
  <c r="K82" i="42"/>
  <c r="K83" i="42"/>
  <c r="K84" i="42"/>
  <c r="K85" i="42"/>
  <c r="K86" i="42"/>
  <c r="K87" i="42"/>
  <c r="K88" i="42"/>
  <c r="K89" i="42"/>
  <c r="K90" i="42"/>
  <c r="K91" i="42"/>
  <c r="K92" i="42"/>
  <c r="K93" i="42"/>
  <c r="K94" i="42"/>
  <c r="K95" i="42"/>
  <c r="K96" i="42"/>
  <c r="K97" i="42"/>
  <c r="K98" i="42"/>
  <c r="K99" i="42"/>
  <c r="K100" i="42"/>
  <c r="K101" i="42"/>
  <c r="K102" i="42"/>
  <c r="K103" i="42"/>
  <c r="K104" i="42"/>
  <c r="K105" i="42"/>
  <c r="K106" i="42"/>
  <c r="K107" i="42"/>
  <c r="K108" i="42"/>
  <c r="K109" i="42"/>
  <c r="K110" i="42"/>
  <c r="K111" i="42"/>
  <c r="K112" i="42"/>
  <c r="K113" i="42"/>
  <c r="K114" i="42"/>
  <c r="K115" i="42"/>
  <c r="K116" i="42"/>
  <c r="K117" i="42"/>
  <c r="K118" i="42"/>
  <c r="K119" i="42"/>
  <c r="K120" i="42"/>
  <c r="K121" i="42"/>
  <c r="K122" i="42"/>
  <c r="K123" i="42"/>
  <c r="K124" i="42"/>
  <c r="K125" i="42"/>
  <c r="K126" i="42"/>
  <c r="K127" i="42"/>
  <c r="K128" i="42"/>
  <c r="K129" i="42"/>
  <c r="K130" i="42"/>
  <c r="K131" i="42"/>
  <c r="K132" i="42"/>
  <c r="K133" i="42"/>
  <c r="K134" i="42"/>
  <c r="K135" i="42"/>
  <c r="K136" i="42"/>
  <c r="K137" i="42"/>
  <c r="K138" i="42"/>
  <c r="K139" i="42"/>
  <c r="K140" i="42"/>
  <c r="K141" i="42"/>
  <c r="K142" i="42"/>
  <c r="K143" i="42"/>
  <c r="K144" i="42"/>
  <c r="K145" i="42"/>
  <c r="K146" i="42"/>
  <c r="K147" i="42"/>
  <c r="K148" i="42"/>
  <c r="K149" i="42"/>
  <c r="K150" i="42"/>
  <c r="K151" i="42"/>
  <c r="K152" i="42"/>
  <c r="K153" i="42"/>
  <c r="K154" i="42"/>
  <c r="K155" i="42"/>
  <c r="K156" i="42"/>
  <c r="K157" i="42"/>
  <c r="K158" i="42"/>
  <c r="K159" i="42"/>
  <c r="K160" i="42"/>
  <c r="K161" i="42"/>
  <c r="K162" i="42"/>
  <c r="K163" i="42"/>
  <c r="K164" i="42"/>
  <c r="K165" i="42"/>
  <c r="K166" i="42"/>
  <c r="K167" i="42"/>
  <c r="K168" i="42"/>
  <c r="K169" i="42"/>
  <c r="K170" i="42"/>
  <c r="K171" i="42"/>
  <c r="K172" i="42"/>
  <c r="K173" i="42"/>
  <c r="K174" i="42"/>
  <c r="K175" i="42"/>
  <c r="K176" i="42"/>
  <c r="K177" i="42"/>
  <c r="K178" i="42"/>
  <c r="K179" i="42"/>
  <c r="K180" i="42"/>
  <c r="K181" i="42"/>
  <c r="K182" i="42"/>
  <c r="K183" i="42"/>
  <c r="K184" i="42"/>
  <c r="K185" i="42"/>
  <c r="K186" i="42"/>
  <c r="K187" i="42"/>
  <c r="K188" i="42"/>
  <c r="K189" i="42"/>
  <c r="K190" i="42"/>
  <c r="K191" i="42"/>
  <c r="K192" i="42"/>
  <c r="K193" i="42"/>
  <c r="K194" i="42"/>
  <c r="K195" i="42"/>
  <c r="K196" i="42"/>
  <c r="K197" i="42"/>
  <c r="K198" i="42"/>
  <c r="K199" i="42"/>
  <c r="K200" i="42"/>
  <c r="K201" i="42"/>
  <c r="K202" i="42"/>
  <c r="K203" i="42"/>
  <c r="K204" i="42"/>
  <c r="K205" i="42"/>
  <c r="K206" i="42"/>
  <c r="K207" i="42"/>
  <c r="K208" i="42"/>
  <c r="K209" i="42"/>
  <c r="K210" i="42"/>
  <c r="K211" i="42"/>
  <c r="K212" i="42"/>
  <c r="K213" i="42"/>
  <c r="K214" i="42"/>
  <c r="K215" i="42"/>
  <c r="K216" i="42"/>
  <c r="K217" i="42"/>
  <c r="K218" i="42"/>
  <c r="K219" i="42"/>
  <c r="K220" i="42"/>
  <c r="K221" i="42"/>
  <c r="K222" i="42"/>
  <c r="K223" i="42"/>
  <c r="K224" i="42"/>
  <c r="K225" i="42"/>
  <c r="K226" i="42"/>
  <c r="K227" i="42"/>
  <c r="K228" i="42"/>
  <c r="K229" i="42"/>
  <c r="K230" i="42"/>
  <c r="K231" i="42"/>
  <c r="K232" i="42"/>
  <c r="K233" i="42"/>
  <c r="K234" i="42"/>
  <c r="K235" i="42"/>
  <c r="K236" i="42"/>
  <c r="K237" i="42"/>
  <c r="K238" i="42"/>
  <c r="K239" i="42"/>
  <c r="K240" i="42"/>
  <c r="K241" i="42"/>
  <c r="K242" i="42"/>
  <c r="K243" i="42"/>
  <c r="K244" i="42"/>
  <c r="K245" i="42"/>
  <c r="K246" i="42"/>
  <c r="K247" i="42"/>
  <c r="K248" i="42"/>
  <c r="K249" i="42"/>
  <c r="K250" i="42"/>
  <c r="K251" i="42"/>
  <c r="K252" i="42"/>
  <c r="K253" i="42"/>
  <c r="K254" i="42"/>
  <c r="K255" i="42"/>
  <c r="K256" i="42"/>
  <c r="K257" i="42"/>
  <c r="K258" i="42"/>
  <c r="K259" i="42"/>
  <c r="K260" i="42"/>
  <c r="K261" i="42"/>
  <c r="K262" i="42"/>
  <c r="K263" i="42"/>
  <c r="K264" i="42"/>
  <c r="K265" i="42"/>
  <c r="K266" i="42"/>
  <c r="K267" i="42"/>
  <c r="K268" i="42"/>
  <c r="K269" i="42"/>
  <c r="K270" i="42"/>
  <c r="K271" i="42"/>
  <c r="K272" i="42"/>
  <c r="K273" i="42"/>
  <c r="K274" i="42"/>
  <c r="K275" i="42"/>
  <c r="K276" i="42"/>
  <c r="K277" i="42"/>
  <c r="K278" i="42"/>
  <c r="K279" i="42"/>
  <c r="K280" i="42"/>
  <c r="K281" i="42"/>
  <c r="K282" i="42"/>
  <c r="K283" i="42"/>
  <c r="K284" i="42"/>
  <c r="K285" i="42"/>
  <c r="K286" i="42"/>
  <c r="K287" i="42"/>
  <c r="K288" i="42"/>
  <c r="K289" i="42"/>
  <c r="K290" i="42"/>
  <c r="K291" i="42"/>
  <c r="K292" i="42"/>
  <c r="K293" i="42"/>
  <c r="K294" i="42"/>
  <c r="K295" i="42"/>
  <c r="K296" i="42"/>
  <c r="K297" i="42"/>
  <c r="K298" i="42"/>
  <c r="K299" i="42"/>
  <c r="K300" i="42"/>
  <c r="K301" i="42"/>
  <c r="K302" i="42"/>
  <c r="K303" i="42"/>
  <c r="K304" i="42"/>
  <c r="K305" i="42"/>
  <c r="K306" i="42"/>
  <c r="K307" i="42"/>
  <c r="K308" i="42"/>
  <c r="K309" i="42"/>
  <c r="K310" i="42"/>
  <c r="K311" i="42"/>
  <c r="K312" i="42"/>
  <c r="K313" i="42"/>
  <c r="K314" i="42"/>
  <c r="K315" i="42"/>
  <c r="K316" i="42"/>
  <c r="K317" i="42"/>
  <c r="K318" i="42"/>
  <c r="K319" i="42"/>
  <c r="K320" i="42"/>
  <c r="K321" i="42"/>
  <c r="K322" i="42"/>
  <c r="K323" i="42"/>
  <c r="K324" i="42"/>
  <c r="K325" i="42"/>
  <c r="K326" i="42"/>
  <c r="K327" i="42"/>
  <c r="K328" i="42"/>
  <c r="K329" i="42"/>
  <c r="K330" i="42"/>
  <c r="K331" i="42"/>
  <c r="K332" i="42"/>
  <c r="K333" i="42"/>
  <c r="K334" i="42"/>
  <c r="K335" i="42"/>
  <c r="K336" i="42"/>
  <c r="K337" i="42"/>
  <c r="K338" i="42"/>
  <c r="K339" i="42"/>
  <c r="K340" i="42"/>
  <c r="K341" i="42"/>
  <c r="K342" i="42"/>
  <c r="K343" i="42"/>
  <c r="K344" i="42"/>
  <c r="K345" i="42"/>
  <c r="K346" i="42"/>
  <c r="K347" i="42"/>
  <c r="K348" i="42"/>
  <c r="K349" i="42"/>
  <c r="K350" i="42"/>
  <c r="K351" i="42"/>
  <c r="K352" i="42"/>
  <c r="K353" i="42"/>
  <c r="K354" i="42"/>
  <c r="K355" i="42"/>
  <c r="K356" i="42"/>
  <c r="K357" i="42"/>
  <c r="K358" i="42"/>
  <c r="K359" i="42"/>
  <c r="K360" i="42"/>
  <c r="K361" i="42"/>
  <c r="K362" i="42"/>
  <c r="K363" i="42"/>
  <c r="K364" i="42"/>
  <c r="K365" i="42"/>
  <c r="K366" i="42"/>
  <c r="K367" i="42"/>
  <c r="K368" i="42"/>
  <c r="K369" i="42"/>
  <c r="K370" i="42"/>
  <c r="K371" i="42"/>
  <c r="K372" i="42"/>
  <c r="K373" i="42"/>
  <c r="K374" i="42"/>
  <c r="K375" i="42"/>
  <c r="K376" i="42"/>
  <c r="K377" i="42"/>
  <c r="K378" i="42"/>
  <c r="K379" i="42"/>
  <c r="K380" i="42"/>
  <c r="K381" i="42"/>
  <c r="K382" i="42"/>
  <c r="K383" i="42"/>
  <c r="K384" i="42"/>
  <c r="K385" i="42"/>
  <c r="K386" i="42"/>
  <c r="K387" i="42"/>
  <c r="K388" i="42"/>
  <c r="K389" i="42"/>
  <c r="K390" i="42"/>
  <c r="K391" i="42"/>
  <c r="K392" i="42"/>
  <c r="K393" i="42"/>
  <c r="K394" i="42"/>
  <c r="K395" i="42"/>
  <c r="K396" i="42"/>
  <c r="K397" i="42"/>
  <c r="K398" i="42"/>
  <c r="K399" i="42"/>
  <c r="K400" i="42"/>
  <c r="K401" i="42"/>
  <c r="K402" i="42"/>
  <c r="K403" i="42"/>
  <c r="K404" i="42"/>
  <c r="K405" i="42"/>
  <c r="K406" i="42"/>
  <c r="K407" i="42"/>
  <c r="K408" i="42"/>
  <c r="K409" i="42"/>
  <c r="K410" i="42"/>
  <c r="K411" i="42"/>
  <c r="K412" i="42"/>
  <c r="K413" i="42"/>
  <c r="K414" i="42"/>
  <c r="K415" i="42"/>
  <c r="K416" i="42"/>
  <c r="K417" i="42"/>
  <c r="K418" i="42"/>
  <c r="K419" i="42"/>
  <c r="K420" i="42"/>
  <c r="K421" i="42"/>
  <c r="K422" i="42"/>
  <c r="K423" i="42"/>
  <c r="K424" i="42"/>
  <c r="K425" i="42"/>
  <c r="K426" i="42"/>
  <c r="K427" i="42"/>
  <c r="K428" i="42"/>
  <c r="K429" i="42"/>
  <c r="K430" i="42"/>
  <c r="K431" i="42"/>
  <c r="K432" i="42"/>
  <c r="K433" i="42"/>
  <c r="K434" i="42"/>
  <c r="K435" i="42"/>
  <c r="K436" i="42"/>
  <c r="K437" i="42"/>
  <c r="K438" i="42"/>
  <c r="K439" i="42"/>
  <c r="K440" i="42"/>
  <c r="K441" i="42"/>
  <c r="K442" i="42"/>
  <c r="K443" i="42"/>
  <c r="K444" i="42"/>
  <c r="K445" i="42"/>
  <c r="K446" i="42"/>
  <c r="K447" i="42"/>
  <c r="K448" i="42"/>
  <c r="K449" i="42"/>
  <c r="K450" i="42"/>
  <c r="K451" i="42"/>
  <c r="K452" i="42"/>
  <c r="K453" i="42"/>
  <c r="K454" i="42"/>
  <c r="K455" i="42"/>
  <c r="K456" i="42"/>
  <c r="K457" i="42"/>
  <c r="K458" i="42"/>
  <c r="K459" i="42"/>
  <c r="K460" i="42"/>
  <c r="K461" i="42"/>
  <c r="K462" i="42"/>
  <c r="K463" i="42"/>
  <c r="K464" i="42"/>
  <c r="K465" i="42"/>
  <c r="K466" i="42"/>
  <c r="K467" i="42"/>
  <c r="K468" i="42"/>
  <c r="K469" i="42"/>
  <c r="K470" i="42"/>
  <c r="K471" i="42"/>
  <c r="K472" i="42"/>
  <c r="K473" i="42"/>
  <c r="K474" i="42"/>
  <c r="K475" i="42"/>
  <c r="K476" i="42"/>
  <c r="K477" i="42"/>
  <c r="K478" i="42"/>
  <c r="K479" i="42"/>
  <c r="K480" i="42"/>
  <c r="K481" i="42"/>
  <c r="K482" i="42"/>
  <c r="K483" i="42"/>
  <c r="K484" i="42"/>
  <c r="K485" i="42"/>
  <c r="K486" i="42"/>
  <c r="K487" i="42"/>
  <c r="K488" i="42"/>
  <c r="K489" i="42"/>
  <c r="K490" i="42"/>
  <c r="K491" i="42"/>
  <c r="K492" i="42"/>
  <c r="K493" i="42"/>
  <c r="K494" i="42"/>
  <c r="K495" i="42"/>
  <c r="K496" i="42"/>
  <c r="K497" i="42"/>
  <c r="K498" i="42"/>
  <c r="K499" i="42"/>
  <c r="K500" i="42"/>
  <c r="K501" i="42"/>
  <c r="K502" i="42"/>
  <c r="K503" i="42"/>
  <c r="K504" i="42"/>
  <c r="K505" i="42"/>
  <c r="K17" i="43"/>
  <c r="K18" i="43"/>
  <c r="K19" i="43"/>
  <c r="K20" i="43"/>
  <c r="K21" i="43"/>
  <c r="K22" i="43"/>
  <c r="K23" i="43"/>
  <c r="K24" i="43"/>
  <c r="K25" i="43"/>
  <c r="K26" i="43"/>
  <c r="K27" i="43"/>
  <c r="K28" i="43"/>
  <c r="K29" i="43"/>
  <c r="K30" i="43"/>
  <c r="K31" i="43"/>
  <c r="K32" i="43"/>
  <c r="K33" i="43"/>
  <c r="K34" i="43"/>
  <c r="K35" i="43"/>
  <c r="K36" i="43"/>
  <c r="K37" i="43"/>
  <c r="K38" i="43"/>
  <c r="K39" i="43"/>
  <c r="K40" i="43"/>
  <c r="K41" i="43"/>
  <c r="K42" i="43"/>
  <c r="K43" i="43"/>
  <c r="K44" i="43"/>
  <c r="K45" i="43"/>
  <c r="K46" i="43"/>
  <c r="K47" i="43"/>
  <c r="K48" i="43"/>
  <c r="K49" i="43"/>
  <c r="K50" i="43"/>
  <c r="K51" i="43"/>
  <c r="K52" i="43"/>
  <c r="K53" i="43"/>
  <c r="K54" i="43"/>
  <c r="K55" i="43"/>
  <c r="K56" i="43"/>
  <c r="K57" i="43"/>
  <c r="K58" i="43"/>
  <c r="K59" i="43"/>
  <c r="K60" i="43"/>
  <c r="K61" i="43"/>
  <c r="K62" i="43"/>
  <c r="K63" i="43"/>
  <c r="K64" i="43"/>
  <c r="K65" i="43"/>
  <c r="K66" i="43"/>
  <c r="K67" i="43"/>
  <c r="K68" i="43"/>
  <c r="K69" i="43"/>
  <c r="K70" i="43"/>
  <c r="K71" i="43"/>
  <c r="K72" i="43"/>
  <c r="K73" i="43"/>
  <c r="K74" i="43"/>
  <c r="K75" i="43"/>
  <c r="K76" i="43"/>
  <c r="K77" i="43"/>
  <c r="K78" i="43"/>
  <c r="K79" i="43"/>
  <c r="K80" i="43"/>
  <c r="K81" i="43"/>
  <c r="K82" i="43"/>
  <c r="K83" i="43"/>
  <c r="K84" i="43"/>
  <c r="K85" i="43"/>
  <c r="K86" i="43"/>
  <c r="K87" i="43"/>
  <c r="K88" i="43"/>
  <c r="K89" i="43"/>
  <c r="K90" i="43"/>
  <c r="K91" i="43"/>
  <c r="K92" i="43"/>
  <c r="K93" i="43"/>
  <c r="K94" i="43"/>
  <c r="K95" i="43"/>
  <c r="K96" i="43"/>
  <c r="K97" i="43"/>
  <c r="K98" i="43"/>
  <c r="K99" i="43"/>
  <c r="K100" i="43"/>
  <c r="K101" i="43"/>
  <c r="K102" i="43"/>
  <c r="K103" i="43"/>
  <c r="K104" i="43"/>
  <c r="K105" i="43"/>
  <c r="K106" i="43"/>
  <c r="K107" i="43"/>
  <c r="K108" i="43"/>
  <c r="K109" i="43"/>
  <c r="K110" i="43"/>
  <c r="K111" i="43"/>
  <c r="K112" i="43"/>
  <c r="K113" i="43"/>
  <c r="K114" i="43"/>
  <c r="K115" i="43"/>
  <c r="K116" i="43"/>
  <c r="K117" i="43"/>
  <c r="K118" i="43"/>
  <c r="K119" i="43"/>
  <c r="K120" i="43"/>
  <c r="K121" i="43"/>
  <c r="K122" i="43"/>
  <c r="K123" i="43"/>
  <c r="K124" i="43"/>
  <c r="K125" i="43"/>
  <c r="K126" i="43"/>
  <c r="K127" i="43"/>
  <c r="K128" i="43"/>
  <c r="K129" i="43"/>
  <c r="K130" i="43"/>
  <c r="K131" i="43"/>
  <c r="K132" i="43"/>
  <c r="K133" i="43"/>
  <c r="K134" i="43"/>
  <c r="K135" i="43"/>
  <c r="K136" i="43"/>
  <c r="K137" i="43"/>
  <c r="K138" i="43"/>
  <c r="K139" i="43"/>
  <c r="K140" i="43"/>
  <c r="K141" i="43"/>
  <c r="K142" i="43"/>
  <c r="K143" i="43"/>
  <c r="K144" i="43"/>
  <c r="K145" i="43"/>
  <c r="K146" i="43"/>
  <c r="K147" i="43"/>
  <c r="K148" i="43"/>
  <c r="K149" i="43"/>
  <c r="K150" i="43"/>
  <c r="K151" i="43"/>
  <c r="K152" i="43"/>
  <c r="K153" i="43"/>
  <c r="K154" i="43"/>
  <c r="K155" i="43"/>
  <c r="K156" i="43"/>
  <c r="K157" i="43"/>
  <c r="K158" i="43"/>
  <c r="K159" i="43"/>
  <c r="K160" i="43"/>
  <c r="K161" i="43"/>
  <c r="K162" i="43"/>
  <c r="K163" i="43"/>
  <c r="K164" i="43"/>
  <c r="K165" i="43"/>
  <c r="K166" i="43"/>
  <c r="K167" i="43"/>
  <c r="K168" i="43"/>
  <c r="K169" i="43"/>
  <c r="K170" i="43"/>
  <c r="K171" i="43"/>
  <c r="K172" i="43"/>
  <c r="K173" i="43"/>
  <c r="K174" i="43"/>
  <c r="K175" i="43"/>
  <c r="K176" i="43"/>
  <c r="K177" i="43"/>
  <c r="K178" i="43"/>
  <c r="K179" i="43"/>
  <c r="K180" i="43"/>
  <c r="K181" i="43"/>
  <c r="K182" i="43"/>
  <c r="K183" i="43"/>
  <c r="K184" i="43"/>
  <c r="K185" i="43"/>
  <c r="K186" i="43"/>
  <c r="K187" i="43"/>
  <c r="K188" i="43"/>
  <c r="K189" i="43"/>
  <c r="K190" i="43"/>
  <c r="K191" i="43"/>
  <c r="K192" i="43"/>
  <c r="K193" i="43"/>
  <c r="K194" i="43"/>
  <c r="K195" i="43"/>
  <c r="K196" i="43"/>
  <c r="K197" i="43"/>
  <c r="K198" i="43"/>
  <c r="K199" i="43"/>
  <c r="K200" i="43"/>
  <c r="K201" i="43"/>
  <c r="K202" i="43"/>
  <c r="K203" i="43"/>
  <c r="K204" i="43"/>
  <c r="K205" i="43"/>
  <c r="K206" i="43"/>
  <c r="K207" i="43"/>
  <c r="K208" i="43"/>
  <c r="K209" i="43"/>
  <c r="K210" i="43"/>
  <c r="K211" i="43"/>
  <c r="K212" i="43"/>
  <c r="K213" i="43"/>
  <c r="K214" i="43"/>
  <c r="K215" i="43"/>
  <c r="K216" i="43"/>
  <c r="K217" i="43"/>
  <c r="K218" i="43"/>
  <c r="K219" i="43"/>
  <c r="K220" i="43"/>
  <c r="K221" i="43"/>
  <c r="K222" i="43"/>
  <c r="K223" i="43"/>
  <c r="K224" i="43"/>
  <c r="K225" i="43"/>
  <c r="K226" i="43"/>
  <c r="K227" i="43"/>
  <c r="K228" i="43"/>
  <c r="K229" i="43"/>
  <c r="K230" i="43"/>
  <c r="K231" i="43"/>
  <c r="K232" i="43"/>
  <c r="K233" i="43"/>
  <c r="K234" i="43"/>
  <c r="K235" i="43"/>
  <c r="K236" i="43"/>
  <c r="K237" i="43"/>
  <c r="K238" i="43"/>
  <c r="K239" i="43"/>
  <c r="K240" i="43"/>
  <c r="K241" i="43"/>
  <c r="K242" i="43"/>
  <c r="K243" i="43"/>
  <c r="K244" i="43"/>
  <c r="K245" i="43"/>
  <c r="K246" i="43"/>
  <c r="K247" i="43"/>
  <c r="K248" i="43"/>
  <c r="K249" i="43"/>
  <c r="K250" i="43"/>
  <c r="K251" i="43"/>
  <c r="K252" i="43"/>
  <c r="K253" i="43"/>
  <c r="K254" i="43"/>
  <c r="K255" i="43"/>
  <c r="K256" i="43"/>
  <c r="K257" i="43"/>
  <c r="K258" i="43"/>
  <c r="K259" i="43"/>
  <c r="K260" i="43"/>
  <c r="K261" i="43"/>
  <c r="K262" i="43"/>
  <c r="K263" i="43"/>
  <c r="K264" i="43"/>
  <c r="K265" i="43"/>
  <c r="K266" i="43"/>
  <c r="K267" i="43"/>
  <c r="K268" i="43"/>
  <c r="K269" i="43"/>
  <c r="K270" i="43"/>
  <c r="K271" i="43"/>
  <c r="K272" i="43"/>
  <c r="K273" i="43"/>
  <c r="K274" i="43"/>
  <c r="K275" i="43"/>
  <c r="K276" i="43"/>
  <c r="K277" i="43"/>
  <c r="K278" i="43"/>
  <c r="K279" i="43"/>
  <c r="K280" i="43"/>
  <c r="K281" i="43"/>
  <c r="K282" i="43"/>
  <c r="K283" i="43"/>
  <c r="K284" i="43"/>
  <c r="K285" i="43"/>
  <c r="K286" i="43"/>
  <c r="K287" i="43"/>
  <c r="K288" i="43"/>
  <c r="K289" i="43"/>
  <c r="K290" i="43"/>
  <c r="K291" i="43"/>
  <c r="K292" i="43"/>
  <c r="K293" i="43"/>
  <c r="K294" i="43"/>
  <c r="K295" i="43"/>
  <c r="K296" i="43"/>
  <c r="K297" i="43"/>
  <c r="K298" i="43"/>
  <c r="K299" i="43"/>
  <c r="K300" i="43"/>
  <c r="K301" i="43"/>
  <c r="K302" i="43"/>
  <c r="K303" i="43"/>
  <c r="K304" i="43"/>
  <c r="K305" i="43"/>
  <c r="K306" i="43"/>
  <c r="K307" i="43"/>
  <c r="K308" i="43"/>
  <c r="K309" i="43"/>
  <c r="K310" i="43"/>
  <c r="K311" i="43"/>
  <c r="K312" i="43"/>
  <c r="K313" i="43"/>
  <c r="K314" i="43"/>
  <c r="K315" i="43"/>
  <c r="K316" i="43"/>
  <c r="K317" i="43"/>
  <c r="K318" i="43"/>
  <c r="K319" i="43"/>
  <c r="K320" i="43"/>
  <c r="K321" i="43"/>
  <c r="K322" i="43"/>
  <c r="K323" i="43"/>
  <c r="K324" i="43"/>
  <c r="K325" i="43"/>
  <c r="K326" i="43"/>
  <c r="K327" i="43"/>
  <c r="K328" i="43"/>
  <c r="K329" i="43"/>
  <c r="K330" i="43"/>
  <c r="K331" i="43"/>
  <c r="K332" i="43"/>
  <c r="K333" i="43"/>
  <c r="K334" i="43"/>
  <c r="K335" i="43"/>
  <c r="K336" i="43"/>
  <c r="K337" i="43"/>
  <c r="K338" i="43"/>
  <c r="K339" i="43"/>
  <c r="K340" i="43"/>
  <c r="K341" i="43"/>
  <c r="K342" i="43"/>
  <c r="K343" i="43"/>
  <c r="K344" i="43"/>
  <c r="K345" i="43"/>
  <c r="K346" i="43"/>
  <c r="K347" i="43"/>
  <c r="K348" i="43"/>
  <c r="K349" i="43"/>
  <c r="K350" i="43"/>
  <c r="K351" i="43"/>
  <c r="K352" i="43"/>
  <c r="K353" i="43"/>
  <c r="K354" i="43"/>
  <c r="K355" i="43"/>
  <c r="K356" i="43"/>
  <c r="K357" i="43"/>
  <c r="K358" i="43"/>
  <c r="K359" i="43"/>
  <c r="K360" i="43"/>
  <c r="K361" i="43"/>
  <c r="K362" i="43"/>
  <c r="K363" i="43"/>
  <c r="K364" i="43"/>
  <c r="K365" i="43"/>
  <c r="K366" i="43"/>
  <c r="K367" i="43"/>
  <c r="K368" i="43"/>
  <c r="K369" i="43"/>
  <c r="K370" i="43"/>
  <c r="K371" i="43"/>
  <c r="K372" i="43"/>
  <c r="K373" i="43"/>
  <c r="K374" i="43"/>
  <c r="K375" i="43"/>
  <c r="K376" i="43"/>
  <c r="K377" i="43"/>
  <c r="K378" i="43"/>
  <c r="K379" i="43"/>
  <c r="K380" i="43"/>
  <c r="K381" i="43"/>
  <c r="K382" i="43"/>
  <c r="K383" i="43"/>
  <c r="K384" i="43"/>
  <c r="K385" i="43"/>
  <c r="K386" i="43"/>
  <c r="K387" i="43"/>
  <c r="K388" i="43"/>
  <c r="K389" i="43"/>
  <c r="K390" i="43"/>
  <c r="K391" i="43"/>
  <c r="K392" i="43"/>
  <c r="K393" i="43"/>
  <c r="K394" i="43"/>
  <c r="K395" i="43"/>
  <c r="K396" i="43"/>
  <c r="K397" i="43"/>
  <c r="K398" i="43"/>
  <c r="K399" i="43"/>
  <c r="K400" i="43"/>
  <c r="K401" i="43"/>
  <c r="K402" i="43"/>
  <c r="K403" i="43"/>
  <c r="K404" i="43"/>
  <c r="K405" i="43"/>
  <c r="K406" i="43"/>
  <c r="K407" i="43"/>
  <c r="K408" i="43"/>
  <c r="K409" i="43"/>
  <c r="K410" i="43"/>
  <c r="K411" i="43"/>
  <c r="K412" i="43"/>
  <c r="K413" i="43"/>
  <c r="K414" i="43"/>
  <c r="K415" i="43"/>
  <c r="K416" i="43"/>
  <c r="K417" i="43"/>
  <c r="K418" i="43"/>
  <c r="K419" i="43"/>
  <c r="K420" i="43"/>
  <c r="K421" i="43"/>
  <c r="K422" i="43"/>
  <c r="K423" i="43"/>
  <c r="K424" i="43"/>
  <c r="K425" i="43"/>
  <c r="K426" i="43"/>
  <c r="K427" i="43"/>
  <c r="K428" i="43"/>
  <c r="K429" i="43"/>
  <c r="K430" i="43"/>
  <c r="K431" i="43"/>
  <c r="K432" i="43"/>
  <c r="K433" i="43"/>
  <c r="K434" i="43"/>
  <c r="K435" i="43"/>
  <c r="K436" i="43"/>
  <c r="K437" i="43"/>
  <c r="K438" i="43"/>
  <c r="K439" i="43"/>
  <c r="K440" i="43"/>
  <c r="K441" i="43"/>
  <c r="K442" i="43"/>
  <c r="K443" i="43"/>
  <c r="K444" i="43"/>
  <c r="K445" i="43"/>
  <c r="K446" i="43"/>
  <c r="K447" i="43"/>
  <c r="K448" i="43"/>
  <c r="K449" i="43"/>
  <c r="K450" i="43"/>
  <c r="K451" i="43"/>
  <c r="K452" i="43"/>
  <c r="K453" i="43"/>
  <c r="K454" i="43"/>
  <c r="K455" i="43"/>
  <c r="K456" i="43"/>
  <c r="K457" i="43"/>
  <c r="K458" i="43"/>
  <c r="K459" i="43"/>
  <c r="K460" i="43"/>
  <c r="K461" i="43"/>
  <c r="K462" i="43"/>
  <c r="K463" i="43"/>
  <c r="K464" i="43"/>
  <c r="K465" i="43"/>
  <c r="K466" i="43"/>
  <c r="K467" i="43"/>
  <c r="K468" i="43"/>
  <c r="K469" i="43"/>
  <c r="K470" i="43"/>
  <c r="K471" i="43"/>
  <c r="K472" i="43"/>
  <c r="K473" i="43"/>
  <c r="K474" i="43"/>
  <c r="K475" i="43"/>
  <c r="K476" i="43"/>
  <c r="K477" i="43"/>
  <c r="K478" i="43"/>
  <c r="K479" i="43"/>
  <c r="K480" i="43"/>
  <c r="K481" i="43"/>
  <c r="K482" i="43"/>
  <c r="K483" i="43"/>
  <c r="K484" i="43"/>
  <c r="K485" i="43"/>
  <c r="K486" i="43"/>
  <c r="K487" i="43"/>
  <c r="K488" i="43"/>
  <c r="K489" i="43"/>
  <c r="K490" i="43"/>
  <c r="K491" i="43"/>
  <c r="K492" i="43"/>
  <c r="K493" i="43"/>
  <c r="K494" i="43"/>
  <c r="K495" i="43"/>
  <c r="K496" i="43"/>
  <c r="K497" i="43"/>
  <c r="K498" i="43"/>
  <c r="K499" i="43"/>
  <c r="K500" i="43"/>
  <c r="K501" i="43"/>
  <c r="K502" i="43"/>
  <c r="K503" i="43"/>
  <c r="K504" i="43"/>
  <c r="K505" i="43"/>
  <c r="K17" i="44"/>
  <c r="K18" i="44"/>
  <c r="K19" i="44"/>
  <c r="K20" i="44"/>
  <c r="K21" i="44"/>
  <c r="K22" i="44"/>
  <c r="K23" i="44"/>
  <c r="K24" i="44"/>
  <c r="K25" i="44"/>
  <c r="K26" i="44"/>
  <c r="K27" i="44"/>
  <c r="K28" i="44"/>
  <c r="K29" i="44"/>
  <c r="K30" i="44"/>
  <c r="K31" i="44"/>
  <c r="K32" i="44"/>
  <c r="K33" i="44"/>
  <c r="K34" i="44"/>
  <c r="K35" i="44"/>
  <c r="K36" i="44"/>
  <c r="K37" i="44"/>
  <c r="K38" i="44"/>
  <c r="K39" i="44"/>
  <c r="K40" i="44"/>
  <c r="K41" i="44"/>
  <c r="K42" i="44"/>
  <c r="K43" i="44"/>
  <c r="K44" i="44"/>
  <c r="K45" i="44"/>
  <c r="K46" i="44"/>
  <c r="K47" i="44"/>
  <c r="K48" i="44"/>
  <c r="K49" i="44"/>
  <c r="K50" i="44"/>
  <c r="K51" i="44"/>
  <c r="K52" i="44"/>
  <c r="K53" i="44"/>
  <c r="K54" i="44"/>
  <c r="K55" i="44"/>
  <c r="K56" i="44"/>
  <c r="K57" i="44"/>
  <c r="K58" i="44"/>
  <c r="K59" i="44"/>
  <c r="K60" i="44"/>
  <c r="K61" i="44"/>
  <c r="K62" i="44"/>
  <c r="K63" i="44"/>
  <c r="K64" i="44"/>
  <c r="K65" i="44"/>
  <c r="K66" i="44"/>
  <c r="K67" i="44"/>
  <c r="K68" i="44"/>
  <c r="K69" i="44"/>
  <c r="K70" i="44"/>
  <c r="K71" i="44"/>
  <c r="K72" i="44"/>
  <c r="K73" i="44"/>
  <c r="K74" i="44"/>
  <c r="K75" i="44"/>
  <c r="K76" i="44"/>
  <c r="K77" i="44"/>
  <c r="K78" i="44"/>
  <c r="K79" i="44"/>
  <c r="K80" i="44"/>
  <c r="K81" i="44"/>
  <c r="K82" i="44"/>
  <c r="K83" i="44"/>
  <c r="K84" i="44"/>
  <c r="K85" i="44"/>
  <c r="K86" i="44"/>
  <c r="K87" i="44"/>
  <c r="K88" i="44"/>
  <c r="K89" i="44"/>
  <c r="K90" i="44"/>
  <c r="K91" i="44"/>
  <c r="K92" i="44"/>
  <c r="K93" i="44"/>
  <c r="K94" i="44"/>
  <c r="K95" i="44"/>
  <c r="K96" i="44"/>
  <c r="K97" i="44"/>
  <c r="K98" i="44"/>
  <c r="K99" i="44"/>
  <c r="K100" i="44"/>
  <c r="K101" i="44"/>
  <c r="K102" i="44"/>
  <c r="K103" i="44"/>
  <c r="K104" i="44"/>
  <c r="K105" i="44"/>
  <c r="K106" i="44"/>
  <c r="K107" i="44"/>
  <c r="K108" i="44"/>
  <c r="K109" i="44"/>
  <c r="K110" i="44"/>
  <c r="K111" i="44"/>
  <c r="K112" i="44"/>
  <c r="K113" i="44"/>
  <c r="K114" i="44"/>
  <c r="K115" i="44"/>
  <c r="K116" i="44"/>
  <c r="K117" i="44"/>
  <c r="K118" i="44"/>
  <c r="K119" i="44"/>
  <c r="K120" i="44"/>
  <c r="K121" i="44"/>
  <c r="K122" i="44"/>
  <c r="K123" i="44"/>
  <c r="K124" i="44"/>
  <c r="K125" i="44"/>
  <c r="K126" i="44"/>
  <c r="K127" i="44"/>
  <c r="K128" i="44"/>
  <c r="K129" i="44"/>
  <c r="K130" i="44"/>
  <c r="K131" i="44"/>
  <c r="K132" i="44"/>
  <c r="K133" i="44"/>
  <c r="K134" i="44"/>
  <c r="K135" i="44"/>
  <c r="K136" i="44"/>
  <c r="K137" i="44"/>
  <c r="K138" i="44"/>
  <c r="K139" i="44"/>
  <c r="K140" i="44"/>
  <c r="K141" i="44"/>
  <c r="K142" i="44"/>
  <c r="K143" i="44"/>
  <c r="K144" i="44"/>
  <c r="K145" i="44"/>
  <c r="K146" i="44"/>
  <c r="K147" i="44"/>
  <c r="K148" i="44"/>
  <c r="K149" i="44"/>
  <c r="K150" i="44"/>
  <c r="K151" i="44"/>
  <c r="K152" i="44"/>
  <c r="K153" i="44"/>
  <c r="K154" i="44"/>
  <c r="K155" i="44"/>
  <c r="K156" i="44"/>
  <c r="K157" i="44"/>
  <c r="K158" i="44"/>
  <c r="K159" i="44"/>
  <c r="K160" i="44"/>
  <c r="K161" i="44"/>
  <c r="K162" i="44"/>
  <c r="K163" i="44"/>
  <c r="K164" i="44"/>
  <c r="K165" i="44"/>
  <c r="K166" i="44"/>
  <c r="K167" i="44"/>
  <c r="K168" i="44"/>
  <c r="K169" i="44"/>
  <c r="K170" i="44"/>
  <c r="K171" i="44"/>
  <c r="K172" i="44"/>
  <c r="K173" i="44"/>
  <c r="K174" i="44"/>
  <c r="K175" i="44"/>
  <c r="K176" i="44"/>
  <c r="K177" i="44"/>
  <c r="K178" i="44"/>
  <c r="K179" i="44"/>
  <c r="K180" i="44"/>
  <c r="K181" i="44"/>
  <c r="K182" i="44"/>
  <c r="K183" i="44"/>
  <c r="K184" i="44"/>
  <c r="K185" i="44"/>
  <c r="K186" i="44"/>
  <c r="K187" i="44"/>
  <c r="K188" i="44"/>
  <c r="K189" i="44"/>
  <c r="K190" i="44"/>
  <c r="K191" i="44"/>
  <c r="K192" i="44"/>
  <c r="K193" i="44"/>
  <c r="K194" i="44"/>
  <c r="K195" i="44"/>
  <c r="K196" i="44"/>
  <c r="K197" i="44"/>
  <c r="K198" i="44"/>
  <c r="K199" i="44"/>
  <c r="K200" i="44"/>
  <c r="K201" i="44"/>
  <c r="K202" i="44"/>
  <c r="K203" i="44"/>
  <c r="K204" i="44"/>
  <c r="K205" i="44"/>
  <c r="K206" i="44"/>
  <c r="K207" i="44"/>
  <c r="K208" i="44"/>
  <c r="K209" i="44"/>
  <c r="K210" i="44"/>
  <c r="K211" i="44"/>
  <c r="K212" i="44"/>
  <c r="K213" i="44"/>
  <c r="K214" i="44"/>
  <c r="K215" i="44"/>
  <c r="K216" i="44"/>
  <c r="K217" i="44"/>
  <c r="K218" i="44"/>
  <c r="K219" i="44"/>
  <c r="K220" i="44"/>
  <c r="K221" i="44"/>
  <c r="K222" i="44"/>
  <c r="K223" i="44"/>
  <c r="K224" i="44"/>
  <c r="K225" i="44"/>
  <c r="K226" i="44"/>
  <c r="K227" i="44"/>
  <c r="K228" i="44"/>
  <c r="K229" i="44"/>
  <c r="K230" i="44"/>
  <c r="K231" i="44"/>
  <c r="K232" i="44"/>
  <c r="K233" i="44"/>
  <c r="K234" i="44"/>
  <c r="K235" i="44"/>
  <c r="K236" i="44"/>
  <c r="K237" i="44"/>
  <c r="K238" i="44"/>
  <c r="K239" i="44"/>
  <c r="K240" i="44"/>
  <c r="K241" i="44"/>
  <c r="K242" i="44"/>
  <c r="K243" i="44"/>
  <c r="K244" i="44"/>
  <c r="K245" i="44"/>
  <c r="K246" i="44"/>
  <c r="K247" i="44"/>
  <c r="K248" i="44"/>
  <c r="K249" i="44"/>
  <c r="K250" i="44"/>
  <c r="K251" i="44"/>
  <c r="K252" i="44"/>
  <c r="K253" i="44"/>
  <c r="K254" i="44"/>
  <c r="K255" i="44"/>
  <c r="K256" i="44"/>
  <c r="K257" i="44"/>
  <c r="K258" i="44"/>
  <c r="K259" i="44"/>
  <c r="K260" i="44"/>
  <c r="K261" i="44"/>
  <c r="K262" i="44"/>
  <c r="K263" i="44"/>
  <c r="K264" i="44"/>
  <c r="K265" i="44"/>
  <c r="K266" i="44"/>
  <c r="K267" i="44"/>
  <c r="K268" i="44"/>
  <c r="K269" i="44"/>
  <c r="K270" i="44"/>
  <c r="K271" i="44"/>
  <c r="K272" i="44"/>
  <c r="K273" i="44"/>
  <c r="K274" i="44"/>
  <c r="K275" i="44"/>
  <c r="K276" i="44"/>
  <c r="K277" i="44"/>
  <c r="K278" i="44"/>
  <c r="K279" i="44"/>
  <c r="K280" i="44"/>
  <c r="K281" i="44"/>
  <c r="K282" i="44"/>
  <c r="K283" i="44"/>
  <c r="K284" i="44"/>
  <c r="K285" i="44"/>
  <c r="K286" i="44"/>
  <c r="K287" i="44"/>
  <c r="K288" i="44"/>
  <c r="K289" i="44"/>
  <c r="K290" i="44"/>
  <c r="K291" i="44"/>
  <c r="K292" i="44"/>
  <c r="K293" i="44"/>
  <c r="K294" i="44"/>
  <c r="K295" i="44"/>
  <c r="K296" i="44"/>
  <c r="K297" i="44"/>
  <c r="K298" i="44"/>
  <c r="K299" i="44"/>
  <c r="K300" i="44"/>
  <c r="K301" i="44"/>
  <c r="K302" i="44"/>
  <c r="K303" i="44"/>
  <c r="K304" i="44"/>
  <c r="K305" i="44"/>
  <c r="K306" i="44"/>
  <c r="K307" i="44"/>
  <c r="K308" i="44"/>
  <c r="K309" i="44"/>
  <c r="K310" i="44"/>
  <c r="K311" i="44"/>
  <c r="K312" i="44"/>
  <c r="K313" i="44"/>
  <c r="K314" i="44"/>
  <c r="K315" i="44"/>
  <c r="K316" i="44"/>
  <c r="K317" i="44"/>
  <c r="K318" i="44"/>
  <c r="K319" i="44"/>
  <c r="K320" i="44"/>
  <c r="K321" i="44"/>
  <c r="K322" i="44"/>
  <c r="K323" i="44"/>
  <c r="K324" i="44"/>
  <c r="K325" i="44"/>
  <c r="K326" i="44"/>
  <c r="K327" i="44"/>
  <c r="K328" i="44"/>
  <c r="K329" i="44"/>
  <c r="K330" i="44"/>
  <c r="K331" i="44"/>
  <c r="K332" i="44"/>
  <c r="K333" i="44"/>
  <c r="K334" i="44"/>
  <c r="K335" i="44"/>
  <c r="K336" i="44"/>
  <c r="K337" i="44"/>
  <c r="K338" i="44"/>
  <c r="K339" i="44"/>
  <c r="K340" i="44"/>
  <c r="K341" i="44"/>
  <c r="K342" i="44"/>
  <c r="K343" i="44"/>
  <c r="K344" i="44"/>
  <c r="K345" i="44"/>
  <c r="K346" i="44"/>
  <c r="K347" i="44"/>
  <c r="K348" i="44"/>
  <c r="K349" i="44"/>
  <c r="K350" i="44"/>
  <c r="K351" i="44"/>
  <c r="K352" i="44"/>
  <c r="K353" i="44"/>
  <c r="K354" i="44"/>
  <c r="K355" i="44"/>
  <c r="K356" i="44"/>
  <c r="K357" i="44"/>
  <c r="K358" i="44"/>
  <c r="K359" i="44"/>
  <c r="K360" i="44"/>
  <c r="K361" i="44"/>
  <c r="K362" i="44"/>
  <c r="K363" i="44"/>
  <c r="K364" i="44"/>
  <c r="K365" i="44"/>
  <c r="K366" i="44"/>
  <c r="K367" i="44"/>
  <c r="K368" i="44"/>
  <c r="K369" i="44"/>
  <c r="K370" i="44"/>
  <c r="K371" i="44"/>
  <c r="K372" i="44"/>
  <c r="K373" i="44"/>
  <c r="K374" i="44"/>
  <c r="K375" i="44"/>
  <c r="K376" i="44"/>
  <c r="K377" i="44"/>
  <c r="K378" i="44"/>
  <c r="K379" i="44"/>
  <c r="K380" i="44"/>
  <c r="K381" i="44"/>
  <c r="K382" i="44"/>
  <c r="K383" i="44"/>
  <c r="K384" i="44"/>
  <c r="K385" i="44"/>
  <c r="K386" i="44"/>
  <c r="K387" i="44"/>
  <c r="K388" i="44"/>
  <c r="K389" i="44"/>
  <c r="K390" i="44"/>
  <c r="K391" i="44"/>
  <c r="K392" i="44"/>
  <c r="K393" i="44"/>
  <c r="K394" i="44"/>
  <c r="K395" i="44"/>
  <c r="K396" i="44"/>
  <c r="K397" i="44"/>
  <c r="K398" i="44"/>
  <c r="K399" i="44"/>
  <c r="K400" i="44"/>
  <c r="K401" i="44"/>
  <c r="K402" i="44"/>
  <c r="K403" i="44"/>
  <c r="K404" i="44"/>
  <c r="K405" i="44"/>
  <c r="K406" i="44"/>
  <c r="K407" i="44"/>
  <c r="K408" i="44"/>
  <c r="K409" i="44"/>
  <c r="K410" i="44"/>
  <c r="K411" i="44"/>
  <c r="K412" i="44"/>
  <c r="K413" i="44"/>
  <c r="K414" i="44"/>
  <c r="K415" i="44"/>
  <c r="K416" i="44"/>
  <c r="K417" i="44"/>
  <c r="K418" i="44"/>
  <c r="K419" i="44"/>
  <c r="K420" i="44"/>
  <c r="K421" i="44"/>
  <c r="K422" i="44"/>
  <c r="K423" i="44"/>
  <c r="K424" i="44"/>
  <c r="K425" i="44"/>
  <c r="K426" i="44"/>
  <c r="K427" i="44"/>
  <c r="K428" i="44"/>
  <c r="K429" i="44"/>
  <c r="K430" i="44"/>
  <c r="K431" i="44"/>
  <c r="K432" i="44"/>
  <c r="K433" i="44"/>
  <c r="K434" i="44"/>
  <c r="K435" i="44"/>
  <c r="K436" i="44"/>
  <c r="K437" i="44"/>
  <c r="K438" i="44"/>
  <c r="K439" i="44"/>
  <c r="K440" i="44"/>
  <c r="K441" i="44"/>
  <c r="K442" i="44"/>
  <c r="K443" i="44"/>
  <c r="K444" i="44"/>
  <c r="K445" i="44"/>
  <c r="K446" i="44"/>
  <c r="K447" i="44"/>
  <c r="K448" i="44"/>
  <c r="K449" i="44"/>
  <c r="K450" i="44"/>
  <c r="K451" i="44"/>
  <c r="K452" i="44"/>
  <c r="K453" i="44"/>
  <c r="K454" i="44"/>
  <c r="K455" i="44"/>
  <c r="K456" i="44"/>
  <c r="K457" i="44"/>
  <c r="K458" i="44"/>
  <c r="K459" i="44"/>
  <c r="K460" i="44"/>
  <c r="K461" i="44"/>
  <c r="K462" i="44"/>
  <c r="K463" i="44"/>
  <c r="K464" i="44"/>
  <c r="K465" i="44"/>
  <c r="K466" i="44"/>
  <c r="K467" i="44"/>
  <c r="K468" i="44"/>
  <c r="K469" i="44"/>
  <c r="K470" i="44"/>
  <c r="K471" i="44"/>
  <c r="K472" i="44"/>
  <c r="K473" i="44"/>
  <c r="K474" i="44"/>
  <c r="K475" i="44"/>
  <c r="K476" i="44"/>
  <c r="K477" i="44"/>
  <c r="K478" i="44"/>
  <c r="K479" i="44"/>
  <c r="K480" i="44"/>
  <c r="K481" i="44"/>
  <c r="K482" i="44"/>
  <c r="K483" i="44"/>
  <c r="K484" i="44"/>
  <c r="K485" i="44"/>
  <c r="K486" i="44"/>
  <c r="K487" i="44"/>
  <c r="K488" i="44"/>
  <c r="K489" i="44"/>
  <c r="K490" i="44"/>
  <c r="K491" i="44"/>
  <c r="K492" i="44"/>
  <c r="K493" i="44"/>
  <c r="K494" i="44"/>
  <c r="K495" i="44"/>
  <c r="K496" i="44"/>
  <c r="K497" i="44"/>
  <c r="K498" i="44"/>
  <c r="K499" i="44"/>
  <c r="K500" i="44"/>
  <c r="K501" i="44"/>
  <c r="K502" i="44"/>
  <c r="K503" i="44"/>
  <c r="K504" i="44"/>
  <c r="K505" i="44"/>
  <c r="K17" i="45"/>
  <c r="K18" i="45"/>
  <c r="K19" i="45"/>
  <c r="K20" i="45"/>
  <c r="K21" i="45"/>
  <c r="K22" i="45"/>
  <c r="K23" i="45"/>
  <c r="K24" i="45"/>
  <c r="K25" i="45"/>
  <c r="K26" i="45"/>
  <c r="K27" i="45"/>
  <c r="K28" i="45"/>
  <c r="K29" i="45"/>
  <c r="K30" i="45"/>
  <c r="K31" i="45"/>
  <c r="K32" i="45"/>
  <c r="K33" i="45"/>
  <c r="K34" i="45"/>
  <c r="K35" i="45"/>
  <c r="K36" i="45"/>
  <c r="K37" i="45"/>
  <c r="K38" i="45"/>
  <c r="K39" i="45"/>
  <c r="K40" i="45"/>
  <c r="K41" i="45"/>
  <c r="K42" i="45"/>
  <c r="K43" i="45"/>
  <c r="K44" i="45"/>
  <c r="K45" i="45"/>
  <c r="K46" i="45"/>
  <c r="K47" i="45"/>
  <c r="K48" i="45"/>
  <c r="K49" i="45"/>
  <c r="K50" i="45"/>
  <c r="K51" i="45"/>
  <c r="K52" i="45"/>
  <c r="K53" i="45"/>
  <c r="K54" i="45"/>
  <c r="K55" i="45"/>
  <c r="K56" i="45"/>
  <c r="K57" i="45"/>
  <c r="K58" i="45"/>
  <c r="K59" i="45"/>
  <c r="K60" i="45"/>
  <c r="K61" i="45"/>
  <c r="K62" i="45"/>
  <c r="K63" i="45"/>
  <c r="K64" i="45"/>
  <c r="K65" i="45"/>
  <c r="K66" i="45"/>
  <c r="K67" i="45"/>
  <c r="K68" i="45"/>
  <c r="K69" i="45"/>
  <c r="K70" i="45"/>
  <c r="K71" i="45"/>
  <c r="K72" i="45"/>
  <c r="K73" i="45"/>
  <c r="K74" i="45"/>
  <c r="K75" i="45"/>
  <c r="K76" i="45"/>
  <c r="K77" i="45"/>
  <c r="K78" i="45"/>
  <c r="K79" i="45"/>
  <c r="K80" i="45"/>
  <c r="K81" i="45"/>
  <c r="K82" i="45"/>
  <c r="K83" i="45"/>
  <c r="K84" i="45"/>
  <c r="K85" i="45"/>
  <c r="K86" i="45"/>
  <c r="K87" i="45"/>
  <c r="K88" i="45"/>
  <c r="K89" i="45"/>
  <c r="K90" i="45"/>
  <c r="K91" i="45"/>
  <c r="K92" i="45"/>
  <c r="K93" i="45"/>
  <c r="K94" i="45"/>
  <c r="K95" i="45"/>
  <c r="K96" i="45"/>
  <c r="K97" i="45"/>
  <c r="K98" i="45"/>
  <c r="K99" i="45"/>
  <c r="K100" i="45"/>
  <c r="K101" i="45"/>
  <c r="K102" i="45"/>
  <c r="K103" i="45"/>
  <c r="K104" i="45"/>
  <c r="K105" i="45"/>
  <c r="K106" i="45"/>
  <c r="K107" i="45"/>
  <c r="K108" i="45"/>
  <c r="K109" i="45"/>
  <c r="K110" i="45"/>
  <c r="K111" i="45"/>
  <c r="K112" i="45"/>
  <c r="K113" i="45"/>
  <c r="K114" i="45"/>
  <c r="K115" i="45"/>
  <c r="K116" i="45"/>
  <c r="K117" i="45"/>
  <c r="K118" i="45"/>
  <c r="K119" i="45"/>
  <c r="K120" i="45"/>
  <c r="K121" i="45"/>
  <c r="K122" i="45"/>
  <c r="K123" i="45"/>
  <c r="K124" i="45"/>
  <c r="K125" i="45"/>
  <c r="K126" i="45"/>
  <c r="K127" i="45"/>
  <c r="K128" i="45"/>
  <c r="K129" i="45"/>
  <c r="K130" i="45"/>
  <c r="K131" i="45"/>
  <c r="K132" i="45"/>
  <c r="K133" i="45"/>
  <c r="K134" i="45"/>
  <c r="K135" i="45"/>
  <c r="K136" i="45"/>
  <c r="K137" i="45"/>
  <c r="K138" i="45"/>
  <c r="K139" i="45"/>
  <c r="K140" i="45"/>
  <c r="K141" i="45"/>
  <c r="K142" i="45"/>
  <c r="K143" i="45"/>
  <c r="K144" i="45"/>
  <c r="K145" i="45"/>
  <c r="K146" i="45"/>
  <c r="K147" i="45"/>
  <c r="K148" i="45"/>
  <c r="K149" i="45"/>
  <c r="K150" i="45"/>
  <c r="K151" i="45"/>
  <c r="K152" i="45"/>
  <c r="K153" i="45"/>
  <c r="K154" i="45"/>
  <c r="K155" i="45"/>
  <c r="K156" i="45"/>
  <c r="K157" i="45"/>
  <c r="K158" i="45"/>
  <c r="K159" i="45"/>
  <c r="K160" i="45"/>
  <c r="K161" i="45"/>
  <c r="K162" i="45"/>
  <c r="K163" i="45"/>
  <c r="K164" i="45"/>
  <c r="K165" i="45"/>
  <c r="K166" i="45"/>
  <c r="K167" i="45"/>
  <c r="K168" i="45"/>
  <c r="K169" i="45"/>
  <c r="K170" i="45"/>
  <c r="K171" i="45"/>
  <c r="K172" i="45"/>
  <c r="K173" i="45"/>
  <c r="K174" i="45"/>
  <c r="K175" i="45"/>
  <c r="K176" i="45"/>
  <c r="K177" i="45"/>
  <c r="K178" i="45"/>
  <c r="K179" i="45"/>
  <c r="K180" i="45"/>
  <c r="K181" i="45"/>
  <c r="K182" i="45"/>
  <c r="K183" i="45"/>
  <c r="K184" i="45"/>
  <c r="K185" i="45"/>
  <c r="K186" i="45"/>
  <c r="K187" i="45"/>
  <c r="K188" i="45"/>
  <c r="K189" i="45"/>
  <c r="K190" i="45"/>
  <c r="K191" i="45"/>
  <c r="K192" i="45"/>
  <c r="K193" i="45"/>
  <c r="K194" i="45"/>
  <c r="K195" i="45"/>
  <c r="K196" i="45"/>
  <c r="K197" i="45"/>
  <c r="K198" i="45"/>
  <c r="K199" i="45"/>
  <c r="K200" i="45"/>
  <c r="K201" i="45"/>
  <c r="K202" i="45"/>
  <c r="K203" i="45"/>
  <c r="K204" i="45"/>
  <c r="K205" i="45"/>
  <c r="K206" i="45"/>
  <c r="K207" i="45"/>
  <c r="K208" i="45"/>
  <c r="K209" i="45"/>
  <c r="K210" i="45"/>
  <c r="K211" i="45"/>
  <c r="K212" i="45"/>
  <c r="K213" i="45"/>
  <c r="K214" i="45"/>
  <c r="K215" i="45"/>
  <c r="K216" i="45"/>
  <c r="K217" i="45"/>
  <c r="K218" i="45"/>
  <c r="K219" i="45"/>
  <c r="K220" i="45"/>
  <c r="K221" i="45"/>
  <c r="K222" i="45"/>
  <c r="K223" i="45"/>
  <c r="K224" i="45"/>
  <c r="K225" i="45"/>
  <c r="K226" i="45"/>
  <c r="K227" i="45"/>
  <c r="K228" i="45"/>
  <c r="K229" i="45"/>
  <c r="K230" i="45"/>
  <c r="K231" i="45"/>
  <c r="K232" i="45"/>
  <c r="K233" i="45"/>
  <c r="K234" i="45"/>
  <c r="K235" i="45"/>
  <c r="K236" i="45"/>
  <c r="K237" i="45"/>
  <c r="K238" i="45"/>
  <c r="K239" i="45"/>
  <c r="K240" i="45"/>
  <c r="K241" i="45"/>
  <c r="K242" i="45"/>
  <c r="K243" i="45"/>
  <c r="K244" i="45"/>
  <c r="K245" i="45"/>
  <c r="K246" i="45"/>
  <c r="K247" i="45"/>
  <c r="K248" i="45"/>
  <c r="K249" i="45"/>
  <c r="K250" i="45"/>
  <c r="K251" i="45"/>
  <c r="K252" i="45"/>
  <c r="K253" i="45"/>
  <c r="K254" i="45"/>
  <c r="K255" i="45"/>
  <c r="K256" i="45"/>
  <c r="K257" i="45"/>
  <c r="K258" i="45"/>
  <c r="K259" i="45"/>
  <c r="K260" i="45"/>
  <c r="K261" i="45"/>
  <c r="K262" i="45"/>
  <c r="K263" i="45"/>
  <c r="K264" i="45"/>
  <c r="K265" i="45"/>
  <c r="K266" i="45"/>
  <c r="K267" i="45"/>
  <c r="K268" i="45"/>
  <c r="K269" i="45"/>
  <c r="K270" i="45"/>
  <c r="K271" i="45"/>
  <c r="K272" i="45"/>
  <c r="K273" i="45"/>
  <c r="K274" i="45"/>
  <c r="K275" i="45"/>
  <c r="K276" i="45"/>
  <c r="K277" i="45"/>
  <c r="K278" i="45"/>
  <c r="K279" i="45"/>
  <c r="K280" i="45"/>
  <c r="K281" i="45"/>
  <c r="K282" i="45"/>
  <c r="K283" i="45"/>
  <c r="K284" i="45"/>
  <c r="K285" i="45"/>
  <c r="K286" i="45"/>
  <c r="K287" i="45"/>
  <c r="K288" i="45"/>
  <c r="K289" i="45"/>
  <c r="K290" i="45"/>
  <c r="K291" i="45"/>
  <c r="K292" i="45"/>
  <c r="K293" i="45"/>
  <c r="K294" i="45"/>
  <c r="K295" i="45"/>
  <c r="K296" i="45"/>
  <c r="K297" i="45"/>
  <c r="K298" i="45"/>
  <c r="K299" i="45"/>
  <c r="K300" i="45"/>
  <c r="K301" i="45"/>
  <c r="K302" i="45"/>
  <c r="K303" i="45"/>
  <c r="K304" i="45"/>
  <c r="K305" i="45"/>
  <c r="K306" i="45"/>
  <c r="K307" i="45"/>
  <c r="K308" i="45"/>
  <c r="K309" i="45"/>
  <c r="K310" i="45"/>
  <c r="K311" i="45"/>
  <c r="K312" i="45"/>
  <c r="K313" i="45"/>
  <c r="K314" i="45"/>
  <c r="K315" i="45"/>
  <c r="K316" i="45"/>
  <c r="K317" i="45"/>
  <c r="K318" i="45"/>
  <c r="K319" i="45"/>
  <c r="K320" i="45"/>
  <c r="K321" i="45"/>
  <c r="K322" i="45"/>
  <c r="K323" i="45"/>
  <c r="K324" i="45"/>
  <c r="K325" i="45"/>
  <c r="K326" i="45"/>
  <c r="K327" i="45"/>
  <c r="K328" i="45"/>
  <c r="K329" i="45"/>
  <c r="K330" i="45"/>
  <c r="K331" i="45"/>
  <c r="K332" i="45"/>
  <c r="K333" i="45"/>
  <c r="K334" i="45"/>
  <c r="K335" i="45"/>
  <c r="K336" i="45"/>
  <c r="K337" i="45"/>
  <c r="K338" i="45"/>
  <c r="K339" i="45"/>
  <c r="K340" i="45"/>
  <c r="K341" i="45"/>
  <c r="K342" i="45"/>
  <c r="K343" i="45"/>
  <c r="K344" i="45"/>
  <c r="K345" i="45"/>
  <c r="K346" i="45"/>
  <c r="K347" i="45"/>
  <c r="K348" i="45"/>
  <c r="K349" i="45"/>
  <c r="K350" i="45"/>
  <c r="K351" i="45"/>
  <c r="K352" i="45"/>
  <c r="K353" i="45"/>
  <c r="K354" i="45"/>
  <c r="K355" i="45"/>
  <c r="K356" i="45"/>
  <c r="K357" i="45"/>
  <c r="K358" i="45"/>
  <c r="K359" i="45"/>
  <c r="K360" i="45"/>
  <c r="K361" i="45"/>
  <c r="K362" i="45"/>
  <c r="K363" i="45"/>
  <c r="K364" i="45"/>
  <c r="K365" i="45"/>
  <c r="K366" i="45"/>
  <c r="K367" i="45"/>
  <c r="K368" i="45"/>
  <c r="K369" i="45"/>
  <c r="K370" i="45"/>
  <c r="K371" i="45"/>
  <c r="K372" i="45"/>
  <c r="K373" i="45"/>
  <c r="K374" i="45"/>
  <c r="K375" i="45"/>
  <c r="K376" i="45"/>
  <c r="K377" i="45"/>
  <c r="K378" i="45"/>
  <c r="K379" i="45"/>
  <c r="K380" i="45"/>
  <c r="K381" i="45"/>
  <c r="K382" i="45"/>
  <c r="K383" i="45"/>
  <c r="K384" i="45"/>
  <c r="K385" i="45"/>
  <c r="K386" i="45"/>
  <c r="K387" i="45"/>
  <c r="K388" i="45"/>
  <c r="K389" i="45"/>
  <c r="K390" i="45"/>
  <c r="K391" i="45"/>
  <c r="K392" i="45"/>
  <c r="K393" i="45"/>
  <c r="K394" i="45"/>
  <c r="K395" i="45"/>
  <c r="K396" i="45"/>
  <c r="K397" i="45"/>
  <c r="K398" i="45"/>
  <c r="K399" i="45"/>
  <c r="K400" i="45"/>
  <c r="K401" i="45"/>
  <c r="K402" i="45"/>
  <c r="K403" i="45"/>
  <c r="K404" i="45"/>
  <c r="K405" i="45"/>
  <c r="K406" i="45"/>
  <c r="K407" i="45"/>
  <c r="K408" i="45"/>
  <c r="K409" i="45"/>
  <c r="K410" i="45"/>
  <c r="K411" i="45"/>
  <c r="K412" i="45"/>
  <c r="K413" i="45"/>
  <c r="K414" i="45"/>
  <c r="K415" i="45"/>
  <c r="K416" i="45"/>
  <c r="K417" i="45"/>
  <c r="K418" i="45"/>
  <c r="K419" i="45"/>
  <c r="K420" i="45"/>
  <c r="K421" i="45"/>
  <c r="K422" i="45"/>
  <c r="K423" i="45"/>
  <c r="K424" i="45"/>
  <c r="K425" i="45"/>
  <c r="K426" i="45"/>
  <c r="K427" i="45"/>
  <c r="K428" i="45"/>
  <c r="K429" i="45"/>
  <c r="K430" i="45"/>
  <c r="K431" i="45"/>
  <c r="K432" i="45"/>
  <c r="K433" i="45"/>
  <c r="K434" i="45"/>
  <c r="K435" i="45"/>
  <c r="K436" i="45"/>
  <c r="K437" i="45"/>
  <c r="K438" i="45"/>
  <c r="K439" i="45"/>
  <c r="K440" i="45"/>
  <c r="K441" i="45"/>
  <c r="K442" i="45"/>
  <c r="K443" i="45"/>
  <c r="K444" i="45"/>
  <c r="K445" i="45"/>
  <c r="K446" i="45"/>
  <c r="K447" i="45"/>
  <c r="K448" i="45"/>
  <c r="K449" i="45"/>
  <c r="K450" i="45"/>
  <c r="K451" i="45"/>
  <c r="K452" i="45"/>
  <c r="K453" i="45"/>
  <c r="K454" i="45"/>
  <c r="K455" i="45"/>
  <c r="K456" i="45"/>
  <c r="K457" i="45"/>
  <c r="K458" i="45"/>
  <c r="K459" i="45"/>
  <c r="K460" i="45"/>
  <c r="K461" i="45"/>
  <c r="K462" i="45"/>
  <c r="K463" i="45"/>
  <c r="K464" i="45"/>
  <c r="K465" i="45"/>
  <c r="K466" i="45"/>
  <c r="K467" i="45"/>
  <c r="K468" i="45"/>
  <c r="K469" i="45"/>
  <c r="K470" i="45"/>
  <c r="K471" i="45"/>
  <c r="K472" i="45"/>
  <c r="K473" i="45"/>
  <c r="K474" i="45"/>
  <c r="K475" i="45"/>
  <c r="K476" i="45"/>
  <c r="K477" i="45"/>
  <c r="K478" i="45"/>
  <c r="K479" i="45"/>
  <c r="K480" i="45"/>
  <c r="K481" i="45"/>
  <c r="K482" i="45"/>
  <c r="K483" i="45"/>
  <c r="K484" i="45"/>
  <c r="K485" i="45"/>
  <c r="K486" i="45"/>
  <c r="K487" i="45"/>
  <c r="K488" i="45"/>
  <c r="K489" i="45"/>
  <c r="K490" i="45"/>
  <c r="K491" i="45"/>
  <c r="K492" i="45"/>
  <c r="K493" i="45"/>
  <c r="K494" i="45"/>
  <c r="K495" i="45"/>
  <c r="K496" i="45"/>
  <c r="K497" i="45"/>
  <c r="K498" i="45"/>
  <c r="K499" i="45"/>
  <c r="K500" i="45"/>
  <c r="K501" i="45"/>
  <c r="K502" i="45"/>
  <c r="K503" i="45"/>
  <c r="K504" i="45"/>
  <c r="K505" i="45"/>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3" i="46"/>
  <c r="K44" i="46"/>
  <c r="K45" i="46"/>
  <c r="K46" i="46"/>
  <c r="K47" i="46"/>
  <c r="K48" i="46"/>
  <c r="K49" i="46"/>
  <c r="K50" i="46"/>
  <c r="K51" i="46"/>
  <c r="K52" i="46"/>
  <c r="K53" i="46"/>
  <c r="K54" i="46"/>
  <c r="K55" i="46"/>
  <c r="K56" i="46"/>
  <c r="K57" i="46"/>
  <c r="K58" i="46"/>
  <c r="K59" i="46"/>
  <c r="K60" i="46"/>
  <c r="K61" i="46"/>
  <c r="K62" i="46"/>
  <c r="K63" i="46"/>
  <c r="K64" i="46"/>
  <c r="K65" i="46"/>
  <c r="K66" i="46"/>
  <c r="K67" i="46"/>
  <c r="K68" i="46"/>
  <c r="K69" i="46"/>
  <c r="K70" i="46"/>
  <c r="K71" i="46"/>
  <c r="K72" i="46"/>
  <c r="K73" i="46"/>
  <c r="K74" i="46"/>
  <c r="K75" i="46"/>
  <c r="K76" i="46"/>
  <c r="K77" i="46"/>
  <c r="K78" i="46"/>
  <c r="K79" i="46"/>
  <c r="K80" i="46"/>
  <c r="K81" i="46"/>
  <c r="K82" i="46"/>
  <c r="K83" i="46"/>
  <c r="K84" i="46"/>
  <c r="K85" i="46"/>
  <c r="K86" i="46"/>
  <c r="K87" i="46"/>
  <c r="K88" i="46"/>
  <c r="K89" i="46"/>
  <c r="K90" i="46"/>
  <c r="K91" i="46"/>
  <c r="K92" i="46"/>
  <c r="K93" i="46"/>
  <c r="K94" i="46"/>
  <c r="K95" i="46"/>
  <c r="K96" i="46"/>
  <c r="K97" i="46"/>
  <c r="K98" i="46"/>
  <c r="K99" i="46"/>
  <c r="K100" i="46"/>
  <c r="K101" i="46"/>
  <c r="K102" i="46"/>
  <c r="K103" i="46"/>
  <c r="K104" i="46"/>
  <c r="K105" i="46"/>
  <c r="K106" i="46"/>
  <c r="K107" i="46"/>
  <c r="K108" i="46"/>
  <c r="K109" i="46"/>
  <c r="K110" i="46"/>
  <c r="K111" i="46"/>
  <c r="K112" i="46"/>
  <c r="K113" i="46"/>
  <c r="K114" i="46"/>
  <c r="K115" i="46"/>
  <c r="K116" i="46"/>
  <c r="K117" i="46"/>
  <c r="K118" i="46"/>
  <c r="K119" i="46"/>
  <c r="K120" i="46"/>
  <c r="K121" i="46"/>
  <c r="K122" i="46"/>
  <c r="K123" i="46"/>
  <c r="K124" i="46"/>
  <c r="K125" i="46"/>
  <c r="K126" i="46"/>
  <c r="K127" i="46"/>
  <c r="K128" i="46"/>
  <c r="K129" i="46"/>
  <c r="K130" i="46"/>
  <c r="K131" i="46"/>
  <c r="K132" i="46"/>
  <c r="K133" i="46"/>
  <c r="K134" i="46"/>
  <c r="K135" i="46"/>
  <c r="K136" i="46"/>
  <c r="K137" i="46"/>
  <c r="K138" i="46"/>
  <c r="K139" i="46"/>
  <c r="K140" i="46"/>
  <c r="K141" i="46"/>
  <c r="K142" i="46"/>
  <c r="K143" i="46"/>
  <c r="K144" i="46"/>
  <c r="K145" i="46"/>
  <c r="K146" i="46"/>
  <c r="K147" i="46"/>
  <c r="K148" i="46"/>
  <c r="K149" i="46"/>
  <c r="K150" i="46"/>
  <c r="K151" i="46"/>
  <c r="K152" i="46"/>
  <c r="K153" i="46"/>
  <c r="K154" i="46"/>
  <c r="K155" i="46"/>
  <c r="K156" i="46"/>
  <c r="K157" i="46"/>
  <c r="K158" i="46"/>
  <c r="K159" i="46"/>
  <c r="K160" i="46"/>
  <c r="K161" i="46"/>
  <c r="K162" i="46"/>
  <c r="K163" i="46"/>
  <c r="K164" i="46"/>
  <c r="K165" i="46"/>
  <c r="K166" i="46"/>
  <c r="K167" i="46"/>
  <c r="K168" i="46"/>
  <c r="K169" i="46"/>
  <c r="K170" i="46"/>
  <c r="K171" i="46"/>
  <c r="K172" i="46"/>
  <c r="K173" i="46"/>
  <c r="K174" i="46"/>
  <c r="K175" i="46"/>
  <c r="K176" i="46"/>
  <c r="K177" i="46"/>
  <c r="K178" i="46"/>
  <c r="K179" i="46"/>
  <c r="K180" i="46"/>
  <c r="K181" i="46"/>
  <c r="K182" i="46"/>
  <c r="K183" i="46"/>
  <c r="K184" i="46"/>
  <c r="K185" i="46"/>
  <c r="K186" i="46"/>
  <c r="K187" i="46"/>
  <c r="K188" i="46"/>
  <c r="K189" i="46"/>
  <c r="K190" i="46"/>
  <c r="K191" i="46"/>
  <c r="K192" i="46"/>
  <c r="K193" i="46"/>
  <c r="K194" i="46"/>
  <c r="K195" i="46"/>
  <c r="K196" i="46"/>
  <c r="K197" i="46"/>
  <c r="K198" i="46"/>
  <c r="K199" i="46"/>
  <c r="K200" i="46"/>
  <c r="K201" i="46"/>
  <c r="K202" i="46"/>
  <c r="K203" i="46"/>
  <c r="K204" i="46"/>
  <c r="K205" i="46"/>
  <c r="K206" i="46"/>
  <c r="K207" i="46"/>
  <c r="K208" i="46"/>
  <c r="K209" i="46"/>
  <c r="K210" i="46"/>
  <c r="K211" i="46"/>
  <c r="K212" i="46"/>
  <c r="K213" i="46"/>
  <c r="K214" i="46"/>
  <c r="K215" i="46"/>
  <c r="K216" i="46"/>
  <c r="K217" i="46"/>
  <c r="K218" i="46"/>
  <c r="K219" i="46"/>
  <c r="K220" i="46"/>
  <c r="K221" i="46"/>
  <c r="K222" i="46"/>
  <c r="K223" i="46"/>
  <c r="K224" i="46"/>
  <c r="K225" i="46"/>
  <c r="K226" i="46"/>
  <c r="K227" i="46"/>
  <c r="K228" i="46"/>
  <c r="K229" i="46"/>
  <c r="K230" i="46"/>
  <c r="K231" i="46"/>
  <c r="K232" i="46"/>
  <c r="K233" i="46"/>
  <c r="K234" i="46"/>
  <c r="K235" i="46"/>
  <c r="K236" i="46"/>
  <c r="K237" i="46"/>
  <c r="K238" i="46"/>
  <c r="K239" i="46"/>
  <c r="K240" i="46"/>
  <c r="K241" i="46"/>
  <c r="K242" i="46"/>
  <c r="K243" i="46"/>
  <c r="K244" i="46"/>
  <c r="K245" i="46"/>
  <c r="K246" i="46"/>
  <c r="K247" i="46"/>
  <c r="K248" i="46"/>
  <c r="K249" i="46"/>
  <c r="K250" i="46"/>
  <c r="K251" i="46"/>
  <c r="K252" i="46"/>
  <c r="K253" i="46"/>
  <c r="K254" i="46"/>
  <c r="K255" i="46"/>
  <c r="K256" i="46"/>
  <c r="K257" i="46"/>
  <c r="K258" i="46"/>
  <c r="K259" i="46"/>
  <c r="K260" i="46"/>
  <c r="K261" i="46"/>
  <c r="K262" i="46"/>
  <c r="K263" i="46"/>
  <c r="K264" i="46"/>
  <c r="K265" i="46"/>
  <c r="K266" i="46"/>
  <c r="K267" i="46"/>
  <c r="K268" i="46"/>
  <c r="K269" i="46"/>
  <c r="K270" i="46"/>
  <c r="K271" i="46"/>
  <c r="K272" i="46"/>
  <c r="K273" i="46"/>
  <c r="K274" i="46"/>
  <c r="K275" i="46"/>
  <c r="K276" i="46"/>
  <c r="K277" i="46"/>
  <c r="K278" i="46"/>
  <c r="K279" i="46"/>
  <c r="K280" i="46"/>
  <c r="K281" i="46"/>
  <c r="K282" i="46"/>
  <c r="K283" i="46"/>
  <c r="K284" i="46"/>
  <c r="K285" i="46"/>
  <c r="K286" i="46"/>
  <c r="K287" i="46"/>
  <c r="K288" i="46"/>
  <c r="K289" i="46"/>
  <c r="K290" i="46"/>
  <c r="K291" i="46"/>
  <c r="K292" i="46"/>
  <c r="K293" i="46"/>
  <c r="K294" i="46"/>
  <c r="K295" i="46"/>
  <c r="K296" i="46"/>
  <c r="K297" i="46"/>
  <c r="K298" i="46"/>
  <c r="K299" i="46"/>
  <c r="K300" i="46"/>
  <c r="K301" i="46"/>
  <c r="K302" i="46"/>
  <c r="K303" i="46"/>
  <c r="K304" i="46"/>
  <c r="K305" i="46"/>
  <c r="K306" i="46"/>
  <c r="K307" i="46"/>
  <c r="K308" i="46"/>
  <c r="K309" i="46"/>
  <c r="K310" i="46"/>
  <c r="K311" i="46"/>
  <c r="K312" i="46"/>
  <c r="K313" i="46"/>
  <c r="K314" i="46"/>
  <c r="K315" i="46"/>
  <c r="K316" i="46"/>
  <c r="K317" i="46"/>
  <c r="K318" i="46"/>
  <c r="K319" i="46"/>
  <c r="K320" i="46"/>
  <c r="K321" i="46"/>
  <c r="K322" i="46"/>
  <c r="K323" i="46"/>
  <c r="K324" i="46"/>
  <c r="K325" i="46"/>
  <c r="K326" i="46"/>
  <c r="K327" i="46"/>
  <c r="K328" i="46"/>
  <c r="K329" i="46"/>
  <c r="K330" i="46"/>
  <c r="K331" i="46"/>
  <c r="K332" i="46"/>
  <c r="K333" i="46"/>
  <c r="K334" i="46"/>
  <c r="K335" i="46"/>
  <c r="K336" i="46"/>
  <c r="K337" i="46"/>
  <c r="K338" i="46"/>
  <c r="K339" i="46"/>
  <c r="K340" i="46"/>
  <c r="K341" i="46"/>
  <c r="K342" i="46"/>
  <c r="K343" i="46"/>
  <c r="K344" i="46"/>
  <c r="K345" i="46"/>
  <c r="K346" i="46"/>
  <c r="K347" i="46"/>
  <c r="K348" i="46"/>
  <c r="K349" i="46"/>
  <c r="K350" i="46"/>
  <c r="K351" i="46"/>
  <c r="K352" i="46"/>
  <c r="K353" i="46"/>
  <c r="K354" i="46"/>
  <c r="K355" i="46"/>
  <c r="K356" i="46"/>
  <c r="K357" i="46"/>
  <c r="K358" i="46"/>
  <c r="K359" i="46"/>
  <c r="K360" i="46"/>
  <c r="K361" i="46"/>
  <c r="K362" i="46"/>
  <c r="K363" i="46"/>
  <c r="K364" i="46"/>
  <c r="K365" i="46"/>
  <c r="K366" i="46"/>
  <c r="K367" i="46"/>
  <c r="K368" i="46"/>
  <c r="K369" i="46"/>
  <c r="K370" i="46"/>
  <c r="K371" i="46"/>
  <c r="K372" i="46"/>
  <c r="K373" i="46"/>
  <c r="K374" i="46"/>
  <c r="K375" i="46"/>
  <c r="K376" i="46"/>
  <c r="K377" i="46"/>
  <c r="K378" i="46"/>
  <c r="K379" i="46"/>
  <c r="K380" i="46"/>
  <c r="K381" i="46"/>
  <c r="K382" i="46"/>
  <c r="K383" i="46"/>
  <c r="K384" i="46"/>
  <c r="K385" i="46"/>
  <c r="K386" i="46"/>
  <c r="K387" i="46"/>
  <c r="K388" i="46"/>
  <c r="K389" i="46"/>
  <c r="K390" i="46"/>
  <c r="K391" i="46"/>
  <c r="K392" i="46"/>
  <c r="K393" i="46"/>
  <c r="K394" i="46"/>
  <c r="K395" i="46"/>
  <c r="K396" i="46"/>
  <c r="K397" i="46"/>
  <c r="K398" i="46"/>
  <c r="K399" i="46"/>
  <c r="K400" i="46"/>
  <c r="K401" i="46"/>
  <c r="K402" i="46"/>
  <c r="K403" i="46"/>
  <c r="K404" i="46"/>
  <c r="K405" i="46"/>
  <c r="K406" i="46"/>
  <c r="K407" i="46"/>
  <c r="K408" i="46"/>
  <c r="K409" i="46"/>
  <c r="K410" i="46"/>
  <c r="K411" i="46"/>
  <c r="K412" i="46"/>
  <c r="K413" i="46"/>
  <c r="K414" i="46"/>
  <c r="K415" i="46"/>
  <c r="K416" i="46"/>
  <c r="K417" i="46"/>
  <c r="K418" i="46"/>
  <c r="K419" i="46"/>
  <c r="K420" i="46"/>
  <c r="K421" i="46"/>
  <c r="K422" i="46"/>
  <c r="K423" i="46"/>
  <c r="K424" i="46"/>
  <c r="K425" i="46"/>
  <c r="K426" i="46"/>
  <c r="K427" i="46"/>
  <c r="K428" i="46"/>
  <c r="K429" i="46"/>
  <c r="K430" i="46"/>
  <c r="K431" i="46"/>
  <c r="K432" i="46"/>
  <c r="K433" i="46"/>
  <c r="K434" i="46"/>
  <c r="K435" i="46"/>
  <c r="K436" i="46"/>
  <c r="K437" i="46"/>
  <c r="K438" i="46"/>
  <c r="K439" i="46"/>
  <c r="K440" i="46"/>
  <c r="K441" i="46"/>
  <c r="K442" i="46"/>
  <c r="K443" i="46"/>
  <c r="K444" i="46"/>
  <c r="K445" i="46"/>
  <c r="K446" i="46"/>
  <c r="K447" i="46"/>
  <c r="K448" i="46"/>
  <c r="K449" i="46"/>
  <c r="K450" i="46"/>
  <c r="K451" i="46"/>
  <c r="K452" i="46"/>
  <c r="K453" i="46"/>
  <c r="K454" i="46"/>
  <c r="K455" i="46"/>
  <c r="K456" i="46"/>
  <c r="K457" i="46"/>
  <c r="K458" i="46"/>
  <c r="K459" i="46"/>
  <c r="K460" i="46"/>
  <c r="K461" i="46"/>
  <c r="K462" i="46"/>
  <c r="K463" i="46"/>
  <c r="K464" i="46"/>
  <c r="K465" i="46"/>
  <c r="K466" i="46"/>
  <c r="K467" i="46"/>
  <c r="K468" i="46"/>
  <c r="K469" i="46"/>
  <c r="K470" i="46"/>
  <c r="K471" i="46"/>
  <c r="K472" i="46"/>
  <c r="K473" i="46"/>
  <c r="K474" i="46"/>
  <c r="K475" i="46"/>
  <c r="K476" i="46"/>
  <c r="K477" i="46"/>
  <c r="K478" i="46"/>
  <c r="K479" i="46"/>
  <c r="K480" i="46"/>
  <c r="K481" i="46"/>
  <c r="K482" i="46"/>
  <c r="K483" i="46"/>
  <c r="K484" i="46"/>
  <c r="K485" i="46"/>
  <c r="K486" i="46"/>
  <c r="K487" i="46"/>
  <c r="K488" i="46"/>
  <c r="K489" i="46"/>
  <c r="K490" i="46"/>
  <c r="K491" i="46"/>
  <c r="K492" i="46"/>
  <c r="K493" i="46"/>
  <c r="K494" i="46"/>
  <c r="K495" i="46"/>
  <c r="K496" i="46"/>
  <c r="K497" i="46"/>
  <c r="K498" i="46"/>
  <c r="K499" i="46"/>
  <c r="K500" i="46"/>
  <c r="K501" i="46"/>
  <c r="K502" i="46"/>
  <c r="K503" i="46"/>
  <c r="K504" i="46"/>
  <c r="K505" i="46"/>
  <c r="K17" i="47"/>
  <c r="K18" i="47"/>
  <c r="K19" i="47"/>
  <c r="K20" i="47"/>
  <c r="K21" i="47"/>
  <c r="K22" i="47"/>
  <c r="K23" i="47"/>
  <c r="K24" i="47"/>
  <c r="K25" i="47"/>
  <c r="K26" i="47"/>
  <c r="K27" i="47"/>
  <c r="K28" i="47"/>
  <c r="K29" i="47"/>
  <c r="K30" i="47"/>
  <c r="K31" i="47"/>
  <c r="K32" i="47"/>
  <c r="K33" i="47"/>
  <c r="K34" i="47"/>
  <c r="K35" i="47"/>
  <c r="K36" i="47"/>
  <c r="K37" i="47"/>
  <c r="K38" i="47"/>
  <c r="K39" i="47"/>
  <c r="K40" i="47"/>
  <c r="K41" i="47"/>
  <c r="K42" i="47"/>
  <c r="K43" i="47"/>
  <c r="K44" i="47"/>
  <c r="K45" i="47"/>
  <c r="K46" i="47"/>
  <c r="K47" i="47"/>
  <c r="K48" i="47"/>
  <c r="K49" i="47"/>
  <c r="K50" i="47"/>
  <c r="K51" i="47"/>
  <c r="K52" i="47"/>
  <c r="K53" i="47"/>
  <c r="K54" i="47"/>
  <c r="K55" i="47"/>
  <c r="K56" i="47"/>
  <c r="K57" i="47"/>
  <c r="K58" i="47"/>
  <c r="K59" i="47"/>
  <c r="K60" i="47"/>
  <c r="K61" i="47"/>
  <c r="K62" i="47"/>
  <c r="K63" i="47"/>
  <c r="K64" i="47"/>
  <c r="K65" i="47"/>
  <c r="K66" i="47"/>
  <c r="K67" i="47"/>
  <c r="K68" i="47"/>
  <c r="K69" i="47"/>
  <c r="K70" i="47"/>
  <c r="K71" i="47"/>
  <c r="K72" i="47"/>
  <c r="K73" i="47"/>
  <c r="K74" i="47"/>
  <c r="K75" i="47"/>
  <c r="K76" i="47"/>
  <c r="K77" i="47"/>
  <c r="K78" i="47"/>
  <c r="K79" i="47"/>
  <c r="K80" i="47"/>
  <c r="K81" i="47"/>
  <c r="K82" i="47"/>
  <c r="K83" i="47"/>
  <c r="K84" i="47"/>
  <c r="K85" i="47"/>
  <c r="K86" i="47"/>
  <c r="K87" i="47"/>
  <c r="K88" i="47"/>
  <c r="K89" i="47"/>
  <c r="K90" i="47"/>
  <c r="K91" i="47"/>
  <c r="K92" i="47"/>
  <c r="K93" i="47"/>
  <c r="K94" i="47"/>
  <c r="K95" i="47"/>
  <c r="K96" i="47"/>
  <c r="K97" i="47"/>
  <c r="K98" i="47"/>
  <c r="K99" i="47"/>
  <c r="K100" i="47"/>
  <c r="K101" i="47"/>
  <c r="K102" i="47"/>
  <c r="K103" i="47"/>
  <c r="K104" i="47"/>
  <c r="K105" i="47"/>
  <c r="K106" i="47"/>
  <c r="K107" i="47"/>
  <c r="K108" i="47"/>
  <c r="K109" i="47"/>
  <c r="K110" i="47"/>
  <c r="K111" i="47"/>
  <c r="K112" i="47"/>
  <c r="K113" i="47"/>
  <c r="K114" i="47"/>
  <c r="K115" i="47"/>
  <c r="K116" i="47"/>
  <c r="K117" i="47"/>
  <c r="K118" i="47"/>
  <c r="K119" i="47"/>
  <c r="K120" i="47"/>
  <c r="K121" i="47"/>
  <c r="K122" i="47"/>
  <c r="K123" i="47"/>
  <c r="K124" i="47"/>
  <c r="K125" i="47"/>
  <c r="K126" i="47"/>
  <c r="K127" i="47"/>
  <c r="K128" i="47"/>
  <c r="K129" i="47"/>
  <c r="K130" i="47"/>
  <c r="K131" i="47"/>
  <c r="K132" i="47"/>
  <c r="K133" i="47"/>
  <c r="K134" i="47"/>
  <c r="K135" i="47"/>
  <c r="K136" i="47"/>
  <c r="K137" i="47"/>
  <c r="K138" i="47"/>
  <c r="K139" i="47"/>
  <c r="K140" i="47"/>
  <c r="K141" i="47"/>
  <c r="K142" i="47"/>
  <c r="K143" i="47"/>
  <c r="K144" i="47"/>
  <c r="K145" i="47"/>
  <c r="K146" i="47"/>
  <c r="K147" i="47"/>
  <c r="K148" i="47"/>
  <c r="K149" i="47"/>
  <c r="K150" i="47"/>
  <c r="K151" i="47"/>
  <c r="K152" i="47"/>
  <c r="K153" i="47"/>
  <c r="K154" i="47"/>
  <c r="K155" i="47"/>
  <c r="K156" i="47"/>
  <c r="K157" i="47"/>
  <c r="K158" i="47"/>
  <c r="K159" i="47"/>
  <c r="K160" i="47"/>
  <c r="K161" i="47"/>
  <c r="K162" i="47"/>
  <c r="K163" i="47"/>
  <c r="K164" i="47"/>
  <c r="K165" i="47"/>
  <c r="K166" i="47"/>
  <c r="K167" i="47"/>
  <c r="K168" i="47"/>
  <c r="K169" i="47"/>
  <c r="K170" i="47"/>
  <c r="K171" i="47"/>
  <c r="K172" i="47"/>
  <c r="K173" i="47"/>
  <c r="K174" i="47"/>
  <c r="K175" i="47"/>
  <c r="K176" i="47"/>
  <c r="K177" i="47"/>
  <c r="K178" i="47"/>
  <c r="K179" i="47"/>
  <c r="K180" i="47"/>
  <c r="K181" i="47"/>
  <c r="K182" i="47"/>
  <c r="K183" i="47"/>
  <c r="K184" i="47"/>
  <c r="K185" i="47"/>
  <c r="K186" i="47"/>
  <c r="K187" i="47"/>
  <c r="K188" i="47"/>
  <c r="K189" i="47"/>
  <c r="K190" i="47"/>
  <c r="K191" i="47"/>
  <c r="K192" i="47"/>
  <c r="K193" i="47"/>
  <c r="K194" i="47"/>
  <c r="K195" i="47"/>
  <c r="K196" i="47"/>
  <c r="K197" i="47"/>
  <c r="K198" i="47"/>
  <c r="K199" i="47"/>
  <c r="K200" i="47"/>
  <c r="K201" i="47"/>
  <c r="K202" i="47"/>
  <c r="K203" i="47"/>
  <c r="K204" i="47"/>
  <c r="K205" i="47"/>
  <c r="K206" i="47"/>
  <c r="K207" i="47"/>
  <c r="K208" i="47"/>
  <c r="K209" i="47"/>
  <c r="K210" i="47"/>
  <c r="K211" i="47"/>
  <c r="K212" i="47"/>
  <c r="K213" i="47"/>
  <c r="K214" i="47"/>
  <c r="K215" i="47"/>
  <c r="K216" i="47"/>
  <c r="K217" i="47"/>
  <c r="K218" i="47"/>
  <c r="K219" i="47"/>
  <c r="K220" i="47"/>
  <c r="K221" i="47"/>
  <c r="K222" i="47"/>
  <c r="K223" i="47"/>
  <c r="K224" i="47"/>
  <c r="K225" i="47"/>
  <c r="K226" i="47"/>
  <c r="K227" i="47"/>
  <c r="K228" i="47"/>
  <c r="K229" i="47"/>
  <c r="K230" i="47"/>
  <c r="K231" i="47"/>
  <c r="K232" i="47"/>
  <c r="K233" i="47"/>
  <c r="K234" i="47"/>
  <c r="K235" i="47"/>
  <c r="K236" i="47"/>
  <c r="K237" i="47"/>
  <c r="K238" i="47"/>
  <c r="K239" i="47"/>
  <c r="K240" i="47"/>
  <c r="K241" i="47"/>
  <c r="K242" i="47"/>
  <c r="K243" i="47"/>
  <c r="K244" i="47"/>
  <c r="K245" i="47"/>
  <c r="K246" i="47"/>
  <c r="K247" i="47"/>
  <c r="K248" i="47"/>
  <c r="K249" i="47"/>
  <c r="K250" i="47"/>
  <c r="K251" i="47"/>
  <c r="K252" i="47"/>
  <c r="K253" i="47"/>
  <c r="K254" i="47"/>
  <c r="K255" i="47"/>
  <c r="K256" i="47"/>
  <c r="K257" i="47"/>
  <c r="K258" i="47"/>
  <c r="K259" i="47"/>
  <c r="K260" i="47"/>
  <c r="K261" i="47"/>
  <c r="K262" i="47"/>
  <c r="K263" i="47"/>
  <c r="K264" i="47"/>
  <c r="K265" i="47"/>
  <c r="K266" i="47"/>
  <c r="K267" i="47"/>
  <c r="K268" i="47"/>
  <c r="K269" i="47"/>
  <c r="K270" i="47"/>
  <c r="K271" i="47"/>
  <c r="K272" i="47"/>
  <c r="K273" i="47"/>
  <c r="K274" i="47"/>
  <c r="K275" i="47"/>
  <c r="K276" i="47"/>
  <c r="K277" i="47"/>
  <c r="K278" i="47"/>
  <c r="K279" i="47"/>
  <c r="K280" i="47"/>
  <c r="K281" i="47"/>
  <c r="K282" i="47"/>
  <c r="K283" i="47"/>
  <c r="K284" i="47"/>
  <c r="K285" i="47"/>
  <c r="K286" i="47"/>
  <c r="K287" i="47"/>
  <c r="K288" i="47"/>
  <c r="K289" i="47"/>
  <c r="K290" i="47"/>
  <c r="K291" i="47"/>
  <c r="K292" i="47"/>
  <c r="K293" i="47"/>
  <c r="K294" i="47"/>
  <c r="K295" i="47"/>
  <c r="K296" i="47"/>
  <c r="K297" i="47"/>
  <c r="K298" i="47"/>
  <c r="K299" i="47"/>
  <c r="K300" i="47"/>
  <c r="K301" i="47"/>
  <c r="K302" i="47"/>
  <c r="K303" i="47"/>
  <c r="K304" i="47"/>
  <c r="K305" i="47"/>
  <c r="K306" i="47"/>
  <c r="K307" i="47"/>
  <c r="K308" i="47"/>
  <c r="K309" i="47"/>
  <c r="K310" i="47"/>
  <c r="K311" i="47"/>
  <c r="K312" i="47"/>
  <c r="K313" i="47"/>
  <c r="K314" i="47"/>
  <c r="K315" i="47"/>
  <c r="K316" i="47"/>
  <c r="K317" i="47"/>
  <c r="K318" i="47"/>
  <c r="K319" i="47"/>
  <c r="K320" i="47"/>
  <c r="K321" i="47"/>
  <c r="K322" i="47"/>
  <c r="K323" i="47"/>
  <c r="K324" i="47"/>
  <c r="K325" i="47"/>
  <c r="K326" i="47"/>
  <c r="K327" i="47"/>
  <c r="K328" i="47"/>
  <c r="K329" i="47"/>
  <c r="K330" i="47"/>
  <c r="K331" i="47"/>
  <c r="K332" i="47"/>
  <c r="K333" i="47"/>
  <c r="K334" i="47"/>
  <c r="K335" i="47"/>
  <c r="K336" i="47"/>
  <c r="K337" i="47"/>
  <c r="K338" i="47"/>
  <c r="K339" i="47"/>
  <c r="K340" i="47"/>
  <c r="K341" i="47"/>
  <c r="K342" i="47"/>
  <c r="K343" i="47"/>
  <c r="K344" i="47"/>
  <c r="K345" i="47"/>
  <c r="K346" i="47"/>
  <c r="K347" i="47"/>
  <c r="K348" i="47"/>
  <c r="K349" i="47"/>
  <c r="K350" i="47"/>
  <c r="K351" i="47"/>
  <c r="K352" i="47"/>
  <c r="K353" i="47"/>
  <c r="K354" i="47"/>
  <c r="K355" i="47"/>
  <c r="K356" i="47"/>
  <c r="K357" i="47"/>
  <c r="K358" i="47"/>
  <c r="K359" i="47"/>
  <c r="K360" i="47"/>
  <c r="K361" i="47"/>
  <c r="K362" i="47"/>
  <c r="K363" i="47"/>
  <c r="K364" i="47"/>
  <c r="K365" i="47"/>
  <c r="K366" i="47"/>
  <c r="K367" i="47"/>
  <c r="K368" i="47"/>
  <c r="K369" i="47"/>
  <c r="K370" i="47"/>
  <c r="K371" i="47"/>
  <c r="K372" i="47"/>
  <c r="K373" i="47"/>
  <c r="K374" i="47"/>
  <c r="K375" i="47"/>
  <c r="K376" i="47"/>
  <c r="K377" i="47"/>
  <c r="K378" i="47"/>
  <c r="K379" i="47"/>
  <c r="K380" i="47"/>
  <c r="K381" i="47"/>
  <c r="K382" i="47"/>
  <c r="K383" i="47"/>
  <c r="K384" i="47"/>
  <c r="K385" i="47"/>
  <c r="K386" i="47"/>
  <c r="K387" i="47"/>
  <c r="K388" i="47"/>
  <c r="K389" i="47"/>
  <c r="K390" i="47"/>
  <c r="K391" i="47"/>
  <c r="K392" i="47"/>
  <c r="K393" i="47"/>
  <c r="K394" i="47"/>
  <c r="K395" i="47"/>
  <c r="K396" i="47"/>
  <c r="K397" i="47"/>
  <c r="K398" i="47"/>
  <c r="K399" i="47"/>
  <c r="K400" i="47"/>
  <c r="K401" i="47"/>
  <c r="K402" i="47"/>
  <c r="K403" i="47"/>
  <c r="K404" i="47"/>
  <c r="K405" i="47"/>
  <c r="K406" i="47"/>
  <c r="K407" i="47"/>
  <c r="K408" i="47"/>
  <c r="K409" i="47"/>
  <c r="K410" i="47"/>
  <c r="K411" i="47"/>
  <c r="K412" i="47"/>
  <c r="K413" i="47"/>
  <c r="K414" i="47"/>
  <c r="K415" i="47"/>
  <c r="K416" i="47"/>
  <c r="K417" i="47"/>
  <c r="K418" i="47"/>
  <c r="K419" i="47"/>
  <c r="K420" i="47"/>
  <c r="K421" i="47"/>
  <c r="K422" i="47"/>
  <c r="K423" i="47"/>
  <c r="K424" i="47"/>
  <c r="K425" i="47"/>
  <c r="K426" i="47"/>
  <c r="K427" i="47"/>
  <c r="K428" i="47"/>
  <c r="K429" i="47"/>
  <c r="K430" i="47"/>
  <c r="K431" i="47"/>
  <c r="K432" i="47"/>
  <c r="K433" i="47"/>
  <c r="K434" i="47"/>
  <c r="K435" i="47"/>
  <c r="K436" i="47"/>
  <c r="K437" i="47"/>
  <c r="K438" i="47"/>
  <c r="K439" i="47"/>
  <c r="K440" i="47"/>
  <c r="K441" i="47"/>
  <c r="K442" i="47"/>
  <c r="K443" i="47"/>
  <c r="K444" i="47"/>
  <c r="K445" i="47"/>
  <c r="K446" i="47"/>
  <c r="K447" i="47"/>
  <c r="K448" i="47"/>
  <c r="K449" i="47"/>
  <c r="K450" i="47"/>
  <c r="K451" i="47"/>
  <c r="K452" i="47"/>
  <c r="K453" i="47"/>
  <c r="K454" i="47"/>
  <c r="K455" i="47"/>
  <c r="K456" i="47"/>
  <c r="K457" i="47"/>
  <c r="K458" i="47"/>
  <c r="K459" i="47"/>
  <c r="K460" i="47"/>
  <c r="K461" i="47"/>
  <c r="K462" i="47"/>
  <c r="K463" i="47"/>
  <c r="K464" i="47"/>
  <c r="K465" i="47"/>
  <c r="K466" i="47"/>
  <c r="K467" i="47"/>
  <c r="K468" i="47"/>
  <c r="K469" i="47"/>
  <c r="K470" i="47"/>
  <c r="K471" i="47"/>
  <c r="K472" i="47"/>
  <c r="K473" i="47"/>
  <c r="K474" i="47"/>
  <c r="K475" i="47"/>
  <c r="K476" i="47"/>
  <c r="K477" i="47"/>
  <c r="K478" i="47"/>
  <c r="K479" i="47"/>
  <c r="K480" i="47"/>
  <c r="K481" i="47"/>
  <c r="K482" i="47"/>
  <c r="K483" i="47"/>
  <c r="K484" i="47"/>
  <c r="K485" i="47"/>
  <c r="K486" i="47"/>
  <c r="K487" i="47"/>
  <c r="K488" i="47"/>
  <c r="K489" i="47"/>
  <c r="K490" i="47"/>
  <c r="K491" i="47"/>
  <c r="K492" i="47"/>
  <c r="K493" i="47"/>
  <c r="K494" i="47"/>
  <c r="K495" i="47"/>
  <c r="K496" i="47"/>
  <c r="K497" i="47"/>
  <c r="K498" i="47"/>
  <c r="K499" i="47"/>
  <c r="K500" i="47"/>
  <c r="K501" i="47"/>
  <c r="K502" i="47"/>
  <c r="K503" i="47"/>
  <c r="K504" i="47"/>
  <c r="K505" i="47"/>
  <c r="K17" i="48"/>
  <c r="K18" i="48"/>
  <c r="K19" i="48"/>
  <c r="K20" i="48"/>
  <c r="K21" i="48"/>
  <c r="K22" i="48"/>
  <c r="K23" i="48"/>
  <c r="K24" i="48"/>
  <c r="K25" i="48"/>
  <c r="K26" i="48"/>
  <c r="K27" i="48"/>
  <c r="K28" i="48"/>
  <c r="K29" i="48"/>
  <c r="K30" i="48"/>
  <c r="K31" i="48"/>
  <c r="K32" i="48"/>
  <c r="K33" i="48"/>
  <c r="K34" i="48"/>
  <c r="K35" i="48"/>
  <c r="K36" i="48"/>
  <c r="K37" i="48"/>
  <c r="K38" i="48"/>
  <c r="K39" i="48"/>
  <c r="K40" i="48"/>
  <c r="K41" i="48"/>
  <c r="K42" i="48"/>
  <c r="K43" i="48"/>
  <c r="K44" i="48"/>
  <c r="K45" i="48"/>
  <c r="K46" i="48"/>
  <c r="K47" i="48"/>
  <c r="K48" i="48"/>
  <c r="K49" i="48"/>
  <c r="K50" i="48"/>
  <c r="K51" i="48"/>
  <c r="K52" i="48"/>
  <c r="K53" i="48"/>
  <c r="K54" i="48"/>
  <c r="K55" i="48"/>
  <c r="K56" i="48"/>
  <c r="K57" i="48"/>
  <c r="K58" i="48"/>
  <c r="K59" i="48"/>
  <c r="K60" i="48"/>
  <c r="K61" i="48"/>
  <c r="K62" i="48"/>
  <c r="K63" i="48"/>
  <c r="K64" i="48"/>
  <c r="K65" i="48"/>
  <c r="K66" i="48"/>
  <c r="K67" i="48"/>
  <c r="K68" i="48"/>
  <c r="K69" i="48"/>
  <c r="K70" i="48"/>
  <c r="K71" i="48"/>
  <c r="K72" i="48"/>
  <c r="K73" i="48"/>
  <c r="K74" i="48"/>
  <c r="K75" i="48"/>
  <c r="K76" i="48"/>
  <c r="K77" i="48"/>
  <c r="K78" i="48"/>
  <c r="K79" i="48"/>
  <c r="K80" i="48"/>
  <c r="K81" i="48"/>
  <c r="K82" i="48"/>
  <c r="K83" i="48"/>
  <c r="K84" i="48"/>
  <c r="K85" i="48"/>
  <c r="K86" i="48"/>
  <c r="K87" i="48"/>
  <c r="K88" i="48"/>
  <c r="K89" i="48"/>
  <c r="K90" i="48"/>
  <c r="K91" i="48"/>
  <c r="K92" i="48"/>
  <c r="K93" i="48"/>
  <c r="K94" i="48"/>
  <c r="K95" i="48"/>
  <c r="K96" i="48"/>
  <c r="K97" i="48"/>
  <c r="K98" i="48"/>
  <c r="K99" i="48"/>
  <c r="K100" i="48"/>
  <c r="K101" i="48"/>
  <c r="K102" i="48"/>
  <c r="K103" i="48"/>
  <c r="K104" i="48"/>
  <c r="K105" i="48"/>
  <c r="K106" i="48"/>
  <c r="K107" i="48"/>
  <c r="K108" i="48"/>
  <c r="K109" i="48"/>
  <c r="K110" i="48"/>
  <c r="K111" i="48"/>
  <c r="K112" i="48"/>
  <c r="K113" i="48"/>
  <c r="K114" i="48"/>
  <c r="K115" i="48"/>
  <c r="K116" i="48"/>
  <c r="K117" i="48"/>
  <c r="K118" i="48"/>
  <c r="K119" i="48"/>
  <c r="K120" i="48"/>
  <c r="K121" i="48"/>
  <c r="K122" i="48"/>
  <c r="K123" i="48"/>
  <c r="K124" i="48"/>
  <c r="K125" i="48"/>
  <c r="K126" i="48"/>
  <c r="K127" i="48"/>
  <c r="K128" i="48"/>
  <c r="K129" i="48"/>
  <c r="K130" i="48"/>
  <c r="K131" i="48"/>
  <c r="K132" i="48"/>
  <c r="K133" i="48"/>
  <c r="K134" i="48"/>
  <c r="K135" i="48"/>
  <c r="K136" i="48"/>
  <c r="K137" i="48"/>
  <c r="K138" i="48"/>
  <c r="K139" i="48"/>
  <c r="K140" i="48"/>
  <c r="K141" i="48"/>
  <c r="K142" i="48"/>
  <c r="K143" i="48"/>
  <c r="K144" i="48"/>
  <c r="K145" i="48"/>
  <c r="K146" i="48"/>
  <c r="K147" i="48"/>
  <c r="K148" i="48"/>
  <c r="K149" i="48"/>
  <c r="K150" i="48"/>
  <c r="K151" i="48"/>
  <c r="K152" i="48"/>
  <c r="K153" i="48"/>
  <c r="K154" i="48"/>
  <c r="K155" i="48"/>
  <c r="K156" i="48"/>
  <c r="K157" i="48"/>
  <c r="K158" i="48"/>
  <c r="K159" i="48"/>
  <c r="K160" i="48"/>
  <c r="K161" i="48"/>
  <c r="K162" i="48"/>
  <c r="K163" i="48"/>
  <c r="K164" i="48"/>
  <c r="K165" i="48"/>
  <c r="K166" i="48"/>
  <c r="K167" i="48"/>
  <c r="K168" i="48"/>
  <c r="K169" i="48"/>
  <c r="K170" i="48"/>
  <c r="K171" i="48"/>
  <c r="K172" i="48"/>
  <c r="K173" i="48"/>
  <c r="K174" i="48"/>
  <c r="K175" i="48"/>
  <c r="K176" i="48"/>
  <c r="K177" i="48"/>
  <c r="K178" i="48"/>
  <c r="K179" i="48"/>
  <c r="K180" i="48"/>
  <c r="K181" i="48"/>
  <c r="K182" i="48"/>
  <c r="K183" i="48"/>
  <c r="K184" i="48"/>
  <c r="K185" i="48"/>
  <c r="K186" i="48"/>
  <c r="K187" i="48"/>
  <c r="K188" i="48"/>
  <c r="K189" i="48"/>
  <c r="K190" i="48"/>
  <c r="K191" i="48"/>
  <c r="K192" i="48"/>
  <c r="K193" i="48"/>
  <c r="K194" i="48"/>
  <c r="K195" i="48"/>
  <c r="K196" i="48"/>
  <c r="K197" i="48"/>
  <c r="K198" i="48"/>
  <c r="K199" i="48"/>
  <c r="K200" i="48"/>
  <c r="K201" i="48"/>
  <c r="K202" i="48"/>
  <c r="K203" i="48"/>
  <c r="K204" i="48"/>
  <c r="K205" i="48"/>
  <c r="K206" i="48"/>
  <c r="K207" i="48"/>
  <c r="K208" i="48"/>
  <c r="K209" i="48"/>
  <c r="K210" i="48"/>
  <c r="K211" i="48"/>
  <c r="K212" i="48"/>
  <c r="K213" i="48"/>
  <c r="K214" i="48"/>
  <c r="K215" i="48"/>
  <c r="K216" i="48"/>
  <c r="K217" i="48"/>
  <c r="K218" i="48"/>
  <c r="K219" i="48"/>
  <c r="K220" i="48"/>
  <c r="K221" i="48"/>
  <c r="K222" i="48"/>
  <c r="K223" i="48"/>
  <c r="K224" i="48"/>
  <c r="K225" i="48"/>
  <c r="K226" i="48"/>
  <c r="K227" i="48"/>
  <c r="K228" i="48"/>
  <c r="K229" i="48"/>
  <c r="K230" i="48"/>
  <c r="K231" i="48"/>
  <c r="K232" i="48"/>
  <c r="K233" i="48"/>
  <c r="K234" i="48"/>
  <c r="K235" i="48"/>
  <c r="K236" i="48"/>
  <c r="K237" i="48"/>
  <c r="K238" i="48"/>
  <c r="K239" i="48"/>
  <c r="K240" i="48"/>
  <c r="K241" i="48"/>
  <c r="K242" i="48"/>
  <c r="K243" i="48"/>
  <c r="K244" i="48"/>
  <c r="K245" i="48"/>
  <c r="K246" i="48"/>
  <c r="K247" i="48"/>
  <c r="K248" i="48"/>
  <c r="K249" i="48"/>
  <c r="K250" i="48"/>
  <c r="K251" i="48"/>
  <c r="K252" i="48"/>
  <c r="K253" i="48"/>
  <c r="K254" i="48"/>
  <c r="K255" i="48"/>
  <c r="K256" i="48"/>
  <c r="K257" i="48"/>
  <c r="K258" i="48"/>
  <c r="K259" i="48"/>
  <c r="K260" i="48"/>
  <c r="K261" i="48"/>
  <c r="K262" i="48"/>
  <c r="K263" i="48"/>
  <c r="K264" i="48"/>
  <c r="K265" i="48"/>
  <c r="K266" i="48"/>
  <c r="K267" i="48"/>
  <c r="K268" i="48"/>
  <c r="K269" i="48"/>
  <c r="K270" i="48"/>
  <c r="K271" i="48"/>
  <c r="K272" i="48"/>
  <c r="K273" i="48"/>
  <c r="K274" i="48"/>
  <c r="K275" i="48"/>
  <c r="K276" i="48"/>
  <c r="K277" i="48"/>
  <c r="K278" i="48"/>
  <c r="K279" i="48"/>
  <c r="K280" i="48"/>
  <c r="K281" i="48"/>
  <c r="K282" i="48"/>
  <c r="K283" i="48"/>
  <c r="K284" i="48"/>
  <c r="K285" i="48"/>
  <c r="K286" i="48"/>
  <c r="K287" i="48"/>
  <c r="K288" i="48"/>
  <c r="K289" i="48"/>
  <c r="K290" i="48"/>
  <c r="K291" i="48"/>
  <c r="K292" i="48"/>
  <c r="K293" i="48"/>
  <c r="K294" i="48"/>
  <c r="K295" i="48"/>
  <c r="K296" i="48"/>
  <c r="K297" i="48"/>
  <c r="K298" i="48"/>
  <c r="K299" i="48"/>
  <c r="K300" i="48"/>
  <c r="K301" i="48"/>
  <c r="K302" i="48"/>
  <c r="K303" i="48"/>
  <c r="K304" i="48"/>
  <c r="K305" i="48"/>
  <c r="K306" i="48"/>
  <c r="K307" i="48"/>
  <c r="K308" i="48"/>
  <c r="K309" i="48"/>
  <c r="K310" i="48"/>
  <c r="K311" i="48"/>
  <c r="K312" i="48"/>
  <c r="K313" i="48"/>
  <c r="K314" i="48"/>
  <c r="K315" i="48"/>
  <c r="K316" i="48"/>
  <c r="K317" i="48"/>
  <c r="K318" i="48"/>
  <c r="K319" i="48"/>
  <c r="K320" i="48"/>
  <c r="K321" i="48"/>
  <c r="K322" i="48"/>
  <c r="K323" i="48"/>
  <c r="K324" i="48"/>
  <c r="K325" i="48"/>
  <c r="K326" i="48"/>
  <c r="K327" i="48"/>
  <c r="K328" i="48"/>
  <c r="K329" i="48"/>
  <c r="K330" i="48"/>
  <c r="K331" i="48"/>
  <c r="K332" i="48"/>
  <c r="K333" i="48"/>
  <c r="K334" i="48"/>
  <c r="K335" i="48"/>
  <c r="K336" i="48"/>
  <c r="K337" i="48"/>
  <c r="K338" i="48"/>
  <c r="K339" i="48"/>
  <c r="K340" i="48"/>
  <c r="K341" i="48"/>
  <c r="K342" i="48"/>
  <c r="K343" i="48"/>
  <c r="K344" i="48"/>
  <c r="K345" i="48"/>
  <c r="K346" i="48"/>
  <c r="K347" i="48"/>
  <c r="K348" i="48"/>
  <c r="K349" i="48"/>
  <c r="K350" i="48"/>
  <c r="K351" i="48"/>
  <c r="K352" i="48"/>
  <c r="K353" i="48"/>
  <c r="K354" i="48"/>
  <c r="K355" i="48"/>
  <c r="K356" i="48"/>
  <c r="K357" i="48"/>
  <c r="K358" i="48"/>
  <c r="K359" i="48"/>
  <c r="K360" i="48"/>
  <c r="K361" i="48"/>
  <c r="K362" i="48"/>
  <c r="K363" i="48"/>
  <c r="K364" i="48"/>
  <c r="K365" i="48"/>
  <c r="K366" i="48"/>
  <c r="K367" i="48"/>
  <c r="K368" i="48"/>
  <c r="K369" i="48"/>
  <c r="K370" i="48"/>
  <c r="K371" i="48"/>
  <c r="K372" i="48"/>
  <c r="K373" i="48"/>
  <c r="K374" i="48"/>
  <c r="K375" i="48"/>
  <c r="K376" i="48"/>
  <c r="K377" i="48"/>
  <c r="K378" i="48"/>
  <c r="K379" i="48"/>
  <c r="K380" i="48"/>
  <c r="K381" i="48"/>
  <c r="K382" i="48"/>
  <c r="K383" i="48"/>
  <c r="K384" i="48"/>
  <c r="K385" i="48"/>
  <c r="K386" i="48"/>
  <c r="K387" i="48"/>
  <c r="K388" i="48"/>
  <c r="K389" i="48"/>
  <c r="K390" i="48"/>
  <c r="K391" i="48"/>
  <c r="K392" i="48"/>
  <c r="K393" i="48"/>
  <c r="K394" i="48"/>
  <c r="K395" i="48"/>
  <c r="K396" i="48"/>
  <c r="K397" i="48"/>
  <c r="K398" i="48"/>
  <c r="K399" i="48"/>
  <c r="K400" i="48"/>
  <c r="K401" i="48"/>
  <c r="K402" i="48"/>
  <c r="K403" i="48"/>
  <c r="K404" i="48"/>
  <c r="K405" i="48"/>
  <c r="K406" i="48"/>
  <c r="K407" i="48"/>
  <c r="K408" i="48"/>
  <c r="K409" i="48"/>
  <c r="K410" i="48"/>
  <c r="K411" i="48"/>
  <c r="K412" i="48"/>
  <c r="K413" i="48"/>
  <c r="K414" i="48"/>
  <c r="K415" i="48"/>
  <c r="K416" i="48"/>
  <c r="K417" i="48"/>
  <c r="K418" i="48"/>
  <c r="K419" i="48"/>
  <c r="K420" i="48"/>
  <c r="K421" i="48"/>
  <c r="K422" i="48"/>
  <c r="K423" i="48"/>
  <c r="K424" i="48"/>
  <c r="K425" i="48"/>
  <c r="K426" i="48"/>
  <c r="K427" i="48"/>
  <c r="K428" i="48"/>
  <c r="K429" i="48"/>
  <c r="K430" i="48"/>
  <c r="K431" i="48"/>
  <c r="K432" i="48"/>
  <c r="K433" i="48"/>
  <c r="K434" i="48"/>
  <c r="K435" i="48"/>
  <c r="K436" i="48"/>
  <c r="K437" i="48"/>
  <c r="K438" i="48"/>
  <c r="K439" i="48"/>
  <c r="K440" i="48"/>
  <c r="K441" i="48"/>
  <c r="K442" i="48"/>
  <c r="K443" i="48"/>
  <c r="K444" i="48"/>
  <c r="K445" i="48"/>
  <c r="K446" i="48"/>
  <c r="K447" i="48"/>
  <c r="K448" i="48"/>
  <c r="K449" i="48"/>
  <c r="K450" i="48"/>
  <c r="K451" i="48"/>
  <c r="K452" i="48"/>
  <c r="K453" i="48"/>
  <c r="K454" i="48"/>
  <c r="K455" i="48"/>
  <c r="K456" i="48"/>
  <c r="K457" i="48"/>
  <c r="K458" i="48"/>
  <c r="K459" i="48"/>
  <c r="K460" i="48"/>
  <c r="K461" i="48"/>
  <c r="K462" i="48"/>
  <c r="K463" i="48"/>
  <c r="K464" i="48"/>
  <c r="K465" i="48"/>
  <c r="K466" i="48"/>
  <c r="K467" i="48"/>
  <c r="K468" i="48"/>
  <c r="K469" i="48"/>
  <c r="K470" i="48"/>
  <c r="K471" i="48"/>
  <c r="K472" i="48"/>
  <c r="K473" i="48"/>
  <c r="K474" i="48"/>
  <c r="K475" i="48"/>
  <c r="K476" i="48"/>
  <c r="K477" i="48"/>
  <c r="K478" i="48"/>
  <c r="K479" i="48"/>
  <c r="K480" i="48"/>
  <c r="K481" i="48"/>
  <c r="K482" i="48"/>
  <c r="K483" i="48"/>
  <c r="K484" i="48"/>
  <c r="K485" i="48"/>
  <c r="K486" i="48"/>
  <c r="K487" i="48"/>
  <c r="K488" i="48"/>
  <c r="K489" i="48"/>
  <c r="K490" i="48"/>
  <c r="K491" i="48"/>
  <c r="K492" i="48"/>
  <c r="K493" i="48"/>
  <c r="K494" i="48"/>
  <c r="K495" i="48"/>
  <c r="K496" i="48"/>
  <c r="K497" i="48"/>
  <c r="K498" i="48"/>
  <c r="K499" i="48"/>
  <c r="K500" i="48"/>
  <c r="K501" i="48"/>
  <c r="K502" i="48"/>
  <c r="K503" i="48"/>
  <c r="K504" i="48"/>
  <c r="K505" i="48"/>
  <c r="K17" i="49"/>
  <c r="K18" i="49"/>
  <c r="K19" i="49"/>
  <c r="K20" i="49"/>
  <c r="K21" i="49"/>
  <c r="K22" i="49"/>
  <c r="K23" i="49"/>
  <c r="K24" i="49"/>
  <c r="K25" i="49"/>
  <c r="K26" i="49"/>
  <c r="K27" i="49"/>
  <c r="K28" i="49"/>
  <c r="K29" i="49"/>
  <c r="K30" i="49"/>
  <c r="K31" i="49"/>
  <c r="K32" i="49"/>
  <c r="K33" i="49"/>
  <c r="K34" i="49"/>
  <c r="K35" i="49"/>
  <c r="K36" i="49"/>
  <c r="K37" i="49"/>
  <c r="K38" i="49"/>
  <c r="K39" i="49"/>
  <c r="K40" i="49"/>
  <c r="K41" i="49"/>
  <c r="K42" i="49"/>
  <c r="K43" i="49"/>
  <c r="K44" i="49"/>
  <c r="K45" i="49"/>
  <c r="K46" i="49"/>
  <c r="K47" i="49"/>
  <c r="K48" i="49"/>
  <c r="K49" i="49"/>
  <c r="K50" i="49"/>
  <c r="K51" i="49"/>
  <c r="K52" i="49"/>
  <c r="K53" i="49"/>
  <c r="K54" i="49"/>
  <c r="K55" i="49"/>
  <c r="K56" i="49"/>
  <c r="K57" i="49"/>
  <c r="K58" i="49"/>
  <c r="K59" i="49"/>
  <c r="K60" i="49"/>
  <c r="K61" i="49"/>
  <c r="K62" i="49"/>
  <c r="K63" i="49"/>
  <c r="K64" i="49"/>
  <c r="K65" i="49"/>
  <c r="K66" i="49"/>
  <c r="K67" i="49"/>
  <c r="K68" i="49"/>
  <c r="K69" i="49"/>
  <c r="K70" i="49"/>
  <c r="K71" i="49"/>
  <c r="K72" i="49"/>
  <c r="K73" i="49"/>
  <c r="K74" i="49"/>
  <c r="K75" i="49"/>
  <c r="K76" i="49"/>
  <c r="K77" i="49"/>
  <c r="K78" i="49"/>
  <c r="K79" i="49"/>
  <c r="K80" i="49"/>
  <c r="K81" i="49"/>
  <c r="K82" i="49"/>
  <c r="K83" i="49"/>
  <c r="K84" i="49"/>
  <c r="K85" i="49"/>
  <c r="K86" i="49"/>
  <c r="K87" i="49"/>
  <c r="K88" i="49"/>
  <c r="K89" i="49"/>
  <c r="K90" i="49"/>
  <c r="K91" i="49"/>
  <c r="K92" i="49"/>
  <c r="K93" i="49"/>
  <c r="K94" i="49"/>
  <c r="K95" i="49"/>
  <c r="K96" i="49"/>
  <c r="K97" i="49"/>
  <c r="K98" i="49"/>
  <c r="K99" i="49"/>
  <c r="K100" i="49"/>
  <c r="K101" i="49"/>
  <c r="K102" i="49"/>
  <c r="K103" i="49"/>
  <c r="K104" i="49"/>
  <c r="K105" i="49"/>
  <c r="K106" i="49"/>
  <c r="K107" i="49"/>
  <c r="K108" i="49"/>
  <c r="K109" i="49"/>
  <c r="K110" i="49"/>
  <c r="K111" i="49"/>
  <c r="K112" i="49"/>
  <c r="K113" i="49"/>
  <c r="K114" i="49"/>
  <c r="K115" i="49"/>
  <c r="K116" i="49"/>
  <c r="K117" i="49"/>
  <c r="K118" i="49"/>
  <c r="K119" i="49"/>
  <c r="K120" i="49"/>
  <c r="K121" i="49"/>
  <c r="K122" i="49"/>
  <c r="K123" i="49"/>
  <c r="K124" i="49"/>
  <c r="K125" i="49"/>
  <c r="K126" i="49"/>
  <c r="K127" i="49"/>
  <c r="K128" i="49"/>
  <c r="K129" i="49"/>
  <c r="K130" i="49"/>
  <c r="K131" i="49"/>
  <c r="K132" i="49"/>
  <c r="K133" i="49"/>
  <c r="K134" i="49"/>
  <c r="K135" i="49"/>
  <c r="K136" i="49"/>
  <c r="K137" i="49"/>
  <c r="K138" i="49"/>
  <c r="K139" i="49"/>
  <c r="K140" i="49"/>
  <c r="K141" i="49"/>
  <c r="K142" i="49"/>
  <c r="K143" i="49"/>
  <c r="K144" i="49"/>
  <c r="K145" i="49"/>
  <c r="K146" i="49"/>
  <c r="K147" i="49"/>
  <c r="K148" i="49"/>
  <c r="K149" i="49"/>
  <c r="K150" i="49"/>
  <c r="K151" i="49"/>
  <c r="K152" i="49"/>
  <c r="K153" i="49"/>
  <c r="K154" i="49"/>
  <c r="K155" i="49"/>
  <c r="K156" i="49"/>
  <c r="K157" i="49"/>
  <c r="K158" i="49"/>
  <c r="K159" i="49"/>
  <c r="K160" i="49"/>
  <c r="K161" i="49"/>
  <c r="K162" i="49"/>
  <c r="K163" i="49"/>
  <c r="K164" i="49"/>
  <c r="K165" i="49"/>
  <c r="K166" i="49"/>
  <c r="K167" i="49"/>
  <c r="K168" i="49"/>
  <c r="K169" i="49"/>
  <c r="K170" i="49"/>
  <c r="K171" i="49"/>
  <c r="K172" i="49"/>
  <c r="K173" i="49"/>
  <c r="K174" i="49"/>
  <c r="K175" i="49"/>
  <c r="K176" i="49"/>
  <c r="K177" i="49"/>
  <c r="K178" i="49"/>
  <c r="K179" i="49"/>
  <c r="K180" i="49"/>
  <c r="K181" i="49"/>
  <c r="K182" i="49"/>
  <c r="K183" i="49"/>
  <c r="K184" i="49"/>
  <c r="K185" i="49"/>
  <c r="K186" i="49"/>
  <c r="K187" i="49"/>
  <c r="K188" i="49"/>
  <c r="K189" i="49"/>
  <c r="K190" i="49"/>
  <c r="K191" i="49"/>
  <c r="K192" i="49"/>
  <c r="K193" i="49"/>
  <c r="K194" i="49"/>
  <c r="K195" i="49"/>
  <c r="K196" i="49"/>
  <c r="K197" i="49"/>
  <c r="K198" i="49"/>
  <c r="K199" i="49"/>
  <c r="K200" i="49"/>
  <c r="K201" i="49"/>
  <c r="K202" i="49"/>
  <c r="K203" i="49"/>
  <c r="K204" i="49"/>
  <c r="K205" i="49"/>
  <c r="K206" i="49"/>
  <c r="K207" i="49"/>
  <c r="K208" i="49"/>
  <c r="K209" i="49"/>
  <c r="K210" i="49"/>
  <c r="K211" i="49"/>
  <c r="K212" i="49"/>
  <c r="K213" i="49"/>
  <c r="K214" i="49"/>
  <c r="K215" i="49"/>
  <c r="K216" i="49"/>
  <c r="K217" i="49"/>
  <c r="K218" i="49"/>
  <c r="K219" i="49"/>
  <c r="K220" i="49"/>
  <c r="K221" i="49"/>
  <c r="K222" i="49"/>
  <c r="K223" i="49"/>
  <c r="K224" i="49"/>
  <c r="K225" i="49"/>
  <c r="K226" i="49"/>
  <c r="K227" i="49"/>
  <c r="K228" i="49"/>
  <c r="K229" i="49"/>
  <c r="K230" i="49"/>
  <c r="K231" i="49"/>
  <c r="K232" i="49"/>
  <c r="K233" i="49"/>
  <c r="K234" i="49"/>
  <c r="K235" i="49"/>
  <c r="K236" i="49"/>
  <c r="K237" i="49"/>
  <c r="K238" i="49"/>
  <c r="K239" i="49"/>
  <c r="K240" i="49"/>
  <c r="K241" i="49"/>
  <c r="K242" i="49"/>
  <c r="K243" i="49"/>
  <c r="K244" i="49"/>
  <c r="K245" i="49"/>
  <c r="K246" i="49"/>
  <c r="K247" i="49"/>
  <c r="K248" i="49"/>
  <c r="K249" i="49"/>
  <c r="K250" i="49"/>
  <c r="K251" i="49"/>
  <c r="K252" i="49"/>
  <c r="K253" i="49"/>
  <c r="K254" i="49"/>
  <c r="K255" i="49"/>
  <c r="K256" i="49"/>
  <c r="K257" i="49"/>
  <c r="K258" i="49"/>
  <c r="K259" i="49"/>
  <c r="K260" i="49"/>
  <c r="K261" i="49"/>
  <c r="K262" i="49"/>
  <c r="K263" i="49"/>
  <c r="K264" i="49"/>
  <c r="K265" i="49"/>
  <c r="K266" i="49"/>
  <c r="K267" i="49"/>
  <c r="K268" i="49"/>
  <c r="K269" i="49"/>
  <c r="K270" i="49"/>
  <c r="K271" i="49"/>
  <c r="K272" i="49"/>
  <c r="K273" i="49"/>
  <c r="K274" i="49"/>
  <c r="K275" i="49"/>
  <c r="K276" i="49"/>
  <c r="K277" i="49"/>
  <c r="K278" i="49"/>
  <c r="K279" i="49"/>
  <c r="K280" i="49"/>
  <c r="K281" i="49"/>
  <c r="K282" i="49"/>
  <c r="K283" i="49"/>
  <c r="K284" i="49"/>
  <c r="K285" i="49"/>
  <c r="K286" i="49"/>
  <c r="K287" i="49"/>
  <c r="K288" i="49"/>
  <c r="K289" i="49"/>
  <c r="K290" i="49"/>
  <c r="K291" i="49"/>
  <c r="K292" i="49"/>
  <c r="K293" i="49"/>
  <c r="K294" i="49"/>
  <c r="K295" i="49"/>
  <c r="K296" i="49"/>
  <c r="K297" i="49"/>
  <c r="K298" i="49"/>
  <c r="K299" i="49"/>
  <c r="K300" i="49"/>
  <c r="K301" i="49"/>
  <c r="K302" i="49"/>
  <c r="K303" i="49"/>
  <c r="K304" i="49"/>
  <c r="K305" i="49"/>
  <c r="K306" i="49"/>
  <c r="K307" i="49"/>
  <c r="K308" i="49"/>
  <c r="K309" i="49"/>
  <c r="K310" i="49"/>
  <c r="K311" i="49"/>
  <c r="K312" i="49"/>
  <c r="K313" i="49"/>
  <c r="K314" i="49"/>
  <c r="K315" i="49"/>
  <c r="K316" i="49"/>
  <c r="K317" i="49"/>
  <c r="K318" i="49"/>
  <c r="K319" i="49"/>
  <c r="K320" i="49"/>
  <c r="K321" i="49"/>
  <c r="K322" i="49"/>
  <c r="K323" i="49"/>
  <c r="K324" i="49"/>
  <c r="K325" i="49"/>
  <c r="K326" i="49"/>
  <c r="K327" i="49"/>
  <c r="K328" i="49"/>
  <c r="K329" i="49"/>
  <c r="K330" i="49"/>
  <c r="K331" i="49"/>
  <c r="K332" i="49"/>
  <c r="K333" i="49"/>
  <c r="K334" i="49"/>
  <c r="K335" i="49"/>
  <c r="K336" i="49"/>
  <c r="K337" i="49"/>
  <c r="K338" i="49"/>
  <c r="K339" i="49"/>
  <c r="K340" i="49"/>
  <c r="K341" i="49"/>
  <c r="K342" i="49"/>
  <c r="K343" i="49"/>
  <c r="K344" i="49"/>
  <c r="K345" i="49"/>
  <c r="K346" i="49"/>
  <c r="K347" i="49"/>
  <c r="K348" i="49"/>
  <c r="K349" i="49"/>
  <c r="K350" i="49"/>
  <c r="K351" i="49"/>
  <c r="K352" i="49"/>
  <c r="K353" i="49"/>
  <c r="K354" i="49"/>
  <c r="K355" i="49"/>
  <c r="K356" i="49"/>
  <c r="K357" i="49"/>
  <c r="K358" i="49"/>
  <c r="K359" i="49"/>
  <c r="K360" i="49"/>
  <c r="K361" i="49"/>
  <c r="K362" i="49"/>
  <c r="K363" i="49"/>
  <c r="K364" i="49"/>
  <c r="K365" i="49"/>
  <c r="K366" i="49"/>
  <c r="K367" i="49"/>
  <c r="K368" i="49"/>
  <c r="K369" i="49"/>
  <c r="K370" i="49"/>
  <c r="K371" i="49"/>
  <c r="K372" i="49"/>
  <c r="K373" i="49"/>
  <c r="K374" i="49"/>
  <c r="K375" i="49"/>
  <c r="K376" i="49"/>
  <c r="K377" i="49"/>
  <c r="K378" i="49"/>
  <c r="K379" i="49"/>
  <c r="K380" i="49"/>
  <c r="K381" i="49"/>
  <c r="K382" i="49"/>
  <c r="K383" i="49"/>
  <c r="K384" i="49"/>
  <c r="K385" i="49"/>
  <c r="K386" i="49"/>
  <c r="K387" i="49"/>
  <c r="K388" i="49"/>
  <c r="K389" i="49"/>
  <c r="K390" i="49"/>
  <c r="K391" i="49"/>
  <c r="K392" i="49"/>
  <c r="K393" i="49"/>
  <c r="K394" i="49"/>
  <c r="K395" i="49"/>
  <c r="K396" i="49"/>
  <c r="K397" i="49"/>
  <c r="K398" i="49"/>
  <c r="K399" i="49"/>
  <c r="K400" i="49"/>
  <c r="K401" i="49"/>
  <c r="K402" i="49"/>
  <c r="K403" i="49"/>
  <c r="K404" i="49"/>
  <c r="K405" i="49"/>
  <c r="K406" i="49"/>
  <c r="K407" i="49"/>
  <c r="K408" i="49"/>
  <c r="K409" i="49"/>
  <c r="K410" i="49"/>
  <c r="K411" i="49"/>
  <c r="K412" i="49"/>
  <c r="K413" i="49"/>
  <c r="K414" i="49"/>
  <c r="K415" i="49"/>
  <c r="K416" i="49"/>
  <c r="K417" i="49"/>
  <c r="K418" i="49"/>
  <c r="K419" i="49"/>
  <c r="K420" i="49"/>
  <c r="K421" i="49"/>
  <c r="K422" i="49"/>
  <c r="K423" i="49"/>
  <c r="K424" i="49"/>
  <c r="K425" i="49"/>
  <c r="K426" i="49"/>
  <c r="K427" i="49"/>
  <c r="K428" i="49"/>
  <c r="K429" i="49"/>
  <c r="K430" i="49"/>
  <c r="K431" i="49"/>
  <c r="K432" i="49"/>
  <c r="K433" i="49"/>
  <c r="K434" i="49"/>
  <c r="K435" i="49"/>
  <c r="K436" i="49"/>
  <c r="K437" i="49"/>
  <c r="K438" i="49"/>
  <c r="K439" i="49"/>
  <c r="K440" i="49"/>
  <c r="K441" i="49"/>
  <c r="K442" i="49"/>
  <c r="K443" i="49"/>
  <c r="K444" i="49"/>
  <c r="K445" i="49"/>
  <c r="K446" i="49"/>
  <c r="K447" i="49"/>
  <c r="K448" i="49"/>
  <c r="K449" i="49"/>
  <c r="K450" i="49"/>
  <c r="K451" i="49"/>
  <c r="K452" i="49"/>
  <c r="K453" i="49"/>
  <c r="K454" i="49"/>
  <c r="K455" i="49"/>
  <c r="K456" i="49"/>
  <c r="K457" i="49"/>
  <c r="K458" i="49"/>
  <c r="K459" i="49"/>
  <c r="K460" i="49"/>
  <c r="K461" i="49"/>
  <c r="K462" i="49"/>
  <c r="K463" i="49"/>
  <c r="K464" i="49"/>
  <c r="K465" i="49"/>
  <c r="K466" i="49"/>
  <c r="K467" i="49"/>
  <c r="K468" i="49"/>
  <c r="K469" i="49"/>
  <c r="K470" i="49"/>
  <c r="K471" i="49"/>
  <c r="K472" i="49"/>
  <c r="K473" i="49"/>
  <c r="K474" i="49"/>
  <c r="K475" i="49"/>
  <c r="K476" i="49"/>
  <c r="K477" i="49"/>
  <c r="K478" i="49"/>
  <c r="K479" i="49"/>
  <c r="K480" i="49"/>
  <c r="K481" i="49"/>
  <c r="K482" i="49"/>
  <c r="K483" i="49"/>
  <c r="K484" i="49"/>
  <c r="K485" i="49"/>
  <c r="K486" i="49"/>
  <c r="K487" i="49"/>
  <c r="K488" i="49"/>
  <c r="K489" i="49"/>
  <c r="K490" i="49"/>
  <c r="K491" i="49"/>
  <c r="K492" i="49"/>
  <c r="K493" i="49"/>
  <c r="K494" i="49"/>
  <c r="K495" i="49"/>
  <c r="K496" i="49"/>
  <c r="K497" i="49"/>
  <c r="K498" i="49"/>
  <c r="K499" i="49"/>
  <c r="K500" i="49"/>
  <c r="K501" i="49"/>
  <c r="K502" i="49"/>
  <c r="K503" i="49"/>
  <c r="K504" i="49"/>
  <c r="K505" i="49"/>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16" i="39"/>
  <c r="K16" i="40"/>
  <c r="K16" i="41"/>
  <c r="K16" i="42"/>
  <c r="K16" i="43"/>
  <c r="K16" i="44"/>
  <c r="K16" i="45"/>
  <c r="K16" i="46"/>
  <c r="K16" i="47"/>
  <c r="K16" i="48"/>
  <c r="K16" i="49"/>
  <c r="K16" i="7"/>
  <c r="K15" i="39"/>
  <c r="K15" i="40"/>
  <c r="K15" i="41"/>
  <c r="K15" i="42"/>
  <c r="K15" i="43"/>
  <c r="K15" i="44"/>
  <c r="K15" i="45"/>
  <c r="K15" i="46"/>
  <c r="K15" i="47"/>
  <c r="K15" i="48"/>
  <c r="K15" i="49"/>
  <c r="D10" i="6"/>
  <c r="D9" i="6"/>
  <c r="AD18" i="62" l="1"/>
  <c r="AD9" i="62"/>
  <c r="B5" i="98"/>
  <c r="B20" i="98" s="1"/>
  <c r="C20" i="98" s="1"/>
  <c r="B5" i="97"/>
  <c r="B21" i="97" s="1"/>
  <c r="C21" i="97" s="1"/>
  <c r="B5" i="96"/>
  <c r="B21" i="96" s="1"/>
  <c r="C21" i="96" s="1"/>
  <c r="B5" i="95"/>
  <c r="B5" i="94"/>
  <c r="B20" i="94" s="1"/>
  <c r="C20" i="94" s="1"/>
  <c r="B5" i="93"/>
  <c r="B21" i="93" s="1"/>
  <c r="C21" i="93" s="1"/>
  <c r="B5" i="92"/>
  <c r="B5" i="91"/>
  <c r="B5" i="90"/>
  <c r="B20" i="90" s="1"/>
  <c r="C20" i="90" s="1"/>
  <c r="B5" i="89"/>
  <c r="B20" i="89" s="1"/>
  <c r="C20" i="89" s="1"/>
  <c r="B5" i="88"/>
  <c r="B5" i="87"/>
  <c r="K43" i="98"/>
  <c r="H43" i="98"/>
  <c r="G43" i="98"/>
  <c r="L42" i="98"/>
  <c r="J43" i="98" s="1"/>
  <c r="L33" i="98"/>
  <c r="K31" i="98"/>
  <c r="I30" i="98"/>
  <c r="L29" i="98"/>
  <c r="I31" i="98" s="1"/>
  <c r="L42" i="97"/>
  <c r="K43" i="97" s="1"/>
  <c r="L33" i="97"/>
  <c r="L29" i="97"/>
  <c r="H31" i="97" s="1"/>
  <c r="L42" i="96"/>
  <c r="J43" i="96" s="1"/>
  <c r="L33" i="96"/>
  <c r="L29" i="96"/>
  <c r="I31" i="96" s="1"/>
  <c r="B16" i="96"/>
  <c r="C16" i="96" s="1"/>
  <c r="L42" i="95"/>
  <c r="K43" i="95" s="1"/>
  <c r="L33" i="95"/>
  <c r="G31" i="95"/>
  <c r="I30" i="95"/>
  <c r="H30" i="95"/>
  <c r="L29" i="95"/>
  <c r="H31" i="95" s="1"/>
  <c r="B21" i="95"/>
  <c r="C21" i="95" s="1"/>
  <c r="B20" i="95"/>
  <c r="C20" i="95" s="1"/>
  <c r="B17" i="95"/>
  <c r="C17" i="95" s="1"/>
  <c r="B16" i="95"/>
  <c r="C16" i="95" s="1"/>
  <c r="J43" i="94"/>
  <c r="I43" i="94"/>
  <c r="L42" i="94"/>
  <c r="H43" i="94" s="1"/>
  <c r="L33" i="94"/>
  <c r="L29" i="94"/>
  <c r="H31" i="94" s="1"/>
  <c r="L42" i="93"/>
  <c r="K43" i="93" s="1"/>
  <c r="L33" i="93"/>
  <c r="K31" i="93"/>
  <c r="L29" i="93"/>
  <c r="B19" i="93"/>
  <c r="C19" i="93" s="1"/>
  <c r="K43" i="92"/>
  <c r="L42" i="92"/>
  <c r="J43" i="92" s="1"/>
  <c r="L33" i="92"/>
  <c r="G31" i="92"/>
  <c r="G30" i="92"/>
  <c r="L29" i="92"/>
  <c r="H31" i="92" s="1"/>
  <c r="B18" i="92"/>
  <c r="C18" i="92" s="1"/>
  <c r="B17" i="92"/>
  <c r="C17" i="92" s="1"/>
  <c r="H43" i="91"/>
  <c r="L42" i="91"/>
  <c r="L33" i="91"/>
  <c r="H31" i="91"/>
  <c r="J30" i="91"/>
  <c r="L29" i="91"/>
  <c r="I30" i="91" s="1"/>
  <c r="L42" i="90"/>
  <c r="J43" i="90" s="1"/>
  <c r="L33" i="90"/>
  <c r="L29" i="90"/>
  <c r="I31" i="90" s="1"/>
  <c r="L42" i="89"/>
  <c r="J43" i="89" s="1"/>
  <c r="L33" i="89"/>
  <c r="L29" i="89"/>
  <c r="K30" i="89" s="1"/>
  <c r="I43" i="88"/>
  <c r="H43" i="88"/>
  <c r="L42" i="88"/>
  <c r="J43" i="88" s="1"/>
  <c r="L33" i="88"/>
  <c r="L29" i="88"/>
  <c r="I31" i="88" s="1"/>
  <c r="B21" i="88"/>
  <c r="C21" i="88" s="1"/>
  <c r="B20" i="88"/>
  <c r="C20" i="88" s="1"/>
  <c r="B19" i="88"/>
  <c r="C19" i="88" s="1"/>
  <c r="B18" i="88"/>
  <c r="C18" i="88" s="1"/>
  <c r="B17" i="88"/>
  <c r="C17" i="88" s="1"/>
  <c r="B16" i="88"/>
  <c r="C16" i="88" s="1"/>
  <c r="L42" i="87"/>
  <c r="J43" i="87" s="1"/>
  <c r="L33" i="87"/>
  <c r="L29" i="87"/>
  <c r="I31" i="87" s="1"/>
  <c r="I43" i="90" l="1"/>
  <c r="G30" i="95"/>
  <c r="H30" i="98"/>
  <c r="I30" i="90"/>
  <c r="I43" i="93"/>
  <c r="I31" i="95"/>
  <c r="L31" i="95" s="1"/>
  <c r="G43" i="88"/>
  <c r="G31" i="90"/>
  <c r="J31" i="95"/>
  <c r="B17" i="90"/>
  <c r="C17" i="90" s="1"/>
  <c r="B19" i="97"/>
  <c r="C19" i="97" s="1"/>
  <c r="B20" i="93"/>
  <c r="C20" i="93" s="1"/>
  <c r="B21" i="90"/>
  <c r="C21" i="90" s="1"/>
  <c r="K30" i="92"/>
  <c r="K31" i="92"/>
  <c r="I30" i="94"/>
  <c r="J31" i="94"/>
  <c r="J31" i="98"/>
  <c r="J31" i="88"/>
  <c r="H30" i="88"/>
  <c r="G30" i="89"/>
  <c r="K30" i="94"/>
  <c r="K31" i="94"/>
  <c r="I31" i="89"/>
  <c r="K31" i="88"/>
  <c r="J30" i="89"/>
  <c r="J31" i="90"/>
  <c r="G43" i="90"/>
  <c r="I31" i="91"/>
  <c r="H30" i="92"/>
  <c r="I31" i="92"/>
  <c r="L31" i="92" s="1"/>
  <c r="G30" i="94"/>
  <c r="G31" i="94"/>
  <c r="J43" i="95"/>
  <c r="H30" i="96"/>
  <c r="G43" i="96"/>
  <c r="J30" i="97"/>
  <c r="H43" i="97"/>
  <c r="K43" i="90"/>
  <c r="I30" i="88"/>
  <c r="K30" i="87"/>
  <c r="G31" i="88"/>
  <c r="K43" i="88"/>
  <c r="H30" i="90"/>
  <c r="K31" i="90"/>
  <c r="H43" i="90"/>
  <c r="I30" i="92"/>
  <c r="J31" i="92"/>
  <c r="H43" i="93"/>
  <c r="H30" i="94"/>
  <c r="I31" i="94"/>
  <c r="K30" i="95"/>
  <c r="K31" i="95"/>
  <c r="J31" i="96"/>
  <c r="K43" i="96"/>
  <c r="I43" i="97"/>
  <c r="G31" i="98"/>
  <c r="B17" i="98"/>
  <c r="C17" i="98" s="1"/>
  <c r="B19" i="96"/>
  <c r="C19" i="96" s="1"/>
  <c r="D16" i="96" s="1"/>
  <c r="D17" i="96" s="1"/>
  <c r="C5" i="96" s="1"/>
  <c r="B16" i="93"/>
  <c r="C16" i="93" s="1"/>
  <c r="B18" i="93"/>
  <c r="C18" i="93" s="1"/>
  <c r="B18" i="90"/>
  <c r="C18" i="90" s="1"/>
  <c r="B19" i="90"/>
  <c r="C19" i="90" s="1"/>
  <c r="B16" i="90"/>
  <c r="C16" i="90" s="1"/>
  <c r="B19" i="89"/>
  <c r="C19" i="89" s="1"/>
  <c r="I43" i="87"/>
  <c r="G30" i="87"/>
  <c r="B21" i="87"/>
  <c r="C21" i="87" s="1"/>
  <c r="B18" i="87"/>
  <c r="C18" i="87" s="1"/>
  <c r="B16" i="87"/>
  <c r="C16" i="87" s="1"/>
  <c r="B20" i="87"/>
  <c r="C20" i="87" s="1"/>
  <c r="B17" i="87"/>
  <c r="C17" i="87" s="1"/>
  <c r="H43" i="87"/>
  <c r="K43" i="87"/>
  <c r="G43" i="87"/>
  <c r="B19" i="87"/>
  <c r="C19" i="87" s="1"/>
  <c r="K31" i="87"/>
  <c r="G31" i="87"/>
  <c r="I30" i="87"/>
  <c r="J31" i="87"/>
  <c r="H30" i="87"/>
  <c r="H31" i="87"/>
  <c r="J30" i="87"/>
  <c r="K43" i="91"/>
  <c r="G43" i="91"/>
  <c r="J43" i="91"/>
  <c r="I43" i="91"/>
  <c r="J31" i="93"/>
  <c r="H30" i="93"/>
  <c r="I31" i="93"/>
  <c r="K30" i="93"/>
  <c r="G30" i="93"/>
  <c r="G31" i="93"/>
  <c r="J30" i="93"/>
  <c r="J30" i="88"/>
  <c r="H31" i="88"/>
  <c r="L31" i="88" s="1"/>
  <c r="B21" i="89"/>
  <c r="C21" i="89" s="1"/>
  <c r="B18" i="89"/>
  <c r="C18" i="89" s="1"/>
  <c r="B16" i="89"/>
  <c r="C16" i="89" s="1"/>
  <c r="H43" i="89"/>
  <c r="K43" i="89"/>
  <c r="G43" i="89"/>
  <c r="B21" i="91"/>
  <c r="C21" i="91" s="1"/>
  <c r="B18" i="91"/>
  <c r="C18" i="91" s="1"/>
  <c r="B16" i="91"/>
  <c r="C16" i="91" s="1"/>
  <c r="B20" i="91"/>
  <c r="C20" i="91" s="1"/>
  <c r="B17" i="91"/>
  <c r="C17" i="91" s="1"/>
  <c r="B19" i="92"/>
  <c r="C19" i="92" s="1"/>
  <c r="B16" i="92"/>
  <c r="C16" i="92" s="1"/>
  <c r="B20" i="92"/>
  <c r="C20" i="92" s="1"/>
  <c r="I30" i="93"/>
  <c r="D16" i="88"/>
  <c r="D17" i="88" s="1"/>
  <c r="C5" i="88" s="1"/>
  <c r="G30" i="88"/>
  <c r="K30" i="88"/>
  <c r="B17" i="89"/>
  <c r="C17" i="89" s="1"/>
  <c r="K31" i="89"/>
  <c r="G31" i="89"/>
  <c r="I30" i="89"/>
  <c r="J31" i="89"/>
  <c r="H30" i="89"/>
  <c r="H31" i="89"/>
  <c r="I43" i="89"/>
  <c r="B19" i="91"/>
  <c r="C19" i="91" s="1"/>
  <c r="B21" i="92"/>
  <c r="C21" i="92" s="1"/>
  <c r="H31" i="93"/>
  <c r="J30" i="90"/>
  <c r="H31" i="90"/>
  <c r="J31" i="91"/>
  <c r="H30" i="91"/>
  <c r="K30" i="91"/>
  <c r="K31" i="91"/>
  <c r="I43" i="92"/>
  <c r="H43" i="92"/>
  <c r="B19" i="94"/>
  <c r="C19" i="94" s="1"/>
  <c r="B21" i="94"/>
  <c r="C21" i="94" s="1"/>
  <c r="B18" i="94"/>
  <c r="C18" i="94" s="1"/>
  <c r="B16" i="94"/>
  <c r="C16" i="94" s="1"/>
  <c r="D16" i="90"/>
  <c r="D17" i="90" s="1"/>
  <c r="C5" i="90" s="1"/>
  <c r="G30" i="90"/>
  <c r="K30" i="90"/>
  <c r="G30" i="91"/>
  <c r="G31" i="91"/>
  <c r="G43" i="92"/>
  <c r="B17" i="94"/>
  <c r="C17" i="94" s="1"/>
  <c r="I43" i="95"/>
  <c r="H43" i="95"/>
  <c r="G43" i="95"/>
  <c r="D16" i="93"/>
  <c r="D17" i="93" s="1"/>
  <c r="C5" i="93" s="1"/>
  <c r="L17" i="93" s="1"/>
  <c r="J43" i="93"/>
  <c r="B20" i="96"/>
  <c r="C20" i="96" s="1"/>
  <c r="B17" i="96"/>
  <c r="C17" i="96" s="1"/>
  <c r="J30" i="92"/>
  <c r="B17" i="93"/>
  <c r="C17" i="93" s="1"/>
  <c r="G43" i="93"/>
  <c r="J30" i="94"/>
  <c r="L30" i="94" s="1"/>
  <c r="K43" i="94"/>
  <c r="G43" i="94"/>
  <c r="B19" i="95"/>
  <c r="C19" i="95" s="1"/>
  <c r="D16" i="95" s="1"/>
  <c r="D17" i="95" s="1"/>
  <c r="C5" i="95" s="1"/>
  <c r="H17" i="95" s="1"/>
  <c r="B18" i="95"/>
  <c r="C18" i="95" s="1"/>
  <c r="B18" i="96"/>
  <c r="C18" i="96" s="1"/>
  <c r="J30" i="95"/>
  <c r="L30" i="95" s="1"/>
  <c r="K31" i="97"/>
  <c r="G31" i="97"/>
  <c r="I30" i="97"/>
  <c r="J31" i="97"/>
  <c r="H30" i="97"/>
  <c r="I31" i="97"/>
  <c r="K30" i="97"/>
  <c r="G30" i="97"/>
  <c r="I30" i="96"/>
  <c r="G31" i="96"/>
  <c r="K31" i="96"/>
  <c r="H43" i="96"/>
  <c r="J43" i="97"/>
  <c r="B16" i="98"/>
  <c r="C16" i="98" s="1"/>
  <c r="B18" i="98"/>
  <c r="C18" i="98" s="1"/>
  <c r="B21" i="98"/>
  <c r="C21" i="98" s="1"/>
  <c r="J30" i="96"/>
  <c r="H31" i="96"/>
  <c r="I43" i="96"/>
  <c r="B17" i="97"/>
  <c r="C17" i="97" s="1"/>
  <c r="B20" i="97"/>
  <c r="C20" i="97" s="1"/>
  <c r="G43" i="97"/>
  <c r="B19" i="98"/>
  <c r="C19" i="98" s="1"/>
  <c r="J30" i="98"/>
  <c r="H31" i="98"/>
  <c r="L31" i="98" s="1"/>
  <c r="I43" i="98"/>
  <c r="G30" i="96"/>
  <c r="K30" i="96"/>
  <c r="B16" i="97"/>
  <c r="C16" i="97" s="1"/>
  <c r="B18" i="97"/>
  <c r="C18" i="97" s="1"/>
  <c r="G30" i="98"/>
  <c r="K30" i="98"/>
  <c r="D16" i="92" l="1"/>
  <c r="D17" i="92" s="1"/>
  <c r="C5" i="92" s="1"/>
  <c r="J17" i="92" s="1"/>
  <c r="L31" i="94"/>
  <c r="J17" i="96"/>
  <c r="G17" i="96"/>
  <c r="D16" i="98"/>
  <c r="D17" i="98" s="1"/>
  <c r="C5" i="98" s="1"/>
  <c r="D16" i="94"/>
  <c r="D17" i="94" s="1"/>
  <c r="C5" i="94" s="1"/>
  <c r="J17" i="94" s="1"/>
  <c r="J18" i="94" s="1"/>
  <c r="D16" i="91"/>
  <c r="D17" i="91" s="1"/>
  <c r="C5" i="91" s="1"/>
  <c r="I38" i="91" s="1"/>
  <c r="D16" i="89"/>
  <c r="D17" i="89" s="1"/>
  <c r="C5" i="89" s="1"/>
  <c r="H17" i="89" s="1"/>
  <c r="O8" i="89" s="1"/>
  <c r="D16" i="87"/>
  <c r="D17" i="87" s="1"/>
  <c r="C5" i="87" s="1"/>
  <c r="I17" i="87" s="1"/>
  <c r="O9" i="87" s="1"/>
  <c r="D16" i="97"/>
  <c r="D17" i="97" s="1"/>
  <c r="C5" i="97" s="1"/>
  <c r="H17" i="97" s="1"/>
  <c r="H18" i="97" s="1"/>
  <c r="L30" i="92"/>
  <c r="J17" i="95"/>
  <c r="L30" i="89"/>
  <c r="L30" i="87"/>
  <c r="L30" i="98"/>
  <c r="G17" i="93"/>
  <c r="G18" i="93" s="1"/>
  <c r="L30" i="91"/>
  <c r="L31" i="90"/>
  <c r="K17" i="96"/>
  <c r="K18" i="96" s="1"/>
  <c r="L17" i="96"/>
  <c r="O8" i="95"/>
  <c r="H18" i="95"/>
  <c r="K37" i="91"/>
  <c r="G37" i="91"/>
  <c r="J32" i="91"/>
  <c r="J33" i="91" s="1"/>
  <c r="H38" i="91"/>
  <c r="G38" i="91"/>
  <c r="I32" i="91"/>
  <c r="I33" i="91" s="1"/>
  <c r="H37" i="91"/>
  <c r="I17" i="91"/>
  <c r="L17" i="91"/>
  <c r="H17" i="91"/>
  <c r="J18" i="96"/>
  <c r="O10" i="96"/>
  <c r="L18" i="93"/>
  <c r="O12" i="93"/>
  <c r="W260" i="57" s="1"/>
  <c r="H38" i="98"/>
  <c r="J37" i="98"/>
  <c r="K32" i="98"/>
  <c r="K33" i="98" s="1"/>
  <c r="G32" i="98"/>
  <c r="K38" i="98"/>
  <c r="G38" i="98"/>
  <c r="I37" i="98"/>
  <c r="J32" i="98"/>
  <c r="J33" i="98" s="1"/>
  <c r="J38" i="98"/>
  <c r="L37" i="98"/>
  <c r="H37" i="98"/>
  <c r="I32" i="98"/>
  <c r="I33" i="98" s="1"/>
  <c r="I38" i="98"/>
  <c r="H32" i="98"/>
  <c r="H33" i="98" s="1"/>
  <c r="K37" i="98"/>
  <c r="G37" i="98"/>
  <c r="L17" i="98"/>
  <c r="H17" i="98"/>
  <c r="K17" i="98"/>
  <c r="I17" i="98"/>
  <c r="G17" i="98"/>
  <c r="O7" i="98" s="1"/>
  <c r="J17" i="98"/>
  <c r="J18" i="92"/>
  <c r="O10" i="92"/>
  <c r="H18" i="89"/>
  <c r="O11" i="96"/>
  <c r="H38" i="97"/>
  <c r="G18" i="96"/>
  <c r="O7" i="96"/>
  <c r="H38" i="88"/>
  <c r="J37" i="88"/>
  <c r="J38" i="88"/>
  <c r="K37" i="88"/>
  <c r="K32" i="88"/>
  <c r="K33" i="88" s="1"/>
  <c r="G32" i="88"/>
  <c r="I38" i="88"/>
  <c r="I37" i="88"/>
  <c r="J32" i="88"/>
  <c r="J33" i="88" s="1"/>
  <c r="J17" i="88"/>
  <c r="H37" i="88"/>
  <c r="I32" i="88"/>
  <c r="I33" i="88" s="1"/>
  <c r="I17" i="88"/>
  <c r="G38" i="88"/>
  <c r="L17" i="88"/>
  <c r="K38" i="88"/>
  <c r="G37" i="88"/>
  <c r="H32" i="88"/>
  <c r="H33" i="88" s="1"/>
  <c r="H17" i="88"/>
  <c r="L37" i="88"/>
  <c r="L31" i="87"/>
  <c r="K38" i="92"/>
  <c r="G38" i="92"/>
  <c r="I37" i="92"/>
  <c r="J32" i="92"/>
  <c r="J33" i="92" s="1"/>
  <c r="J38" i="92"/>
  <c r="L37" i="92"/>
  <c r="H37" i="92"/>
  <c r="I32" i="92"/>
  <c r="I33" i="92" s="1"/>
  <c r="K37" i="92"/>
  <c r="K32" i="92"/>
  <c r="K33" i="92" s="1"/>
  <c r="J37" i="92"/>
  <c r="H32" i="92"/>
  <c r="H33" i="92" s="1"/>
  <c r="I38" i="92"/>
  <c r="H38" i="92"/>
  <c r="G32" i="92"/>
  <c r="G37" i="92"/>
  <c r="L30" i="90"/>
  <c r="I17" i="92"/>
  <c r="L30" i="88"/>
  <c r="H17" i="92"/>
  <c r="G17" i="92"/>
  <c r="L31" i="93"/>
  <c r="J18" i="95"/>
  <c r="O10" i="95"/>
  <c r="L18" i="96"/>
  <c r="O12" i="96"/>
  <c r="Z260" i="57" s="1"/>
  <c r="H38" i="90"/>
  <c r="J37" i="90"/>
  <c r="K32" i="90"/>
  <c r="K33" i="90" s="1"/>
  <c r="G32" i="90"/>
  <c r="K38" i="90"/>
  <c r="G38" i="90"/>
  <c r="I37" i="90"/>
  <c r="J32" i="90"/>
  <c r="J33" i="90" s="1"/>
  <c r="J17" i="90"/>
  <c r="I38" i="90"/>
  <c r="G37" i="90"/>
  <c r="L37" i="90"/>
  <c r="L17" i="90"/>
  <c r="H37" i="90"/>
  <c r="I17" i="90"/>
  <c r="J38" i="90"/>
  <c r="H17" i="90"/>
  <c r="I32" i="90"/>
  <c r="I33" i="90" s="1"/>
  <c r="K37" i="90"/>
  <c r="H32" i="90"/>
  <c r="H33" i="90" s="1"/>
  <c r="K17" i="88"/>
  <c r="L30" i="97"/>
  <c r="I38" i="93"/>
  <c r="K37" i="93"/>
  <c r="G37" i="93"/>
  <c r="H32" i="93"/>
  <c r="H33" i="93" s="1"/>
  <c r="H38" i="93"/>
  <c r="J37" i="93"/>
  <c r="K32" i="93"/>
  <c r="K33" i="93" s="1"/>
  <c r="G32" i="93"/>
  <c r="L37" i="93"/>
  <c r="I32" i="93"/>
  <c r="I33" i="93" s="1"/>
  <c r="K38" i="93"/>
  <c r="I37" i="93"/>
  <c r="J17" i="93"/>
  <c r="G38" i="93"/>
  <c r="H37" i="93"/>
  <c r="J32" i="93"/>
  <c r="J33" i="93" s="1"/>
  <c r="J38" i="93"/>
  <c r="I17" i="93"/>
  <c r="J38" i="94"/>
  <c r="L31" i="89"/>
  <c r="H37" i="89"/>
  <c r="L30" i="96"/>
  <c r="L31" i="96"/>
  <c r="L31" i="97"/>
  <c r="K38" i="95"/>
  <c r="G38" i="95"/>
  <c r="I37" i="95"/>
  <c r="J32" i="95"/>
  <c r="J33" i="95" s="1"/>
  <c r="I38" i="95"/>
  <c r="J37" i="95"/>
  <c r="K32" i="95"/>
  <c r="K33" i="95" s="1"/>
  <c r="H38" i="95"/>
  <c r="H37" i="95"/>
  <c r="I32" i="95"/>
  <c r="I33" i="95" s="1"/>
  <c r="L17" i="95"/>
  <c r="G17" i="95"/>
  <c r="G37" i="95"/>
  <c r="H32" i="95"/>
  <c r="H33" i="95" s="1"/>
  <c r="I17" i="95"/>
  <c r="J38" i="95"/>
  <c r="G32" i="95"/>
  <c r="K17" i="95"/>
  <c r="L37" i="95"/>
  <c r="K37" i="95"/>
  <c r="H17" i="93"/>
  <c r="H38" i="96"/>
  <c r="J37" i="96"/>
  <c r="K32" i="96"/>
  <c r="K33" i="96" s="1"/>
  <c r="G32" i="96"/>
  <c r="K38" i="96"/>
  <c r="G38" i="96"/>
  <c r="I37" i="96"/>
  <c r="J32" i="96"/>
  <c r="J33" i="96" s="1"/>
  <c r="J38" i="96"/>
  <c r="L37" i="96"/>
  <c r="H37" i="96"/>
  <c r="I32" i="96"/>
  <c r="I33" i="96" s="1"/>
  <c r="I38" i="96"/>
  <c r="H32" i="96"/>
  <c r="H33" i="96" s="1"/>
  <c r="K37" i="96"/>
  <c r="G37" i="96"/>
  <c r="I17" i="96"/>
  <c r="H17" i="96"/>
  <c r="K17" i="93"/>
  <c r="L17" i="94"/>
  <c r="L31" i="91"/>
  <c r="G17" i="90"/>
  <c r="G17" i="88"/>
  <c r="K17" i="92"/>
  <c r="L17" i="92"/>
  <c r="I17" i="89"/>
  <c r="L30" i="93"/>
  <c r="K17" i="90"/>
  <c r="G32" i="94" l="1"/>
  <c r="J17" i="89"/>
  <c r="L17" i="89"/>
  <c r="I32" i="94"/>
  <c r="I33" i="94" s="1"/>
  <c r="J38" i="91"/>
  <c r="I17" i="94"/>
  <c r="K32" i="89"/>
  <c r="K33" i="89" s="1"/>
  <c r="H37" i="94"/>
  <c r="O7" i="93"/>
  <c r="G17" i="91"/>
  <c r="K32" i="91"/>
  <c r="K33" i="91" s="1"/>
  <c r="J37" i="89"/>
  <c r="I38" i="94"/>
  <c r="G32" i="91"/>
  <c r="L37" i="91"/>
  <c r="G37" i="89"/>
  <c r="O10" i="94"/>
  <c r="H32" i="91"/>
  <c r="H33" i="91" s="1"/>
  <c r="O8" i="97"/>
  <c r="AA262" i="57" s="1"/>
  <c r="H17" i="94"/>
  <c r="H18" i="94" s="1"/>
  <c r="J37" i="94"/>
  <c r="L37" i="94"/>
  <c r="G38" i="94"/>
  <c r="G37" i="97"/>
  <c r="K17" i="91"/>
  <c r="K18" i="91" s="1"/>
  <c r="J17" i="91"/>
  <c r="I37" i="91"/>
  <c r="J37" i="91"/>
  <c r="K38" i="91"/>
  <c r="K17" i="94"/>
  <c r="G17" i="97"/>
  <c r="K32" i="94"/>
  <c r="K33" i="94" s="1"/>
  <c r="H32" i="94"/>
  <c r="H33" i="94" s="1"/>
  <c r="K38" i="94"/>
  <c r="G37" i="94"/>
  <c r="K38" i="97"/>
  <c r="H37" i="97"/>
  <c r="L17" i="97"/>
  <c r="G17" i="94"/>
  <c r="G18" i="94" s="1"/>
  <c r="I37" i="94"/>
  <c r="H38" i="94"/>
  <c r="J32" i="94"/>
  <c r="J33" i="94" s="1"/>
  <c r="K37" i="94"/>
  <c r="J32" i="97"/>
  <c r="J33" i="97" s="1"/>
  <c r="L37" i="97"/>
  <c r="G17" i="89"/>
  <c r="K38" i="89"/>
  <c r="J32" i="89"/>
  <c r="J33" i="89" s="1"/>
  <c r="K37" i="89"/>
  <c r="L37" i="89"/>
  <c r="H38" i="89"/>
  <c r="I37" i="89"/>
  <c r="G38" i="89"/>
  <c r="I38" i="89"/>
  <c r="J38" i="89"/>
  <c r="K17" i="89"/>
  <c r="O11" i="89" s="1"/>
  <c r="G32" i="89"/>
  <c r="G33" i="89" s="1"/>
  <c r="H32" i="89"/>
  <c r="H33" i="89" s="1"/>
  <c r="I32" i="89"/>
  <c r="I33" i="89" s="1"/>
  <c r="G17" i="87"/>
  <c r="O7" i="87" s="1"/>
  <c r="G37" i="87"/>
  <c r="J37" i="87"/>
  <c r="G38" i="87"/>
  <c r="K37" i="87"/>
  <c r="H38" i="87"/>
  <c r="H32" i="87"/>
  <c r="H33" i="87" s="1"/>
  <c r="L37" i="87"/>
  <c r="J32" i="87"/>
  <c r="J33" i="87" s="1"/>
  <c r="K32" i="87"/>
  <c r="K33" i="87" s="1"/>
  <c r="I37" i="87"/>
  <c r="I32" i="87"/>
  <c r="I33" i="87" s="1"/>
  <c r="J17" i="87"/>
  <c r="J18" i="87" s="1"/>
  <c r="G32" i="87"/>
  <c r="K38" i="87"/>
  <c r="I38" i="87"/>
  <c r="J38" i="87"/>
  <c r="H17" i="87"/>
  <c r="O8" i="87" s="1"/>
  <c r="Q262" i="58" s="1"/>
  <c r="H37" i="87"/>
  <c r="K17" i="87"/>
  <c r="K18" i="87" s="1"/>
  <c r="K17" i="97"/>
  <c r="O11" i="97" s="1"/>
  <c r="J17" i="97"/>
  <c r="J18" i="97" s="1"/>
  <c r="K32" i="97"/>
  <c r="K33" i="97" s="1"/>
  <c r="K37" i="97"/>
  <c r="J38" i="97"/>
  <c r="W263" i="57"/>
  <c r="W263" i="58"/>
  <c r="Z258" i="57"/>
  <c r="Z258" i="58"/>
  <c r="G38" i="97"/>
  <c r="J37" i="97"/>
  <c r="I38" i="97"/>
  <c r="Z261" i="57"/>
  <c r="Z261" i="58"/>
  <c r="V258" i="57"/>
  <c r="V258" i="58"/>
  <c r="AB263" i="57"/>
  <c r="AB263" i="58"/>
  <c r="Y262" i="57"/>
  <c r="Y262" i="58"/>
  <c r="I17" i="97"/>
  <c r="I18" i="97" s="1"/>
  <c r="Z263" i="57"/>
  <c r="Z263" i="58"/>
  <c r="X258" i="57"/>
  <c r="X258" i="58"/>
  <c r="Y258" i="57"/>
  <c r="Y258" i="58"/>
  <c r="S262" i="57"/>
  <c r="S262" i="58"/>
  <c r="Q259" i="57"/>
  <c r="Q259" i="58"/>
  <c r="L17" i="87"/>
  <c r="L18" i="87" s="1"/>
  <c r="I37" i="97"/>
  <c r="G32" i="97"/>
  <c r="G33" i="97" s="1"/>
  <c r="H32" i="97"/>
  <c r="H33" i="97" s="1"/>
  <c r="I32" i="97"/>
  <c r="I33" i="97" s="1"/>
  <c r="AA262" i="58"/>
  <c r="I18" i="87"/>
  <c r="I18" i="89"/>
  <c r="O9" i="89"/>
  <c r="L18" i="94"/>
  <c r="O12" i="94"/>
  <c r="X260" i="57" s="1"/>
  <c r="L18" i="95"/>
  <c r="O12" i="95"/>
  <c r="Y260" i="57" s="1"/>
  <c r="L18" i="97"/>
  <c r="O12" i="97"/>
  <c r="AA260" i="57" s="1"/>
  <c r="O7" i="94"/>
  <c r="L18" i="90"/>
  <c r="O12" i="90"/>
  <c r="T260" i="57" s="1"/>
  <c r="L18" i="88"/>
  <c r="O12" i="88"/>
  <c r="R260" i="57" s="1"/>
  <c r="H18" i="91"/>
  <c r="O8" i="91"/>
  <c r="O7" i="91"/>
  <c r="G18" i="91"/>
  <c r="O12" i="92"/>
  <c r="V260" i="57" s="1"/>
  <c r="L18" i="92"/>
  <c r="K18" i="93"/>
  <c r="O11" i="93"/>
  <c r="O9" i="93"/>
  <c r="I18" i="93"/>
  <c r="J18" i="90"/>
  <c r="O10" i="90"/>
  <c r="K18" i="98"/>
  <c r="O11" i="98"/>
  <c r="O10" i="91"/>
  <c r="J18" i="91"/>
  <c r="K18" i="90"/>
  <c r="O11" i="90"/>
  <c r="O11" i="92"/>
  <c r="K18" i="92"/>
  <c r="G18" i="90"/>
  <c r="O7" i="90"/>
  <c r="H18" i="96"/>
  <c r="O8" i="96"/>
  <c r="G33" i="96"/>
  <c r="J34" i="96" s="1"/>
  <c r="M32" i="96"/>
  <c r="H18" i="93"/>
  <c r="O8" i="93"/>
  <c r="M32" i="95"/>
  <c r="G33" i="95"/>
  <c r="H34" i="95" s="1"/>
  <c r="L18" i="89"/>
  <c r="O12" i="89"/>
  <c r="S260" i="57" s="1"/>
  <c r="O8" i="94"/>
  <c r="G33" i="94"/>
  <c r="J18" i="93"/>
  <c r="O10" i="93"/>
  <c r="O9" i="90"/>
  <c r="I18" i="90"/>
  <c r="G33" i="90"/>
  <c r="M32" i="90"/>
  <c r="G33" i="92"/>
  <c r="M32" i="92"/>
  <c r="J18" i="98"/>
  <c r="O10" i="98"/>
  <c r="H18" i="98"/>
  <c r="O8" i="98"/>
  <c r="G33" i="98"/>
  <c r="I34" i="98" s="1"/>
  <c r="M32" i="98"/>
  <c r="L18" i="91"/>
  <c r="O12" i="91"/>
  <c r="U260" i="57" s="1"/>
  <c r="M32" i="91"/>
  <c r="G33" i="91"/>
  <c r="J34" i="91" s="1"/>
  <c r="O10" i="89"/>
  <c r="J18" i="89"/>
  <c r="O9" i="96"/>
  <c r="I18" i="96"/>
  <c r="M18" i="96" s="1"/>
  <c r="M21" i="96" s="1"/>
  <c r="L19" i="96" s="1"/>
  <c r="L20" i="96" s="1"/>
  <c r="O9" i="95"/>
  <c r="I18" i="95"/>
  <c r="O7" i="92"/>
  <c r="G18" i="92"/>
  <c r="O8" i="88"/>
  <c r="H18" i="88"/>
  <c r="I18" i="98"/>
  <c r="O9" i="98"/>
  <c r="I34" i="91"/>
  <c r="I18" i="94"/>
  <c r="O9" i="94"/>
  <c r="K18" i="95"/>
  <c r="O11" i="95"/>
  <c r="O8" i="92"/>
  <c r="H18" i="92"/>
  <c r="K18" i="97"/>
  <c r="O11" i="91"/>
  <c r="G18" i="87"/>
  <c r="G18" i="88"/>
  <c r="O7" i="88"/>
  <c r="G18" i="95"/>
  <c r="O7" i="95"/>
  <c r="G18" i="97"/>
  <c r="O7" i="97"/>
  <c r="G18" i="89"/>
  <c r="O7" i="89"/>
  <c r="M32" i="93"/>
  <c r="G33" i="93"/>
  <c r="I34" i="93" s="1"/>
  <c r="K18" i="88"/>
  <c r="O11" i="88"/>
  <c r="O8" i="90"/>
  <c r="H18" i="90"/>
  <c r="I18" i="92"/>
  <c r="O9" i="92"/>
  <c r="I18" i="88"/>
  <c r="O9" i="88"/>
  <c r="J18" i="88"/>
  <c r="O10" i="88"/>
  <c r="G33" i="88"/>
  <c r="J34" i="88" s="1"/>
  <c r="M32" i="88"/>
  <c r="O10" i="97"/>
  <c r="G18" i="98"/>
  <c r="L18" i="98"/>
  <c r="O12" i="98"/>
  <c r="AB260" i="57" s="1"/>
  <c r="H34" i="98"/>
  <c r="I18" i="91"/>
  <c r="O9" i="91"/>
  <c r="O10" i="87" l="1"/>
  <c r="M32" i="94"/>
  <c r="K18" i="89"/>
  <c r="H34" i="94"/>
  <c r="M32" i="89"/>
  <c r="M32" i="87"/>
  <c r="J34" i="93"/>
  <c r="M32" i="97"/>
  <c r="J34" i="95"/>
  <c r="O11" i="94"/>
  <c r="K18" i="94"/>
  <c r="G33" i="87"/>
  <c r="J34" i="87" s="1"/>
  <c r="O11" i="87"/>
  <c r="Q261" i="58" s="1"/>
  <c r="Q262" i="57"/>
  <c r="H18" i="87"/>
  <c r="M18" i="87" s="1"/>
  <c r="M21" i="87" s="1"/>
  <c r="G19" i="87" s="1"/>
  <c r="Y261" i="57"/>
  <c r="Y261" i="58"/>
  <c r="R262" i="57"/>
  <c r="R262" i="58"/>
  <c r="W258" i="57"/>
  <c r="W258" i="58"/>
  <c r="W259" i="57"/>
  <c r="W259" i="58"/>
  <c r="U259" i="57"/>
  <c r="U259" i="58"/>
  <c r="I34" i="94"/>
  <c r="H34" i="96"/>
  <c r="U261" i="57"/>
  <c r="U261" i="58"/>
  <c r="S261" i="57"/>
  <c r="S261" i="58"/>
  <c r="X259" i="57"/>
  <c r="X259" i="58"/>
  <c r="V263" i="57"/>
  <c r="V263" i="58"/>
  <c r="AB258" i="57"/>
  <c r="AB258" i="58"/>
  <c r="J34" i="94"/>
  <c r="X262" i="57"/>
  <c r="X262" i="58"/>
  <c r="V261" i="57"/>
  <c r="V261" i="58"/>
  <c r="U258" i="57"/>
  <c r="U258" i="58"/>
  <c r="U263" i="57"/>
  <c r="U263" i="58"/>
  <c r="S259" i="57"/>
  <c r="S259" i="58"/>
  <c r="O9" i="97"/>
  <c r="AA259" i="58" s="1"/>
  <c r="AB262" i="57"/>
  <c r="AB262" i="58"/>
  <c r="R258" i="57"/>
  <c r="R258" i="58"/>
  <c r="R259" i="57"/>
  <c r="R259" i="58"/>
  <c r="S263" i="57"/>
  <c r="S263" i="58"/>
  <c r="Y263" i="57"/>
  <c r="Y263" i="58"/>
  <c r="R263" i="57"/>
  <c r="R263" i="58"/>
  <c r="V262" i="57"/>
  <c r="V262" i="58"/>
  <c r="Z259" i="57"/>
  <c r="Z259" i="58"/>
  <c r="T259" i="57"/>
  <c r="T259" i="58"/>
  <c r="T263" i="57"/>
  <c r="T263" i="58"/>
  <c r="T261" i="57"/>
  <c r="T261" i="58"/>
  <c r="AB261" i="57"/>
  <c r="AB261" i="58"/>
  <c r="U262" i="57"/>
  <c r="U262" i="58"/>
  <c r="X263" i="57"/>
  <c r="X263" i="58"/>
  <c r="T262" i="57"/>
  <c r="T262" i="58"/>
  <c r="V259" i="57"/>
  <c r="V259" i="58"/>
  <c r="R261" i="57"/>
  <c r="R261" i="58"/>
  <c r="AB259" i="57"/>
  <c r="AB259" i="58"/>
  <c r="Y259" i="57"/>
  <c r="Y259" i="58"/>
  <c r="S258" i="57"/>
  <c r="S258" i="58"/>
  <c r="W262" i="57"/>
  <c r="W262" i="58"/>
  <c r="Z262" i="57"/>
  <c r="Z262" i="58"/>
  <c r="T258" i="57"/>
  <c r="T258" i="58"/>
  <c r="W261" i="57"/>
  <c r="W261" i="58"/>
  <c r="O12" i="87"/>
  <c r="Q260" i="57" s="1"/>
  <c r="Q261" i="57"/>
  <c r="Q263" i="57"/>
  <c r="Q263" i="58"/>
  <c r="Q258" i="57"/>
  <c r="Q258" i="58"/>
  <c r="H34" i="97"/>
  <c r="J34" i="97"/>
  <c r="AA263" i="57"/>
  <c r="AA263" i="58"/>
  <c r="AA261" i="57"/>
  <c r="AA261" i="58"/>
  <c r="AA259" i="57"/>
  <c r="AA258" i="57"/>
  <c r="AA258" i="58"/>
  <c r="I34" i="88"/>
  <c r="H34" i="93"/>
  <c r="I34" i="95"/>
  <c r="I34" i="96"/>
  <c r="J34" i="98"/>
  <c r="K19" i="96"/>
  <c r="K20" i="96" s="1"/>
  <c r="K22" i="96" s="1"/>
  <c r="L21" i="96"/>
  <c r="L22" i="96"/>
  <c r="M33" i="90"/>
  <c r="N33" i="90" s="1"/>
  <c r="G34" i="90"/>
  <c r="M18" i="90"/>
  <c r="M21" i="90" s="1"/>
  <c r="J19" i="90" s="1"/>
  <c r="J20" i="90" s="1"/>
  <c r="L34" i="90"/>
  <c r="G34" i="97"/>
  <c r="M33" i="97"/>
  <c r="M18" i="98"/>
  <c r="M21" i="98" s="1"/>
  <c r="K19" i="98" s="1"/>
  <c r="K20" i="98" s="1"/>
  <c r="L34" i="98"/>
  <c r="G34" i="89"/>
  <c r="M33" i="89"/>
  <c r="N33" i="89" s="1"/>
  <c r="J19" i="96"/>
  <c r="J20" i="96" s="1"/>
  <c r="M18" i="89"/>
  <c r="M21" i="89" s="1"/>
  <c r="G19" i="89" s="1"/>
  <c r="L34" i="89"/>
  <c r="M18" i="88"/>
  <c r="M21" i="88" s="1"/>
  <c r="K19" i="88" s="1"/>
  <c r="K20" i="88" s="1"/>
  <c r="L34" i="88"/>
  <c r="M18" i="92"/>
  <c r="M21" i="92" s="1"/>
  <c r="I19" i="92" s="1"/>
  <c r="I20" i="92" s="1"/>
  <c r="L34" i="92"/>
  <c r="J19" i="98"/>
  <c r="J20" i="98" s="1"/>
  <c r="G34" i="92"/>
  <c r="M33" i="92"/>
  <c r="N33" i="92" s="1"/>
  <c r="K34" i="92" s="1"/>
  <c r="I34" i="90"/>
  <c r="K34" i="90"/>
  <c r="K19" i="89"/>
  <c r="K20" i="89" s="1"/>
  <c r="J34" i="89"/>
  <c r="G34" i="91"/>
  <c r="M33" i="91"/>
  <c r="N33" i="91" s="1"/>
  <c r="K34" i="91" s="1"/>
  <c r="I34" i="97"/>
  <c r="J34" i="92"/>
  <c r="J34" i="90"/>
  <c r="H34" i="89"/>
  <c r="M33" i="95"/>
  <c r="N33" i="95" s="1"/>
  <c r="K34" i="95" s="1"/>
  <c r="G34" i="95"/>
  <c r="M18" i="93"/>
  <c r="M21" i="93" s="1"/>
  <c r="G19" i="93" s="1"/>
  <c r="H34" i="88"/>
  <c r="M18" i="94"/>
  <c r="M21" i="94" s="1"/>
  <c r="L19" i="94" s="1"/>
  <c r="L20" i="94" s="1"/>
  <c r="L34" i="94"/>
  <c r="G19" i="94"/>
  <c r="M18" i="91"/>
  <c r="M21" i="91" s="1"/>
  <c r="J19" i="91" s="1"/>
  <c r="J20" i="91" s="1"/>
  <c r="G19" i="91"/>
  <c r="L34" i="91"/>
  <c r="M33" i="88"/>
  <c r="N33" i="88" s="1"/>
  <c r="K34" i="88" s="1"/>
  <c r="G34" i="88"/>
  <c r="M18" i="95"/>
  <c r="M21" i="95" s="1"/>
  <c r="J19" i="95" s="1"/>
  <c r="J20" i="95" s="1"/>
  <c r="L34" i="95"/>
  <c r="J19" i="94"/>
  <c r="J20" i="94" s="1"/>
  <c r="I19" i="96"/>
  <c r="I20" i="96" s="1"/>
  <c r="G19" i="96"/>
  <c r="K34" i="89"/>
  <c r="L34" i="93"/>
  <c r="H19" i="89"/>
  <c r="H20" i="89" s="1"/>
  <c r="M33" i="93"/>
  <c r="N33" i="93" s="1"/>
  <c r="K34" i="93" s="1"/>
  <c r="G34" i="93"/>
  <c r="I34" i="89"/>
  <c r="M18" i="97"/>
  <c r="M21" i="97" s="1"/>
  <c r="I19" i="97" s="1"/>
  <c r="I20" i="97" s="1"/>
  <c r="L34" i="97"/>
  <c r="M33" i="87"/>
  <c r="N33" i="87" s="1"/>
  <c r="K34" i="87" s="1"/>
  <c r="H34" i="90"/>
  <c r="J19" i="89"/>
  <c r="J20" i="89" s="1"/>
  <c r="M33" i="98"/>
  <c r="N33" i="98" s="1"/>
  <c r="K34" i="98" s="1"/>
  <c r="G34" i="98"/>
  <c r="L34" i="96"/>
  <c r="I34" i="92"/>
  <c r="G34" i="94"/>
  <c r="M33" i="94"/>
  <c r="N33" i="94" s="1"/>
  <c r="K34" i="94" s="1"/>
  <c r="L19" i="89"/>
  <c r="L20" i="89" s="1"/>
  <c r="M33" i="96"/>
  <c r="N33" i="96" s="1"/>
  <c r="K34" i="96" s="1"/>
  <c r="G34" i="96"/>
  <c r="H19" i="96"/>
  <c r="H20" i="96" s="1"/>
  <c r="H34" i="92"/>
  <c r="H34" i="91"/>
  <c r="L19" i="90"/>
  <c r="L20" i="90" s="1"/>
  <c r="I19" i="89"/>
  <c r="I20" i="89" s="1"/>
  <c r="L19" i="87" l="1"/>
  <c r="L20" i="87" s="1"/>
  <c r="X261" i="57"/>
  <c r="X261" i="58"/>
  <c r="N33" i="97"/>
  <c r="K34" i="97" s="1"/>
  <c r="J19" i="87"/>
  <c r="J20" i="87" s="1"/>
  <c r="J22" i="87" s="1"/>
  <c r="G34" i="87"/>
  <c r="M34" i="87" s="1"/>
  <c r="I34" i="87"/>
  <c r="L34" i="87"/>
  <c r="I19" i="87"/>
  <c r="I20" i="87" s="1"/>
  <c r="H34" i="87"/>
  <c r="K19" i="87"/>
  <c r="K20" i="87" s="1"/>
  <c r="K22" i="87" s="1"/>
  <c r="H19" i="87"/>
  <c r="H20" i="87" s="1"/>
  <c r="H22" i="87" s="1"/>
  <c r="H19" i="90"/>
  <c r="H20" i="90" s="1"/>
  <c r="H21" i="90" s="1"/>
  <c r="K19" i="93"/>
  <c r="K20" i="93" s="1"/>
  <c r="K22" i="93" s="1"/>
  <c r="G19" i="90"/>
  <c r="K21" i="96"/>
  <c r="H19" i="95"/>
  <c r="H20" i="95" s="1"/>
  <c r="H22" i="95" s="1"/>
  <c r="G19" i="95"/>
  <c r="G20" i="95" s="1"/>
  <c r="L19" i="95"/>
  <c r="L20" i="95" s="1"/>
  <c r="L21" i="95" s="1"/>
  <c r="I19" i="95"/>
  <c r="I20" i="95" s="1"/>
  <c r="I22" i="95" s="1"/>
  <c r="K19" i="91"/>
  <c r="K20" i="91" s="1"/>
  <c r="K22" i="91" s="1"/>
  <c r="I19" i="98"/>
  <c r="I20" i="98" s="1"/>
  <c r="I21" i="98" s="1"/>
  <c r="M34" i="98"/>
  <c r="G19" i="98"/>
  <c r="G20" i="98" s="1"/>
  <c r="M34" i="96"/>
  <c r="K19" i="95"/>
  <c r="K20" i="95" s="1"/>
  <c r="M34" i="95"/>
  <c r="H19" i="94"/>
  <c r="H20" i="94" s="1"/>
  <c r="H21" i="94" s="1"/>
  <c r="I19" i="93"/>
  <c r="I20" i="93" s="1"/>
  <c r="I21" i="93" s="1"/>
  <c r="M34" i="92"/>
  <c r="K19" i="92"/>
  <c r="K20" i="92" s="1"/>
  <c r="K21" i="92" s="1"/>
  <c r="K19" i="90"/>
  <c r="K20" i="90" s="1"/>
  <c r="K21" i="90" s="1"/>
  <c r="G19" i="88"/>
  <c r="L19" i="88"/>
  <c r="L20" i="88" s="1"/>
  <c r="L22" i="88" s="1"/>
  <c r="I19" i="88"/>
  <c r="I20" i="88" s="1"/>
  <c r="J19" i="88"/>
  <c r="J20" i="88" s="1"/>
  <c r="J22" i="88" s="1"/>
  <c r="H19" i="88"/>
  <c r="H20" i="88" s="1"/>
  <c r="H22" i="88" s="1"/>
  <c r="L21" i="94"/>
  <c r="L22" i="94"/>
  <c r="G20" i="93"/>
  <c r="K21" i="98"/>
  <c r="K22" i="98"/>
  <c r="I22" i="92"/>
  <c r="I21" i="92"/>
  <c r="J22" i="91"/>
  <c r="J21" i="91"/>
  <c r="J21" i="90"/>
  <c r="J22" i="90"/>
  <c r="J21" i="87"/>
  <c r="H22" i="90"/>
  <c r="I22" i="96"/>
  <c r="I21" i="96"/>
  <c r="G20" i="91"/>
  <c r="G20" i="94"/>
  <c r="L19" i="97"/>
  <c r="L20" i="97" s="1"/>
  <c r="L22" i="90"/>
  <c r="L21" i="90"/>
  <c r="H21" i="96"/>
  <c r="H22" i="96"/>
  <c r="J21" i="94"/>
  <c r="J22" i="94"/>
  <c r="M34" i="91"/>
  <c r="K21" i="89"/>
  <c r="K22" i="89"/>
  <c r="M34" i="89"/>
  <c r="H19" i="97"/>
  <c r="H20" i="97" s="1"/>
  <c r="H19" i="91"/>
  <c r="H20" i="91" s="1"/>
  <c r="M34" i="94"/>
  <c r="J22" i="89"/>
  <c r="J21" i="89"/>
  <c r="H19" i="92"/>
  <c r="H20" i="92" s="1"/>
  <c r="M34" i="93"/>
  <c r="J19" i="97"/>
  <c r="J20" i="97" s="1"/>
  <c r="N19" i="96"/>
  <c r="N20" i="96" s="1"/>
  <c r="G20" i="96"/>
  <c r="M19" i="96"/>
  <c r="J19" i="92"/>
  <c r="J20" i="92" s="1"/>
  <c r="L19" i="93"/>
  <c r="L20" i="93" s="1"/>
  <c r="K19" i="97"/>
  <c r="K20" i="97" s="1"/>
  <c r="K19" i="94"/>
  <c r="K20" i="94" s="1"/>
  <c r="N19" i="89"/>
  <c r="N20" i="89" s="1"/>
  <c r="M19" i="89"/>
  <c r="G20" i="89"/>
  <c r="L19" i="92"/>
  <c r="L20" i="92" s="1"/>
  <c r="J19" i="93"/>
  <c r="J20" i="93" s="1"/>
  <c r="I19" i="91"/>
  <c r="I20" i="91" s="1"/>
  <c r="M34" i="97"/>
  <c r="H19" i="93"/>
  <c r="H20" i="93" s="1"/>
  <c r="G20" i="87"/>
  <c r="I19" i="94"/>
  <c r="I20" i="94" s="1"/>
  <c r="M22" i="96"/>
  <c r="N22" i="96" s="1"/>
  <c r="L21" i="89"/>
  <c r="L22" i="89"/>
  <c r="I21" i="97"/>
  <c r="I22" i="97"/>
  <c r="N19" i="95"/>
  <c r="N20" i="95" s="1"/>
  <c r="K22" i="92"/>
  <c r="K22" i="95"/>
  <c r="K21" i="95"/>
  <c r="L21" i="87"/>
  <c r="L22" i="87"/>
  <c r="J22" i="96"/>
  <c r="J21" i="96"/>
  <c r="G20" i="90"/>
  <c r="I22" i="88"/>
  <c r="I21" i="88"/>
  <c r="M34" i="88"/>
  <c r="I21" i="87"/>
  <c r="I22" i="87"/>
  <c r="J21" i="98"/>
  <c r="J22" i="98"/>
  <c r="H21" i="95"/>
  <c r="I21" i="89"/>
  <c r="I22" i="89"/>
  <c r="I19" i="90"/>
  <c r="I20" i="90" s="1"/>
  <c r="H19" i="98"/>
  <c r="H20" i="98" s="1"/>
  <c r="I21" i="95"/>
  <c r="G19" i="97"/>
  <c r="H22" i="89"/>
  <c r="H21" i="89"/>
  <c r="L19" i="91"/>
  <c r="L20" i="91" s="1"/>
  <c r="J21" i="95"/>
  <c r="J22" i="95"/>
  <c r="K21" i="88"/>
  <c r="K22" i="88"/>
  <c r="L19" i="98"/>
  <c r="L20" i="98" s="1"/>
  <c r="G19" i="92"/>
  <c r="M34" i="90"/>
  <c r="K21" i="93" l="1"/>
  <c r="I22" i="98"/>
  <c r="L22" i="95"/>
  <c r="K22" i="90"/>
  <c r="M19" i="95"/>
  <c r="H22" i="94"/>
  <c r="L21" i="88"/>
  <c r="K21" i="87"/>
  <c r="H21" i="87"/>
  <c r="M19" i="87"/>
  <c r="N19" i="87"/>
  <c r="N20" i="87" s="1"/>
  <c r="K21" i="91"/>
  <c r="H21" i="88"/>
  <c r="N19" i="88"/>
  <c r="N20" i="88" s="1"/>
  <c r="N19" i="98"/>
  <c r="N20" i="98" s="1"/>
  <c r="I22" i="93"/>
  <c r="N19" i="91"/>
  <c r="N20" i="91" s="1"/>
  <c r="M19" i="90"/>
  <c r="J21" i="88"/>
  <c r="G20" i="88"/>
  <c r="G21" i="88" s="1"/>
  <c r="M19" i="88"/>
  <c r="G21" i="98"/>
  <c r="G22" i="98"/>
  <c r="I23" i="96"/>
  <c r="I24" i="96" s="1"/>
  <c r="I25" i="96" s="1"/>
  <c r="H23" i="96"/>
  <c r="H24" i="96" s="1"/>
  <c r="H25" i="96" s="1"/>
  <c r="J23" i="96"/>
  <c r="J24" i="96" s="1"/>
  <c r="J25" i="96" s="1"/>
  <c r="G23" i="96"/>
  <c r="K23" i="96"/>
  <c r="K24" i="96" s="1"/>
  <c r="K25" i="96" s="1"/>
  <c r="J22" i="93"/>
  <c r="J21" i="93"/>
  <c r="J21" i="92"/>
  <c r="J22" i="92"/>
  <c r="H21" i="97"/>
  <c r="H22" i="97"/>
  <c r="G22" i="94"/>
  <c r="G21" i="94"/>
  <c r="G21" i="93"/>
  <c r="G22" i="93"/>
  <c r="G21" i="90"/>
  <c r="G22" i="90"/>
  <c r="M22" i="87"/>
  <c r="N22" i="87" s="1"/>
  <c r="L24" i="87" s="1"/>
  <c r="L25" i="87" s="1"/>
  <c r="I21" i="94"/>
  <c r="I22" i="94"/>
  <c r="L22" i="92"/>
  <c r="L21" i="92"/>
  <c r="G20" i="92"/>
  <c r="M19" i="92"/>
  <c r="N19" i="92"/>
  <c r="N20" i="92" s="1"/>
  <c r="L21" i="91"/>
  <c r="L22" i="91"/>
  <c r="N19" i="97"/>
  <c r="N20" i="97" s="1"/>
  <c r="G20" i="97"/>
  <c r="M19" i="97"/>
  <c r="H22" i="98"/>
  <c r="H21" i="98"/>
  <c r="N19" i="90"/>
  <c r="N20" i="90" s="1"/>
  <c r="G22" i="95"/>
  <c r="G21" i="95"/>
  <c r="M22" i="89"/>
  <c r="N22" i="89" s="1"/>
  <c r="G21" i="89"/>
  <c r="G22" i="89"/>
  <c r="K21" i="97"/>
  <c r="K22" i="97"/>
  <c r="G21" i="96"/>
  <c r="G22" i="96"/>
  <c r="H21" i="92"/>
  <c r="H22" i="92"/>
  <c r="M22" i="90"/>
  <c r="N22" i="90" s="1"/>
  <c r="L24" i="90" s="1"/>
  <c r="L25" i="90" s="1"/>
  <c r="N19" i="94"/>
  <c r="N20" i="94" s="1"/>
  <c r="G21" i="91"/>
  <c r="G22" i="91"/>
  <c r="M22" i="95"/>
  <c r="N22" i="95" s="1"/>
  <c r="L24" i="95" s="1"/>
  <c r="L25" i="95" s="1"/>
  <c r="M22" i="94"/>
  <c r="N22" i="94" s="1"/>
  <c r="L24" i="94" s="1"/>
  <c r="L25" i="94" s="1"/>
  <c r="G22" i="87"/>
  <c r="G21" i="87"/>
  <c r="J22" i="97"/>
  <c r="J21" i="97"/>
  <c r="H21" i="93"/>
  <c r="H22" i="93"/>
  <c r="K22" i="94"/>
  <c r="K21" i="94"/>
  <c r="N19" i="93"/>
  <c r="N20" i="93" s="1"/>
  <c r="L22" i="98"/>
  <c r="L21" i="98"/>
  <c r="I22" i="90"/>
  <c r="I21" i="90"/>
  <c r="M22" i="88"/>
  <c r="N22" i="88" s="1"/>
  <c r="L24" i="88" s="1"/>
  <c r="L25" i="88" s="1"/>
  <c r="M19" i="98"/>
  <c r="L24" i="96"/>
  <c r="L25" i="96" s="1"/>
  <c r="I21" i="91"/>
  <c r="I22" i="91"/>
  <c r="L21" i="93"/>
  <c r="L22" i="93"/>
  <c r="H21" i="91"/>
  <c r="H22" i="91"/>
  <c r="L21" i="97"/>
  <c r="L22" i="97"/>
  <c r="M19" i="94"/>
  <c r="M19" i="91"/>
  <c r="M19" i="93"/>
  <c r="G22" i="88" l="1"/>
  <c r="M22" i="92"/>
  <c r="N22" i="92" s="1"/>
  <c r="H23" i="90"/>
  <c r="H24" i="90" s="1"/>
  <c r="H25" i="90" s="1"/>
  <c r="K23" i="90"/>
  <c r="K24" i="90" s="1"/>
  <c r="K25" i="90" s="1"/>
  <c r="G23" i="90"/>
  <c r="I23" i="90"/>
  <c r="I24" i="90" s="1"/>
  <c r="I25" i="90" s="1"/>
  <c r="J23" i="90"/>
  <c r="J24" i="90" s="1"/>
  <c r="J25" i="90" s="1"/>
  <c r="M22" i="93"/>
  <c r="N22" i="93" s="1"/>
  <c r="L24" i="93" s="1"/>
  <c r="L25" i="93" s="1"/>
  <c r="H23" i="88"/>
  <c r="H24" i="88" s="1"/>
  <c r="H25" i="88" s="1"/>
  <c r="K23" i="88"/>
  <c r="K24" i="88" s="1"/>
  <c r="K25" i="88" s="1"/>
  <c r="G23" i="88"/>
  <c r="J23" i="88"/>
  <c r="J24" i="88" s="1"/>
  <c r="J25" i="88" s="1"/>
  <c r="I23" i="88"/>
  <c r="I24" i="88" s="1"/>
  <c r="I25" i="88" s="1"/>
  <c r="J23" i="89"/>
  <c r="J24" i="89" s="1"/>
  <c r="J25" i="89" s="1"/>
  <c r="G23" i="89"/>
  <c r="K23" i="89"/>
  <c r="K24" i="89" s="1"/>
  <c r="K25" i="89" s="1"/>
  <c r="H23" i="89"/>
  <c r="H24" i="89" s="1"/>
  <c r="H25" i="89" s="1"/>
  <c r="I23" i="89"/>
  <c r="I24" i="89" s="1"/>
  <c r="I25" i="89" s="1"/>
  <c r="M22" i="91"/>
  <c r="N22" i="91" s="1"/>
  <c r="G22" i="92"/>
  <c r="G21" i="92"/>
  <c r="K23" i="94"/>
  <c r="K24" i="94" s="1"/>
  <c r="K25" i="94" s="1"/>
  <c r="G23" i="94"/>
  <c r="J23" i="94"/>
  <c r="J24" i="94" s="1"/>
  <c r="J25" i="94" s="1"/>
  <c r="I23" i="94"/>
  <c r="I24" i="94" s="1"/>
  <c r="I25" i="94" s="1"/>
  <c r="H23" i="94"/>
  <c r="H24" i="94" s="1"/>
  <c r="H25" i="94" s="1"/>
  <c r="G21" i="97"/>
  <c r="G22" i="97"/>
  <c r="J23" i="87"/>
  <c r="J24" i="87" s="1"/>
  <c r="J25" i="87" s="1"/>
  <c r="I23" i="87"/>
  <c r="I24" i="87" s="1"/>
  <c r="I25" i="87" s="1"/>
  <c r="G23" i="87"/>
  <c r="K23" i="87"/>
  <c r="K24" i="87" s="1"/>
  <c r="K25" i="87" s="1"/>
  <c r="H23" i="87"/>
  <c r="H24" i="87" s="1"/>
  <c r="H25" i="87" s="1"/>
  <c r="M22" i="97"/>
  <c r="N22" i="97" s="1"/>
  <c r="L24" i="97" s="1"/>
  <c r="L25" i="97" s="1"/>
  <c r="M23" i="96"/>
  <c r="M22" i="98"/>
  <c r="N22" i="98" s="1"/>
  <c r="L24" i="98" s="1"/>
  <c r="L25" i="98" s="1"/>
  <c r="K23" i="95"/>
  <c r="K24" i="95" s="1"/>
  <c r="K25" i="95" s="1"/>
  <c r="G23" i="95"/>
  <c r="J23" i="95"/>
  <c r="J24" i="95" s="1"/>
  <c r="J25" i="95" s="1"/>
  <c r="I23" i="95"/>
  <c r="I24" i="95" s="1"/>
  <c r="I25" i="95" s="1"/>
  <c r="H23" i="95"/>
  <c r="H24" i="95" s="1"/>
  <c r="H25" i="95" s="1"/>
  <c r="G24" i="96"/>
  <c r="L24" i="89"/>
  <c r="L25" i="89" s="1"/>
  <c r="J23" i="91" l="1"/>
  <c r="J24" i="91" s="1"/>
  <c r="J25" i="91" s="1"/>
  <c r="I23" i="91"/>
  <c r="I24" i="91" s="1"/>
  <c r="I25" i="91" s="1"/>
  <c r="K23" i="91"/>
  <c r="K24" i="91" s="1"/>
  <c r="K25" i="91" s="1"/>
  <c r="H23" i="91"/>
  <c r="H24" i="91" s="1"/>
  <c r="H25" i="91" s="1"/>
  <c r="G23" i="91"/>
  <c r="M23" i="90"/>
  <c r="G24" i="90"/>
  <c r="M23" i="87"/>
  <c r="G24" i="87"/>
  <c r="L24" i="91"/>
  <c r="L25" i="91" s="1"/>
  <c r="M23" i="89"/>
  <c r="G24" i="89"/>
  <c r="M23" i="88"/>
  <c r="G24" i="88"/>
  <c r="I23" i="93"/>
  <c r="I24" i="93" s="1"/>
  <c r="I25" i="93" s="1"/>
  <c r="H23" i="93"/>
  <c r="H24" i="93" s="1"/>
  <c r="H25" i="93" s="1"/>
  <c r="J23" i="93"/>
  <c r="J24" i="93" s="1"/>
  <c r="J25" i="93" s="1"/>
  <c r="G23" i="93"/>
  <c r="K23" i="93"/>
  <c r="K24" i="93" s="1"/>
  <c r="K25" i="93" s="1"/>
  <c r="K23" i="92"/>
  <c r="K24" i="92" s="1"/>
  <c r="K25" i="92" s="1"/>
  <c r="G23" i="92"/>
  <c r="I23" i="92"/>
  <c r="I24" i="92" s="1"/>
  <c r="I25" i="92" s="1"/>
  <c r="H23" i="92"/>
  <c r="H24" i="92" s="1"/>
  <c r="H25" i="92" s="1"/>
  <c r="J23" i="92"/>
  <c r="J24" i="92" s="1"/>
  <c r="J25" i="92" s="1"/>
  <c r="H23" i="98"/>
  <c r="H24" i="98" s="1"/>
  <c r="H25" i="98" s="1"/>
  <c r="K23" i="98"/>
  <c r="K24" i="98" s="1"/>
  <c r="K25" i="98" s="1"/>
  <c r="G23" i="98"/>
  <c r="J23" i="98"/>
  <c r="J24" i="98" s="1"/>
  <c r="J25" i="98" s="1"/>
  <c r="I23" i="98"/>
  <c r="I24" i="98" s="1"/>
  <c r="I25" i="98" s="1"/>
  <c r="J23" i="97"/>
  <c r="J24" i="97" s="1"/>
  <c r="J25" i="97" s="1"/>
  <c r="I23" i="97"/>
  <c r="I24" i="97" s="1"/>
  <c r="I25" i="97" s="1"/>
  <c r="H23" i="97"/>
  <c r="H24" i="97" s="1"/>
  <c r="H25" i="97" s="1"/>
  <c r="K23" i="97"/>
  <c r="K24" i="97" s="1"/>
  <c r="K25" i="97" s="1"/>
  <c r="G23" i="97"/>
  <c r="G25" i="96"/>
  <c r="M24" i="96"/>
  <c r="M23" i="95"/>
  <c r="G24" i="95"/>
  <c r="M23" i="94"/>
  <c r="G24" i="94"/>
  <c r="L24" i="92"/>
  <c r="L25" i="92" s="1"/>
  <c r="M24" i="95" l="1"/>
  <c r="G25" i="95"/>
  <c r="M23" i="97"/>
  <c r="G24" i="97"/>
  <c r="M23" i="91"/>
  <c r="G24" i="91"/>
  <c r="G25" i="88"/>
  <c r="M24" i="88"/>
  <c r="M24" i="89"/>
  <c r="G25" i="89"/>
  <c r="G25" i="87"/>
  <c r="M24" i="87"/>
  <c r="M23" i="92"/>
  <c r="G24" i="92"/>
  <c r="M23" i="93"/>
  <c r="G24" i="93"/>
  <c r="G25" i="90"/>
  <c r="M24" i="90"/>
  <c r="M24" i="94"/>
  <c r="G25" i="94"/>
  <c r="M25" i="96"/>
  <c r="N25" i="96" s="1"/>
  <c r="M23" i="98"/>
  <c r="G24" i="98"/>
  <c r="I26" i="96" l="1"/>
  <c r="F5" i="96" s="1"/>
  <c r="K26" i="96"/>
  <c r="H5" i="96" s="1"/>
  <c r="J26" i="96"/>
  <c r="G5" i="96" s="1"/>
  <c r="L26" i="96"/>
  <c r="I5" i="96" s="1"/>
  <c r="G26" i="96"/>
  <c r="H26" i="96"/>
  <c r="E5" i="96" s="1"/>
  <c r="M24" i="91"/>
  <c r="G25" i="91"/>
  <c r="G25" i="97"/>
  <c r="M24" i="97"/>
  <c r="M24" i="92"/>
  <c r="G25" i="92"/>
  <c r="M25" i="88"/>
  <c r="N25" i="88" s="1"/>
  <c r="I26" i="88" s="1"/>
  <c r="F5" i="88" s="1"/>
  <c r="M25" i="90"/>
  <c r="M25" i="87"/>
  <c r="N25" i="87" s="1"/>
  <c r="G26" i="87" s="1"/>
  <c r="I26" i="87"/>
  <c r="F5" i="87" s="1"/>
  <c r="J26" i="87"/>
  <c r="G5" i="87" s="1"/>
  <c r="H26" i="87"/>
  <c r="E5" i="87" s="1"/>
  <c r="M25" i="95"/>
  <c r="N25" i="95" s="1"/>
  <c r="L26" i="95" s="1"/>
  <c r="I5" i="95" s="1"/>
  <c r="G25" i="98"/>
  <c r="M24" i="98"/>
  <c r="N25" i="90"/>
  <c r="G26" i="90" s="1"/>
  <c r="M25" i="94"/>
  <c r="N25" i="94" s="1"/>
  <c r="G25" i="93"/>
  <c r="M24" i="93"/>
  <c r="M25" i="89"/>
  <c r="N25" i="89" s="1"/>
  <c r="K26" i="90" l="1"/>
  <c r="H5" i="90" s="1"/>
  <c r="K26" i="87"/>
  <c r="H5" i="87" s="1"/>
  <c r="L26" i="87"/>
  <c r="I5" i="87" s="1"/>
  <c r="H26" i="90"/>
  <c r="E5" i="90" s="1"/>
  <c r="L26" i="89"/>
  <c r="I5" i="89" s="1"/>
  <c r="G26" i="89"/>
  <c r="K26" i="89"/>
  <c r="H5" i="89" s="1"/>
  <c r="J26" i="89"/>
  <c r="G5" i="89" s="1"/>
  <c r="I26" i="89"/>
  <c r="F5" i="89" s="1"/>
  <c r="H26" i="89"/>
  <c r="E5" i="89" s="1"/>
  <c r="G26" i="94"/>
  <c r="I26" i="94"/>
  <c r="F5" i="94" s="1"/>
  <c r="L26" i="94"/>
  <c r="I5" i="94" s="1"/>
  <c r="J26" i="94"/>
  <c r="G5" i="94" s="1"/>
  <c r="H26" i="94"/>
  <c r="E5" i="94" s="1"/>
  <c r="K26" i="94"/>
  <c r="H5" i="94" s="1"/>
  <c r="D5" i="90"/>
  <c r="D5" i="87"/>
  <c r="K26" i="88"/>
  <c r="H5" i="88" s="1"/>
  <c r="M25" i="93"/>
  <c r="N25" i="93" s="1"/>
  <c r="I26" i="95"/>
  <c r="F5" i="95" s="1"/>
  <c r="I26" i="90"/>
  <c r="F5" i="90" s="1"/>
  <c r="L26" i="90"/>
  <c r="I5" i="90" s="1"/>
  <c r="H26" i="88"/>
  <c r="E5" i="88" s="1"/>
  <c r="J26" i="95"/>
  <c r="G5" i="95" s="1"/>
  <c r="G26" i="95"/>
  <c r="L26" i="88"/>
  <c r="I5" i="88" s="1"/>
  <c r="M25" i="98"/>
  <c r="N25" i="98" s="1"/>
  <c r="H26" i="95"/>
  <c r="E5" i="95" s="1"/>
  <c r="J26" i="90"/>
  <c r="G5" i="90" s="1"/>
  <c r="J26" i="88"/>
  <c r="G5" i="88" s="1"/>
  <c r="G26" i="88"/>
  <c r="M25" i="97"/>
  <c r="N25" i="97" s="1"/>
  <c r="K26" i="95"/>
  <c r="H5" i="95" s="1"/>
  <c r="M25" i="92"/>
  <c r="N25" i="92" s="1"/>
  <c r="M25" i="91"/>
  <c r="N25" i="91" s="1"/>
  <c r="M26" i="96"/>
  <c r="D5" i="96"/>
  <c r="H26" i="93" l="1"/>
  <c r="E5" i="93" s="1"/>
  <c r="K26" i="93"/>
  <c r="H5" i="93" s="1"/>
  <c r="I26" i="98"/>
  <c r="F5" i="98" s="1"/>
  <c r="J26" i="98"/>
  <c r="G5" i="98" s="1"/>
  <c r="M26" i="87"/>
  <c r="L26" i="98"/>
  <c r="I5" i="98" s="1"/>
  <c r="H26" i="98"/>
  <c r="E5" i="98" s="1"/>
  <c r="K26" i="98"/>
  <c r="H5" i="98" s="1"/>
  <c r="G26" i="98"/>
  <c r="G26" i="93"/>
  <c r="G26" i="97"/>
  <c r="J26" i="97"/>
  <c r="G5" i="97" s="1"/>
  <c r="L26" i="97"/>
  <c r="I5" i="97" s="1"/>
  <c r="H26" i="97"/>
  <c r="E5" i="97" s="1"/>
  <c r="K26" i="97"/>
  <c r="H5" i="97" s="1"/>
  <c r="I26" i="97"/>
  <c r="F5" i="97" s="1"/>
  <c r="L26" i="91"/>
  <c r="I5" i="91" s="1"/>
  <c r="K26" i="91"/>
  <c r="H5" i="91" s="1"/>
  <c r="H26" i="91"/>
  <c r="E5" i="91" s="1"/>
  <c r="J26" i="91"/>
  <c r="G5" i="91" s="1"/>
  <c r="G26" i="91"/>
  <c r="I26" i="91"/>
  <c r="F5" i="91" s="1"/>
  <c r="H26" i="92"/>
  <c r="E5" i="92" s="1"/>
  <c r="J26" i="92"/>
  <c r="G5" i="92" s="1"/>
  <c r="K26" i="92"/>
  <c r="H5" i="92" s="1"/>
  <c r="L26" i="92"/>
  <c r="I5" i="92" s="1"/>
  <c r="I26" i="92"/>
  <c r="F5" i="92" s="1"/>
  <c r="G26" i="92"/>
  <c r="D5" i="93"/>
  <c r="M26" i="88"/>
  <c r="D5" i="88"/>
  <c r="D5" i="95"/>
  <c r="M26" i="95"/>
  <c r="J26" i="93"/>
  <c r="G5" i="93" s="1"/>
  <c r="M26" i="94"/>
  <c r="D5" i="94"/>
  <c r="I26" i="93"/>
  <c r="F5" i="93" s="1"/>
  <c r="L26" i="93"/>
  <c r="I5" i="93" s="1"/>
  <c r="M26" i="90"/>
  <c r="M26" i="89"/>
  <c r="D5" i="89"/>
  <c r="M26" i="98" l="1"/>
  <c r="D5" i="98"/>
  <c r="M26" i="93"/>
  <c r="D5" i="91"/>
  <c r="M26" i="91"/>
  <c r="M26" i="92"/>
  <c r="D5" i="92"/>
  <c r="M26" i="97"/>
  <c r="D5" i="97"/>
  <c r="D14" i="35" l="1"/>
  <c r="E14" i="35"/>
  <c r="F14" i="35"/>
  <c r="G14" i="35"/>
  <c r="H14" i="35"/>
  <c r="I14" i="35"/>
  <c r="J14" i="35"/>
  <c r="K14" i="35"/>
  <c r="L14" i="35"/>
  <c r="M14" i="35"/>
  <c r="N14" i="35"/>
  <c r="C14" i="35"/>
  <c r="P53" i="28"/>
  <c r="O14" i="35" l="1"/>
  <c r="P31" i="70"/>
  <c r="P32" i="70"/>
  <c r="P33" i="70"/>
  <c r="P34" i="70"/>
  <c r="P35" i="70"/>
  <c r="P36" i="70"/>
  <c r="P37" i="70"/>
  <c r="P38" i="70"/>
  <c r="P30" i="70"/>
  <c r="P17" i="70"/>
  <c r="P18" i="70"/>
  <c r="P19" i="70"/>
  <c r="P20" i="70"/>
  <c r="P21" i="70"/>
  <c r="P22" i="70"/>
  <c r="P23" i="70"/>
  <c r="P24" i="70"/>
  <c r="P16" i="70"/>
  <c r="P8" i="70"/>
  <c r="E10" i="84"/>
  <c r="F10" i="84"/>
  <c r="G10" i="84"/>
  <c r="H10" i="84"/>
  <c r="I10" i="84"/>
  <c r="J10" i="84"/>
  <c r="K10" i="84"/>
  <c r="L10" i="84"/>
  <c r="M10" i="84"/>
  <c r="N10" i="84"/>
  <c r="O10" i="84"/>
  <c r="D10" i="84"/>
  <c r="E14" i="84"/>
  <c r="F14" i="84"/>
  <c r="G14" i="84"/>
  <c r="H14" i="84"/>
  <c r="I14" i="84"/>
  <c r="J14" i="84"/>
  <c r="K14" i="84"/>
  <c r="L14" i="84"/>
  <c r="M14" i="84"/>
  <c r="N14" i="84"/>
  <c r="O14" i="84"/>
  <c r="D14" i="84"/>
  <c r="D6" i="86"/>
  <c r="T61" i="57"/>
  <c r="U61" i="57"/>
  <c r="V61" i="57"/>
  <c r="W61" i="57"/>
  <c r="X61" i="57"/>
  <c r="Y61" i="57"/>
  <c r="Z61" i="57"/>
  <c r="AA61" i="57"/>
  <c r="AB61" i="57"/>
  <c r="I1" i="57"/>
  <c r="B270" i="57" s="1"/>
  <c r="C63" i="61"/>
  <c r="D63" i="61"/>
  <c r="E63" i="61"/>
  <c r="F63" i="61"/>
  <c r="G63" i="61"/>
  <c r="H63" i="61"/>
  <c r="I63" i="61"/>
  <c r="J63" i="61"/>
  <c r="K63" i="61"/>
  <c r="L63" i="61"/>
  <c r="M63" i="61"/>
  <c r="C64" i="61"/>
  <c r="D64" i="61"/>
  <c r="E64" i="61"/>
  <c r="F64" i="61"/>
  <c r="G64" i="61"/>
  <c r="H64" i="61"/>
  <c r="I64" i="61"/>
  <c r="J64" i="61"/>
  <c r="K64" i="61"/>
  <c r="L64" i="61"/>
  <c r="M64" i="61"/>
  <c r="C65" i="61"/>
  <c r="D65" i="61"/>
  <c r="E65" i="61"/>
  <c r="F65" i="61"/>
  <c r="G65" i="61"/>
  <c r="H65" i="61"/>
  <c r="I65" i="61"/>
  <c r="J65" i="61"/>
  <c r="K65" i="61"/>
  <c r="L65" i="61"/>
  <c r="M65" i="61"/>
  <c r="C63" i="60"/>
  <c r="D63" i="60"/>
  <c r="E63" i="60"/>
  <c r="F63" i="60"/>
  <c r="G63" i="60"/>
  <c r="H63" i="60"/>
  <c r="I63" i="60"/>
  <c r="J63" i="60"/>
  <c r="K63" i="60"/>
  <c r="L63" i="60"/>
  <c r="M63" i="60"/>
  <c r="C64" i="60"/>
  <c r="D64" i="60"/>
  <c r="E64" i="60"/>
  <c r="F64" i="60"/>
  <c r="G64" i="60"/>
  <c r="H64" i="60"/>
  <c r="I64" i="60"/>
  <c r="J64" i="60"/>
  <c r="K64" i="60"/>
  <c r="L64" i="60"/>
  <c r="M64" i="60"/>
  <c r="C65" i="60"/>
  <c r="D65" i="60"/>
  <c r="E65" i="60"/>
  <c r="F65" i="60"/>
  <c r="G65" i="60"/>
  <c r="H65" i="60"/>
  <c r="I65" i="60"/>
  <c r="J65" i="60"/>
  <c r="K65" i="60"/>
  <c r="L65" i="60"/>
  <c r="M65" i="60"/>
  <c r="C63" i="59"/>
  <c r="D63" i="59"/>
  <c r="E63" i="59"/>
  <c r="F63" i="59"/>
  <c r="G63" i="59"/>
  <c r="H63" i="59"/>
  <c r="I63" i="59"/>
  <c r="J63" i="59"/>
  <c r="K63" i="59"/>
  <c r="L63" i="59"/>
  <c r="M63" i="59"/>
  <c r="C64" i="59"/>
  <c r="D64" i="59"/>
  <c r="E64" i="59"/>
  <c r="F64" i="59"/>
  <c r="G64" i="59"/>
  <c r="H64" i="59"/>
  <c r="I64" i="59"/>
  <c r="J64" i="59"/>
  <c r="K64" i="59"/>
  <c r="L64" i="59"/>
  <c r="M64" i="59"/>
  <c r="C65" i="59"/>
  <c r="D65" i="59"/>
  <c r="E65" i="59"/>
  <c r="F65" i="59"/>
  <c r="G65" i="59"/>
  <c r="H65" i="59"/>
  <c r="I65" i="59"/>
  <c r="J65" i="59"/>
  <c r="K65" i="59"/>
  <c r="L65" i="59"/>
  <c r="M65" i="59"/>
  <c r="C63" i="58"/>
  <c r="D63" i="58"/>
  <c r="E63" i="58"/>
  <c r="F63" i="58"/>
  <c r="G63" i="58"/>
  <c r="H63" i="58"/>
  <c r="I63" i="58"/>
  <c r="J63" i="58"/>
  <c r="K63" i="58"/>
  <c r="L63" i="58"/>
  <c r="M63" i="58"/>
  <c r="C64" i="58"/>
  <c r="D64" i="58"/>
  <c r="E64" i="58"/>
  <c r="F64" i="58"/>
  <c r="G64" i="58"/>
  <c r="H64" i="58"/>
  <c r="I64" i="58"/>
  <c r="J64" i="58"/>
  <c r="K64" i="58"/>
  <c r="L64" i="58"/>
  <c r="M64" i="58"/>
  <c r="C65" i="58"/>
  <c r="D65" i="58"/>
  <c r="E65" i="58"/>
  <c r="F65" i="58"/>
  <c r="G65" i="58"/>
  <c r="H65" i="58"/>
  <c r="I65" i="58"/>
  <c r="J65" i="58"/>
  <c r="K65" i="58"/>
  <c r="L65" i="58"/>
  <c r="M65" i="58"/>
  <c r="C65" i="57"/>
  <c r="D65" i="57"/>
  <c r="E65" i="57"/>
  <c r="F65" i="57"/>
  <c r="G65" i="57"/>
  <c r="H65" i="57"/>
  <c r="I65" i="57"/>
  <c r="J65" i="57"/>
  <c r="K65" i="57"/>
  <c r="L65" i="57"/>
  <c r="M65" i="57"/>
  <c r="C64" i="57"/>
  <c r="D64" i="57"/>
  <c r="E64" i="57"/>
  <c r="F64" i="57"/>
  <c r="G64" i="57"/>
  <c r="H64" i="57"/>
  <c r="I64" i="57"/>
  <c r="J64" i="57"/>
  <c r="K64" i="57"/>
  <c r="L64" i="57"/>
  <c r="M64" i="57"/>
  <c r="C63" i="57"/>
  <c r="C267" i="57" s="1"/>
  <c r="D63" i="57"/>
  <c r="D267" i="57" s="1"/>
  <c r="E63" i="57"/>
  <c r="E267" i="57" s="1"/>
  <c r="F63" i="57"/>
  <c r="G63" i="57"/>
  <c r="H63" i="57"/>
  <c r="I63" i="57"/>
  <c r="J63" i="57"/>
  <c r="K63" i="57"/>
  <c r="L63" i="57"/>
  <c r="M63" i="57"/>
  <c r="C25" i="18"/>
  <c r="C24" i="18"/>
  <c r="C25" i="50"/>
  <c r="C24" i="50"/>
  <c r="C71" i="8"/>
  <c r="C74" i="8"/>
  <c r="C73" i="8"/>
  <c r="C72" i="8"/>
  <c r="P213" i="86"/>
  <c r="P212" i="86"/>
  <c r="P211" i="86"/>
  <c r="P210" i="86"/>
  <c r="P209" i="86"/>
  <c r="P208" i="86"/>
  <c r="P207" i="86"/>
  <c r="P206" i="86"/>
  <c r="P205" i="86"/>
  <c r="P204" i="86"/>
  <c r="P203" i="86"/>
  <c r="P202" i="86"/>
  <c r="P201" i="86"/>
  <c r="P200" i="86"/>
  <c r="P199" i="86"/>
  <c r="P198" i="86"/>
  <c r="P197" i="86"/>
  <c r="P196" i="86"/>
  <c r="P195" i="86"/>
  <c r="P194" i="86"/>
  <c r="P193" i="86"/>
  <c r="P192" i="86"/>
  <c r="P191" i="86"/>
  <c r="P190" i="86"/>
  <c r="P189" i="86"/>
  <c r="P187" i="86"/>
  <c r="P186" i="86"/>
  <c r="P185" i="86"/>
  <c r="P184" i="86"/>
  <c r="P183" i="86"/>
  <c r="P182" i="86"/>
  <c r="P181" i="86"/>
  <c r="P180" i="86"/>
  <c r="P179" i="86"/>
  <c r="P178" i="86"/>
  <c r="P177" i="86"/>
  <c r="P176" i="86"/>
  <c r="P175" i="86"/>
  <c r="P174" i="86"/>
  <c r="P173" i="86"/>
  <c r="P172" i="86"/>
  <c r="P171" i="86"/>
  <c r="P170" i="86"/>
  <c r="P169" i="86"/>
  <c r="P168" i="86"/>
  <c r="P167" i="86"/>
  <c r="P166" i="86"/>
  <c r="P165" i="86"/>
  <c r="P164" i="86"/>
  <c r="P163" i="86"/>
  <c r="P161" i="86"/>
  <c r="P160" i="86"/>
  <c r="P159" i="86"/>
  <c r="P158" i="86"/>
  <c r="P157" i="86"/>
  <c r="P156" i="86"/>
  <c r="P155" i="86"/>
  <c r="P154" i="86"/>
  <c r="P153" i="86"/>
  <c r="P152" i="86"/>
  <c r="P151" i="86"/>
  <c r="P150" i="86"/>
  <c r="P149" i="86"/>
  <c r="P148" i="86"/>
  <c r="P147" i="86"/>
  <c r="P146" i="86"/>
  <c r="P145" i="86"/>
  <c r="P144" i="86"/>
  <c r="P143" i="86"/>
  <c r="P142" i="86"/>
  <c r="P141" i="86"/>
  <c r="P140" i="86"/>
  <c r="P139" i="86"/>
  <c r="P138" i="86"/>
  <c r="P137" i="86"/>
  <c r="P135" i="86"/>
  <c r="P134" i="86"/>
  <c r="P133" i="86"/>
  <c r="P132" i="86"/>
  <c r="P131" i="86"/>
  <c r="P130" i="86"/>
  <c r="P129" i="86"/>
  <c r="P128" i="86"/>
  <c r="P127" i="86"/>
  <c r="P126" i="86"/>
  <c r="P125" i="86"/>
  <c r="P124" i="86"/>
  <c r="P123" i="86"/>
  <c r="P122" i="86"/>
  <c r="P121" i="86"/>
  <c r="P120" i="86"/>
  <c r="P119" i="86"/>
  <c r="P118" i="86"/>
  <c r="P117" i="86"/>
  <c r="P116" i="86"/>
  <c r="P115" i="86"/>
  <c r="P114" i="86"/>
  <c r="P113" i="86"/>
  <c r="P112" i="86"/>
  <c r="P111" i="86"/>
  <c r="P109" i="86"/>
  <c r="P108" i="86"/>
  <c r="P107" i="86"/>
  <c r="P106" i="86"/>
  <c r="P105" i="86"/>
  <c r="P104" i="86"/>
  <c r="P103" i="86"/>
  <c r="P102" i="86"/>
  <c r="P101" i="86"/>
  <c r="P100" i="86"/>
  <c r="P99" i="86"/>
  <c r="P98" i="86"/>
  <c r="P97" i="86"/>
  <c r="P96" i="86"/>
  <c r="P95" i="86"/>
  <c r="P94" i="86"/>
  <c r="P93" i="86"/>
  <c r="P92" i="86"/>
  <c r="P91" i="86"/>
  <c r="P90" i="86"/>
  <c r="P89" i="86"/>
  <c r="P88" i="86"/>
  <c r="P87" i="86"/>
  <c r="P86" i="86"/>
  <c r="P85" i="86"/>
  <c r="P83" i="86"/>
  <c r="P82" i="86"/>
  <c r="P81" i="86"/>
  <c r="P80" i="86"/>
  <c r="P79" i="86"/>
  <c r="P78" i="86"/>
  <c r="P77" i="86"/>
  <c r="P76" i="86"/>
  <c r="P75" i="86"/>
  <c r="P74" i="86"/>
  <c r="P73" i="86"/>
  <c r="P72" i="86"/>
  <c r="P71" i="86"/>
  <c r="P70" i="86"/>
  <c r="P69" i="86"/>
  <c r="P68" i="86"/>
  <c r="P67" i="86"/>
  <c r="P66" i="86"/>
  <c r="P65" i="86"/>
  <c r="P64" i="86"/>
  <c r="P63" i="86"/>
  <c r="P62" i="86"/>
  <c r="P61" i="86"/>
  <c r="P60" i="86"/>
  <c r="P59" i="86"/>
  <c r="P57" i="86"/>
  <c r="P56" i="86"/>
  <c r="P55" i="86"/>
  <c r="P54" i="86"/>
  <c r="P53" i="86"/>
  <c r="P52" i="86"/>
  <c r="P51" i="86"/>
  <c r="P50" i="86"/>
  <c r="P49" i="86"/>
  <c r="P48" i="86"/>
  <c r="P47" i="86"/>
  <c r="P46" i="86"/>
  <c r="P45" i="86"/>
  <c r="P44" i="86"/>
  <c r="P43" i="86"/>
  <c r="P42" i="86"/>
  <c r="P41" i="86"/>
  <c r="P40" i="86"/>
  <c r="P39" i="86"/>
  <c r="P38" i="86"/>
  <c r="P37" i="86"/>
  <c r="P36" i="86"/>
  <c r="P35" i="86"/>
  <c r="P34" i="86"/>
  <c r="P33" i="86"/>
  <c r="P8" i="86"/>
  <c r="P9" i="86"/>
  <c r="P10" i="86"/>
  <c r="P11" i="86"/>
  <c r="P12" i="86"/>
  <c r="P13" i="86"/>
  <c r="P14" i="86"/>
  <c r="P15" i="86"/>
  <c r="P16" i="86"/>
  <c r="P17" i="86"/>
  <c r="P18" i="86"/>
  <c r="P19" i="86"/>
  <c r="P20" i="86"/>
  <c r="P21" i="86"/>
  <c r="P22" i="86"/>
  <c r="P23" i="86"/>
  <c r="P24" i="86"/>
  <c r="P25" i="86"/>
  <c r="P26" i="86"/>
  <c r="P27" i="86"/>
  <c r="P28" i="86"/>
  <c r="P29" i="86"/>
  <c r="P30" i="86"/>
  <c r="P31" i="86"/>
  <c r="P7" i="86"/>
  <c r="O188" i="86"/>
  <c r="O13" i="15" s="1"/>
  <c r="N188" i="86"/>
  <c r="N13" i="15" s="1"/>
  <c r="M188" i="86"/>
  <c r="M13" i="15" s="1"/>
  <c r="L188" i="86"/>
  <c r="L13" i="15" s="1"/>
  <c r="K188" i="86"/>
  <c r="K13" i="15" s="1"/>
  <c r="J188" i="86"/>
  <c r="J13" i="15" s="1"/>
  <c r="I188" i="86"/>
  <c r="I13" i="15" s="1"/>
  <c r="H188" i="86"/>
  <c r="H13" i="15" s="1"/>
  <c r="G188" i="86"/>
  <c r="G13" i="15" s="1"/>
  <c r="F188" i="86"/>
  <c r="F13" i="15" s="1"/>
  <c r="E188" i="86"/>
  <c r="E13" i="15" s="1"/>
  <c r="D188" i="86"/>
  <c r="O162" i="86"/>
  <c r="O12" i="15" s="1"/>
  <c r="N162" i="86"/>
  <c r="N12" i="15" s="1"/>
  <c r="M162" i="86"/>
  <c r="M12" i="15" s="1"/>
  <c r="L162" i="86"/>
  <c r="L12" i="15" s="1"/>
  <c r="K162" i="86"/>
  <c r="K12" i="15" s="1"/>
  <c r="J162" i="86"/>
  <c r="J12" i="15" s="1"/>
  <c r="I162" i="86"/>
  <c r="I12" i="15" s="1"/>
  <c r="H162" i="86"/>
  <c r="H12" i="15" s="1"/>
  <c r="G162" i="86"/>
  <c r="G12" i="15" s="1"/>
  <c r="F162" i="86"/>
  <c r="F12" i="15" s="1"/>
  <c r="E162" i="86"/>
  <c r="E12" i="15" s="1"/>
  <c r="D162" i="86"/>
  <c r="D12" i="15" s="1"/>
  <c r="O136" i="86"/>
  <c r="O11" i="15" s="1"/>
  <c r="N136" i="86"/>
  <c r="N11" i="15" s="1"/>
  <c r="M136" i="86"/>
  <c r="M11" i="15" s="1"/>
  <c r="L136" i="86"/>
  <c r="L11" i="15" s="1"/>
  <c r="K136" i="86"/>
  <c r="K11" i="15" s="1"/>
  <c r="J136" i="86"/>
  <c r="J11" i="15" s="1"/>
  <c r="I136" i="86"/>
  <c r="I11" i="15" s="1"/>
  <c r="H136" i="86"/>
  <c r="H11" i="15" s="1"/>
  <c r="G136" i="86"/>
  <c r="G11" i="15" s="1"/>
  <c r="F136" i="86"/>
  <c r="F11" i="15" s="1"/>
  <c r="E136" i="86"/>
  <c r="E11" i="15" s="1"/>
  <c r="D136" i="86"/>
  <c r="D11" i="15" s="1"/>
  <c r="O110" i="86"/>
  <c r="O10" i="15" s="1"/>
  <c r="N110" i="86"/>
  <c r="N10" i="15" s="1"/>
  <c r="M110" i="86"/>
  <c r="M10" i="15" s="1"/>
  <c r="L110" i="86"/>
  <c r="L10" i="15" s="1"/>
  <c r="K110" i="86"/>
  <c r="K10" i="15" s="1"/>
  <c r="J110" i="86"/>
  <c r="J10" i="15" s="1"/>
  <c r="I110" i="86"/>
  <c r="I10" i="15" s="1"/>
  <c r="H110" i="86"/>
  <c r="H10" i="15" s="1"/>
  <c r="G110" i="86"/>
  <c r="G10" i="15" s="1"/>
  <c r="F110" i="86"/>
  <c r="F10" i="15" s="1"/>
  <c r="E110" i="86"/>
  <c r="E10" i="15" s="1"/>
  <c r="D110" i="86"/>
  <c r="O84" i="86"/>
  <c r="O9" i="15" s="1"/>
  <c r="N84" i="86"/>
  <c r="N9" i="15" s="1"/>
  <c r="M84" i="86"/>
  <c r="M9" i="15" s="1"/>
  <c r="L84" i="86"/>
  <c r="L9" i="15" s="1"/>
  <c r="K84" i="86"/>
  <c r="K9" i="15" s="1"/>
  <c r="J84" i="86"/>
  <c r="J9" i="15" s="1"/>
  <c r="I84" i="86"/>
  <c r="I9" i="15" s="1"/>
  <c r="H84" i="86"/>
  <c r="H9" i="15" s="1"/>
  <c r="G84" i="86"/>
  <c r="G9" i="15" s="1"/>
  <c r="F84" i="86"/>
  <c r="F9" i="15" s="1"/>
  <c r="E84" i="86"/>
  <c r="E9" i="15" s="1"/>
  <c r="D84" i="86"/>
  <c r="D9" i="15" s="1"/>
  <c r="O58" i="86"/>
  <c r="O8" i="15" s="1"/>
  <c r="N58" i="86"/>
  <c r="N8" i="15" s="1"/>
  <c r="M58" i="86"/>
  <c r="M8" i="15" s="1"/>
  <c r="L58" i="86"/>
  <c r="L8" i="15" s="1"/>
  <c r="K58" i="86"/>
  <c r="K8" i="15" s="1"/>
  <c r="J58" i="86"/>
  <c r="J8" i="15" s="1"/>
  <c r="I58" i="86"/>
  <c r="I8" i="15" s="1"/>
  <c r="H58" i="86"/>
  <c r="H8" i="15" s="1"/>
  <c r="G58" i="86"/>
  <c r="G8" i="15" s="1"/>
  <c r="F58" i="86"/>
  <c r="F8" i="15" s="1"/>
  <c r="E58" i="86"/>
  <c r="E8" i="15" s="1"/>
  <c r="D58" i="86"/>
  <c r="D8" i="15" s="1"/>
  <c r="O32" i="86"/>
  <c r="O7" i="15" s="1"/>
  <c r="N32" i="86"/>
  <c r="N7" i="15" s="1"/>
  <c r="M32" i="86"/>
  <c r="M7" i="15" s="1"/>
  <c r="L32" i="86"/>
  <c r="L7" i="15" s="1"/>
  <c r="K32" i="86"/>
  <c r="K7" i="15" s="1"/>
  <c r="J32" i="86"/>
  <c r="J7" i="15" s="1"/>
  <c r="I32" i="86"/>
  <c r="I7" i="15" s="1"/>
  <c r="H32" i="86"/>
  <c r="H7" i="15" s="1"/>
  <c r="G32" i="86"/>
  <c r="G7" i="15" s="1"/>
  <c r="F32" i="86"/>
  <c r="F7" i="15" s="1"/>
  <c r="E32" i="86"/>
  <c r="E7" i="15" s="1"/>
  <c r="D32" i="86"/>
  <c r="D7" i="15" s="1"/>
  <c r="E6" i="86"/>
  <c r="E6" i="15" s="1"/>
  <c r="E14" i="15" s="1"/>
  <c r="F6" i="86"/>
  <c r="F6" i="15" s="1"/>
  <c r="G6" i="86"/>
  <c r="G6" i="15" s="1"/>
  <c r="H6" i="86"/>
  <c r="H6" i="15" s="1"/>
  <c r="I6" i="86"/>
  <c r="I6" i="15" s="1"/>
  <c r="I14" i="15" s="1"/>
  <c r="J6" i="86"/>
  <c r="J6" i="15" s="1"/>
  <c r="J14" i="15" s="1"/>
  <c r="K6" i="86"/>
  <c r="K6" i="15" s="1"/>
  <c r="L6" i="86"/>
  <c r="L6" i="15" s="1"/>
  <c r="L14" i="15" s="1"/>
  <c r="M6" i="86"/>
  <c r="M6" i="15" s="1"/>
  <c r="M14" i="15" s="1"/>
  <c r="N6" i="86"/>
  <c r="N6" i="15" s="1"/>
  <c r="O6" i="86"/>
  <c r="O6" i="15" s="1"/>
  <c r="O14" i="15" s="1"/>
  <c r="D6" i="15"/>
  <c r="E183" i="26"/>
  <c r="G2" i="1"/>
  <c r="D95" i="51"/>
  <c r="D25" i="62" s="1"/>
  <c r="E95" i="51"/>
  <c r="E25" i="62" s="1"/>
  <c r="F95" i="51"/>
  <c r="F25" i="62" s="1"/>
  <c r="G95" i="51"/>
  <c r="G25" i="62" s="1"/>
  <c r="H95" i="51"/>
  <c r="H25" i="62" s="1"/>
  <c r="I95" i="51"/>
  <c r="I25" i="62" s="1"/>
  <c r="J95" i="51"/>
  <c r="J25" i="62" s="1"/>
  <c r="K95" i="51"/>
  <c r="K25" i="62" s="1"/>
  <c r="L95" i="51"/>
  <c r="L25" i="62" s="1"/>
  <c r="M95" i="51"/>
  <c r="M25" i="62" s="1"/>
  <c r="N95" i="51"/>
  <c r="N25" i="62" s="1"/>
  <c r="D94" i="51"/>
  <c r="D24" i="62" s="1"/>
  <c r="E94" i="51"/>
  <c r="E24" i="62" s="1"/>
  <c r="F94" i="51"/>
  <c r="F24" i="62" s="1"/>
  <c r="G94" i="51"/>
  <c r="G24" i="62" s="1"/>
  <c r="H94" i="51"/>
  <c r="H24" i="62" s="1"/>
  <c r="I94" i="51"/>
  <c r="I24" i="62" s="1"/>
  <c r="J94" i="51"/>
  <c r="J24" i="62" s="1"/>
  <c r="K94" i="51"/>
  <c r="K24" i="62" s="1"/>
  <c r="L94" i="51"/>
  <c r="L24" i="62" s="1"/>
  <c r="M94" i="51"/>
  <c r="M24" i="62" s="1"/>
  <c r="N94" i="51"/>
  <c r="N24" i="62" s="1"/>
  <c r="C95" i="51"/>
  <c r="C25" i="62" s="1"/>
  <c r="C94" i="51"/>
  <c r="C24" i="62" s="1"/>
  <c r="C127" i="1"/>
  <c r="D127" i="1"/>
  <c r="E127" i="1"/>
  <c r="F127" i="1"/>
  <c r="G127" i="1"/>
  <c r="H127" i="1"/>
  <c r="H24" i="34" s="1"/>
  <c r="I127" i="1"/>
  <c r="J127" i="1"/>
  <c r="K127" i="1"/>
  <c r="L127" i="1"/>
  <c r="M127" i="1"/>
  <c r="N127" i="1"/>
  <c r="D128" i="1"/>
  <c r="E128" i="1"/>
  <c r="F128" i="1"/>
  <c r="G128" i="1"/>
  <c r="H128" i="1"/>
  <c r="I128" i="1"/>
  <c r="J128" i="1"/>
  <c r="K128" i="1"/>
  <c r="L128" i="1"/>
  <c r="M128" i="1"/>
  <c r="N128" i="1"/>
  <c r="C128" i="1"/>
  <c r="C23" i="53"/>
  <c r="C24" i="53"/>
  <c r="C23" i="54"/>
  <c r="C24" i="54"/>
  <c r="C23" i="55"/>
  <c r="C24" i="55"/>
  <c r="C23" i="52"/>
  <c r="C24" i="52"/>
  <c r="C22" i="53"/>
  <c r="C22" i="54"/>
  <c r="C22" i="55"/>
  <c r="C22" i="52"/>
  <c r="S202" i="57"/>
  <c r="P13" i="84"/>
  <c r="P9" i="84"/>
  <c r="K14" i="15" l="1"/>
  <c r="H14" i="15"/>
  <c r="G14" i="15"/>
  <c r="N14" i="15"/>
  <c r="F14" i="15"/>
  <c r="K267" i="58"/>
  <c r="K248" i="58"/>
  <c r="G248" i="58"/>
  <c r="G267" i="58"/>
  <c r="C267" i="58"/>
  <c r="C248" i="58"/>
  <c r="C252" i="58" s="1"/>
  <c r="C260" i="58" s="1"/>
  <c r="J248" i="58"/>
  <c r="J267" i="58"/>
  <c r="F248" i="58"/>
  <c r="F267" i="58"/>
  <c r="E248" i="58"/>
  <c r="E267" i="58"/>
  <c r="I267" i="58"/>
  <c r="I248" i="58"/>
  <c r="L267" i="58"/>
  <c r="L248" i="58"/>
  <c r="H267" i="58"/>
  <c r="H248" i="58"/>
  <c r="D267" i="58"/>
  <c r="D248" i="58"/>
  <c r="M248" i="58"/>
  <c r="M252" i="58" s="1"/>
  <c r="M267" i="58"/>
  <c r="K248" i="57"/>
  <c r="K252" i="57" s="1"/>
  <c r="K260" i="57" s="1"/>
  <c r="K267" i="57"/>
  <c r="G248" i="57"/>
  <c r="G252" i="57" s="1"/>
  <c r="G260" i="57" s="1"/>
  <c r="G267" i="57"/>
  <c r="J248" i="57"/>
  <c r="J267" i="57"/>
  <c r="F248" i="57"/>
  <c r="F267" i="57"/>
  <c r="I248" i="57"/>
  <c r="I267" i="57"/>
  <c r="L248" i="57"/>
  <c r="L252" i="57" s="1"/>
  <c r="L260" i="57" s="1"/>
  <c r="L267" i="57"/>
  <c r="H248" i="57"/>
  <c r="H267" i="57"/>
  <c r="M248" i="57"/>
  <c r="M267" i="57"/>
  <c r="I252" i="57"/>
  <c r="I260" i="57" s="1"/>
  <c r="H252" i="57"/>
  <c r="H260" i="57" s="1"/>
  <c r="R61" i="57"/>
  <c r="D248" i="57"/>
  <c r="C7" i="33"/>
  <c r="C248" i="57"/>
  <c r="S61" i="57"/>
  <c r="E248" i="57"/>
  <c r="J252" i="57"/>
  <c r="J260" i="57" s="1"/>
  <c r="F252" i="57"/>
  <c r="F260" i="57" s="1"/>
  <c r="Q61" i="57"/>
  <c r="P110" i="86"/>
  <c r="P188" i="86"/>
  <c r="D10" i="15"/>
  <c r="D39" i="9" s="1"/>
  <c r="D13" i="15"/>
  <c r="D68" i="28" s="1"/>
  <c r="P6" i="86"/>
  <c r="P162" i="86"/>
  <c r="P136" i="86"/>
  <c r="P84" i="86"/>
  <c r="P58" i="86"/>
  <c r="P32" i="86"/>
  <c r="O94" i="51"/>
  <c r="O95" i="51"/>
  <c r="P30" i="51"/>
  <c r="P31" i="51"/>
  <c r="P86" i="51"/>
  <c r="P87" i="51"/>
  <c r="P72" i="51"/>
  <c r="P17" i="51"/>
  <c r="C34" i="65"/>
  <c r="G34" i="65" s="1"/>
  <c r="K24" i="65" s="1"/>
  <c r="C35" i="65"/>
  <c r="G35" i="65" s="1"/>
  <c r="K25" i="65" s="1"/>
  <c r="C36" i="65"/>
  <c r="G36" i="65" s="1"/>
  <c r="K26" i="65" s="1"/>
  <c r="C37" i="65"/>
  <c r="G37" i="65" s="1"/>
  <c r="K27" i="65" s="1"/>
  <c r="C38" i="65"/>
  <c r="G38" i="65" s="1"/>
  <c r="K28" i="65" s="1"/>
  <c r="C39" i="65"/>
  <c r="G39" i="65" s="1"/>
  <c r="K29" i="65" s="1"/>
  <c r="C40" i="65"/>
  <c r="G40" i="65" s="1"/>
  <c r="K30" i="65" s="1"/>
  <c r="C33" i="65"/>
  <c r="G33" i="65" s="1"/>
  <c r="K23" i="65" s="1"/>
  <c r="E30" i="25"/>
  <c r="F30" i="25"/>
  <c r="G30" i="25"/>
  <c r="H30" i="25"/>
  <c r="I30" i="25"/>
  <c r="J30" i="25"/>
  <c r="K30" i="25"/>
  <c r="L30" i="25"/>
  <c r="M30" i="25"/>
  <c r="N30" i="25"/>
  <c r="O30" i="25"/>
  <c r="E31" i="25"/>
  <c r="F31" i="25"/>
  <c r="G31" i="25"/>
  <c r="H31" i="25"/>
  <c r="I31" i="25"/>
  <c r="J31" i="25"/>
  <c r="K31" i="25"/>
  <c r="L31" i="25"/>
  <c r="M31" i="25"/>
  <c r="N31" i="25"/>
  <c r="O31" i="25"/>
  <c r="E32" i="25"/>
  <c r="F32" i="25"/>
  <c r="G32" i="25"/>
  <c r="H32" i="25"/>
  <c r="I32" i="25"/>
  <c r="J32" i="25"/>
  <c r="K32" i="25"/>
  <c r="L32" i="25"/>
  <c r="M32" i="25"/>
  <c r="N32" i="25"/>
  <c r="O32" i="25"/>
  <c r="E33" i="25"/>
  <c r="F33" i="25"/>
  <c r="G33" i="25"/>
  <c r="H33" i="25"/>
  <c r="I33" i="25"/>
  <c r="J33" i="25"/>
  <c r="K33" i="25"/>
  <c r="L33" i="25"/>
  <c r="M33" i="25"/>
  <c r="N33" i="25"/>
  <c r="O33" i="25"/>
  <c r="E34" i="25"/>
  <c r="F34" i="25"/>
  <c r="G34" i="25"/>
  <c r="H34" i="25"/>
  <c r="I34" i="25"/>
  <c r="J34" i="25"/>
  <c r="K34" i="25"/>
  <c r="L34" i="25"/>
  <c r="M34" i="25"/>
  <c r="N34" i="25"/>
  <c r="O34" i="25"/>
  <c r="E35" i="25"/>
  <c r="F35" i="25"/>
  <c r="G35" i="25"/>
  <c r="H35" i="25"/>
  <c r="I35" i="25"/>
  <c r="J35" i="25"/>
  <c r="K35" i="25"/>
  <c r="L35" i="25"/>
  <c r="M35" i="25"/>
  <c r="N35" i="25"/>
  <c r="O35" i="25"/>
  <c r="E36" i="25"/>
  <c r="F36" i="25"/>
  <c r="G36" i="25"/>
  <c r="H36" i="25"/>
  <c r="I36" i="25"/>
  <c r="J36" i="25"/>
  <c r="K36" i="25"/>
  <c r="L36" i="25"/>
  <c r="M36" i="25"/>
  <c r="N36" i="25"/>
  <c r="O36" i="25"/>
  <c r="E37" i="25"/>
  <c r="F37" i="25"/>
  <c r="G37" i="25"/>
  <c r="H37" i="25"/>
  <c r="I37" i="25"/>
  <c r="J37" i="25"/>
  <c r="K37" i="25"/>
  <c r="L37" i="25"/>
  <c r="M37" i="25"/>
  <c r="N37" i="25"/>
  <c r="O37" i="25"/>
  <c r="D31" i="25"/>
  <c r="D32" i="25"/>
  <c r="D33" i="25"/>
  <c r="D35" i="25"/>
  <c r="D36" i="25"/>
  <c r="D30" i="25"/>
  <c r="C33" i="25"/>
  <c r="C34" i="25"/>
  <c r="C35" i="25"/>
  <c r="C36" i="25"/>
  <c r="C37" i="25"/>
  <c r="C31" i="25"/>
  <c r="C32" i="25"/>
  <c r="C30" i="25"/>
  <c r="E48" i="28"/>
  <c r="F48" i="28"/>
  <c r="G48" i="28"/>
  <c r="H48" i="28"/>
  <c r="I48" i="28"/>
  <c r="J48" i="28"/>
  <c r="K48" i="28"/>
  <c r="L48" i="28"/>
  <c r="M48" i="28"/>
  <c r="N48" i="28"/>
  <c r="O48" i="28"/>
  <c r="D48" i="28"/>
  <c r="E11" i="27"/>
  <c r="F11" i="27"/>
  <c r="G11" i="27"/>
  <c r="H11" i="27"/>
  <c r="I11" i="27"/>
  <c r="J11" i="27"/>
  <c r="K11" i="27"/>
  <c r="L11" i="27"/>
  <c r="M11" i="27"/>
  <c r="N11" i="27"/>
  <c r="O11" i="27"/>
  <c r="D11" i="27"/>
  <c r="E11" i="9"/>
  <c r="F11" i="9"/>
  <c r="G11" i="9"/>
  <c r="H11" i="9"/>
  <c r="I11" i="9"/>
  <c r="J11" i="9"/>
  <c r="K11" i="9"/>
  <c r="L11" i="9"/>
  <c r="M11" i="9"/>
  <c r="N11" i="9"/>
  <c r="O11" i="9"/>
  <c r="D11" i="9"/>
  <c r="C36" i="35"/>
  <c r="D80" i="28" s="1"/>
  <c r="C35" i="35"/>
  <c r="D22" i="35"/>
  <c r="E22" i="35"/>
  <c r="F22" i="35"/>
  <c r="G22" i="35"/>
  <c r="H22" i="35"/>
  <c r="I22" i="35"/>
  <c r="J22" i="35"/>
  <c r="K22" i="35"/>
  <c r="L22" i="35"/>
  <c r="M22" i="35"/>
  <c r="N22" i="35"/>
  <c r="O32" i="62"/>
  <c r="D31" i="62"/>
  <c r="E31" i="62"/>
  <c r="F31" i="62"/>
  <c r="G31" i="62"/>
  <c r="H31" i="62"/>
  <c r="I31" i="62"/>
  <c r="J31" i="62"/>
  <c r="K31" i="62"/>
  <c r="L31" i="62"/>
  <c r="M31" i="62"/>
  <c r="N31" i="62"/>
  <c r="D31" i="34"/>
  <c r="E31" i="34"/>
  <c r="F31" i="34"/>
  <c r="G31" i="34"/>
  <c r="H31" i="34"/>
  <c r="I31" i="34"/>
  <c r="J31" i="34"/>
  <c r="K31" i="34"/>
  <c r="L31" i="34"/>
  <c r="M31" i="34"/>
  <c r="N31" i="34"/>
  <c r="D62" i="28"/>
  <c r="E62" i="28"/>
  <c r="F62" i="28"/>
  <c r="G62" i="28"/>
  <c r="H62" i="28"/>
  <c r="I62" i="28"/>
  <c r="J62" i="28"/>
  <c r="K62" i="28"/>
  <c r="L62" i="28"/>
  <c r="M62" i="28"/>
  <c r="N62" i="28"/>
  <c r="O62" i="28"/>
  <c r="D63" i="28"/>
  <c r="E63" i="28"/>
  <c r="F63" i="28"/>
  <c r="G63" i="28"/>
  <c r="H63" i="28"/>
  <c r="I63" i="28"/>
  <c r="J63" i="28"/>
  <c r="K63" i="28"/>
  <c r="L63" i="28"/>
  <c r="M63" i="28"/>
  <c r="N63" i="28"/>
  <c r="O63" i="28"/>
  <c r="D64" i="28"/>
  <c r="E64" i="28"/>
  <c r="F64" i="28"/>
  <c r="G64" i="28"/>
  <c r="H64" i="28"/>
  <c r="I64" i="28"/>
  <c r="J64" i="28"/>
  <c r="K64" i="28"/>
  <c r="L64" i="28"/>
  <c r="M64" i="28"/>
  <c r="N64" i="28"/>
  <c r="O64" i="28"/>
  <c r="E65" i="28"/>
  <c r="F65" i="28"/>
  <c r="G65" i="28"/>
  <c r="H65" i="28"/>
  <c r="I65" i="28"/>
  <c r="J65" i="28"/>
  <c r="K65" i="28"/>
  <c r="L65" i="28"/>
  <c r="M65" i="28"/>
  <c r="N65" i="28"/>
  <c r="O65" i="28"/>
  <c r="D66" i="28"/>
  <c r="E66" i="28"/>
  <c r="F66" i="28"/>
  <c r="G66" i="28"/>
  <c r="H66" i="28"/>
  <c r="I66" i="28"/>
  <c r="J66" i="28"/>
  <c r="K66" i="28"/>
  <c r="L66" i="28"/>
  <c r="M66" i="28"/>
  <c r="N66" i="28"/>
  <c r="O66" i="28"/>
  <c r="D67" i="28"/>
  <c r="E67" i="28"/>
  <c r="F67" i="28"/>
  <c r="G67" i="28"/>
  <c r="H67" i="28"/>
  <c r="I67" i="28"/>
  <c r="J67" i="28"/>
  <c r="K67" i="28"/>
  <c r="L67" i="28"/>
  <c r="M67" i="28"/>
  <c r="N67" i="28"/>
  <c r="O67" i="28"/>
  <c r="E68" i="28"/>
  <c r="F68" i="28"/>
  <c r="G68" i="28"/>
  <c r="H68" i="28"/>
  <c r="I68" i="28"/>
  <c r="J68" i="28"/>
  <c r="K68" i="28"/>
  <c r="L68" i="28"/>
  <c r="M68" i="28"/>
  <c r="N68" i="28"/>
  <c r="O68" i="28"/>
  <c r="E61" i="28"/>
  <c r="F61" i="28"/>
  <c r="G61" i="28"/>
  <c r="H61" i="28"/>
  <c r="I61" i="28"/>
  <c r="J61" i="28"/>
  <c r="K61" i="28"/>
  <c r="L61" i="28"/>
  <c r="M61" i="28"/>
  <c r="N61" i="28"/>
  <c r="O61" i="28"/>
  <c r="D61" i="28"/>
  <c r="C62" i="28"/>
  <c r="C63" i="28"/>
  <c r="C64" i="28"/>
  <c r="C65" i="28"/>
  <c r="C66" i="28"/>
  <c r="C67" i="28"/>
  <c r="C68" i="28"/>
  <c r="C61" i="28"/>
  <c r="D36" i="27"/>
  <c r="E36" i="27"/>
  <c r="F36" i="27"/>
  <c r="G36" i="27"/>
  <c r="H36" i="27"/>
  <c r="I36" i="27"/>
  <c r="J36" i="27"/>
  <c r="K36" i="27"/>
  <c r="L36" i="27"/>
  <c r="M36" i="27"/>
  <c r="N36" i="27"/>
  <c r="O36" i="27"/>
  <c r="D37" i="27"/>
  <c r="E37" i="27"/>
  <c r="F37" i="27"/>
  <c r="G37" i="27"/>
  <c r="H37" i="27"/>
  <c r="I37" i="27"/>
  <c r="J37" i="27"/>
  <c r="K37" i="27"/>
  <c r="L37" i="27"/>
  <c r="M37" i="27"/>
  <c r="N37" i="27"/>
  <c r="O37" i="27"/>
  <c r="D38" i="27"/>
  <c r="E38" i="27"/>
  <c r="F38" i="27"/>
  <c r="G38" i="27"/>
  <c r="H38" i="27"/>
  <c r="I38" i="27"/>
  <c r="J38" i="27"/>
  <c r="K38" i="27"/>
  <c r="L38" i="27"/>
  <c r="M38" i="27"/>
  <c r="N38" i="27"/>
  <c r="O38" i="27"/>
  <c r="E39" i="27"/>
  <c r="F39" i="27"/>
  <c r="G39" i="27"/>
  <c r="H39" i="27"/>
  <c r="I39" i="27"/>
  <c r="J39" i="27"/>
  <c r="K39" i="27"/>
  <c r="L39" i="27"/>
  <c r="M39" i="27"/>
  <c r="N39" i="27"/>
  <c r="O39" i="27"/>
  <c r="D40" i="27"/>
  <c r="E40" i="27"/>
  <c r="F40" i="27"/>
  <c r="G40" i="27"/>
  <c r="H40" i="27"/>
  <c r="I40" i="27"/>
  <c r="J40" i="27"/>
  <c r="K40" i="27"/>
  <c r="L40" i="27"/>
  <c r="M40" i="27"/>
  <c r="N40" i="27"/>
  <c r="O40" i="27"/>
  <c r="D41" i="27"/>
  <c r="E41" i="27"/>
  <c r="F41" i="27"/>
  <c r="G41" i="27"/>
  <c r="H41" i="27"/>
  <c r="I41" i="27"/>
  <c r="J41" i="27"/>
  <c r="K41" i="27"/>
  <c r="L41" i="27"/>
  <c r="M41" i="27"/>
  <c r="N41" i="27"/>
  <c r="O41" i="27"/>
  <c r="E42" i="27"/>
  <c r="F42" i="27"/>
  <c r="G42" i="27"/>
  <c r="H42" i="27"/>
  <c r="I42" i="27"/>
  <c r="J42" i="27"/>
  <c r="K42" i="27"/>
  <c r="L42" i="27"/>
  <c r="M42" i="27"/>
  <c r="N42" i="27"/>
  <c r="O42" i="27"/>
  <c r="E35" i="27"/>
  <c r="F35" i="27"/>
  <c r="G35" i="27"/>
  <c r="H35" i="27"/>
  <c r="I35" i="27"/>
  <c r="J35" i="27"/>
  <c r="K35" i="27"/>
  <c r="L35" i="27"/>
  <c r="M35" i="27"/>
  <c r="N35" i="27"/>
  <c r="O35" i="27"/>
  <c r="D35" i="27"/>
  <c r="C36" i="27"/>
  <c r="C37" i="27"/>
  <c r="C38" i="27"/>
  <c r="C39" i="27"/>
  <c r="C40" i="27"/>
  <c r="C41" i="27"/>
  <c r="C42" i="27"/>
  <c r="C35" i="27"/>
  <c r="D36" i="9"/>
  <c r="E36" i="9"/>
  <c r="F36" i="9"/>
  <c r="G36" i="9"/>
  <c r="H36" i="9"/>
  <c r="I36" i="9"/>
  <c r="J36" i="9"/>
  <c r="K36" i="9"/>
  <c r="L36" i="9"/>
  <c r="M36" i="9"/>
  <c r="N36" i="9"/>
  <c r="O36" i="9"/>
  <c r="D37" i="9"/>
  <c r="E37" i="9"/>
  <c r="F37" i="9"/>
  <c r="G37" i="9"/>
  <c r="H37" i="9"/>
  <c r="I37" i="9"/>
  <c r="J37" i="9"/>
  <c r="K37" i="9"/>
  <c r="L37" i="9"/>
  <c r="M37" i="9"/>
  <c r="N37" i="9"/>
  <c r="O37" i="9"/>
  <c r="D38" i="9"/>
  <c r="E38" i="9"/>
  <c r="F38" i="9"/>
  <c r="G38" i="9"/>
  <c r="H38" i="9"/>
  <c r="I38" i="9"/>
  <c r="J38" i="9"/>
  <c r="K38" i="9"/>
  <c r="L38" i="9"/>
  <c r="M38" i="9"/>
  <c r="N38" i="9"/>
  <c r="O38" i="9"/>
  <c r="E39" i="9"/>
  <c r="F39" i="9"/>
  <c r="G39" i="9"/>
  <c r="H39" i="9"/>
  <c r="I39" i="9"/>
  <c r="J39" i="9"/>
  <c r="K39" i="9"/>
  <c r="L39" i="9"/>
  <c r="M39" i="9"/>
  <c r="N39" i="9"/>
  <c r="O39" i="9"/>
  <c r="D40" i="9"/>
  <c r="E40" i="9"/>
  <c r="F40" i="9"/>
  <c r="G40" i="9"/>
  <c r="H40" i="9"/>
  <c r="I40" i="9"/>
  <c r="J40" i="9"/>
  <c r="K40" i="9"/>
  <c r="L40" i="9"/>
  <c r="M40" i="9"/>
  <c r="N40" i="9"/>
  <c r="O40" i="9"/>
  <c r="D41" i="9"/>
  <c r="E41" i="9"/>
  <c r="F41" i="9"/>
  <c r="G41" i="9"/>
  <c r="H41" i="9"/>
  <c r="I41" i="9"/>
  <c r="J41" i="9"/>
  <c r="K41" i="9"/>
  <c r="L41" i="9"/>
  <c r="M41" i="9"/>
  <c r="N41" i="9"/>
  <c r="O41" i="9"/>
  <c r="E42" i="9"/>
  <c r="F42" i="9"/>
  <c r="G42" i="9"/>
  <c r="H42" i="9"/>
  <c r="I42" i="9"/>
  <c r="J42" i="9"/>
  <c r="K42" i="9"/>
  <c r="L42" i="9"/>
  <c r="M42" i="9"/>
  <c r="N42" i="9"/>
  <c r="O42" i="9"/>
  <c r="E35" i="9"/>
  <c r="F35" i="9"/>
  <c r="G35" i="9"/>
  <c r="H35" i="9"/>
  <c r="I35" i="9"/>
  <c r="J35" i="9"/>
  <c r="K35" i="9"/>
  <c r="L35" i="9"/>
  <c r="M35" i="9"/>
  <c r="N35" i="9"/>
  <c r="O35" i="9"/>
  <c r="D35" i="9"/>
  <c r="C36" i="9"/>
  <c r="C37" i="9"/>
  <c r="C38" i="9"/>
  <c r="C39" i="9"/>
  <c r="C40" i="9"/>
  <c r="C41" i="9"/>
  <c r="C42" i="9"/>
  <c r="C35" i="9"/>
  <c r="P8" i="15"/>
  <c r="D35" i="65" s="1"/>
  <c r="H35" i="65" s="1"/>
  <c r="L25" i="65" s="1"/>
  <c r="P9" i="15"/>
  <c r="D36" i="65" s="1"/>
  <c r="H36" i="65" s="1"/>
  <c r="L26" i="65" s="1"/>
  <c r="P11" i="15"/>
  <c r="D38" i="65" s="1"/>
  <c r="H38" i="65" s="1"/>
  <c r="L28" i="65" s="1"/>
  <c r="P12" i="15"/>
  <c r="D39" i="65" s="1"/>
  <c r="H39" i="65" s="1"/>
  <c r="L29" i="65" s="1"/>
  <c r="P7" i="15"/>
  <c r="D34" i="65" s="1"/>
  <c r="H34" i="65" s="1"/>
  <c r="L24" i="65" s="1"/>
  <c r="P6" i="15"/>
  <c r="D33" i="65" s="1"/>
  <c r="H33" i="65" s="1"/>
  <c r="L23" i="65" s="1"/>
  <c r="P11" i="16"/>
  <c r="P15" i="81"/>
  <c r="E12" i="83"/>
  <c r="F12" i="83"/>
  <c r="G12" i="83"/>
  <c r="H12" i="83"/>
  <c r="I12" i="83"/>
  <c r="J12" i="83"/>
  <c r="K12" i="83"/>
  <c r="L12" i="83"/>
  <c r="M12" i="83"/>
  <c r="N12" i="83"/>
  <c r="O12" i="83"/>
  <c r="D12" i="83"/>
  <c r="P11" i="81"/>
  <c r="E8" i="83"/>
  <c r="F8" i="83"/>
  <c r="F10" i="83" s="1"/>
  <c r="G8" i="83"/>
  <c r="G10" i="83" s="1"/>
  <c r="H8" i="83"/>
  <c r="H10" i="83" s="1"/>
  <c r="I8" i="83"/>
  <c r="J8" i="83"/>
  <c r="J10" i="83" s="1"/>
  <c r="K8" i="83"/>
  <c r="K10" i="83" s="1"/>
  <c r="L8" i="83"/>
  <c r="L10" i="83" s="1"/>
  <c r="M8" i="83"/>
  <c r="N8" i="83"/>
  <c r="N10" i="83" s="1"/>
  <c r="O8" i="83"/>
  <c r="O10" i="83" s="1"/>
  <c r="D8" i="83"/>
  <c r="D10" i="83" s="1"/>
  <c r="P6" i="81"/>
  <c r="C148" i="66"/>
  <c r="B152" i="66" s="1"/>
  <c r="C152" i="66" s="1"/>
  <c r="D10" i="22"/>
  <c r="C28" i="62" s="1"/>
  <c r="D32" i="27" s="1"/>
  <c r="E10" i="22"/>
  <c r="E24" i="25" s="1"/>
  <c r="D19" i="35" s="1"/>
  <c r="F10" i="22"/>
  <c r="E28" i="62" s="1"/>
  <c r="F32" i="27" s="1"/>
  <c r="G10" i="22"/>
  <c r="F28" i="34" s="1"/>
  <c r="G32" i="9" s="1"/>
  <c r="H10" i="22"/>
  <c r="H24" i="25" s="1"/>
  <c r="G19" i="35" s="1"/>
  <c r="I10" i="22"/>
  <c r="H28" i="34" s="1"/>
  <c r="I32" i="9" s="1"/>
  <c r="J10" i="22"/>
  <c r="J24" i="25" s="1"/>
  <c r="I19" i="35" s="1"/>
  <c r="K10" i="22"/>
  <c r="K24" i="25" s="1"/>
  <c r="J19" i="35" s="1"/>
  <c r="L10" i="22"/>
  <c r="K28" i="62" s="1"/>
  <c r="M10" i="22"/>
  <c r="M24" i="25" s="1"/>
  <c r="L19" i="35" s="1"/>
  <c r="N10" i="22"/>
  <c r="N24" i="25" s="1"/>
  <c r="M19" i="35" s="1"/>
  <c r="O10" i="22"/>
  <c r="O24" i="25" s="1"/>
  <c r="N19" i="35" s="1"/>
  <c r="P7" i="22"/>
  <c r="P7" i="14"/>
  <c r="D20" i="11"/>
  <c r="E2" i="51"/>
  <c r="R27" i="51"/>
  <c r="AD27" i="51" s="1"/>
  <c r="R26" i="51"/>
  <c r="AD26" i="51" s="1"/>
  <c r="R25" i="51"/>
  <c r="AD25" i="51" s="1"/>
  <c r="R24" i="51"/>
  <c r="R23" i="51"/>
  <c r="AD23" i="51" s="1"/>
  <c r="R22" i="51"/>
  <c r="R21" i="51"/>
  <c r="AD21" i="51" s="1"/>
  <c r="R20" i="51"/>
  <c r="AD20" i="51" s="1"/>
  <c r="R19" i="51"/>
  <c r="R18" i="51"/>
  <c r="AD18" i="51" s="1"/>
  <c r="R14" i="51"/>
  <c r="AC14" i="51" s="1"/>
  <c r="R13" i="51"/>
  <c r="AA13" i="51" s="1"/>
  <c r="R12" i="51"/>
  <c r="AC12" i="51" s="1"/>
  <c r="R11" i="51"/>
  <c r="AA11" i="51" s="1"/>
  <c r="R10" i="51"/>
  <c r="AC10" i="51" s="1"/>
  <c r="R9" i="51"/>
  <c r="AA9" i="51" s="1"/>
  <c r="R8" i="51"/>
  <c r="AC8" i="51" s="1"/>
  <c r="R7" i="51"/>
  <c r="AA7" i="51" s="1"/>
  <c r="R6" i="51"/>
  <c r="AC6" i="51" s="1"/>
  <c r="R5" i="51"/>
  <c r="AA5" i="51" s="1"/>
  <c r="AB21" i="1"/>
  <c r="R19" i="1"/>
  <c r="U19" i="1" s="1"/>
  <c r="R20" i="1"/>
  <c r="U20" i="1" s="1"/>
  <c r="R21" i="1"/>
  <c r="U21" i="1" s="1"/>
  <c r="R22" i="1"/>
  <c r="U22" i="1" s="1"/>
  <c r="R23" i="1"/>
  <c r="U23" i="1" s="1"/>
  <c r="R24" i="1"/>
  <c r="U24" i="1" s="1"/>
  <c r="R25" i="1"/>
  <c r="U25" i="1" s="1"/>
  <c r="R26" i="1"/>
  <c r="U26" i="1" s="1"/>
  <c r="R27" i="1"/>
  <c r="U27" i="1" s="1"/>
  <c r="R18" i="1"/>
  <c r="V18" i="1" s="1"/>
  <c r="S5" i="1"/>
  <c r="R6" i="1"/>
  <c r="V6" i="1" s="1"/>
  <c r="R7" i="1"/>
  <c r="T7" i="1" s="1"/>
  <c r="R8" i="1"/>
  <c r="S8" i="1" s="1"/>
  <c r="R9" i="1"/>
  <c r="S9" i="1" s="1"/>
  <c r="R10" i="1"/>
  <c r="S10" i="1" s="1"/>
  <c r="R11" i="1"/>
  <c r="S11" i="1" s="1"/>
  <c r="R12" i="1"/>
  <c r="S12" i="1" s="1"/>
  <c r="R13" i="1"/>
  <c r="S13" i="1" s="1"/>
  <c r="R14" i="1"/>
  <c r="S14" i="1" s="1"/>
  <c r="R5" i="1"/>
  <c r="T5" i="1" s="1"/>
  <c r="O39" i="70"/>
  <c r="N39" i="70"/>
  <c r="M39" i="70"/>
  <c r="L39" i="70"/>
  <c r="K39" i="70"/>
  <c r="J39" i="70"/>
  <c r="I39" i="70"/>
  <c r="H39" i="70"/>
  <c r="G39" i="70"/>
  <c r="F39" i="70"/>
  <c r="E39" i="70"/>
  <c r="D39" i="70"/>
  <c r="P29" i="70"/>
  <c r="O20" i="11"/>
  <c r="N20" i="11"/>
  <c r="M20" i="11"/>
  <c r="L20" i="11"/>
  <c r="K20" i="11"/>
  <c r="J20" i="11"/>
  <c r="I20" i="11"/>
  <c r="H20" i="11"/>
  <c r="G20" i="11"/>
  <c r="F20" i="11"/>
  <c r="E20" i="11"/>
  <c r="P19" i="11"/>
  <c r="P18" i="11"/>
  <c r="E11" i="45"/>
  <c r="O58" i="8"/>
  <c r="O14" i="24" s="1"/>
  <c r="E12" i="49"/>
  <c r="E11" i="49"/>
  <c r="O6" i="8" s="1"/>
  <c r="N58" i="8"/>
  <c r="N57" i="8"/>
  <c r="E12" i="48"/>
  <c r="N55" i="8" s="1"/>
  <c r="M41" i="34" s="1"/>
  <c r="M41" i="62" s="1"/>
  <c r="E11" i="48"/>
  <c r="M58" i="8"/>
  <c r="M14" i="24" s="1"/>
  <c r="M57" i="8"/>
  <c r="M13" i="24" s="1"/>
  <c r="E12" i="47"/>
  <c r="M55" i="8" s="1"/>
  <c r="L41" i="34" s="1"/>
  <c r="L41" i="62" s="1"/>
  <c r="E11" i="47"/>
  <c r="M6" i="8" s="1"/>
  <c r="L58" i="8"/>
  <c r="L14" i="24" s="1"/>
  <c r="L57" i="8"/>
  <c r="L13" i="24" s="1"/>
  <c r="E12" i="46"/>
  <c r="L55" i="8" s="1"/>
  <c r="K41" i="34" s="1"/>
  <c r="K41" i="62" s="1"/>
  <c r="E11" i="46"/>
  <c r="K58" i="8"/>
  <c r="K14" i="24" s="1"/>
  <c r="K57" i="8"/>
  <c r="E12" i="45"/>
  <c r="K55" i="8" s="1"/>
  <c r="J41" i="34" s="1"/>
  <c r="J41" i="62" s="1"/>
  <c r="J58" i="8"/>
  <c r="J14" i="24" s="1"/>
  <c r="J57" i="8"/>
  <c r="J13" i="24" s="1"/>
  <c r="E12" i="44"/>
  <c r="J55" i="8" s="1"/>
  <c r="E11" i="44"/>
  <c r="J6" i="8" s="1"/>
  <c r="E12" i="43"/>
  <c r="I55" i="8" s="1"/>
  <c r="E11" i="43"/>
  <c r="H58" i="8"/>
  <c r="H14" i="24" s="1"/>
  <c r="H57" i="8"/>
  <c r="E12" i="42"/>
  <c r="H55" i="8" s="1"/>
  <c r="E11" i="42"/>
  <c r="G58" i="8"/>
  <c r="G57" i="8"/>
  <c r="G13" i="24" s="1"/>
  <c r="E12" i="41"/>
  <c r="E11" i="41"/>
  <c r="G6" i="8" s="1"/>
  <c r="G6" i="24" s="1"/>
  <c r="E12" i="40"/>
  <c r="F55" i="8" s="1"/>
  <c r="E11" i="40"/>
  <c r="F6" i="8" s="1"/>
  <c r="F17" i="8" s="1"/>
  <c r="E35" i="34" s="1"/>
  <c r="E35" i="62" s="1"/>
  <c r="E27" i="35" s="1"/>
  <c r="E12" i="39"/>
  <c r="E55" i="8" s="1"/>
  <c r="E11" i="39"/>
  <c r="E6" i="8" s="1"/>
  <c r="E12" i="7"/>
  <c r="D55" i="8" s="1"/>
  <c r="E11" i="7"/>
  <c r="D6" i="8" s="1"/>
  <c r="F15" i="26"/>
  <c r="E15" i="26"/>
  <c r="C90" i="57"/>
  <c r="C90" i="59"/>
  <c r="C91" i="59" s="1"/>
  <c r="C90" i="61"/>
  <c r="C91" i="61" s="1"/>
  <c r="D90" i="58"/>
  <c r="D91" i="58" s="1"/>
  <c r="D90" i="60"/>
  <c r="E90" i="59"/>
  <c r="E91" i="59" s="1"/>
  <c r="F90" i="57"/>
  <c r="F90" i="58"/>
  <c r="F91" i="58" s="1"/>
  <c r="F90" i="59"/>
  <c r="F91" i="59" s="1"/>
  <c r="F90" i="60"/>
  <c r="F91" i="60" s="1"/>
  <c r="G90" i="59"/>
  <c r="G91" i="59" s="1"/>
  <c r="G90" i="60"/>
  <c r="G91" i="60" s="1"/>
  <c r="G90" i="61"/>
  <c r="G91" i="61" s="1"/>
  <c r="H90" i="57"/>
  <c r="H90" i="59"/>
  <c r="H91" i="59" s="1"/>
  <c r="H90" i="60"/>
  <c r="H91" i="60" s="1"/>
  <c r="I90" i="59"/>
  <c r="I91" i="59" s="1"/>
  <c r="J90" i="58"/>
  <c r="J91" i="58" s="1"/>
  <c r="J90" i="61"/>
  <c r="J91" i="61" s="1"/>
  <c r="K90" i="61"/>
  <c r="K91" i="61" s="1"/>
  <c r="L90" i="60"/>
  <c r="L91" i="60" s="1"/>
  <c r="M90" i="59"/>
  <c r="M91" i="59" s="1"/>
  <c r="N63" i="57"/>
  <c r="N267" i="57" s="1"/>
  <c r="N63" i="58"/>
  <c r="N63" i="59"/>
  <c r="N63" i="60"/>
  <c r="N90" i="60" s="1"/>
  <c r="N91" i="60" s="1"/>
  <c r="N63" i="61"/>
  <c r="C97" i="57"/>
  <c r="C97" i="61"/>
  <c r="C98" i="61" s="1"/>
  <c r="D97" i="60"/>
  <c r="D98" i="60" s="1"/>
  <c r="D97" i="61"/>
  <c r="D98" i="61" s="1"/>
  <c r="E97" i="59"/>
  <c r="E98" i="59" s="1"/>
  <c r="E97" i="61"/>
  <c r="E98" i="61" s="1"/>
  <c r="F97" i="58"/>
  <c r="F98" i="58" s="1"/>
  <c r="F97" i="60"/>
  <c r="F98" i="60" s="1"/>
  <c r="G97" i="57"/>
  <c r="G97" i="59"/>
  <c r="G98" i="59" s="1"/>
  <c r="G97" i="61"/>
  <c r="G98" i="61" s="1"/>
  <c r="H97" i="58"/>
  <c r="H98" i="58" s="1"/>
  <c r="H97" i="60"/>
  <c r="H98" i="60" s="1"/>
  <c r="H97" i="61"/>
  <c r="I97" i="59"/>
  <c r="I97" i="61"/>
  <c r="I98" i="61" s="1"/>
  <c r="J97" i="57"/>
  <c r="J98" i="57" s="1"/>
  <c r="J97" i="58"/>
  <c r="J98" i="58" s="1"/>
  <c r="K97" i="57"/>
  <c r="K98" i="57" s="1"/>
  <c r="K97" i="61"/>
  <c r="K98" i="61" s="1"/>
  <c r="L97" i="58"/>
  <c r="L97" i="60"/>
  <c r="L98" i="60" s="1"/>
  <c r="M97" i="59"/>
  <c r="N64" i="57"/>
  <c r="N64" i="58"/>
  <c r="N97" i="58" s="1"/>
  <c r="N64" i="59"/>
  <c r="N64" i="60"/>
  <c r="N97" i="60" s="1"/>
  <c r="N98" i="60" s="1"/>
  <c r="N64" i="61"/>
  <c r="N97" i="61" s="1"/>
  <c r="N98" i="61" s="1"/>
  <c r="C104" i="61"/>
  <c r="C105" i="61" s="1"/>
  <c r="D104" i="57"/>
  <c r="D104" i="60"/>
  <c r="D105" i="60" s="1"/>
  <c r="E104" i="59"/>
  <c r="E105" i="59" s="1"/>
  <c r="F104" i="58"/>
  <c r="F105" i="58" s="1"/>
  <c r="F104" i="60"/>
  <c r="F105" i="60" s="1"/>
  <c r="G104" i="59"/>
  <c r="G104" i="61"/>
  <c r="G105" i="61" s="1"/>
  <c r="H104" i="57"/>
  <c r="H104" i="60"/>
  <c r="H105" i="60" s="1"/>
  <c r="I104" i="58"/>
  <c r="I105" i="58" s="1"/>
  <c r="I104" i="59"/>
  <c r="I105" i="59" s="1"/>
  <c r="J104" i="58"/>
  <c r="J105" i="58" s="1"/>
  <c r="J104" i="60"/>
  <c r="J105" i="60" s="1"/>
  <c r="J104" i="61"/>
  <c r="J105" i="61" s="1"/>
  <c r="K104" i="60"/>
  <c r="K105" i="60" s="1"/>
  <c r="K104" i="61"/>
  <c r="K105" i="61" s="1"/>
  <c r="L104" i="57"/>
  <c r="L104" i="58"/>
  <c r="L104" i="59"/>
  <c r="L105" i="59" s="1"/>
  <c r="L104" i="60"/>
  <c r="L105" i="60" s="1"/>
  <c r="M104" i="59"/>
  <c r="M105" i="59" s="1"/>
  <c r="N65" i="57"/>
  <c r="N65" i="58"/>
  <c r="N104" i="58" s="1"/>
  <c r="N105" i="58" s="1"/>
  <c r="N65" i="59"/>
  <c r="N65" i="60"/>
  <c r="N65" i="61"/>
  <c r="N104" i="61" s="1"/>
  <c r="N105" i="61" s="1"/>
  <c r="C61" i="57"/>
  <c r="C61" i="61"/>
  <c r="C62" i="58"/>
  <c r="D61" i="57"/>
  <c r="D61" i="59"/>
  <c r="D61" i="60"/>
  <c r="D76" i="60" s="1"/>
  <c r="D77" i="60" s="1"/>
  <c r="D62" i="57"/>
  <c r="E12" i="53"/>
  <c r="E61" i="57"/>
  <c r="E62" i="57"/>
  <c r="E62" i="60"/>
  <c r="F61" i="61"/>
  <c r="F62" i="57"/>
  <c r="F62" i="61"/>
  <c r="F83" i="61" s="1"/>
  <c r="F84" i="61" s="1"/>
  <c r="G61" i="57"/>
  <c r="G61" i="61"/>
  <c r="G76" i="61" s="1"/>
  <c r="G77" i="61" s="1"/>
  <c r="G62" i="57"/>
  <c r="P7" i="52"/>
  <c r="H61" i="57"/>
  <c r="H62" i="57"/>
  <c r="I61" i="61"/>
  <c r="I76" i="61" s="1"/>
  <c r="I77" i="61" s="1"/>
  <c r="I62" i="59"/>
  <c r="I83" i="59" s="1"/>
  <c r="I84" i="59" s="1"/>
  <c r="J61" i="57"/>
  <c r="K12" i="52"/>
  <c r="J61" i="59"/>
  <c r="J76" i="59" s="1"/>
  <c r="J77" i="59" s="1"/>
  <c r="J62" i="57"/>
  <c r="K62" i="59"/>
  <c r="K83" i="59" s="1"/>
  <c r="K84" i="59" s="1"/>
  <c r="L61" i="57"/>
  <c r="L62" i="57"/>
  <c r="M62" i="58"/>
  <c r="M62" i="60"/>
  <c r="M83" i="60"/>
  <c r="M84" i="60" s="1"/>
  <c r="M62" i="61"/>
  <c r="N61" i="57"/>
  <c r="N61" i="58"/>
  <c r="N76" i="58" s="1"/>
  <c r="N77" i="58" s="1"/>
  <c r="N61" i="59"/>
  <c r="N76" i="59" s="1"/>
  <c r="N77" i="59" s="1"/>
  <c r="N61" i="60"/>
  <c r="N76" i="60" s="1"/>
  <c r="N77" i="60" s="1"/>
  <c r="N61" i="61"/>
  <c r="N76" i="61" s="1"/>
  <c r="N77" i="61" s="1"/>
  <c r="N62" i="57"/>
  <c r="N83" i="57" s="1"/>
  <c r="N84" i="57" s="1"/>
  <c r="N62" i="58"/>
  <c r="N83" i="58" s="1"/>
  <c r="N62" i="59"/>
  <c r="N62" i="60"/>
  <c r="N83" i="60" s="1"/>
  <c r="N84" i="60" s="1"/>
  <c r="N62" i="61"/>
  <c r="N83" i="61" s="1"/>
  <c r="N84" i="61" s="1"/>
  <c r="C69" i="57"/>
  <c r="E13" i="57"/>
  <c r="E14" i="57"/>
  <c r="G14" i="57"/>
  <c r="C69" i="58"/>
  <c r="E33" i="57"/>
  <c r="E34" i="57"/>
  <c r="F34" i="57"/>
  <c r="G34" i="57"/>
  <c r="E23" i="57"/>
  <c r="E24" i="57"/>
  <c r="G24" i="57"/>
  <c r="E43" i="57"/>
  <c r="E44" i="57"/>
  <c r="G44" i="57"/>
  <c r="E53" i="57"/>
  <c r="E54" i="57"/>
  <c r="G54" i="57"/>
  <c r="E13" i="58"/>
  <c r="E14" i="58"/>
  <c r="G14" i="58"/>
  <c r="C83" i="58"/>
  <c r="C84" i="58" s="1"/>
  <c r="E23" i="58"/>
  <c r="E24" i="58"/>
  <c r="G24" i="58"/>
  <c r="C90" i="58"/>
  <c r="C91" i="58" s="1"/>
  <c r="E33" i="58"/>
  <c r="E34" i="58"/>
  <c r="G34" i="58"/>
  <c r="C97" i="58"/>
  <c r="C98" i="58" s="1"/>
  <c r="E43" i="58"/>
  <c r="E44" i="58"/>
  <c r="G44" i="58"/>
  <c r="C104" i="58"/>
  <c r="C105" i="58" s="1"/>
  <c r="E53" i="58"/>
  <c r="E54" i="58"/>
  <c r="G54" i="58"/>
  <c r="C69" i="59"/>
  <c r="E13" i="59"/>
  <c r="E14" i="59"/>
  <c r="G14" i="59"/>
  <c r="E23" i="59"/>
  <c r="E24" i="59"/>
  <c r="G24" i="59"/>
  <c r="E33" i="59"/>
  <c r="E34" i="59"/>
  <c r="G34" i="59"/>
  <c r="E43" i="59"/>
  <c r="E44" i="59"/>
  <c r="G44" i="59"/>
  <c r="C104" i="59"/>
  <c r="C105" i="59" s="1"/>
  <c r="E53" i="59"/>
  <c r="E54" i="59"/>
  <c r="G54" i="59"/>
  <c r="C69" i="60"/>
  <c r="E13" i="60"/>
  <c r="E14" i="60"/>
  <c r="G14" i="60"/>
  <c r="E23" i="60"/>
  <c r="E24" i="60"/>
  <c r="G24" i="60"/>
  <c r="C90" i="60"/>
  <c r="C91" i="60" s="1"/>
  <c r="E33" i="60"/>
  <c r="E34" i="60"/>
  <c r="G34" i="60"/>
  <c r="C97" i="60"/>
  <c r="C98" i="60" s="1"/>
  <c r="E43" i="60"/>
  <c r="E44" i="60"/>
  <c r="G44" i="60"/>
  <c r="C104" i="60"/>
  <c r="C105" i="60" s="1"/>
  <c r="E53" i="60"/>
  <c r="E54" i="60"/>
  <c r="G54" i="60"/>
  <c r="C69" i="61"/>
  <c r="C76" i="61"/>
  <c r="C77" i="61" s="1"/>
  <c r="E13" i="61"/>
  <c r="E14" i="61"/>
  <c r="G14" i="61"/>
  <c r="E23" i="61"/>
  <c r="E24" i="61"/>
  <c r="G24" i="61"/>
  <c r="E33" i="61"/>
  <c r="E34" i="61"/>
  <c r="G34" i="61"/>
  <c r="E43" i="61"/>
  <c r="E44" i="61"/>
  <c r="G44" i="61"/>
  <c r="E53" i="61"/>
  <c r="E54" i="61"/>
  <c r="G54" i="61"/>
  <c r="D69" i="57"/>
  <c r="D69" i="58"/>
  <c r="D90" i="57"/>
  <c r="D97" i="58"/>
  <c r="D98" i="58" s="1"/>
  <c r="D104" i="58"/>
  <c r="D105" i="58" s="1"/>
  <c r="D69" i="59"/>
  <c r="D76" i="59"/>
  <c r="D77" i="59" s="1"/>
  <c r="D90" i="59"/>
  <c r="D91" i="59" s="1"/>
  <c r="D97" i="59"/>
  <c r="D98" i="59" s="1"/>
  <c r="D104" i="59"/>
  <c r="D105" i="59" s="1"/>
  <c r="D69" i="60"/>
  <c r="D69" i="61"/>
  <c r="D90" i="61"/>
  <c r="D91" i="61" s="1"/>
  <c r="D104" i="61"/>
  <c r="D105" i="61" s="1"/>
  <c r="E69" i="57"/>
  <c r="S69" i="57" s="1"/>
  <c r="S78" i="57" s="1"/>
  <c r="E69" i="58"/>
  <c r="E97" i="57"/>
  <c r="E98" i="57" s="1"/>
  <c r="E90" i="58"/>
  <c r="E91" i="58" s="1"/>
  <c r="E97" i="58"/>
  <c r="E98" i="58" s="1"/>
  <c r="E104" i="58"/>
  <c r="E105" i="58" s="1"/>
  <c r="E69" i="59"/>
  <c r="E69" i="60"/>
  <c r="E83" i="60"/>
  <c r="E84" i="60" s="1"/>
  <c r="E90" i="60"/>
  <c r="E91" i="60" s="1"/>
  <c r="E97" i="60"/>
  <c r="E98" i="60" s="1"/>
  <c r="E104" i="60"/>
  <c r="E105" i="60" s="1"/>
  <c r="E69" i="61"/>
  <c r="E90" i="61"/>
  <c r="E91" i="61" s="1"/>
  <c r="E104" i="61"/>
  <c r="E105" i="61" s="1"/>
  <c r="F69" i="57"/>
  <c r="T69" i="57" s="1"/>
  <c r="F69" i="58"/>
  <c r="F97" i="57"/>
  <c r="F98" i="57" s="1"/>
  <c r="F69" i="59"/>
  <c r="F104" i="59"/>
  <c r="F105" i="59" s="1"/>
  <c r="F69" i="60"/>
  <c r="F69" i="61"/>
  <c r="F90" i="61"/>
  <c r="F91" i="61" s="1"/>
  <c r="F97" i="61"/>
  <c r="F98" i="61" s="1"/>
  <c r="F104" i="61"/>
  <c r="F105" i="61" s="1"/>
  <c r="G69" i="57"/>
  <c r="U69" i="57" s="1"/>
  <c r="G69" i="58"/>
  <c r="G90" i="58"/>
  <c r="G91" i="58" s="1"/>
  <c r="G97" i="58"/>
  <c r="G98" i="58" s="1"/>
  <c r="G104" i="58"/>
  <c r="G105" i="58" s="1"/>
  <c r="G69" i="59"/>
  <c r="G105" i="59"/>
  <c r="G69" i="60"/>
  <c r="G97" i="60"/>
  <c r="G98" i="60" s="1"/>
  <c r="G104" i="60"/>
  <c r="G105" i="60" s="1"/>
  <c r="G69" i="61"/>
  <c r="H69" i="57"/>
  <c r="H69" i="58"/>
  <c r="H90" i="58"/>
  <c r="H91" i="58" s="1"/>
  <c r="H104" i="58"/>
  <c r="H105" i="58" s="1"/>
  <c r="H69" i="59"/>
  <c r="H97" i="59"/>
  <c r="H98" i="59" s="1"/>
  <c r="H104" i="59"/>
  <c r="H105" i="59" s="1"/>
  <c r="H69" i="60"/>
  <c r="H69" i="61"/>
  <c r="H90" i="61"/>
  <c r="H91" i="61" s="1"/>
  <c r="H98" i="61"/>
  <c r="H104" i="61"/>
  <c r="H105" i="61" s="1"/>
  <c r="I69" i="57"/>
  <c r="W69" i="57" s="1"/>
  <c r="I69" i="58"/>
  <c r="I97" i="57"/>
  <c r="I98" i="57" s="1"/>
  <c r="I90" i="58"/>
  <c r="I91" i="58" s="1"/>
  <c r="I97" i="58"/>
  <c r="I98" i="58" s="1"/>
  <c r="I69" i="59"/>
  <c r="I69" i="60"/>
  <c r="I90" i="60"/>
  <c r="I91" i="60" s="1"/>
  <c r="I97" i="60"/>
  <c r="I98" i="60" s="1"/>
  <c r="I104" i="60"/>
  <c r="I105" i="60" s="1"/>
  <c r="I69" i="61"/>
  <c r="I90" i="61"/>
  <c r="I91" i="61" s="1"/>
  <c r="I104" i="61"/>
  <c r="I105" i="61" s="1"/>
  <c r="J69" i="57"/>
  <c r="J69" i="58"/>
  <c r="J69" i="59"/>
  <c r="J90" i="59"/>
  <c r="J91" i="59" s="1"/>
  <c r="J104" i="59"/>
  <c r="J105" i="59" s="1"/>
  <c r="J69" i="60"/>
  <c r="J90" i="60"/>
  <c r="J91" i="60" s="1"/>
  <c r="J97" i="60"/>
  <c r="J98" i="60" s="1"/>
  <c r="J69" i="61"/>
  <c r="J97" i="61"/>
  <c r="J98" i="61" s="1"/>
  <c r="K69" i="57"/>
  <c r="Y69" i="57" s="1"/>
  <c r="K69" i="58"/>
  <c r="K90" i="58"/>
  <c r="K91" i="58" s="1"/>
  <c r="K97" i="58"/>
  <c r="K98" i="58" s="1"/>
  <c r="K104" i="58"/>
  <c r="K105" i="58" s="1"/>
  <c r="K69" i="59"/>
  <c r="K90" i="59"/>
  <c r="K91" i="59" s="1"/>
  <c r="K104" i="59"/>
  <c r="K105" i="59" s="1"/>
  <c r="K69" i="60"/>
  <c r="K90" i="60"/>
  <c r="K91" i="60" s="1"/>
  <c r="K97" i="60"/>
  <c r="K98" i="60" s="1"/>
  <c r="K69" i="61"/>
  <c r="L90" i="57"/>
  <c r="L69" i="57"/>
  <c r="Z69" i="57" s="1"/>
  <c r="Z78" i="57" s="1"/>
  <c r="L69" i="58"/>
  <c r="L97" i="57"/>
  <c r="L98" i="57" s="1"/>
  <c r="L90" i="58"/>
  <c r="L91" i="58" s="1"/>
  <c r="L105" i="58"/>
  <c r="L69" i="59"/>
  <c r="L97" i="59"/>
  <c r="L98" i="59" s="1"/>
  <c r="L69" i="60"/>
  <c r="L69" i="61"/>
  <c r="L90" i="61"/>
  <c r="L91" i="61" s="1"/>
  <c r="L97" i="61"/>
  <c r="L98" i="61" s="1"/>
  <c r="L104" i="61"/>
  <c r="L105" i="61" s="1"/>
  <c r="M69" i="57"/>
  <c r="AA69" i="57" s="1"/>
  <c r="M69" i="58"/>
  <c r="M97" i="57"/>
  <c r="M98" i="57" s="1"/>
  <c r="M90" i="58"/>
  <c r="M97" i="58"/>
  <c r="M98" i="58" s="1"/>
  <c r="M104" i="58"/>
  <c r="M105" i="58" s="1"/>
  <c r="M69" i="59"/>
  <c r="M69" i="60"/>
  <c r="M90" i="60"/>
  <c r="M91" i="60" s="1"/>
  <c r="M97" i="60"/>
  <c r="M98" i="60" s="1"/>
  <c r="M104" i="60"/>
  <c r="M105" i="60" s="1"/>
  <c r="M69" i="61"/>
  <c r="M83" i="61"/>
  <c r="M84" i="61" s="1"/>
  <c r="M90" i="61"/>
  <c r="M91" i="61" s="1"/>
  <c r="M97" i="61"/>
  <c r="M98" i="61" s="1"/>
  <c r="M104" i="61"/>
  <c r="M105" i="61" s="1"/>
  <c r="N69" i="57"/>
  <c r="AB69" i="57" s="1"/>
  <c r="N69" i="58"/>
  <c r="N97" i="57"/>
  <c r="N98" i="57" s="1"/>
  <c r="N69" i="59"/>
  <c r="N83" i="59"/>
  <c r="N84" i="59" s="1"/>
  <c r="N90" i="59"/>
  <c r="N91" i="59" s="1"/>
  <c r="N97" i="59"/>
  <c r="N98" i="59" s="1"/>
  <c r="N104" i="59"/>
  <c r="N105" i="59" s="1"/>
  <c r="N69" i="60"/>
  <c r="N104" i="60"/>
  <c r="N105" i="60" s="1"/>
  <c r="N69" i="61"/>
  <c r="N90" i="61"/>
  <c r="N91" i="61" s="1"/>
  <c r="D12" i="14"/>
  <c r="D23" i="25" s="1"/>
  <c r="C18" i="35" s="1"/>
  <c r="E12" i="14"/>
  <c r="D27" i="34" s="1"/>
  <c r="E31" i="9" s="1"/>
  <c r="F12" i="14"/>
  <c r="F23" i="25" s="1"/>
  <c r="E18" i="35" s="1"/>
  <c r="F57" i="28" s="1"/>
  <c r="G12" i="14"/>
  <c r="G23" i="25" s="1"/>
  <c r="F18" i="35" s="1"/>
  <c r="G57" i="28" s="1"/>
  <c r="H12" i="14"/>
  <c r="H23" i="25" s="1"/>
  <c r="G18" i="35" s="1"/>
  <c r="H57" i="28" s="1"/>
  <c r="I12" i="14"/>
  <c r="I23" i="25" s="1"/>
  <c r="H18" i="35" s="1"/>
  <c r="I57" i="28" s="1"/>
  <c r="J12" i="14"/>
  <c r="J23" i="25" s="1"/>
  <c r="I18" i="35" s="1"/>
  <c r="J57" i="28" s="1"/>
  <c r="K12" i="14"/>
  <c r="K23" i="25"/>
  <c r="J18" i="35" s="1"/>
  <c r="K57" i="28" s="1"/>
  <c r="L12" i="14"/>
  <c r="L23" i="25" s="1"/>
  <c r="K18" i="35" s="1"/>
  <c r="L57" i="28" s="1"/>
  <c r="M12" i="14"/>
  <c r="M23" i="25"/>
  <c r="L18" i="35" s="1"/>
  <c r="M57" i="28" s="1"/>
  <c r="N12" i="14"/>
  <c r="N23" i="25" s="1"/>
  <c r="M18" i="35" s="1"/>
  <c r="N57" i="28" s="1"/>
  <c r="O12" i="14"/>
  <c r="O23" i="25"/>
  <c r="N18" i="35" s="1"/>
  <c r="O57" i="28" s="1"/>
  <c r="D12" i="21"/>
  <c r="D25" i="25" s="1"/>
  <c r="C20" i="35" s="1"/>
  <c r="D59" i="28" s="1"/>
  <c r="E12" i="21"/>
  <c r="E25" i="25" s="1"/>
  <c r="D20" i="35" s="1"/>
  <c r="E59" i="28" s="1"/>
  <c r="F12" i="21"/>
  <c r="F25" i="25" s="1"/>
  <c r="E20" i="35" s="1"/>
  <c r="F59" i="28" s="1"/>
  <c r="G12" i="21"/>
  <c r="G25" i="25" s="1"/>
  <c r="F20" i="35" s="1"/>
  <c r="G59" i="28" s="1"/>
  <c r="H12" i="21"/>
  <c r="H25" i="25"/>
  <c r="G20" i="35" s="1"/>
  <c r="H59" i="28" s="1"/>
  <c r="I12" i="21"/>
  <c r="I25" i="25" s="1"/>
  <c r="H20" i="35" s="1"/>
  <c r="I59" i="28" s="1"/>
  <c r="J12" i="21"/>
  <c r="J25" i="25"/>
  <c r="I20" i="35" s="1"/>
  <c r="J59" i="28" s="1"/>
  <c r="K12" i="21"/>
  <c r="K25" i="25" s="1"/>
  <c r="J20" i="35" s="1"/>
  <c r="K59" i="28" s="1"/>
  <c r="L12" i="21"/>
  <c r="L25" i="25"/>
  <c r="K20" i="35" s="1"/>
  <c r="L59" i="28" s="1"/>
  <c r="M12" i="21"/>
  <c r="M25" i="25" s="1"/>
  <c r="L20" i="35" s="1"/>
  <c r="M59" i="28" s="1"/>
  <c r="N12" i="21"/>
  <c r="N25" i="25"/>
  <c r="M20" i="35" s="1"/>
  <c r="N59" i="28" s="1"/>
  <c r="O12" i="21"/>
  <c r="O25" i="25" s="1"/>
  <c r="N20" i="35" s="1"/>
  <c r="O59" i="28" s="1"/>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4" i="7"/>
  <c r="Q45" i="7"/>
  <c r="Q46" i="7"/>
  <c r="Q47" i="7"/>
  <c r="Q48" i="7"/>
  <c r="Q49" i="7"/>
  <c r="Q50" i="7"/>
  <c r="Q51" i="7"/>
  <c r="Q52" i="7"/>
  <c r="Q53" i="7"/>
  <c r="Q54" i="7"/>
  <c r="Q55" i="7"/>
  <c r="Q56" i="7"/>
  <c r="Q57" i="7"/>
  <c r="Q58" i="7"/>
  <c r="Q59" i="7"/>
  <c r="Q60" i="7"/>
  <c r="Q61" i="7"/>
  <c r="Q62" i="7"/>
  <c r="Q63" i="7"/>
  <c r="Q64" i="7"/>
  <c r="Q65" i="7"/>
  <c r="Q66" i="7"/>
  <c r="Q67" i="7"/>
  <c r="Q68" i="7"/>
  <c r="Q69" i="7"/>
  <c r="Q70" i="7"/>
  <c r="Q71" i="7"/>
  <c r="Q72" i="7"/>
  <c r="Q73" i="7"/>
  <c r="Q74" i="7"/>
  <c r="Q75" i="7"/>
  <c r="Q76" i="7"/>
  <c r="Q77" i="7"/>
  <c r="Q78" i="7"/>
  <c r="Q79" i="7"/>
  <c r="Q80" i="7"/>
  <c r="Q81" i="7"/>
  <c r="Q82" i="7"/>
  <c r="Q83" i="7"/>
  <c r="Q84" i="7"/>
  <c r="Q85" i="7"/>
  <c r="Q86" i="7"/>
  <c r="Q87" i="7"/>
  <c r="Q88" i="7"/>
  <c r="Q89" i="7"/>
  <c r="Q90" i="7"/>
  <c r="Q91" i="7"/>
  <c r="Q92" i="7"/>
  <c r="Q93" i="7"/>
  <c r="Q94" i="7"/>
  <c r="Q95" i="7"/>
  <c r="Q96" i="7"/>
  <c r="Q97" i="7"/>
  <c r="Q98" i="7"/>
  <c r="Q99" i="7"/>
  <c r="Q100" i="7"/>
  <c r="Q101" i="7"/>
  <c r="Q102" i="7"/>
  <c r="Q103" i="7"/>
  <c r="Q104" i="7"/>
  <c r="Q105" i="7"/>
  <c r="Q106" i="7"/>
  <c r="Q107" i="7"/>
  <c r="Q108" i="7"/>
  <c r="Q109" i="7"/>
  <c r="Q110" i="7"/>
  <c r="Q111" i="7"/>
  <c r="Q112" i="7"/>
  <c r="Q113" i="7"/>
  <c r="Q114" i="7"/>
  <c r="Q115" i="7"/>
  <c r="Q116" i="7"/>
  <c r="Q117" i="7"/>
  <c r="Q118" i="7"/>
  <c r="Q119" i="7"/>
  <c r="Q120" i="7"/>
  <c r="Q121" i="7"/>
  <c r="Q122" i="7"/>
  <c r="Q123" i="7"/>
  <c r="Q124" i="7"/>
  <c r="Q125" i="7"/>
  <c r="Q126" i="7"/>
  <c r="Q127" i="7"/>
  <c r="Q128" i="7"/>
  <c r="Q129" i="7"/>
  <c r="Q130" i="7"/>
  <c r="Q131" i="7"/>
  <c r="Q132" i="7"/>
  <c r="Q133" i="7"/>
  <c r="Q134" i="7"/>
  <c r="Q135" i="7"/>
  <c r="Q136" i="7"/>
  <c r="Q137" i="7"/>
  <c r="Q138" i="7"/>
  <c r="Q139" i="7"/>
  <c r="Q140" i="7"/>
  <c r="Q141" i="7"/>
  <c r="Q142" i="7"/>
  <c r="Q143" i="7"/>
  <c r="Q144" i="7"/>
  <c r="Q145" i="7"/>
  <c r="Q146" i="7"/>
  <c r="Q147" i="7"/>
  <c r="Q148" i="7"/>
  <c r="Q149" i="7"/>
  <c r="Q150" i="7"/>
  <c r="Q151" i="7"/>
  <c r="Q152" i="7"/>
  <c r="Q153" i="7"/>
  <c r="Q154" i="7"/>
  <c r="Q155" i="7"/>
  <c r="Q156" i="7"/>
  <c r="Q157" i="7"/>
  <c r="Q158" i="7"/>
  <c r="Q159" i="7"/>
  <c r="Q160" i="7"/>
  <c r="Q161" i="7"/>
  <c r="Q162" i="7"/>
  <c r="Q163" i="7"/>
  <c r="Q164" i="7"/>
  <c r="Q165" i="7"/>
  <c r="Q166" i="7"/>
  <c r="Q167" i="7"/>
  <c r="Q168" i="7"/>
  <c r="Q169" i="7"/>
  <c r="Q170" i="7"/>
  <c r="Q171" i="7"/>
  <c r="Q172" i="7"/>
  <c r="Q173" i="7"/>
  <c r="Q174" i="7"/>
  <c r="Q175" i="7"/>
  <c r="Q176" i="7"/>
  <c r="Q177" i="7"/>
  <c r="Q178" i="7"/>
  <c r="Q179" i="7"/>
  <c r="Q180" i="7"/>
  <c r="Q181" i="7"/>
  <c r="Q182" i="7"/>
  <c r="Q183" i="7"/>
  <c r="Q184" i="7"/>
  <c r="Q185" i="7"/>
  <c r="Q186" i="7"/>
  <c r="Q187" i="7"/>
  <c r="Q188" i="7"/>
  <c r="Q189" i="7"/>
  <c r="Q190" i="7"/>
  <c r="Q191" i="7"/>
  <c r="Q192" i="7"/>
  <c r="Q193" i="7"/>
  <c r="Q194" i="7"/>
  <c r="Q195" i="7"/>
  <c r="Q196" i="7"/>
  <c r="Q197" i="7"/>
  <c r="Q198" i="7"/>
  <c r="Q199" i="7"/>
  <c r="Q200" i="7"/>
  <c r="Q201" i="7"/>
  <c r="Q202" i="7"/>
  <c r="Q203" i="7"/>
  <c r="Q204" i="7"/>
  <c r="Q205" i="7"/>
  <c r="Q206" i="7"/>
  <c r="Q207" i="7"/>
  <c r="Q208" i="7"/>
  <c r="Q209" i="7"/>
  <c r="Q210" i="7"/>
  <c r="Q211" i="7"/>
  <c r="Q212" i="7"/>
  <c r="Q213" i="7"/>
  <c r="Q214" i="7"/>
  <c r="Q215" i="7"/>
  <c r="Q216" i="7"/>
  <c r="Q217" i="7"/>
  <c r="Q218" i="7"/>
  <c r="Q219" i="7"/>
  <c r="Q220" i="7"/>
  <c r="Q221" i="7"/>
  <c r="Q222" i="7"/>
  <c r="Q223" i="7"/>
  <c r="Q224" i="7"/>
  <c r="Q225" i="7"/>
  <c r="Q226" i="7"/>
  <c r="Q227" i="7"/>
  <c r="Q228" i="7"/>
  <c r="Q229" i="7"/>
  <c r="Q230" i="7"/>
  <c r="Q231" i="7"/>
  <c r="Q232" i="7"/>
  <c r="Q233" i="7"/>
  <c r="Q234" i="7"/>
  <c r="Q235" i="7"/>
  <c r="Q236" i="7"/>
  <c r="Q237" i="7"/>
  <c r="Q238" i="7"/>
  <c r="Q239" i="7"/>
  <c r="Q240" i="7"/>
  <c r="Q241" i="7"/>
  <c r="Q242" i="7"/>
  <c r="Q243" i="7"/>
  <c r="Q244" i="7"/>
  <c r="Q245" i="7"/>
  <c r="Q246" i="7"/>
  <c r="Q247" i="7"/>
  <c r="Q248" i="7"/>
  <c r="Q249" i="7"/>
  <c r="Q250" i="7"/>
  <c r="Q251" i="7"/>
  <c r="Q252" i="7"/>
  <c r="Q253" i="7"/>
  <c r="Q254" i="7"/>
  <c r="Q255" i="7"/>
  <c r="Q256" i="7"/>
  <c r="Q257" i="7"/>
  <c r="Q258" i="7"/>
  <c r="Q259" i="7"/>
  <c r="Q260" i="7"/>
  <c r="Q261" i="7"/>
  <c r="Q262" i="7"/>
  <c r="Q263" i="7"/>
  <c r="Q264" i="7"/>
  <c r="Q265" i="7"/>
  <c r="Q266" i="7"/>
  <c r="Q267" i="7"/>
  <c r="Q268" i="7"/>
  <c r="Q269" i="7"/>
  <c r="Q270" i="7"/>
  <c r="Q271" i="7"/>
  <c r="Q272" i="7"/>
  <c r="Q273" i="7"/>
  <c r="Q274" i="7"/>
  <c r="Q275" i="7"/>
  <c r="Q276" i="7"/>
  <c r="Q277" i="7"/>
  <c r="Q278" i="7"/>
  <c r="Q279" i="7"/>
  <c r="Q280" i="7"/>
  <c r="Q281" i="7"/>
  <c r="Q282" i="7"/>
  <c r="Q283" i="7"/>
  <c r="Q284" i="7"/>
  <c r="Q285" i="7"/>
  <c r="Q286" i="7"/>
  <c r="Q287" i="7"/>
  <c r="Q288" i="7"/>
  <c r="Q289" i="7"/>
  <c r="Q290" i="7"/>
  <c r="Q291" i="7"/>
  <c r="Q292" i="7"/>
  <c r="Q293" i="7"/>
  <c r="Q294" i="7"/>
  <c r="Q295" i="7"/>
  <c r="Q296" i="7"/>
  <c r="Q297" i="7"/>
  <c r="Q298" i="7"/>
  <c r="Q299" i="7"/>
  <c r="Q300" i="7"/>
  <c r="Q301" i="7"/>
  <c r="Q302" i="7"/>
  <c r="Q303" i="7"/>
  <c r="Q304" i="7"/>
  <c r="Q305" i="7"/>
  <c r="Q306" i="7"/>
  <c r="Q307" i="7"/>
  <c r="Q308" i="7"/>
  <c r="Q309" i="7"/>
  <c r="Q310" i="7"/>
  <c r="Q311" i="7"/>
  <c r="Q312" i="7"/>
  <c r="Q313" i="7"/>
  <c r="Q314" i="7"/>
  <c r="Q315" i="7"/>
  <c r="Q316" i="7"/>
  <c r="Q317" i="7"/>
  <c r="Q318" i="7"/>
  <c r="Q319" i="7"/>
  <c r="Q320" i="7"/>
  <c r="Q321" i="7"/>
  <c r="Q322" i="7"/>
  <c r="Q323" i="7"/>
  <c r="Q324" i="7"/>
  <c r="Q325" i="7"/>
  <c r="Q326" i="7"/>
  <c r="Q327" i="7"/>
  <c r="Q328" i="7"/>
  <c r="Q329" i="7"/>
  <c r="Q330" i="7"/>
  <c r="Q331" i="7"/>
  <c r="Q332" i="7"/>
  <c r="Q333" i="7"/>
  <c r="Q334" i="7"/>
  <c r="Q335" i="7"/>
  <c r="Q336" i="7"/>
  <c r="Q337" i="7"/>
  <c r="Q338" i="7"/>
  <c r="Q339" i="7"/>
  <c r="Q340" i="7"/>
  <c r="Q341" i="7"/>
  <c r="Q342" i="7"/>
  <c r="Q343" i="7"/>
  <c r="Q344" i="7"/>
  <c r="Q345" i="7"/>
  <c r="Q346" i="7"/>
  <c r="Q347" i="7"/>
  <c r="Q348" i="7"/>
  <c r="Q349" i="7"/>
  <c r="Q350" i="7"/>
  <c r="Q351" i="7"/>
  <c r="Q352" i="7"/>
  <c r="Q353" i="7"/>
  <c r="Q354" i="7"/>
  <c r="Q355" i="7"/>
  <c r="Q356" i="7"/>
  <c r="Q357" i="7"/>
  <c r="Q358" i="7"/>
  <c r="Q359" i="7"/>
  <c r="Q360" i="7"/>
  <c r="Q361" i="7"/>
  <c r="Q362" i="7"/>
  <c r="Q363" i="7"/>
  <c r="Q364" i="7"/>
  <c r="Q365" i="7"/>
  <c r="Q366" i="7"/>
  <c r="Q367" i="7"/>
  <c r="Q368" i="7"/>
  <c r="Q369" i="7"/>
  <c r="Q370" i="7"/>
  <c r="Q371" i="7"/>
  <c r="Q372" i="7"/>
  <c r="Q373" i="7"/>
  <c r="Q374" i="7"/>
  <c r="Q375" i="7"/>
  <c r="Q376" i="7"/>
  <c r="Q377" i="7"/>
  <c r="Q378" i="7"/>
  <c r="Q379" i="7"/>
  <c r="Q380" i="7"/>
  <c r="Q381" i="7"/>
  <c r="Q382" i="7"/>
  <c r="Q383" i="7"/>
  <c r="Q384" i="7"/>
  <c r="Q385" i="7"/>
  <c r="Q386" i="7"/>
  <c r="Q387" i="7"/>
  <c r="Q388" i="7"/>
  <c r="Q389" i="7"/>
  <c r="Q390" i="7"/>
  <c r="Q391" i="7"/>
  <c r="Q392" i="7"/>
  <c r="Q393" i="7"/>
  <c r="Q394" i="7"/>
  <c r="Q395" i="7"/>
  <c r="Q396" i="7"/>
  <c r="Q397" i="7"/>
  <c r="Q398" i="7"/>
  <c r="Q399" i="7"/>
  <c r="Q400" i="7"/>
  <c r="Q401" i="7"/>
  <c r="Q402" i="7"/>
  <c r="Q403" i="7"/>
  <c r="Q404" i="7"/>
  <c r="Q405" i="7"/>
  <c r="Q406" i="7"/>
  <c r="Q407" i="7"/>
  <c r="Q408" i="7"/>
  <c r="Q409" i="7"/>
  <c r="Q410" i="7"/>
  <c r="Q411" i="7"/>
  <c r="Q412" i="7"/>
  <c r="Q413" i="7"/>
  <c r="Q414" i="7"/>
  <c r="Q415" i="7"/>
  <c r="Q416" i="7"/>
  <c r="Q417" i="7"/>
  <c r="Q418" i="7"/>
  <c r="Q419" i="7"/>
  <c r="Q420" i="7"/>
  <c r="Q421" i="7"/>
  <c r="Q422" i="7"/>
  <c r="Q423" i="7"/>
  <c r="Q424" i="7"/>
  <c r="Q425" i="7"/>
  <c r="Q426" i="7"/>
  <c r="Q427" i="7"/>
  <c r="Q428" i="7"/>
  <c r="Q429" i="7"/>
  <c r="Q430" i="7"/>
  <c r="Q431" i="7"/>
  <c r="Q432" i="7"/>
  <c r="Q433" i="7"/>
  <c r="Q434" i="7"/>
  <c r="Q435" i="7"/>
  <c r="Q436" i="7"/>
  <c r="Q437" i="7"/>
  <c r="Q438" i="7"/>
  <c r="Q439" i="7"/>
  <c r="Q440" i="7"/>
  <c r="Q441" i="7"/>
  <c r="Q442" i="7"/>
  <c r="Q443" i="7"/>
  <c r="Q444" i="7"/>
  <c r="Q445" i="7"/>
  <c r="Q446" i="7"/>
  <c r="Q447" i="7"/>
  <c r="Q448" i="7"/>
  <c r="Q449" i="7"/>
  <c r="Q450" i="7"/>
  <c r="Q451" i="7"/>
  <c r="Q452" i="7"/>
  <c r="Q453" i="7"/>
  <c r="Q454" i="7"/>
  <c r="Q455" i="7"/>
  <c r="Q456" i="7"/>
  <c r="Q457" i="7"/>
  <c r="Q458" i="7"/>
  <c r="Q459" i="7"/>
  <c r="Q460" i="7"/>
  <c r="Q461" i="7"/>
  <c r="Q462" i="7"/>
  <c r="Q463" i="7"/>
  <c r="Q464" i="7"/>
  <c r="Q465" i="7"/>
  <c r="Q466" i="7"/>
  <c r="Q467" i="7"/>
  <c r="Q468" i="7"/>
  <c r="Q469" i="7"/>
  <c r="Q470" i="7"/>
  <c r="Q471" i="7"/>
  <c r="Q472" i="7"/>
  <c r="Q473" i="7"/>
  <c r="Q474" i="7"/>
  <c r="Q475" i="7"/>
  <c r="Q476" i="7"/>
  <c r="Q477" i="7"/>
  <c r="Q478" i="7"/>
  <c r="Q479" i="7"/>
  <c r="Q480" i="7"/>
  <c r="Q481" i="7"/>
  <c r="Q482" i="7"/>
  <c r="Q483" i="7"/>
  <c r="Q484" i="7"/>
  <c r="Q485" i="7"/>
  <c r="Q486" i="7"/>
  <c r="Q487" i="7"/>
  <c r="Q488" i="7"/>
  <c r="Q489" i="7"/>
  <c r="Q490" i="7"/>
  <c r="Q491" i="7"/>
  <c r="Q492" i="7"/>
  <c r="Q493" i="7"/>
  <c r="Q494" i="7"/>
  <c r="Q495" i="7"/>
  <c r="Q496" i="7"/>
  <c r="Q497" i="7"/>
  <c r="Q498" i="7"/>
  <c r="Q499" i="7"/>
  <c r="Q500" i="7"/>
  <c r="Q501" i="7"/>
  <c r="Q502" i="7"/>
  <c r="Q503" i="7"/>
  <c r="Q504" i="7"/>
  <c r="Q505" i="7"/>
  <c r="L15" i="7"/>
  <c r="H15" i="7" s="1"/>
  <c r="H11" i="7" s="1"/>
  <c r="Q15" i="39"/>
  <c r="Q16" i="39"/>
  <c r="Q17" i="39"/>
  <c r="Q18" i="39"/>
  <c r="Q19" i="39"/>
  <c r="Q20" i="39"/>
  <c r="Q21" i="39"/>
  <c r="Q22" i="39"/>
  <c r="Q23" i="39"/>
  <c r="Q24" i="39"/>
  <c r="Q25" i="39"/>
  <c r="Q26" i="39"/>
  <c r="Q27" i="39"/>
  <c r="Q28" i="39"/>
  <c r="Q29" i="39"/>
  <c r="Q30" i="39"/>
  <c r="Q31" i="39"/>
  <c r="Q32" i="39"/>
  <c r="Q33" i="39"/>
  <c r="Q34" i="39"/>
  <c r="Q35" i="39"/>
  <c r="Q36" i="39"/>
  <c r="Q37" i="39"/>
  <c r="Q38" i="39"/>
  <c r="Q39" i="39"/>
  <c r="Q40" i="39"/>
  <c r="Q41" i="39"/>
  <c r="Q42" i="39"/>
  <c r="Q43" i="39"/>
  <c r="Q44" i="39"/>
  <c r="Q45" i="39"/>
  <c r="Q46" i="39"/>
  <c r="Q47" i="39"/>
  <c r="Q48" i="39"/>
  <c r="Q49" i="39"/>
  <c r="Q50" i="39"/>
  <c r="Q51" i="39"/>
  <c r="Q52" i="39"/>
  <c r="Q53" i="39"/>
  <c r="Q54" i="39"/>
  <c r="Q55" i="39"/>
  <c r="Q56" i="39"/>
  <c r="Q57" i="39"/>
  <c r="Q58" i="39"/>
  <c r="Q59" i="39"/>
  <c r="Q60" i="39"/>
  <c r="Q61" i="39"/>
  <c r="Q62" i="39"/>
  <c r="Q63" i="39"/>
  <c r="Q64" i="39"/>
  <c r="Q65" i="39"/>
  <c r="Q66" i="39"/>
  <c r="Q67" i="39"/>
  <c r="Q68" i="39"/>
  <c r="Q69" i="39"/>
  <c r="Q70" i="39"/>
  <c r="Q71" i="39"/>
  <c r="Q72" i="39"/>
  <c r="Q73" i="39"/>
  <c r="Q74" i="39"/>
  <c r="Q75" i="39"/>
  <c r="Q76" i="39"/>
  <c r="Q77" i="39"/>
  <c r="Q78" i="39"/>
  <c r="Q79" i="39"/>
  <c r="Q80" i="39"/>
  <c r="Q81" i="39"/>
  <c r="Q82" i="39"/>
  <c r="Q83" i="39"/>
  <c r="Q84" i="39"/>
  <c r="Q85" i="39"/>
  <c r="Q86" i="39"/>
  <c r="Q87" i="39"/>
  <c r="Q88" i="39"/>
  <c r="Q89" i="39"/>
  <c r="Q90" i="39"/>
  <c r="Q91" i="39"/>
  <c r="Q92" i="39"/>
  <c r="Q93" i="39"/>
  <c r="Q94" i="39"/>
  <c r="Q95" i="39"/>
  <c r="Q96" i="39"/>
  <c r="Q97" i="39"/>
  <c r="Q98" i="39"/>
  <c r="Q99" i="39"/>
  <c r="Q100" i="39"/>
  <c r="Q101" i="39"/>
  <c r="Q102" i="39"/>
  <c r="Q103" i="39"/>
  <c r="Q104" i="39"/>
  <c r="Q105" i="39"/>
  <c r="Q106" i="39"/>
  <c r="Q107" i="39"/>
  <c r="Q108" i="39"/>
  <c r="Q109" i="39"/>
  <c r="Q110" i="39"/>
  <c r="Q111" i="39"/>
  <c r="Q112" i="39"/>
  <c r="Q113" i="39"/>
  <c r="Q114" i="39"/>
  <c r="Q115" i="39"/>
  <c r="Q116" i="39"/>
  <c r="Q117" i="39"/>
  <c r="Q118" i="39"/>
  <c r="Q119" i="39"/>
  <c r="Q120" i="39"/>
  <c r="Q121" i="39"/>
  <c r="Q122" i="39"/>
  <c r="Q123" i="39"/>
  <c r="Q124" i="39"/>
  <c r="Q125" i="39"/>
  <c r="Q126" i="39"/>
  <c r="Q127" i="39"/>
  <c r="Q128" i="39"/>
  <c r="Q129" i="39"/>
  <c r="Q130" i="39"/>
  <c r="Q131" i="39"/>
  <c r="Q132" i="39"/>
  <c r="Q133" i="39"/>
  <c r="Q134" i="39"/>
  <c r="Q135" i="39"/>
  <c r="Q136" i="39"/>
  <c r="Q137" i="39"/>
  <c r="Q138" i="39"/>
  <c r="Q139" i="39"/>
  <c r="Q140" i="39"/>
  <c r="Q141" i="39"/>
  <c r="Q142" i="39"/>
  <c r="Q143" i="39"/>
  <c r="Q144" i="39"/>
  <c r="Q145" i="39"/>
  <c r="Q146" i="39"/>
  <c r="Q147" i="39"/>
  <c r="Q148" i="39"/>
  <c r="Q149" i="39"/>
  <c r="Q150" i="39"/>
  <c r="Q151" i="39"/>
  <c r="Q152" i="39"/>
  <c r="Q153" i="39"/>
  <c r="Q154" i="39"/>
  <c r="Q155" i="39"/>
  <c r="Q156" i="39"/>
  <c r="Q157" i="39"/>
  <c r="Q158" i="39"/>
  <c r="Q159" i="39"/>
  <c r="Q160" i="39"/>
  <c r="Q161" i="39"/>
  <c r="Q162" i="39"/>
  <c r="Q163" i="39"/>
  <c r="Q164" i="39"/>
  <c r="Q165" i="39"/>
  <c r="Q166" i="39"/>
  <c r="Q167" i="39"/>
  <c r="Q168" i="39"/>
  <c r="Q169" i="39"/>
  <c r="Q170" i="39"/>
  <c r="Q171" i="39"/>
  <c r="Q172" i="39"/>
  <c r="Q173" i="39"/>
  <c r="Q174" i="39"/>
  <c r="Q175" i="39"/>
  <c r="Q176" i="39"/>
  <c r="Q177" i="39"/>
  <c r="Q178" i="39"/>
  <c r="Q179" i="39"/>
  <c r="Q180" i="39"/>
  <c r="Q181" i="39"/>
  <c r="Q182" i="39"/>
  <c r="Q183" i="39"/>
  <c r="Q184" i="39"/>
  <c r="Q185" i="39"/>
  <c r="Q186" i="39"/>
  <c r="Q187" i="39"/>
  <c r="Q188" i="39"/>
  <c r="Q189" i="39"/>
  <c r="Q190" i="39"/>
  <c r="Q191" i="39"/>
  <c r="Q192" i="39"/>
  <c r="Q193" i="39"/>
  <c r="Q194" i="39"/>
  <c r="Q195" i="39"/>
  <c r="Q196" i="39"/>
  <c r="Q197" i="39"/>
  <c r="Q198" i="39"/>
  <c r="Q199" i="39"/>
  <c r="Q200" i="39"/>
  <c r="Q201" i="39"/>
  <c r="Q202" i="39"/>
  <c r="Q203" i="39"/>
  <c r="Q204" i="39"/>
  <c r="Q205" i="39"/>
  <c r="Q206" i="39"/>
  <c r="Q207" i="39"/>
  <c r="Q208" i="39"/>
  <c r="Q209" i="39"/>
  <c r="Q210" i="39"/>
  <c r="Q211" i="39"/>
  <c r="Q212" i="39"/>
  <c r="Q213" i="39"/>
  <c r="Q214" i="39"/>
  <c r="Q215" i="39"/>
  <c r="Q216" i="39"/>
  <c r="Q217" i="39"/>
  <c r="Q218" i="39"/>
  <c r="Q219" i="39"/>
  <c r="Q220" i="39"/>
  <c r="Q221" i="39"/>
  <c r="Q222" i="39"/>
  <c r="Q223" i="39"/>
  <c r="Q224" i="39"/>
  <c r="Q225" i="39"/>
  <c r="Q226" i="39"/>
  <c r="Q227" i="39"/>
  <c r="Q228" i="39"/>
  <c r="Q229" i="39"/>
  <c r="Q230" i="39"/>
  <c r="Q231" i="39"/>
  <c r="Q232" i="39"/>
  <c r="Q233" i="39"/>
  <c r="Q234" i="39"/>
  <c r="Q235" i="39"/>
  <c r="Q236" i="39"/>
  <c r="Q237" i="39"/>
  <c r="Q238" i="39"/>
  <c r="Q239" i="39"/>
  <c r="Q240" i="39"/>
  <c r="Q241" i="39"/>
  <c r="Q242" i="39"/>
  <c r="Q243" i="39"/>
  <c r="Q244" i="39"/>
  <c r="Q245" i="39"/>
  <c r="Q246" i="39"/>
  <c r="Q247" i="39"/>
  <c r="Q248" i="39"/>
  <c r="Q249" i="39"/>
  <c r="Q250" i="39"/>
  <c r="Q251" i="39"/>
  <c r="Q252" i="39"/>
  <c r="Q253" i="39"/>
  <c r="Q254" i="39"/>
  <c r="Q255" i="39"/>
  <c r="Q256" i="39"/>
  <c r="Q257" i="39"/>
  <c r="Q258" i="39"/>
  <c r="Q259" i="39"/>
  <c r="Q260" i="39"/>
  <c r="Q261" i="39"/>
  <c r="Q262" i="39"/>
  <c r="Q263" i="39"/>
  <c r="Q264" i="39"/>
  <c r="Q265" i="39"/>
  <c r="Q266" i="39"/>
  <c r="Q267" i="39"/>
  <c r="Q268" i="39"/>
  <c r="Q269" i="39"/>
  <c r="Q270" i="39"/>
  <c r="Q271" i="39"/>
  <c r="Q272" i="39"/>
  <c r="Q273" i="39"/>
  <c r="Q274" i="39"/>
  <c r="Q275" i="39"/>
  <c r="Q276" i="39"/>
  <c r="Q277" i="39"/>
  <c r="Q278" i="39"/>
  <c r="Q279" i="39"/>
  <c r="Q280" i="39"/>
  <c r="Q281" i="39"/>
  <c r="Q282" i="39"/>
  <c r="Q283" i="39"/>
  <c r="Q284" i="39"/>
  <c r="Q285" i="39"/>
  <c r="Q286" i="39"/>
  <c r="Q287" i="39"/>
  <c r="Q288" i="39"/>
  <c r="Q289" i="39"/>
  <c r="Q290" i="39"/>
  <c r="Q291" i="39"/>
  <c r="Q292" i="39"/>
  <c r="Q293" i="39"/>
  <c r="Q294" i="39"/>
  <c r="Q295" i="39"/>
  <c r="Q296" i="39"/>
  <c r="Q297" i="39"/>
  <c r="Q298" i="39"/>
  <c r="Q299" i="39"/>
  <c r="Q300" i="39"/>
  <c r="Q301" i="39"/>
  <c r="Q302" i="39"/>
  <c r="Q303" i="39"/>
  <c r="Q304" i="39"/>
  <c r="Q305" i="39"/>
  <c r="Q306" i="39"/>
  <c r="Q307" i="39"/>
  <c r="Q308" i="39"/>
  <c r="Q309" i="39"/>
  <c r="Q310" i="39"/>
  <c r="Q311" i="39"/>
  <c r="Q312" i="39"/>
  <c r="Q313" i="39"/>
  <c r="Q314" i="39"/>
  <c r="Q315" i="39"/>
  <c r="Q316" i="39"/>
  <c r="Q317" i="39"/>
  <c r="Q318" i="39"/>
  <c r="Q319" i="39"/>
  <c r="Q320" i="39"/>
  <c r="Q321" i="39"/>
  <c r="Q322" i="39"/>
  <c r="Q323" i="39"/>
  <c r="Q324" i="39"/>
  <c r="Q325" i="39"/>
  <c r="Q326" i="39"/>
  <c r="Q327" i="39"/>
  <c r="Q328" i="39"/>
  <c r="Q329" i="39"/>
  <c r="Q330" i="39"/>
  <c r="Q331" i="39"/>
  <c r="Q332" i="39"/>
  <c r="Q333" i="39"/>
  <c r="Q334" i="39"/>
  <c r="Q335" i="39"/>
  <c r="Q336" i="39"/>
  <c r="Q337" i="39"/>
  <c r="Q338" i="39"/>
  <c r="Q339" i="39"/>
  <c r="Q340" i="39"/>
  <c r="Q341" i="39"/>
  <c r="Q342" i="39"/>
  <c r="Q343" i="39"/>
  <c r="Q344" i="39"/>
  <c r="Q345" i="39"/>
  <c r="Q346" i="39"/>
  <c r="Q347" i="39"/>
  <c r="Q348" i="39"/>
  <c r="Q349" i="39"/>
  <c r="Q350" i="39"/>
  <c r="Q351" i="39"/>
  <c r="Q352" i="39"/>
  <c r="Q353" i="39"/>
  <c r="Q354" i="39"/>
  <c r="Q355" i="39"/>
  <c r="Q356" i="39"/>
  <c r="Q357" i="39"/>
  <c r="Q358" i="39"/>
  <c r="Q359" i="39"/>
  <c r="Q360" i="39"/>
  <c r="Q361" i="39"/>
  <c r="Q362" i="39"/>
  <c r="Q363" i="39"/>
  <c r="Q364" i="39"/>
  <c r="Q365" i="39"/>
  <c r="Q366" i="39"/>
  <c r="Q367" i="39"/>
  <c r="Q368" i="39"/>
  <c r="Q369" i="39"/>
  <c r="Q370" i="39"/>
  <c r="Q371" i="39"/>
  <c r="Q372" i="39"/>
  <c r="Q373" i="39"/>
  <c r="Q374" i="39"/>
  <c r="Q375" i="39"/>
  <c r="Q376" i="39"/>
  <c r="Q377" i="39"/>
  <c r="Q378" i="39"/>
  <c r="Q379" i="39"/>
  <c r="Q380" i="39"/>
  <c r="Q381" i="39"/>
  <c r="Q382" i="39"/>
  <c r="Q383" i="39"/>
  <c r="Q384" i="39"/>
  <c r="Q385" i="39"/>
  <c r="Q386" i="39"/>
  <c r="Q387" i="39"/>
  <c r="Q388" i="39"/>
  <c r="Q389" i="39"/>
  <c r="Q390" i="39"/>
  <c r="Q391" i="39"/>
  <c r="Q392" i="39"/>
  <c r="Q393" i="39"/>
  <c r="Q394" i="39"/>
  <c r="Q395" i="39"/>
  <c r="Q396" i="39"/>
  <c r="Q397" i="39"/>
  <c r="Q398" i="39"/>
  <c r="Q399" i="39"/>
  <c r="Q400" i="39"/>
  <c r="Q401" i="39"/>
  <c r="Q402" i="39"/>
  <c r="Q403" i="39"/>
  <c r="Q404" i="39"/>
  <c r="Q405" i="39"/>
  <c r="Q406" i="39"/>
  <c r="Q407" i="39"/>
  <c r="Q408" i="39"/>
  <c r="Q409" i="39"/>
  <c r="Q410" i="39"/>
  <c r="Q411" i="39"/>
  <c r="Q412" i="39"/>
  <c r="Q413" i="39"/>
  <c r="Q414" i="39"/>
  <c r="Q415" i="39"/>
  <c r="Q416" i="39"/>
  <c r="Q417" i="39"/>
  <c r="Q418" i="39"/>
  <c r="Q419" i="39"/>
  <c r="Q420" i="39"/>
  <c r="Q421" i="39"/>
  <c r="Q422" i="39"/>
  <c r="Q423" i="39"/>
  <c r="Q424" i="39"/>
  <c r="Q425" i="39"/>
  <c r="Q426" i="39"/>
  <c r="Q427" i="39"/>
  <c r="Q428" i="39"/>
  <c r="Q429" i="39"/>
  <c r="Q430" i="39"/>
  <c r="Q431" i="39"/>
  <c r="Q432" i="39"/>
  <c r="Q433" i="39"/>
  <c r="Q434" i="39"/>
  <c r="Q435" i="39"/>
  <c r="Q436" i="39"/>
  <c r="Q437" i="39"/>
  <c r="Q438" i="39"/>
  <c r="Q439" i="39"/>
  <c r="Q440" i="39"/>
  <c r="Q441" i="39"/>
  <c r="Q442" i="39"/>
  <c r="Q443" i="39"/>
  <c r="Q444" i="39"/>
  <c r="Q445" i="39"/>
  <c r="Q446" i="39"/>
  <c r="Q447" i="39"/>
  <c r="Q448" i="39"/>
  <c r="Q449" i="39"/>
  <c r="Q450" i="39"/>
  <c r="Q451" i="39"/>
  <c r="Q452" i="39"/>
  <c r="Q453" i="39"/>
  <c r="Q454" i="39"/>
  <c r="Q455" i="39"/>
  <c r="Q456" i="39"/>
  <c r="Q457" i="39"/>
  <c r="Q458" i="39"/>
  <c r="Q459" i="39"/>
  <c r="Q460" i="39"/>
  <c r="Q461" i="39"/>
  <c r="Q462" i="39"/>
  <c r="Q463" i="39"/>
  <c r="Q464" i="39"/>
  <c r="Q465" i="39"/>
  <c r="Q466" i="39"/>
  <c r="Q467" i="39"/>
  <c r="Q468" i="39"/>
  <c r="Q469" i="39"/>
  <c r="Q470" i="39"/>
  <c r="Q471" i="39"/>
  <c r="Q472" i="39"/>
  <c r="Q473" i="39"/>
  <c r="Q474" i="39"/>
  <c r="Q475" i="39"/>
  <c r="Q476" i="39"/>
  <c r="Q477" i="39"/>
  <c r="Q478" i="39"/>
  <c r="Q479" i="39"/>
  <c r="Q480" i="39"/>
  <c r="Q481" i="39"/>
  <c r="Q482" i="39"/>
  <c r="Q483" i="39"/>
  <c r="Q484" i="39"/>
  <c r="Q485" i="39"/>
  <c r="Q486" i="39"/>
  <c r="Q487" i="39"/>
  <c r="Q488" i="39"/>
  <c r="Q489" i="39"/>
  <c r="Q490" i="39"/>
  <c r="Q491" i="39"/>
  <c r="Q492" i="39"/>
  <c r="Q493" i="39"/>
  <c r="Q494" i="39"/>
  <c r="Q495" i="39"/>
  <c r="Q496" i="39"/>
  <c r="Q497" i="39"/>
  <c r="Q498" i="39"/>
  <c r="Q499" i="39"/>
  <c r="Q500" i="39"/>
  <c r="Q501" i="39"/>
  <c r="Q502" i="39"/>
  <c r="Q503" i="39"/>
  <c r="Q504" i="39"/>
  <c r="Q505" i="39"/>
  <c r="Q15" i="40"/>
  <c r="Q16" i="40"/>
  <c r="Q17" i="40"/>
  <c r="Q18" i="40"/>
  <c r="Q19" i="40"/>
  <c r="Q20" i="40"/>
  <c r="Q21" i="40"/>
  <c r="Q22" i="40"/>
  <c r="Q23" i="40"/>
  <c r="Q24" i="40"/>
  <c r="Q25" i="40"/>
  <c r="Q26" i="40"/>
  <c r="Q27" i="40"/>
  <c r="Q28" i="40"/>
  <c r="Q29" i="40"/>
  <c r="Q30" i="40"/>
  <c r="Q31" i="40"/>
  <c r="Q32" i="40"/>
  <c r="Q33" i="40"/>
  <c r="Q34" i="40"/>
  <c r="Q35" i="40"/>
  <c r="Q36" i="40"/>
  <c r="Q37" i="40"/>
  <c r="Q38" i="40"/>
  <c r="Q39" i="40"/>
  <c r="Q40" i="40"/>
  <c r="Q41" i="40"/>
  <c r="Q42" i="40"/>
  <c r="Q43" i="40"/>
  <c r="Q44" i="40"/>
  <c r="Q45" i="40"/>
  <c r="Q46" i="40"/>
  <c r="Q47" i="40"/>
  <c r="Q48" i="40"/>
  <c r="Q49" i="40"/>
  <c r="Q50" i="40"/>
  <c r="Q51" i="40"/>
  <c r="Q52" i="40"/>
  <c r="Q53" i="40"/>
  <c r="Q54" i="40"/>
  <c r="Q55" i="40"/>
  <c r="Q56" i="40"/>
  <c r="Q57" i="40"/>
  <c r="Q58" i="40"/>
  <c r="Q59" i="40"/>
  <c r="Q60" i="40"/>
  <c r="Q61" i="40"/>
  <c r="Q62" i="40"/>
  <c r="Q63" i="40"/>
  <c r="Q64" i="40"/>
  <c r="Q65" i="40"/>
  <c r="Q66" i="40"/>
  <c r="Q67" i="40"/>
  <c r="Q68" i="40"/>
  <c r="Q69" i="40"/>
  <c r="Q70" i="40"/>
  <c r="Q71" i="40"/>
  <c r="Q72" i="40"/>
  <c r="Q73" i="40"/>
  <c r="Q74" i="40"/>
  <c r="Q75" i="40"/>
  <c r="Q76" i="40"/>
  <c r="Q77" i="40"/>
  <c r="Q78" i="40"/>
  <c r="Q79" i="40"/>
  <c r="Q80" i="40"/>
  <c r="Q81" i="40"/>
  <c r="Q82" i="40"/>
  <c r="Q83" i="40"/>
  <c r="Q84" i="40"/>
  <c r="Q85" i="40"/>
  <c r="Q86" i="40"/>
  <c r="Q87" i="40"/>
  <c r="Q88" i="40"/>
  <c r="Q89" i="40"/>
  <c r="Q90" i="40"/>
  <c r="Q91" i="40"/>
  <c r="Q92" i="40"/>
  <c r="Q93" i="40"/>
  <c r="Q94" i="40"/>
  <c r="Q95" i="40"/>
  <c r="Q96" i="40"/>
  <c r="Q97" i="40"/>
  <c r="Q98" i="40"/>
  <c r="Q99" i="40"/>
  <c r="Q100" i="40"/>
  <c r="Q101" i="40"/>
  <c r="Q102" i="40"/>
  <c r="Q103" i="40"/>
  <c r="Q104" i="40"/>
  <c r="Q105" i="40"/>
  <c r="Q106" i="40"/>
  <c r="Q107" i="40"/>
  <c r="Q108" i="40"/>
  <c r="Q109" i="40"/>
  <c r="Q110" i="40"/>
  <c r="Q111" i="40"/>
  <c r="Q112" i="40"/>
  <c r="Q113" i="40"/>
  <c r="Q114" i="40"/>
  <c r="Q115" i="40"/>
  <c r="Q116" i="40"/>
  <c r="Q117" i="40"/>
  <c r="Q118" i="40"/>
  <c r="Q119" i="40"/>
  <c r="Q120" i="40"/>
  <c r="Q121" i="40"/>
  <c r="Q122" i="40"/>
  <c r="Q123" i="40"/>
  <c r="Q124" i="40"/>
  <c r="Q125" i="40"/>
  <c r="Q126" i="40"/>
  <c r="Q127" i="40"/>
  <c r="Q128" i="40"/>
  <c r="Q129" i="40"/>
  <c r="Q130" i="40"/>
  <c r="Q131" i="40"/>
  <c r="Q132" i="40"/>
  <c r="Q133" i="40"/>
  <c r="Q134" i="40"/>
  <c r="Q135" i="40"/>
  <c r="Q136" i="40"/>
  <c r="Q137" i="40"/>
  <c r="Q138" i="40"/>
  <c r="Q139" i="40"/>
  <c r="Q140" i="40"/>
  <c r="Q141" i="40"/>
  <c r="Q142" i="40"/>
  <c r="Q143" i="40"/>
  <c r="Q144" i="40"/>
  <c r="Q145" i="40"/>
  <c r="Q146" i="40"/>
  <c r="Q147" i="40"/>
  <c r="Q148" i="40"/>
  <c r="Q149" i="40"/>
  <c r="Q150" i="40"/>
  <c r="Q151" i="40"/>
  <c r="Q152" i="40"/>
  <c r="Q153" i="40"/>
  <c r="Q154" i="40"/>
  <c r="Q155" i="40"/>
  <c r="Q156" i="40"/>
  <c r="Q157" i="40"/>
  <c r="Q158" i="40"/>
  <c r="Q159" i="40"/>
  <c r="Q160" i="40"/>
  <c r="Q161" i="40"/>
  <c r="Q162" i="40"/>
  <c r="Q163" i="40"/>
  <c r="Q164" i="40"/>
  <c r="Q165" i="40"/>
  <c r="Q166" i="40"/>
  <c r="Q167" i="40"/>
  <c r="Q168" i="40"/>
  <c r="Q169" i="40"/>
  <c r="Q170" i="40"/>
  <c r="Q171" i="40"/>
  <c r="Q172" i="40"/>
  <c r="Q173" i="40"/>
  <c r="Q174" i="40"/>
  <c r="Q175" i="40"/>
  <c r="Q176" i="40"/>
  <c r="Q177" i="40"/>
  <c r="Q178" i="40"/>
  <c r="Q179" i="40"/>
  <c r="Q180" i="40"/>
  <c r="Q181" i="40"/>
  <c r="Q182" i="40"/>
  <c r="Q183" i="40"/>
  <c r="Q184" i="40"/>
  <c r="Q185" i="40"/>
  <c r="Q186" i="40"/>
  <c r="Q187" i="40"/>
  <c r="Q188" i="40"/>
  <c r="Q189" i="40"/>
  <c r="Q190" i="40"/>
  <c r="Q191" i="40"/>
  <c r="Q192" i="40"/>
  <c r="Q193" i="40"/>
  <c r="Q194" i="40"/>
  <c r="Q195" i="40"/>
  <c r="Q196" i="40"/>
  <c r="Q197" i="40"/>
  <c r="Q198" i="40"/>
  <c r="Q199" i="40"/>
  <c r="Q200" i="40"/>
  <c r="Q201" i="40"/>
  <c r="Q202" i="40"/>
  <c r="Q203" i="40"/>
  <c r="Q204" i="40"/>
  <c r="Q205" i="40"/>
  <c r="Q206" i="40"/>
  <c r="Q207" i="40"/>
  <c r="Q208" i="40"/>
  <c r="Q209" i="40"/>
  <c r="Q210" i="40"/>
  <c r="Q211" i="40"/>
  <c r="Q212" i="40"/>
  <c r="Q213" i="40"/>
  <c r="Q214" i="40"/>
  <c r="Q215" i="40"/>
  <c r="Q216" i="40"/>
  <c r="Q217" i="40"/>
  <c r="Q218" i="40"/>
  <c r="Q219" i="40"/>
  <c r="Q220" i="40"/>
  <c r="Q221" i="40"/>
  <c r="Q222" i="40"/>
  <c r="Q223" i="40"/>
  <c r="Q224" i="40"/>
  <c r="Q225" i="40"/>
  <c r="Q226" i="40"/>
  <c r="Q227" i="40"/>
  <c r="Q228" i="40"/>
  <c r="Q229" i="40"/>
  <c r="Q230" i="40"/>
  <c r="Q231" i="40"/>
  <c r="Q232" i="40"/>
  <c r="Q233" i="40"/>
  <c r="Q234" i="40"/>
  <c r="Q235" i="40"/>
  <c r="Q236" i="40"/>
  <c r="Q237" i="40"/>
  <c r="Q238" i="40"/>
  <c r="Q239" i="40"/>
  <c r="Q240" i="40"/>
  <c r="Q241" i="40"/>
  <c r="Q242" i="40"/>
  <c r="Q243" i="40"/>
  <c r="Q244" i="40"/>
  <c r="Q245" i="40"/>
  <c r="Q246" i="40"/>
  <c r="Q247" i="40"/>
  <c r="Q248" i="40"/>
  <c r="Q249" i="40"/>
  <c r="Q250" i="40"/>
  <c r="Q251" i="40"/>
  <c r="Q252" i="40"/>
  <c r="Q253" i="40"/>
  <c r="Q254" i="40"/>
  <c r="Q255" i="40"/>
  <c r="Q256" i="40"/>
  <c r="Q257" i="40"/>
  <c r="Q258" i="40"/>
  <c r="Q259" i="40"/>
  <c r="Q260" i="40"/>
  <c r="Q261" i="40"/>
  <c r="Q262" i="40"/>
  <c r="Q263" i="40"/>
  <c r="Q264" i="40"/>
  <c r="Q265" i="40"/>
  <c r="Q266" i="40"/>
  <c r="Q267" i="40"/>
  <c r="Q268" i="40"/>
  <c r="Q269" i="40"/>
  <c r="Q270" i="40"/>
  <c r="Q271" i="40"/>
  <c r="Q272" i="40"/>
  <c r="Q273" i="40"/>
  <c r="Q274" i="40"/>
  <c r="Q275" i="40"/>
  <c r="Q276" i="40"/>
  <c r="Q277" i="40"/>
  <c r="Q278" i="40"/>
  <c r="Q279" i="40"/>
  <c r="Q280" i="40"/>
  <c r="Q281" i="40"/>
  <c r="Q282" i="40"/>
  <c r="Q283" i="40"/>
  <c r="Q284" i="40"/>
  <c r="Q285" i="40"/>
  <c r="Q286" i="40"/>
  <c r="Q287" i="40"/>
  <c r="Q288" i="40"/>
  <c r="Q289" i="40"/>
  <c r="Q290" i="40"/>
  <c r="Q291" i="40"/>
  <c r="Q292" i="40"/>
  <c r="Q293" i="40"/>
  <c r="Q294" i="40"/>
  <c r="Q295" i="40"/>
  <c r="Q296" i="40"/>
  <c r="Q297" i="40"/>
  <c r="Q298" i="40"/>
  <c r="Q299" i="40"/>
  <c r="Q300" i="40"/>
  <c r="Q301" i="40"/>
  <c r="Q302" i="40"/>
  <c r="Q303" i="40"/>
  <c r="Q304" i="40"/>
  <c r="Q305" i="40"/>
  <c r="Q306" i="40"/>
  <c r="Q307" i="40"/>
  <c r="Q308" i="40"/>
  <c r="Q309" i="40"/>
  <c r="Q310" i="40"/>
  <c r="Q311" i="40"/>
  <c r="Q312" i="40"/>
  <c r="Q313" i="40"/>
  <c r="Q314" i="40"/>
  <c r="Q315" i="40"/>
  <c r="Q316" i="40"/>
  <c r="Q317" i="40"/>
  <c r="Q318" i="40"/>
  <c r="Q319" i="40"/>
  <c r="Q320" i="40"/>
  <c r="Q321" i="40"/>
  <c r="Q322" i="40"/>
  <c r="Q323" i="40"/>
  <c r="Q324" i="40"/>
  <c r="Q325" i="40"/>
  <c r="Q326" i="40"/>
  <c r="Q327" i="40"/>
  <c r="Q328" i="40"/>
  <c r="Q329" i="40"/>
  <c r="Q330" i="40"/>
  <c r="Q331" i="40"/>
  <c r="Q332" i="40"/>
  <c r="Q333" i="40"/>
  <c r="Q334" i="40"/>
  <c r="Q335" i="40"/>
  <c r="Q336" i="40"/>
  <c r="Q337" i="40"/>
  <c r="Q338" i="40"/>
  <c r="Q339" i="40"/>
  <c r="Q340" i="40"/>
  <c r="Q341" i="40"/>
  <c r="Q342" i="40"/>
  <c r="Q343" i="40"/>
  <c r="Q344" i="40"/>
  <c r="Q345" i="40"/>
  <c r="Q346" i="40"/>
  <c r="Q347" i="40"/>
  <c r="Q348" i="40"/>
  <c r="Q349" i="40"/>
  <c r="Q350" i="40"/>
  <c r="Q351" i="40"/>
  <c r="Q352" i="40"/>
  <c r="Q353" i="40"/>
  <c r="Q354" i="40"/>
  <c r="Q355" i="40"/>
  <c r="Q356" i="40"/>
  <c r="Q357" i="40"/>
  <c r="Q358" i="40"/>
  <c r="Q359" i="40"/>
  <c r="Q360" i="40"/>
  <c r="Q361" i="40"/>
  <c r="Q362" i="40"/>
  <c r="Q363" i="40"/>
  <c r="Q364" i="40"/>
  <c r="Q365" i="40"/>
  <c r="Q366" i="40"/>
  <c r="Q367" i="40"/>
  <c r="Q368" i="40"/>
  <c r="Q369" i="40"/>
  <c r="Q370" i="40"/>
  <c r="Q371" i="40"/>
  <c r="Q372" i="40"/>
  <c r="Q373" i="40"/>
  <c r="Q374" i="40"/>
  <c r="Q375" i="40"/>
  <c r="Q376" i="40"/>
  <c r="Q377" i="40"/>
  <c r="Q378" i="40"/>
  <c r="Q379" i="40"/>
  <c r="Q380" i="40"/>
  <c r="Q381" i="40"/>
  <c r="Q382" i="40"/>
  <c r="Q383" i="40"/>
  <c r="Q384" i="40"/>
  <c r="Q385" i="40"/>
  <c r="Q386" i="40"/>
  <c r="Q387" i="40"/>
  <c r="Q388" i="40"/>
  <c r="Q389" i="40"/>
  <c r="Q390" i="40"/>
  <c r="Q391" i="40"/>
  <c r="Q392" i="40"/>
  <c r="Q393" i="40"/>
  <c r="Q394" i="40"/>
  <c r="Q395" i="40"/>
  <c r="Q396" i="40"/>
  <c r="Q397" i="40"/>
  <c r="Q398" i="40"/>
  <c r="Q399" i="40"/>
  <c r="Q400" i="40"/>
  <c r="Q401" i="40"/>
  <c r="Q402" i="40"/>
  <c r="Q403" i="40"/>
  <c r="Q404" i="40"/>
  <c r="Q405" i="40"/>
  <c r="Q406" i="40"/>
  <c r="Q407" i="40"/>
  <c r="Q408" i="40"/>
  <c r="Q409" i="40"/>
  <c r="Q410" i="40"/>
  <c r="Q411" i="40"/>
  <c r="Q412" i="40"/>
  <c r="Q413" i="40"/>
  <c r="Q414" i="40"/>
  <c r="Q415" i="40"/>
  <c r="Q416" i="40"/>
  <c r="Q417" i="40"/>
  <c r="Q418" i="40"/>
  <c r="Q419" i="40"/>
  <c r="Q420" i="40"/>
  <c r="Q421" i="40"/>
  <c r="Q422" i="40"/>
  <c r="Q423" i="40"/>
  <c r="Q424" i="40"/>
  <c r="Q425" i="40"/>
  <c r="Q426" i="40"/>
  <c r="Q427" i="40"/>
  <c r="Q428" i="40"/>
  <c r="Q429" i="40"/>
  <c r="Q430" i="40"/>
  <c r="Q431" i="40"/>
  <c r="Q432" i="40"/>
  <c r="Q433" i="40"/>
  <c r="Q434" i="40"/>
  <c r="Q435" i="40"/>
  <c r="Q436" i="40"/>
  <c r="Q437" i="40"/>
  <c r="Q438" i="40"/>
  <c r="Q439" i="40"/>
  <c r="Q440" i="40"/>
  <c r="Q441" i="40"/>
  <c r="Q442" i="40"/>
  <c r="Q443" i="40"/>
  <c r="Q444" i="40"/>
  <c r="Q445" i="40"/>
  <c r="Q446" i="40"/>
  <c r="Q447" i="40"/>
  <c r="Q448" i="40"/>
  <c r="Q449" i="40"/>
  <c r="Q450" i="40"/>
  <c r="Q451" i="40"/>
  <c r="Q452" i="40"/>
  <c r="Q453" i="40"/>
  <c r="Q454" i="40"/>
  <c r="Q455" i="40"/>
  <c r="Q456" i="40"/>
  <c r="Q457" i="40"/>
  <c r="Q458" i="40"/>
  <c r="Q459" i="40"/>
  <c r="Q460" i="40"/>
  <c r="Q461" i="40"/>
  <c r="Q462" i="40"/>
  <c r="Q463" i="40"/>
  <c r="Q464" i="40"/>
  <c r="Q465" i="40"/>
  <c r="Q466" i="40"/>
  <c r="Q467" i="40"/>
  <c r="Q468" i="40"/>
  <c r="Q469" i="40"/>
  <c r="Q470" i="40"/>
  <c r="Q471" i="40"/>
  <c r="Q472" i="40"/>
  <c r="Q473" i="40"/>
  <c r="Q474" i="40"/>
  <c r="Q475" i="40"/>
  <c r="Q476" i="40"/>
  <c r="Q477" i="40"/>
  <c r="Q478" i="40"/>
  <c r="Q479" i="40"/>
  <c r="Q480" i="40"/>
  <c r="Q481" i="40"/>
  <c r="Q482" i="40"/>
  <c r="Q483" i="40"/>
  <c r="Q484" i="40"/>
  <c r="Q485" i="40"/>
  <c r="Q486" i="40"/>
  <c r="Q487" i="40"/>
  <c r="Q488" i="40"/>
  <c r="Q489" i="40"/>
  <c r="Q490" i="40"/>
  <c r="Q491" i="40"/>
  <c r="Q492" i="40"/>
  <c r="Q493" i="40"/>
  <c r="Q494" i="40"/>
  <c r="Q495" i="40"/>
  <c r="Q496" i="40"/>
  <c r="Q497" i="40"/>
  <c r="Q498" i="40"/>
  <c r="Q499" i="40"/>
  <c r="Q500" i="40"/>
  <c r="Q501" i="40"/>
  <c r="Q502" i="40"/>
  <c r="Q503" i="40"/>
  <c r="Q504" i="40"/>
  <c r="Q505" i="40"/>
  <c r="Q15" i="41"/>
  <c r="Q16" i="41"/>
  <c r="Q17" i="41"/>
  <c r="Q18" i="41"/>
  <c r="Q19" i="41"/>
  <c r="Q20" i="41"/>
  <c r="Q21" i="41"/>
  <c r="Q22" i="41"/>
  <c r="Q23" i="41"/>
  <c r="Q24" i="41"/>
  <c r="Q25" i="41"/>
  <c r="Q26" i="41"/>
  <c r="Q27" i="41"/>
  <c r="Q28" i="41"/>
  <c r="Q29" i="41"/>
  <c r="Q30" i="41"/>
  <c r="Q31" i="41"/>
  <c r="Q32" i="41"/>
  <c r="Q33" i="41"/>
  <c r="Q34" i="41"/>
  <c r="Q35" i="41"/>
  <c r="Q36" i="41"/>
  <c r="Q37" i="41"/>
  <c r="Q38" i="41"/>
  <c r="Q39" i="41"/>
  <c r="Q40" i="41"/>
  <c r="Q41" i="41"/>
  <c r="Q42" i="41"/>
  <c r="Q43" i="41"/>
  <c r="Q44" i="41"/>
  <c r="Q45" i="41"/>
  <c r="Q46" i="41"/>
  <c r="Q47" i="41"/>
  <c r="Q48" i="41"/>
  <c r="Q49" i="41"/>
  <c r="Q50" i="41"/>
  <c r="Q51" i="41"/>
  <c r="Q52" i="41"/>
  <c r="Q53" i="41"/>
  <c r="Q54" i="41"/>
  <c r="Q55" i="41"/>
  <c r="Q56" i="41"/>
  <c r="Q57" i="41"/>
  <c r="Q58" i="41"/>
  <c r="Q59" i="41"/>
  <c r="Q60" i="41"/>
  <c r="Q61" i="41"/>
  <c r="Q62" i="41"/>
  <c r="Q63" i="41"/>
  <c r="Q64" i="41"/>
  <c r="Q65" i="41"/>
  <c r="Q66" i="41"/>
  <c r="Q67" i="41"/>
  <c r="Q68" i="41"/>
  <c r="Q69" i="41"/>
  <c r="Q70" i="41"/>
  <c r="Q71" i="41"/>
  <c r="Q72" i="41"/>
  <c r="Q73" i="41"/>
  <c r="Q74" i="41"/>
  <c r="Q75" i="41"/>
  <c r="Q76" i="41"/>
  <c r="Q77" i="41"/>
  <c r="Q78" i="41"/>
  <c r="Q79" i="41"/>
  <c r="Q80" i="41"/>
  <c r="Q81" i="41"/>
  <c r="Q82" i="41"/>
  <c r="Q83" i="41"/>
  <c r="Q84" i="41"/>
  <c r="Q85" i="41"/>
  <c r="Q86" i="41"/>
  <c r="Q87" i="41"/>
  <c r="Q88" i="41"/>
  <c r="Q89" i="41"/>
  <c r="Q90" i="41"/>
  <c r="Q91" i="41"/>
  <c r="Q92" i="41"/>
  <c r="Q93" i="41"/>
  <c r="Q94" i="41"/>
  <c r="Q95" i="41"/>
  <c r="Q96" i="41"/>
  <c r="Q97" i="41"/>
  <c r="Q98" i="41"/>
  <c r="Q99" i="41"/>
  <c r="Q100" i="41"/>
  <c r="Q101" i="41"/>
  <c r="Q102" i="41"/>
  <c r="Q103" i="41"/>
  <c r="Q104" i="41"/>
  <c r="Q105" i="41"/>
  <c r="Q106" i="41"/>
  <c r="Q107" i="41"/>
  <c r="Q108" i="41"/>
  <c r="Q109" i="41"/>
  <c r="Q110" i="41"/>
  <c r="Q111" i="41"/>
  <c r="Q112" i="41"/>
  <c r="Q113" i="41"/>
  <c r="Q114" i="41"/>
  <c r="Q115" i="41"/>
  <c r="Q116" i="41"/>
  <c r="Q117" i="41"/>
  <c r="Q118" i="41"/>
  <c r="Q119" i="41"/>
  <c r="Q120" i="41"/>
  <c r="Q121" i="41"/>
  <c r="Q122" i="41"/>
  <c r="Q123" i="41"/>
  <c r="Q124" i="41"/>
  <c r="Q125" i="41"/>
  <c r="Q126" i="41"/>
  <c r="Q127" i="41"/>
  <c r="Q128" i="41"/>
  <c r="Q129" i="41"/>
  <c r="Q130" i="41"/>
  <c r="Q131" i="41"/>
  <c r="Q132" i="41"/>
  <c r="Q133" i="41"/>
  <c r="Q134" i="41"/>
  <c r="Q135" i="41"/>
  <c r="Q136" i="41"/>
  <c r="Q137" i="41"/>
  <c r="Q138" i="41"/>
  <c r="Q139" i="41"/>
  <c r="Q140" i="41"/>
  <c r="Q141" i="41"/>
  <c r="Q142" i="41"/>
  <c r="Q143" i="41"/>
  <c r="Q144" i="41"/>
  <c r="Q145" i="41"/>
  <c r="Q146" i="41"/>
  <c r="Q147" i="41"/>
  <c r="Q148" i="41"/>
  <c r="Q149" i="41"/>
  <c r="Q150" i="41"/>
  <c r="Q151" i="41"/>
  <c r="Q152" i="41"/>
  <c r="Q153" i="41"/>
  <c r="Q154" i="41"/>
  <c r="Q155" i="41"/>
  <c r="Q156" i="41"/>
  <c r="Q157" i="41"/>
  <c r="Q158" i="41"/>
  <c r="Q159" i="41"/>
  <c r="Q160" i="41"/>
  <c r="Q161" i="41"/>
  <c r="Q162" i="41"/>
  <c r="Q163" i="41"/>
  <c r="Q164" i="41"/>
  <c r="Q165" i="41"/>
  <c r="Q166" i="41"/>
  <c r="Q167" i="41"/>
  <c r="Q168" i="41"/>
  <c r="Q169" i="41"/>
  <c r="Q170" i="41"/>
  <c r="Q171" i="41"/>
  <c r="Q172" i="41"/>
  <c r="Q173" i="41"/>
  <c r="Q174" i="41"/>
  <c r="Q175" i="41"/>
  <c r="Q176" i="41"/>
  <c r="Q177" i="41"/>
  <c r="Q178" i="41"/>
  <c r="Q179" i="41"/>
  <c r="Q180" i="41"/>
  <c r="Q181" i="41"/>
  <c r="Q182" i="41"/>
  <c r="Q183" i="41"/>
  <c r="Q184" i="41"/>
  <c r="Q185" i="41"/>
  <c r="Q186" i="41"/>
  <c r="Q187" i="41"/>
  <c r="Q188" i="41"/>
  <c r="Q189" i="41"/>
  <c r="Q190" i="41"/>
  <c r="Q191" i="41"/>
  <c r="Q192" i="41"/>
  <c r="Q193" i="41"/>
  <c r="Q194" i="41"/>
  <c r="Q195" i="41"/>
  <c r="Q196" i="41"/>
  <c r="Q197" i="41"/>
  <c r="Q198" i="41"/>
  <c r="Q199" i="41"/>
  <c r="Q200" i="41"/>
  <c r="Q201" i="41"/>
  <c r="Q202" i="41"/>
  <c r="Q203" i="41"/>
  <c r="Q204" i="41"/>
  <c r="Q205" i="41"/>
  <c r="Q206" i="41"/>
  <c r="Q207" i="41"/>
  <c r="Q208" i="41"/>
  <c r="Q209" i="41"/>
  <c r="Q210" i="41"/>
  <c r="Q211" i="41"/>
  <c r="Q212" i="41"/>
  <c r="Q213" i="41"/>
  <c r="Q214" i="41"/>
  <c r="Q215" i="41"/>
  <c r="Q216" i="41"/>
  <c r="Q217" i="41"/>
  <c r="Q218" i="41"/>
  <c r="Q219" i="41"/>
  <c r="Q220" i="41"/>
  <c r="Q221" i="41"/>
  <c r="Q222" i="41"/>
  <c r="Q223" i="41"/>
  <c r="Q224" i="41"/>
  <c r="Q225" i="41"/>
  <c r="Q226" i="41"/>
  <c r="Q227" i="41"/>
  <c r="Q228" i="41"/>
  <c r="Q229" i="41"/>
  <c r="Q230" i="41"/>
  <c r="Q231" i="41"/>
  <c r="Q232" i="41"/>
  <c r="Q233" i="41"/>
  <c r="Q234" i="41"/>
  <c r="Q235" i="41"/>
  <c r="Q236" i="41"/>
  <c r="Q237" i="41"/>
  <c r="Q238" i="41"/>
  <c r="Q239" i="41"/>
  <c r="Q240" i="41"/>
  <c r="Q241" i="41"/>
  <c r="Q242" i="41"/>
  <c r="Q243" i="41"/>
  <c r="Q244" i="41"/>
  <c r="Q245" i="41"/>
  <c r="Q246" i="41"/>
  <c r="Q247" i="41"/>
  <c r="Q248" i="41"/>
  <c r="Q249" i="41"/>
  <c r="Q250" i="41"/>
  <c r="Q251" i="41"/>
  <c r="Q252" i="41"/>
  <c r="Q253" i="41"/>
  <c r="Q254" i="41"/>
  <c r="Q255" i="41"/>
  <c r="Q256" i="41"/>
  <c r="Q257" i="41"/>
  <c r="Q258" i="41"/>
  <c r="Q259" i="41"/>
  <c r="Q260" i="41"/>
  <c r="Q261" i="41"/>
  <c r="Q262" i="41"/>
  <c r="Q263" i="41"/>
  <c r="Q264" i="41"/>
  <c r="Q265" i="41"/>
  <c r="Q266" i="41"/>
  <c r="Q267" i="41"/>
  <c r="Q268" i="41"/>
  <c r="Q269" i="41"/>
  <c r="Q270" i="41"/>
  <c r="Q271" i="41"/>
  <c r="Q272" i="41"/>
  <c r="Q273" i="41"/>
  <c r="Q274" i="41"/>
  <c r="Q275" i="41"/>
  <c r="Q276" i="41"/>
  <c r="Q277" i="41"/>
  <c r="Q278" i="41"/>
  <c r="Q279" i="41"/>
  <c r="Q280" i="41"/>
  <c r="Q281" i="41"/>
  <c r="Q282" i="41"/>
  <c r="Q283" i="41"/>
  <c r="Q284" i="41"/>
  <c r="Q285" i="41"/>
  <c r="Q286" i="41"/>
  <c r="Q287" i="41"/>
  <c r="Q288" i="41"/>
  <c r="Q289" i="41"/>
  <c r="Q290" i="41"/>
  <c r="Q291" i="41"/>
  <c r="Q292" i="41"/>
  <c r="Q293" i="41"/>
  <c r="Q294" i="41"/>
  <c r="Q295" i="41"/>
  <c r="Q296" i="41"/>
  <c r="Q297" i="41"/>
  <c r="Q298" i="41"/>
  <c r="Q299" i="41"/>
  <c r="Q300" i="41"/>
  <c r="Q301" i="41"/>
  <c r="Q302" i="41"/>
  <c r="Q303" i="41"/>
  <c r="Q304" i="41"/>
  <c r="Q305" i="41"/>
  <c r="Q306" i="41"/>
  <c r="Q307" i="41"/>
  <c r="Q308" i="41"/>
  <c r="Q309" i="41"/>
  <c r="Q310" i="41"/>
  <c r="Q311" i="41"/>
  <c r="Q312" i="41"/>
  <c r="Q313" i="41"/>
  <c r="Q314" i="41"/>
  <c r="Q315" i="41"/>
  <c r="Q316" i="41"/>
  <c r="Q317" i="41"/>
  <c r="Q318" i="41"/>
  <c r="Q319" i="41"/>
  <c r="Q320" i="41"/>
  <c r="Q321" i="41"/>
  <c r="Q322" i="41"/>
  <c r="Q323" i="41"/>
  <c r="Q324" i="41"/>
  <c r="Q325" i="41"/>
  <c r="Q326" i="41"/>
  <c r="Q327" i="41"/>
  <c r="Q328" i="41"/>
  <c r="Q329" i="41"/>
  <c r="Q330" i="41"/>
  <c r="Q331" i="41"/>
  <c r="Q332" i="41"/>
  <c r="Q333" i="41"/>
  <c r="Q334" i="41"/>
  <c r="Q335" i="41"/>
  <c r="Q336" i="41"/>
  <c r="Q337" i="41"/>
  <c r="Q338" i="41"/>
  <c r="Q339" i="41"/>
  <c r="Q340" i="41"/>
  <c r="Q341" i="41"/>
  <c r="Q342" i="41"/>
  <c r="Q343" i="41"/>
  <c r="Q344" i="41"/>
  <c r="Q345" i="41"/>
  <c r="Q346" i="41"/>
  <c r="Q347" i="41"/>
  <c r="Q348" i="41"/>
  <c r="Q349" i="41"/>
  <c r="Q350" i="41"/>
  <c r="Q351" i="41"/>
  <c r="Q352" i="41"/>
  <c r="Q353" i="41"/>
  <c r="Q354" i="41"/>
  <c r="Q355" i="41"/>
  <c r="Q356" i="41"/>
  <c r="Q357" i="41"/>
  <c r="Q358" i="41"/>
  <c r="Q359" i="41"/>
  <c r="Q360" i="41"/>
  <c r="Q361" i="41"/>
  <c r="Q362" i="41"/>
  <c r="Q363" i="41"/>
  <c r="Q364" i="41"/>
  <c r="Q365" i="41"/>
  <c r="Q366" i="41"/>
  <c r="Q367" i="41"/>
  <c r="Q368" i="41"/>
  <c r="Q369" i="41"/>
  <c r="Q370" i="41"/>
  <c r="Q371" i="41"/>
  <c r="Q372" i="41"/>
  <c r="Q373" i="41"/>
  <c r="Q374" i="41"/>
  <c r="Q375" i="41"/>
  <c r="Q376" i="41"/>
  <c r="Q377" i="41"/>
  <c r="Q378" i="41"/>
  <c r="Q379" i="41"/>
  <c r="Q380" i="41"/>
  <c r="Q381" i="41"/>
  <c r="Q382" i="41"/>
  <c r="Q383" i="41"/>
  <c r="Q384" i="41"/>
  <c r="Q385" i="41"/>
  <c r="Q386" i="41"/>
  <c r="Q387" i="41"/>
  <c r="Q388" i="41"/>
  <c r="Q389" i="41"/>
  <c r="Q390" i="41"/>
  <c r="Q391" i="41"/>
  <c r="Q392" i="41"/>
  <c r="Q393" i="41"/>
  <c r="Q394" i="41"/>
  <c r="Q395" i="41"/>
  <c r="Q396" i="41"/>
  <c r="Q397" i="41"/>
  <c r="Q398" i="41"/>
  <c r="Q399" i="41"/>
  <c r="Q400" i="41"/>
  <c r="Q401" i="41"/>
  <c r="Q402" i="41"/>
  <c r="Q403" i="41"/>
  <c r="Q404" i="41"/>
  <c r="Q405" i="41"/>
  <c r="Q406" i="41"/>
  <c r="Q407" i="41"/>
  <c r="Q408" i="41"/>
  <c r="Q409" i="41"/>
  <c r="Q410" i="41"/>
  <c r="Q411" i="41"/>
  <c r="Q412" i="41"/>
  <c r="Q413" i="41"/>
  <c r="Q414" i="41"/>
  <c r="Q415" i="41"/>
  <c r="Q416" i="41"/>
  <c r="Q417" i="41"/>
  <c r="Q418" i="41"/>
  <c r="Q419" i="41"/>
  <c r="Q420" i="41"/>
  <c r="Q421" i="41"/>
  <c r="Q422" i="41"/>
  <c r="Q423" i="41"/>
  <c r="Q424" i="41"/>
  <c r="Q425" i="41"/>
  <c r="Q426" i="41"/>
  <c r="Q427" i="41"/>
  <c r="Q428" i="41"/>
  <c r="Q429" i="41"/>
  <c r="Q430" i="41"/>
  <c r="Q431" i="41"/>
  <c r="Q432" i="41"/>
  <c r="Q433" i="41"/>
  <c r="Q434" i="41"/>
  <c r="Q435" i="41"/>
  <c r="Q436" i="41"/>
  <c r="Q437" i="41"/>
  <c r="Q438" i="41"/>
  <c r="Q439" i="41"/>
  <c r="Q440" i="41"/>
  <c r="Q441" i="41"/>
  <c r="Q442" i="41"/>
  <c r="Q443" i="41"/>
  <c r="Q444" i="41"/>
  <c r="Q445" i="41"/>
  <c r="Q446" i="41"/>
  <c r="Q447" i="41"/>
  <c r="Q448" i="41"/>
  <c r="Q449" i="41"/>
  <c r="Q450" i="41"/>
  <c r="Q451" i="41"/>
  <c r="Q452" i="41"/>
  <c r="Q453" i="41"/>
  <c r="Q454" i="41"/>
  <c r="Q455" i="41"/>
  <c r="Q456" i="41"/>
  <c r="Q457" i="41"/>
  <c r="Q458" i="41"/>
  <c r="Q459" i="41"/>
  <c r="Q460" i="41"/>
  <c r="Q461" i="41"/>
  <c r="Q462" i="41"/>
  <c r="Q463" i="41"/>
  <c r="Q464" i="41"/>
  <c r="Q465" i="41"/>
  <c r="Q466" i="41"/>
  <c r="Q467" i="41"/>
  <c r="Q468" i="41"/>
  <c r="Q469" i="41"/>
  <c r="Q470" i="41"/>
  <c r="Q471" i="41"/>
  <c r="Q472" i="41"/>
  <c r="Q473" i="41"/>
  <c r="Q474" i="41"/>
  <c r="Q475" i="41"/>
  <c r="Q476" i="41"/>
  <c r="Q477" i="41"/>
  <c r="Q478" i="41"/>
  <c r="Q479" i="41"/>
  <c r="Q480" i="41"/>
  <c r="Q481" i="41"/>
  <c r="Q482" i="41"/>
  <c r="Q483" i="41"/>
  <c r="Q484" i="41"/>
  <c r="Q485" i="41"/>
  <c r="Q486" i="41"/>
  <c r="Q487" i="41"/>
  <c r="Q488" i="41"/>
  <c r="Q489" i="41"/>
  <c r="Q490" i="41"/>
  <c r="Q491" i="41"/>
  <c r="Q492" i="41"/>
  <c r="Q493" i="41"/>
  <c r="Q494" i="41"/>
  <c r="Q495" i="41"/>
  <c r="Q496" i="41"/>
  <c r="Q497" i="41"/>
  <c r="Q498" i="41"/>
  <c r="Q499" i="41"/>
  <c r="Q500" i="41"/>
  <c r="Q501" i="41"/>
  <c r="Q502" i="41"/>
  <c r="Q503" i="41"/>
  <c r="Q504" i="41"/>
  <c r="Q505" i="41"/>
  <c r="Q15" i="42"/>
  <c r="Q16" i="42"/>
  <c r="Q17" i="42"/>
  <c r="Q18" i="42"/>
  <c r="Q19" i="42"/>
  <c r="Q20" i="42"/>
  <c r="Q21" i="42"/>
  <c r="Q22" i="42"/>
  <c r="Q23" i="42"/>
  <c r="Q24" i="42"/>
  <c r="Q25" i="42"/>
  <c r="Q26" i="42"/>
  <c r="Q27" i="42"/>
  <c r="Q28" i="42"/>
  <c r="Q29" i="42"/>
  <c r="Q30" i="42"/>
  <c r="Q31" i="42"/>
  <c r="Q32" i="42"/>
  <c r="Q33" i="42"/>
  <c r="Q34" i="42"/>
  <c r="Q35" i="42"/>
  <c r="Q36" i="42"/>
  <c r="Q37" i="42"/>
  <c r="Q38" i="42"/>
  <c r="Q39" i="42"/>
  <c r="Q40" i="42"/>
  <c r="Q41" i="42"/>
  <c r="Q42" i="42"/>
  <c r="Q43" i="42"/>
  <c r="Q44" i="42"/>
  <c r="Q45" i="42"/>
  <c r="Q46" i="42"/>
  <c r="Q47" i="42"/>
  <c r="Q48" i="42"/>
  <c r="Q49" i="42"/>
  <c r="Q50" i="42"/>
  <c r="Q51" i="42"/>
  <c r="Q52" i="42"/>
  <c r="Q53" i="42"/>
  <c r="Q54" i="42"/>
  <c r="Q55" i="42"/>
  <c r="Q56" i="42"/>
  <c r="Q57" i="42"/>
  <c r="Q58" i="42"/>
  <c r="Q59" i="42"/>
  <c r="Q60" i="42"/>
  <c r="Q61" i="42"/>
  <c r="Q62" i="42"/>
  <c r="Q63" i="42"/>
  <c r="Q64" i="42"/>
  <c r="Q65" i="42"/>
  <c r="Q66" i="42"/>
  <c r="Q67" i="42"/>
  <c r="Q68" i="42"/>
  <c r="Q69" i="42"/>
  <c r="Q70" i="42"/>
  <c r="Q71" i="42"/>
  <c r="Q72" i="42"/>
  <c r="Q73" i="42"/>
  <c r="Q74" i="42"/>
  <c r="Q75" i="42"/>
  <c r="Q76" i="42"/>
  <c r="Q77" i="42"/>
  <c r="Q78" i="42"/>
  <c r="Q79" i="42"/>
  <c r="Q80" i="42"/>
  <c r="Q81" i="42"/>
  <c r="Q82" i="42"/>
  <c r="Q83" i="42"/>
  <c r="Q84" i="42"/>
  <c r="Q85" i="42"/>
  <c r="Q86" i="42"/>
  <c r="Q87" i="42"/>
  <c r="Q88" i="42"/>
  <c r="Q89" i="42"/>
  <c r="Q90" i="42"/>
  <c r="Q91" i="42"/>
  <c r="Q92" i="42"/>
  <c r="Q93" i="42"/>
  <c r="Q94" i="42"/>
  <c r="Q95" i="42"/>
  <c r="Q96" i="42"/>
  <c r="Q97" i="42"/>
  <c r="Q98" i="42"/>
  <c r="Q99" i="42"/>
  <c r="Q100" i="42"/>
  <c r="Q101" i="42"/>
  <c r="Q102" i="42"/>
  <c r="Q103" i="42"/>
  <c r="Q104" i="42"/>
  <c r="Q105" i="42"/>
  <c r="Q106" i="42"/>
  <c r="Q107" i="42"/>
  <c r="Q108" i="42"/>
  <c r="Q109" i="42"/>
  <c r="Q110" i="42"/>
  <c r="Q111" i="42"/>
  <c r="Q112" i="42"/>
  <c r="Q113" i="42"/>
  <c r="Q114" i="42"/>
  <c r="Q115" i="42"/>
  <c r="Q116" i="42"/>
  <c r="Q117" i="42"/>
  <c r="Q118" i="42"/>
  <c r="Q119" i="42"/>
  <c r="Q120" i="42"/>
  <c r="Q121" i="42"/>
  <c r="Q122" i="42"/>
  <c r="Q123" i="42"/>
  <c r="Q124" i="42"/>
  <c r="Q125" i="42"/>
  <c r="Q126" i="42"/>
  <c r="Q127" i="42"/>
  <c r="Q128" i="42"/>
  <c r="Q129" i="42"/>
  <c r="Q130" i="42"/>
  <c r="Q131" i="42"/>
  <c r="Q132" i="42"/>
  <c r="Q133" i="42"/>
  <c r="Q134" i="42"/>
  <c r="Q135" i="42"/>
  <c r="Q136" i="42"/>
  <c r="Q137" i="42"/>
  <c r="Q138" i="42"/>
  <c r="Q139" i="42"/>
  <c r="Q140" i="42"/>
  <c r="Q141" i="42"/>
  <c r="Q142" i="42"/>
  <c r="Q143" i="42"/>
  <c r="Q144" i="42"/>
  <c r="Q145" i="42"/>
  <c r="Q146" i="42"/>
  <c r="Q147" i="42"/>
  <c r="Q148" i="42"/>
  <c r="Q149" i="42"/>
  <c r="Q150" i="42"/>
  <c r="Q151" i="42"/>
  <c r="Q152" i="42"/>
  <c r="Q153" i="42"/>
  <c r="Q154" i="42"/>
  <c r="Q155" i="42"/>
  <c r="Q156" i="42"/>
  <c r="Q157" i="42"/>
  <c r="Q158" i="42"/>
  <c r="Q159" i="42"/>
  <c r="Q160" i="42"/>
  <c r="Q161" i="42"/>
  <c r="Q162" i="42"/>
  <c r="Q163" i="42"/>
  <c r="Q164" i="42"/>
  <c r="Q165" i="42"/>
  <c r="Q166" i="42"/>
  <c r="Q167" i="42"/>
  <c r="Q168" i="42"/>
  <c r="Q169" i="42"/>
  <c r="Q170" i="42"/>
  <c r="Q171" i="42"/>
  <c r="Q172" i="42"/>
  <c r="Q173" i="42"/>
  <c r="Q174" i="42"/>
  <c r="Q175" i="42"/>
  <c r="Q176" i="42"/>
  <c r="Q177" i="42"/>
  <c r="Q178" i="42"/>
  <c r="Q179" i="42"/>
  <c r="Q180" i="42"/>
  <c r="Q181" i="42"/>
  <c r="Q182" i="42"/>
  <c r="Q183" i="42"/>
  <c r="Q184" i="42"/>
  <c r="Q185" i="42"/>
  <c r="Q186" i="42"/>
  <c r="Q187" i="42"/>
  <c r="Q188" i="42"/>
  <c r="Q189" i="42"/>
  <c r="Q190" i="42"/>
  <c r="Q191" i="42"/>
  <c r="Q192" i="42"/>
  <c r="Q193" i="42"/>
  <c r="Q194" i="42"/>
  <c r="Q195" i="42"/>
  <c r="Q196" i="42"/>
  <c r="Q197" i="42"/>
  <c r="Q198" i="42"/>
  <c r="Q199" i="42"/>
  <c r="Q200" i="42"/>
  <c r="Q201" i="42"/>
  <c r="Q202" i="42"/>
  <c r="Q203" i="42"/>
  <c r="Q204" i="42"/>
  <c r="Q205" i="42"/>
  <c r="Q206" i="42"/>
  <c r="Q207" i="42"/>
  <c r="Q208" i="42"/>
  <c r="Q209" i="42"/>
  <c r="Q210" i="42"/>
  <c r="Q211" i="42"/>
  <c r="Q212" i="42"/>
  <c r="Q213" i="42"/>
  <c r="Q214" i="42"/>
  <c r="Q215" i="42"/>
  <c r="Q216" i="42"/>
  <c r="Q217" i="42"/>
  <c r="Q218" i="42"/>
  <c r="Q219" i="42"/>
  <c r="Q220" i="42"/>
  <c r="Q221" i="42"/>
  <c r="Q222" i="42"/>
  <c r="Q223" i="42"/>
  <c r="Q224" i="42"/>
  <c r="Q225" i="42"/>
  <c r="Q226" i="42"/>
  <c r="Q227" i="42"/>
  <c r="Q228" i="42"/>
  <c r="Q229" i="42"/>
  <c r="Q230" i="42"/>
  <c r="Q231" i="42"/>
  <c r="Q232" i="42"/>
  <c r="Q233" i="42"/>
  <c r="Q234" i="42"/>
  <c r="Q235" i="42"/>
  <c r="Q236" i="42"/>
  <c r="Q237" i="42"/>
  <c r="Q238" i="42"/>
  <c r="Q239" i="42"/>
  <c r="Q240" i="42"/>
  <c r="Q241" i="42"/>
  <c r="Q242" i="42"/>
  <c r="Q243" i="42"/>
  <c r="Q244" i="42"/>
  <c r="Q245" i="42"/>
  <c r="Q246" i="42"/>
  <c r="Q247" i="42"/>
  <c r="Q248" i="42"/>
  <c r="Q249" i="42"/>
  <c r="Q250" i="42"/>
  <c r="Q251" i="42"/>
  <c r="Q252" i="42"/>
  <c r="Q253" i="42"/>
  <c r="Q254" i="42"/>
  <c r="Q255" i="42"/>
  <c r="Q256" i="42"/>
  <c r="Q257" i="42"/>
  <c r="Q258" i="42"/>
  <c r="Q259" i="42"/>
  <c r="Q260" i="42"/>
  <c r="Q261" i="42"/>
  <c r="Q262" i="42"/>
  <c r="Q263" i="42"/>
  <c r="Q264" i="42"/>
  <c r="Q265" i="42"/>
  <c r="Q266" i="42"/>
  <c r="Q267" i="42"/>
  <c r="Q268" i="42"/>
  <c r="Q269" i="42"/>
  <c r="Q270" i="42"/>
  <c r="Q271" i="42"/>
  <c r="Q272" i="42"/>
  <c r="Q273" i="42"/>
  <c r="Q274" i="42"/>
  <c r="Q275" i="42"/>
  <c r="Q276" i="42"/>
  <c r="Q277" i="42"/>
  <c r="Q278" i="42"/>
  <c r="Q279" i="42"/>
  <c r="Q280" i="42"/>
  <c r="Q281" i="42"/>
  <c r="Q282" i="42"/>
  <c r="Q283" i="42"/>
  <c r="Q284" i="42"/>
  <c r="Q285" i="42"/>
  <c r="Q286" i="42"/>
  <c r="Q287" i="42"/>
  <c r="Q288" i="42"/>
  <c r="Q289" i="42"/>
  <c r="Q290" i="42"/>
  <c r="Q291" i="42"/>
  <c r="Q292" i="42"/>
  <c r="Q293" i="42"/>
  <c r="Q294" i="42"/>
  <c r="Q295" i="42"/>
  <c r="Q296" i="42"/>
  <c r="Q297" i="42"/>
  <c r="Q298" i="42"/>
  <c r="Q299" i="42"/>
  <c r="Q300" i="42"/>
  <c r="Q301" i="42"/>
  <c r="Q302" i="42"/>
  <c r="Q303" i="42"/>
  <c r="Q304" i="42"/>
  <c r="Q305" i="42"/>
  <c r="Q306" i="42"/>
  <c r="Q307" i="42"/>
  <c r="Q308" i="42"/>
  <c r="Q309" i="42"/>
  <c r="Q310" i="42"/>
  <c r="Q311" i="42"/>
  <c r="Q312" i="42"/>
  <c r="Q313" i="42"/>
  <c r="Q314" i="42"/>
  <c r="Q315" i="42"/>
  <c r="Q316" i="42"/>
  <c r="Q317" i="42"/>
  <c r="Q318" i="42"/>
  <c r="Q319" i="42"/>
  <c r="Q320" i="42"/>
  <c r="Q321" i="42"/>
  <c r="Q322" i="42"/>
  <c r="Q323" i="42"/>
  <c r="Q324" i="42"/>
  <c r="Q325" i="42"/>
  <c r="Q326" i="42"/>
  <c r="Q327" i="42"/>
  <c r="Q328" i="42"/>
  <c r="Q329" i="42"/>
  <c r="Q330" i="42"/>
  <c r="Q331" i="42"/>
  <c r="Q332" i="42"/>
  <c r="Q333" i="42"/>
  <c r="Q334" i="42"/>
  <c r="Q335" i="42"/>
  <c r="Q336" i="42"/>
  <c r="Q337" i="42"/>
  <c r="Q338" i="42"/>
  <c r="Q339" i="42"/>
  <c r="Q340" i="42"/>
  <c r="Q341" i="42"/>
  <c r="Q342" i="42"/>
  <c r="Q343" i="42"/>
  <c r="Q344" i="42"/>
  <c r="Q345" i="42"/>
  <c r="Q346" i="42"/>
  <c r="Q347" i="42"/>
  <c r="Q348" i="42"/>
  <c r="Q349" i="42"/>
  <c r="Q350" i="42"/>
  <c r="Q351" i="42"/>
  <c r="Q352" i="42"/>
  <c r="Q353" i="42"/>
  <c r="Q354" i="42"/>
  <c r="Q355" i="42"/>
  <c r="Q356" i="42"/>
  <c r="Q357" i="42"/>
  <c r="Q358" i="42"/>
  <c r="Q359" i="42"/>
  <c r="Q360" i="42"/>
  <c r="Q361" i="42"/>
  <c r="Q362" i="42"/>
  <c r="Q363" i="42"/>
  <c r="Q364" i="42"/>
  <c r="Q365" i="42"/>
  <c r="Q366" i="42"/>
  <c r="Q367" i="42"/>
  <c r="Q368" i="42"/>
  <c r="Q369" i="42"/>
  <c r="Q370" i="42"/>
  <c r="Q371" i="42"/>
  <c r="Q372" i="42"/>
  <c r="Q373" i="42"/>
  <c r="Q374" i="42"/>
  <c r="Q375" i="42"/>
  <c r="Q376" i="42"/>
  <c r="Q377" i="42"/>
  <c r="Q378" i="42"/>
  <c r="Q379" i="42"/>
  <c r="Q380" i="42"/>
  <c r="Q381" i="42"/>
  <c r="Q382" i="42"/>
  <c r="Q383" i="42"/>
  <c r="Q384" i="42"/>
  <c r="Q385" i="42"/>
  <c r="Q386" i="42"/>
  <c r="Q387" i="42"/>
  <c r="Q388" i="42"/>
  <c r="Q389" i="42"/>
  <c r="Q390" i="42"/>
  <c r="Q391" i="42"/>
  <c r="Q392" i="42"/>
  <c r="Q393" i="42"/>
  <c r="Q394" i="42"/>
  <c r="Q395" i="42"/>
  <c r="Q396" i="42"/>
  <c r="Q397" i="42"/>
  <c r="Q398" i="42"/>
  <c r="Q399" i="42"/>
  <c r="Q400" i="42"/>
  <c r="Q401" i="42"/>
  <c r="Q402" i="42"/>
  <c r="Q403" i="42"/>
  <c r="Q404" i="42"/>
  <c r="Q405" i="42"/>
  <c r="Q406" i="42"/>
  <c r="Q407" i="42"/>
  <c r="Q408" i="42"/>
  <c r="Q409" i="42"/>
  <c r="Q410" i="42"/>
  <c r="Q411" i="42"/>
  <c r="Q412" i="42"/>
  <c r="Q413" i="42"/>
  <c r="Q414" i="42"/>
  <c r="Q415" i="42"/>
  <c r="Q416" i="42"/>
  <c r="Q417" i="42"/>
  <c r="Q418" i="42"/>
  <c r="Q419" i="42"/>
  <c r="Q420" i="42"/>
  <c r="Q421" i="42"/>
  <c r="Q422" i="42"/>
  <c r="Q423" i="42"/>
  <c r="Q424" i="42"/>
  <c r="Q425" i="42"/>
  <c r="Q426" i="42"/>
  <c r="Q427" i="42"/>
  <c r="Q428" i="42"/>
  <c r="Q429" i="42"/>
  <c r="Q430" i="42"/>
  <c r="Q431" i="42"/>
  <c r="Q432" i="42"/>
  <c r="Q433" i="42"/>
  <c r="Q434" i="42"/>
  <c r="Q435" i="42"/>
  <c r="Q436" i="42"/>
  <c r="Q437" i="42"/>
  <c r="Q438" i="42"/>
  <c r="Q439" i="42"/>
  <c r="Q440" i="42"/>
  <c r="Q441" i="42"/>
  <c r="Q442" i="42"/>
  <c r="Q443" i="42"/>
  <c r="Q444" i="42"/>
  <c r="Q445" i="42"/>
  <c r="Q446" i="42"/>
  <c r="Q447" i="42"/>
  <c r="Q448" i="42"/>
  <c r="Q449" i="42"/>
  <c r="Q450" i="42"/>
  <c r="Q451" i="42"/>
  <c r="Q452" i="42"/>
  <c r="Q453" i="42"/>
  <c r="Q454" i="42"/>
  <c r="Q455" i="42"/>
  <c r="Q456" i="42"/>
  <c r="Q457" i="42"/>
  <c r="Q458" i="42"/>
  <c r="Q459" i="42"/>
  <c r="Q460" i="42"/>
  <c r="Q461" i="42"/>
  <c r="Q462" i="42"/>
  <c r="Q463" i="42"/>
  <c r="Q464" i="42"/>
  <c r="Q465" i="42"/>
  <c r="Q466" i="42"/>
  <c r="Q467" i="42"/>
  <c r="Q468" i="42"/>
  <c r="Q469" i="42"/>
  <c r="Q470" i="42"/>
  <c r="Q471" i="42"/>
  <c r="Q472" i="42"/>
  <c r="Q473" i="42"/>
  <c r="Q474" i="42"/>
  <c r="Q475" i="42"/>
  <c r="Q476" i="42"/>
  <c r="Q477" i="42"/>
  <c r="Q478" i="42"/>
  <c r="Q479" i="42"/>
  <c r="Q480" i="42"/>
  <c r="Q481" i="42"/>
  <c r="Q482" i="42"/>
  <c r="Q483" i="42"/>
  <c r="Q484" i="42"/>
  <c r="Q485" i="42"/>
  <c r="Q486" i="42"/>
  <c r="Q487" i="42"/>
  <c r="Q488" i="42"/>
  <c r="Q489" i="42"/>
  <c r="Q490" i="42"/>
  <c r="Q491" i="42"/>
  <c r="Q492" i="42"/>
  <c r="Q493" i="42"/>
  <c r="Q494" i="42"/>
  <c r="Q495" i="42"/>
  <c r="Q496" i="42"/>
  <c r="Q497" i="42"/>
  <c r="Q498" i="42"/>
  <c r="Q499" i="42"/>
  <c r="Q500" i="42"/>
  <c r="Q501" i="42"/>
  <c r="Q502" i="42"/>
  <c r="Q503" i="42"/>
  <c r="Q504" i="42"/>
  <c r="Q505" i="42"/>
  <c r="H6" i="8"/>
  <c r="H49" i="8" s="1"/>
  <c r="Q15" i="43"/>
  <c r="Q16" i="43"/>
  <c r="Q17" i="43"/>
  <c r="Q18" i="43"/>
  <c r="Q19" i="43"/>
  <c r="Q20" i="43"/>
  <c r="Q21" i="43"/>
  <c r="Q22" i="43"/>
  <c r="Q23" i="43"/>
  <c r="Q24" i="43"/>
  <c r="Q25" i="43"/>
  <c r="Q26" i="43"/>
  <c r="Q27" i="43"/>
  <c r="Q28" i="43"/>
  <c r="Q29" i="43"/>
  <c r="Q30" i="43"/>
  <c r="Q31" i="43"/>
  <c r="Q32" i="43"/>
  <c r="Q33" i="43"/>
  <c r="Q34" i="43"/>
  <c r="Q35" i="43"/>
  <c r="Q36" i="43"/>
  <c r="Q37" i="43"/>
  <c r="Q38" i="43"/>
  <c r="Q39" i="43"/>
  <c r="Q40" i="43"/>
  <c r="Q41" i="43"/>
  <c r="Q42" i="43"/>
  <c r="Q43" i="43"/>
  <c r="Q44" i="43"/>
  <c r="Q45" i="43"/>
  <c r="Q46" i="43"/>
  <c r="Q47" i="43"/>
  <c r="Q48" i="43"/>
  <c r="Q49" i="43"/>
  <c r="Q50" i="43"/>
  <c r="Q51" i="43"/>
  <c r="Q52" i="43"/>
  <c r="Q53" i="43"/>
  <c r="Q54" i="43"/>
  <c r="Q55" i="43"/>
  <c r="Q56" i="43"/>
  <c r="Q57" i="43"/>
  <c r="Q58" i="43"/>
  <c r="Q59" i="43"/>
  <c r="Q60" i="43"/>
  <c r="Q61" i="43"/>
  <c r="Q62" i="43"/>
  <c r="Q63" i="43"/>
  <c r="Q64" i="43"/>
  <c r="Q65" i="43"/>
  <c r="Q66" i="43"/>
  <c r="Q67" i="43"/>
  <c r="Q68" i="43"/>
  <c r="Q69" i="43"/>
  <c r="Q70" i="43"/>
  <c r="Q71" i="43"/>
  <c r="Q72" i="43"/>
  <c r="Q73" i="43"/>
  <c r="Q74" i="43"/>
  <c r="Q75" i="43"/>
  <c r="Q76" i="43"/>
  <c r="Q77" i="43"/>
  <c r="Q78" i="43"/>
  <c r="Q79" i="43"/>
  <c r="Q80" i="43"/>
  <c r="Q81" i="43"/>
  <c r="Q82" i="43"/>
  <c r="Q83" i="43"/>
  <c r="Q84" i="43"/>
  <c r="Q85" i="43"/>
  <c r="Q86" i="43"/>
  <c r="Q87" i="43"/>
  <c r="Q88" i="43"/>
  <c r="Q89" i="43"/>
  <c r="Q90" i="43"/>
  <c r="Q91" i="43"/>
  <c r="Q92" i="43"/>
  <c r="Q93" i="43"/>
  <c r="Q94" i="43"/>
  <c r="Q95" i="43"/>
  <c r="Q96" i="43"/>
  <c r="Q97" i="43"/>
  <c r="Q98" i="43"/>
  <c r="Q99" i="43"/>
  <c r="Q100" i="43"/>
  <c r="Q101" i="43"/>
  <c r="Q102" i="43"/>
  <c r="Q103" i="43"/>
  <c r="Q104" i="43"/>
  <c r="Q105" i="43"/>
  <c r="Q106" i="43"/>
  <c r="Q107" i="43"/>
  <c r="Q108" i="43"/>
  <c r="Q109" i="43"/>
  <c r="Q110" i="43"/>
  <c r="Q111" i="43"/>
  <c r="Q112" i="43"/>
  <c r="Q113" i="43"/>
  <c r="Q114" i="43"/>
  <c r="Q115" i="43"/>
  <c r="Q116" i="43"/>
  <c r="Q117" i="43"/>
  <c r="Q118" i="43"/>
  <c r="Q119" i="43"/>
  <c r="Q120" i="43"/>
  <c r="Q121" i="43"/>
  <c r="Q122" i="43"/>
  <c r="Q123" i="43"/>
  <c r="Q124" i="43"/>
  <c r="Q125" i="43"/>
  <c r="Q126" i="43"/>
  <c r="Q127" i="43"/>
  <c r="Q128" i="43"/>
  <c r="Q129" i="43"/>
  <c r="Q130" i="43"/>
  <c r="Q131" i="43"/>
  <c r="Q132" i="43"/>
  <c r="Q133" i="43"/>
  <c r="Q134" i="43"/>
  <c r="Q135" i="43"/>
  <c r="Q136" i="43"/>
  <c r="Q137" i="43"/>
  <c r="Q138" i="43"/>
  <c r="Q139" i="43"/>
  <c r="Q140" i="43"/>
  <c r="Q141" i="43"/>
  <c r="Q142" i="43"/>
  <c r="Q143" i="43"/>
  <c r="Q144" i="43"/>
  <c r="Q145" i="43"/>
  <c r="Q146" i="43"/>
  <c r="Q147" i="43"/>
  <c r="Q148" i="43"/>
  <c r="Q149" i="43"/>
  <c r="Q150" i="43"/>
  <c r="Q151" i="43"/>
  <c r="Q152" i="43"/>
  <c r="Q153" i="43"/>
  <c r="Q154" i="43"/>
  <c r="Q155" i="43"/>
  <c r="Q156" i="43"/>
  <c r="Q157" i="43"/>
  <c r="Q158" i="43"/>
  <c r="Q159" i="43"/>
  <c r="Q160" i="43"/>
  <c r="Q161" i="43"/>
  <c r="Q162" i="43"/>
  <c r="Q163" i="43"/>
  <c r="Q164" i="43"/>
  <c r="Q165" i="43"/>
  <c r="Q166" i="43"/>
  <c r="Q167" i="43"/>
  <c r="Q168" i="43"/>
  <c r="Q169" i="43"/>
  <c r="Q170" i="43"/>
  <c r="Q171" i="43"/>
  <c r="Q172" i="43"/>
  <c r="Q173" i="43"/>
  <c r="Q174" i="43"/>
  <c r="Q175" i="43"/>
  <c r="Q176" i="43"/>
  <c r="Q177" i="43"/>
  <c r="Q178" i="43"/>
  <c r="Q179" i="43"/>
  <c r="Q180" i="43"/>
  <c r="Q181" i="43"/>
  <c r="Q182" i="43"/>
  <c r="Q183" i="43"/>
  <c r="Q184" i="43"/>
  <c r="Q185" i="43"/>
  <c r="Q186" i="43"/>
  <c r="Q187" i="43"/>
  <c r="Q188" i="43"/>
  <c r="Q189" i="43"/>
  <c r="Q190" i="43"/>
  <c r="Q191" i="43"/>
  <c r="Q192" i="43"/>
  <c r="Q193" i="43"/>
  <c r="Q194" i="43"/>
  <c r="Q195" i="43"/>
  <c r="Q196" i="43"/>
  <c r="Q197" i="43"/>
  <c r="Q198" i="43"/>
  <c r="Q199" i="43"/>
  <c r="Q200" i="43"/>
  <c r="Q201" i="43"/>
  <c r="Q202" i="43"/>
  <c r="Q203" i="43"/>
  <c r="Q204" i="43"/>
  <c r="Q205" i="43"/>
  <c r="Q206" i="43"/>
  <c r="Q207" i="43"/>
  <c r="Q208" i="43"/>
  <c r="Q209" i="43"/>
  <c r="Q210" i="43"/>
  <c r="Q211" i="43"/>
  <c r="Q212" i="43"/>
  <c r="Q213" i="43"/>
  <c r="Q214" i="43"/>
  <c r="Q215" i="43"/>
  <c r="Q216" i="43"/>
  <c r="Q217" i="43"/>
  <c r="Q218" i="43"/>
  <c r="Q219" i="43"/>
  <c r="Q220" i="43"/>
  <c r="Q221" i="43"/>
  <c r="Q222" i="43"/>
  <c r="Q223" i="43"/>
  <c r="Q224" i="43"/>
  <c r="Q225" i="43"/>
  <c r="Q226" i="43"/>
  <c r="Q227" i="43"/>
  <c r="Q228" i="43"/>
  <c r="Q229" i="43"/>
  <c r="Q230" i="43"/>
  <c r="Q231" i="43"/>
  <c r="Q232" i="43"/>
  <c r="Q233" i="43"/>
  <c r="Q234" i="43"/>
  <c r="Q235" i="43"/>
  <c r="Q236" i="43"/>
  <c r="Q237" i="43"/>
  <c r="Q238" i="43"/>
  <c r="Q239" i="43"/>
  <c r="Q240" i="43"/>
  <c r="Q241" i="43"/>
  <c r="Q242" i="43"/>
  <c r="Q243" i="43"/>
  <c r="Q244" i="43"/>
  <c r="Q245" i="43"/>
  <c r="Q246" i="43"/>
  <c r="Q247" i="43"/>
  <c r="Q248" i="43"/>
  <c r="Q249" i="43"/>
  <c r="Q250" i="43"/>
  <c r="Q251" i="43"/>
  <c r="Q252" i="43"/>
  <c r="Q253" i="43"/>
  <c r="Q254" i="43"/>
  <c r="Q255" i="43"/>
  <c r="Q256" i="43"/>
  <c r="Q257" i="43"/>
  <c r="Q258" i="43"/>
  <c r="Q259" i="43"/>
  <c r="Q260" i="43"/>
  <c r="Q261" i="43"/>
  <c r="Q262" i="43"/>
  <c r="Q263" i="43"/>
  <c r="Q264" i="43"/>
  <c r="Q265" i="43"/>
  <c r="Q266" i="43"/>
  <c r="Q267" i="43"/>
  <c r="Q268" i="43"/>
  <c r="Q269" i="43"/>
  <c r="Q270" i="43"/>
  <c r="Q271" i="43"/>
  <c r="Q272" i="43"/>
  <c r="Q273" i="43"/>
  <c r="Q274" i="43"/>
  <c r="Q275" i="43"/>
  <c r="Q276" i="43"/>
  <c r="Q277" i="43"/>
  <c r="Q278" i="43"/>
  <c r="Q279" i="43"/>
  <c r="Q280" i="43"/>
  <c r="Q281" i="43"/>
  <c r="Q282" i="43"/>
  <c r="Q283" i="43"/>
  <c r="Q284" i="43"/>
  <c r="Q285" i="43"/>
  <c r="Q286" i="43"/>
  <c r="Q287" i="43"/>
  <c r="Q288" i="43"/>
  <c r="Q289" i="43"/>
  <c r="Q290" i="43"/>
  <c r="Q291" i="43"/>
  <c r="Q292" i="43"/>
  <c r="Q293" i="43"/>
  <c r="Q294" i="43"/>
  <c r="Q295" i="43"/>
  <c r="Q296" i="43"/>
  <c r="Q297" i="43"/>
  <c r="Q298" i="43"/>
  <c r="Q299" i="43"/>
  <c r="Q300" i="43"/>
  <c r="Q301" i="43"/>
  <c r="Q302" i="43"/>
  <c r="Q303" i="43"/>
  <c r="Q304" i="43"/>
  <c r="Q305" i="43"/>
  <c r="Q306" i="43"/>
  <c r="Q307" i="43"/>
  <c r="Q308" i="43"/>
  <c r="Q309" i="43"/>
  <c r="Q310" i="43"/>
  <c r="Q311" i="43"/>
  <c r="Q312" i="43"/>
  <c r="Q313" i="43"/>
  <c r="Q314" i="43"/>
  <c r="Q315" i="43"/>
  <c r="Q316" i="43"/>
  <c r="Q317" i="43"/>
  <c r="Q318" i="43"/>
  <c r="Q319" i="43"/>
  <c r="Q320" i="43"/>
  <c r="Q321" i="43"/>
  <c r="Q322" i="43"/>
  <c r="Q323" i="43"/>
  <c r="Q324" i="43"/>
  <c r="Q325" i="43"/>
  <c r="Q326" i="43"/>
  <c r="Q327" i="43"/>
  <c r="Q328" i="43"/>
  <c r="Q329" i="43"/>
  <c r="Q330" i="43"/>
  <c r="Q331" i="43"/>
  <c r="Q332" i="43"/>
  <c r="Q333" i="43"/>
  <c r="Q334" i="43"/>
  <c r="Q335" i="43"/>
  <c r="Q336" i="43"/>
  <c r="Q337" i="43"/>
  <c r="Q338" i="43"/>
  <c r="Q339" i="43"/>
  <c r="Q340" i="43"/>
  <c r="Q341" i="43"/>
  <c r="Q342" i="43"/>
  <c r="Q343" i="43"/>
  <c r="Q344" i="43"/>
  <c r="Q345" i="43"/>
  <c r="Q346" i="43"/>
  <c r="Q347" i="43"/>
  <c r="Q348" i="43"/>
  <c r="Q349" i="43"/>
  <c r="Q350" i="43"/>
  <c r="Q351" i="43"/>
  <c r="Q352" i="43"/>
  <c r="Q353" i="43"/>
  <c r="Q354" i="43"/>
  <c r="Q355" i="43"/>
  <c r="Q356" i="43"/>
  <c r="Q357" i="43"/>
  <c r="Q358" i="43"/>
  <c r="Q359" i="43"/>
  <c r="Q360" i="43"/>
  <c r="Q361" i="43"/>
  <c r="Q362" i="43"/>
  <c r="Q363" i="43"/>
  <c r="Q364" i="43"/>
  <c r="Q365" i="43"/>
  <c r="Q366" i="43"/>
  <c r="Q367" i="43"/>
  <c r="Q368" i="43"/>
  <c r="Q369" i="43"/>
  <c r="Q370" i="43"/>
  <c r="Q371" i="43"/>
  <c r="Q372" i="43"/>
  <c r="Q373" i="43"/>
  <c r="Q374" i="43"/>
  <c r="Q375" i="43"/>
  <c r="Q376" i="43"/>
  <c r="Q377" i="43"/>
  <c r="Q378" i="43"/>
  <c r="Q379" i="43"/>
  <c r="Q380" i="43"/>
  <c r="Q381" i="43"/>
  <c r="Q382" i="43"/>
  <c r="Q383" i="43"/>
  <c r="Q384" i="43"/>
  <c r="Q385" i="43"/>
  <c r="Q386" i="43"/>
  <c r="Q387" i="43"/>
  <c r="Q388" i="43"/>
  <c r="Q389" i="43"/>
  <c r="Q390" i="43"/>
  <c r="Q391" i="43"/>
  <c r="Q392" i="43"/>
  <c r="Q393" i="43"/>
  <c r="Q394" i="43"/>
  <c r="Q395" i="43"/>
  <c r="Q396" i="43"/>
  <c r="Q397" i="43"/>
  <c r="Q398" i="43"/>
  <c r="Q399" i="43"/>
  <c r="Q400" i="43"/>
  <c r="Q401" i="43"/>
  <c r="Q402" i="43"/>
  <c r="Q403" i="43"/>
  <c r="Q404" i="43"/>
  <c r="Q405" i="43"/>
  <c r="Q406" i="43"/>
  <c r="Q407" i="43"/>
  <c r="Q408" i="43"/>
  <c r="Q409" i="43"/>
  <c r="Q410" i="43"/>
  <c r="Q411" i="43"/>
  <c r="Q412" i="43"/>
  <c r="Q413" i="43"/>
  <c r="Q414" i="43"/>
  <c r="Q415" i="43"/>
  <c r="Q416" i="43"/>
  <c r="Q417" i="43"/>
  <c r="Q418" i="43"/>
  <c r="Q419" i="43"/>
  <c r="Q420" i="43"/>
  <c r="Q421" i="43"/>
  <c r="Q422" i="43"/>
  <c r="Q423" i="43"/>
  <c r="Q424" i="43"/>
  <c r="Q425" i="43"/>
  <c r="Q426" i="43"/>
  <c r="Q427" i="43"/>
  <c r="Q428" i="43"/>
  <c r="Q429" i="43"/>
  <c r="Q430" i="43"/>
  <c r="Q431" i="43"/>
  <c r="Q432" i="43"/>
  <c r="Q433" i="43"/>
  <c r="Q434" i="43"/>
  <c r="Q435" i="43"/>
  <c r="Q436" i="43"/>
  <c r="Q437" i="43"/>
  <c r="Q438" i="43"/>
  <c r="Q439" i="43"/>
  <c r="Q440" i="43"/>
  <c r="Q441" i="43"/>
  <c r="Q442" i="43"/>
  <c r="Q443" i="43"/>
  <c r="Q444" i="43"/>
  <c r="Q445" i="43"/>
  <c r="Q446" i="43"/>
  <c r="Q447" i="43"/>
  <c r="Q448" i="43"/>
  <c r="Q449" i="43"/>
  <c r="Q450" i="43"/>
  <c r="Q451" i="43"/>
  <c r="Q452" i="43"/>
  <c r="Q453" i="43"/>
  <c r="Q454" i="43"/>
  <c r="Q455" i="43"/>
  <c r="Q456" i="43"/>
  <c r="Q457" i="43"/>
  <c r="Q458" i="43"/>
  <c r="Q459" i="43"/>
  <c r="Q460" i="43"/>
  <c r="Q461" i="43"/>
  <c r="Q462" i="43"/>
  <c r="Q463" i="43"/>
  <c r="Q464" i="43"/>
  <c r="Q465" i="43"/>
  <c r="Q466" i="43"/>
  <c r="Q467" i="43"/>
  <c r="Q468" i="43"/>
  <c r="Q469" i="43"/>
  <c r="Q470" i="43"/>
  <c r="Q471" i="43"/>
  <c r="Q472" i="43"/>
  <c r="Q473" i="43"/>
  <c r="Q474" i="43"/>
  <c r="Q475" i="43"/>
  <c r="Q476" i="43"/>
  <c r="Q477" i="43"/>
  <c r="Q478" i="43"/>
  <c r="Q479" i="43"/>
  <c r="Q480" i="43"/>
  <c r="Q481" i="43"/>
  <c r="Q482" i="43"/>
  <c r="Q483" i="43"/>
  <c r="Q484" i="43"/>
  <c r="Q485" i="43"/>
  <c r="Q486" i="43"/>
  <c r="Q487" i="43"/>
  <c r="Q488" i="43"/>
  <c r="Q489" i="43"/>
  <c r="Q490" i="43"/>
  <c r="Q491" i="43"/>
  <c r="Q492" i="43"/>
  <c r="Q493" i="43"/>
  <c r="Q494" i="43"/>
  <c r="Q495" i="43"/>
  <c r="Q496" i="43"/>
  <c r="Q497" i="43"/>
  <c r="Q498" i="43"/>
  <c r="Q499" i="43"/>
  <c r="Q500" i="43"/>
  <c r="Q501" i="43"/>
  <c r="Q502" i="43"/>
  <c r="Q503" i="43"/>
  <c r="Q504" i="43"/>
  <c r="Q505" i="43"/>
  <c r="I6" i="8"/>
  <c r="I13" i="8" s="1"/>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107" i="44"/>
  <c r="Q108" i="44"/>
  <c r="Q109" i="44"/>
  <c r="Q110" i="44"/>
  <c r="Q111" i="44"/>
  <c r="Q112" i="44"/>
  <c r="Q113" i="44"/>
  <c r="Q114" i="44"/>
  <c r="Q115" i="44"/>
  <c r="Q116" i="44"/>
  <c r="Q117" i="44"/>
  <c r="Q118" i="44"/>
  <c r="Q119" i="44"/>
  <c r="Q120" i="44"/>
  <c r="Q121" i="44"/>
  <c r="Q122" i="44"/>
  <c r="Q123" i="44"/>
  <c r="Q124" i="44"/>
  <c r="Q125" i="44"/>
  <c r="Q126" i="44"/>
  <c r="Q127" i="44"/>
  <c r="Q128" i="44"/>
  <c r="Q129" i="44"/>
  <c r="Q130" i="44"/>
  <c r="Q131" i="44"/>
  <c r="Q132" i="44"/>
  <c r="Q133" i="44"/>
  <c r="Q134" i="44"/>
  <c r="Q135" i="44"/>
  <c r="Q136" i="44"/>
  <c r="Q137" i="44"/>
  <c r="Q138" i="44"/>
  <c r="Q139" i="44"/>
  <c r="Q140" i="44"/>
  <c r="Q141" i="44"/>
  <c r="Q142" i="44"/>
  <c r="Q143" i="44"/>
  <c r="Q144" i="44"/>
  <c r="Q145" i="44"/>
  <c r="Q146" i="44"/>
  <c r="Q147" i="44"/>
  <c r="Q148" i="44"/>
  <c r="Q149" i="44"/>
  <c r="Q150" i="44"/>
  <c r="Q151" i="44"/>
  <c r="Q152" i="44"/>
  <c r="Q153" i="44"/>
  <c r="Q154" i="44"/>
  <c r="Q155" i="44"/>
  <c r="Q156" i="44"/>
  <c r="Q157" i="44"/>
  <c r="Q158" i="44"/>
  <c r="Q159" i="44"/>
  <c r="Q160" i="44"/>
  <c r="Q161" i="44"/>
  <c r="Q162" i="44"/>
  <c r="Q163" i="44"/>
  <c r="Q164" i="44"/>
  <c r="Q165" i="44"/>
  <c r="Q166" i="44"/>
  <c r="Q167" i="44"/>
  <c r="Q168" i="44"/>
  <c r="Q169" i="44"/>
  <c r="Q170" i="44"/>
  <c r="Q171" i="44"/>
  <c r="Q172" i="44"/>
  <c r="Q173" i="44"/>
  <c r="Q174" i="44"/>
  <c r="Q175" i="44"/>
  <c r="Q176" i="44"/>
  <c r="Q177" i="44"/>
  <c r="Q178" i="44"/>
  <c r="Q179" i="44"/>
  <c r="Q180" i="44"/>
  <c r="Q181" i="44"/>
  <c r="Q182" i="44"/>
  <c r="Q183" i="44"/>
  <c r="Q184" i="44"/>
  <c r="Q185" i="44"/>
  <c r="Q186" i="44"/>
  <c r="Q187" i="44"/>
  <c r="Q188" i="44"/>
  <c r="Q189" i="44"/>
  <c r="Q190" i="44"/>
  <c r="Q191" i="44"/>
  <c r="Q192" i="44"/>
  <c r="Q193" i="44"/>
  <c r="Q194" i="44"/>
  <c r="Q195" i="44"/>
  <c r="Q196" i="44"/>
  <c r="Q197" i="44"/>
  <c r="Q198" i="44"/>
  <c r="Q199" i="44"/>
  <c r="Q200" i="44"/>
  <c r="Q201" i="44"/>
  <c r="Q202" i="44"/>
  <c r="Q203" i="44"/>
  <c r="Q204" i="44"/>
  <c r="Q205" i="44"/>
  <c r="Q206" i="44"/>
  <c r="Q207" i="44"/>
  <c r="Q208" i="44"/>
  <c r="Q209" i="44"/>
  <c r="Q210" i="44"/>
  <c r="Q211" i="44"/>
  <c r="Q212" i="44"/>
  <c r="Q213" i="44"/>
  <c r="Q214" i="44"/>
  <c r="Q215" i="44"/>
  <c r="Q216" i="44"/>
  <c r="Q217" i="44"/>
  <c r="Q218" i="44"/>
  <c r="Q219" i="44"/>
  <c r="Q220" i="44"/>
  <c r="Q221" i="44"/>
  <c r="Q222" i="44"/>
  <c r="Q223" i="44"/>
  <c r="Q224" i="44"/>
  <c r="Q225" i="44"/>
  <c r="Q226" i="44"/>
  <c r="Q227" i="44"/>
  <c r="Q228" i="44"/>
  <c r="Q229" i="44"/>
  <c r="Q230" i="44"/>
  <c r="Q231" i="44"/>
  <c r="Q232" i="44"/>
  <c r="Q233" i="44"/>
  <c r="Q234" i="44"/>
  <c r="Q235" i="44"/>
  <c r="Q236" i="44"/>
  <c r="Q237" i="44"/>
  <c r="Q238" i="44"/>
  <c r="Q239" i="44"/>
  <c r="Q240" i="44"/>
  <c r="Q241" i="44"/>
  <c r="Q242" i="44"/>
  <c r="Q243" i="44"/>
  <c r="Q244" i="44"/>
  <c r="Q245" i="44"/>
  <c r="Q246" i="44"/>
  <c r="Q247" i="44"/>
  <c r="Q248" i="44"/>
  <c r="Q249" i="44"/>
  <c r="Q250" i="44"/>
  <c r="Q251" i="44"/>
  <c r="Q252" i="44"/>
  <c r="Q253" i="44"/>
  <c r="Q254" i="44"/>
  <c r="Q255" i="44"/>
  <c r="Q256" i="44"/>
  <c r="Q257" i="44"/>
  <c r="Q258" i="44"/>
  <c r="Q259" i="44"/>
  <c r="Q260" i="44"/>
  <c r="Q261" i="44"/>
  <c r="Q262" i="44"/>
  <c r="Q263" i="44"/>
  <c r="Q264" i="44"/>
  <c r="Q265" i="44"/>
  <c r="Q266" i="44"/>
  <c r="Q267" i="44"/>
  <c r="Q268" i="44"/>
  <c r="Q269" i="44"/>
  <c r="Q270" i="44"/>
  <c r="Q271" i="44"/>
  <c r="Q272" i="44"/>
  <c r="Q273" i="44"/>
  <c r="Q274" i="44"/>
  <c r="Q275" i="44"/>
  <c r="Q276" i="44"/>
  <c r="Q277" i="44"/>
  <c r="Q278" i="44"/>
  <c r="Q279" i="44"/>
  <c r="Q280" i="44"/>
  <c r="Q281" i="44"/>
  <c r="Q282" i="44"/>
  <c r="Q283" i="44"/>
  <c r="Q284" i="44"/>
  <c r="Q285" i="44"/>
  <c r="Q286" i="44"/>
  <c r="Q287" i="44"/>
  <c r="Q288" i="44"/>
  <c r="Q289" i="44"/>
  <c r="Q290" i="44"/>
  <c r="Q291" i="44"/>
  <c r="Q292" i="44"/>
  <c r="Q293" i="44"/>
  <c r="Q294" i="44"/>
  <c r="Q295" i="44"/>
  <c r="Q296" i="44"/>
  <c r="Q297" i="44"/>
  <c r="Q298" i="44"/>
  <c r="Q299" i="44"/>
  <c r="Q300" i="44"/>
  <c r="Q301" i="44"/>
  <c r="Q302" i="44"/>
  <c r="Q303" i="44"/>
  <c r="Q304" i="44"/>
  <c r="Q305" i="44"/>
  <c r="Q306" i="44"/>
  <c r="Q307" i="44"/>
  <c r="Q308" i="44"/>
  <c r="Q309" i="44"/>
  <c r="Q310" i="44"/>
  <c r="Q311" i="44"/>
  <c r="Q312" i="44"/>
  <c r="Q313" i="44"/>
  <c r="Q314" i="44"/>
  <c r="Q315" i="44"/>
  <c r="Q316" i="44"/>
  <c r="Q317" i="44"/>
  <c r="Q318" i="44"/>
  <c r="Q319" i="44"/>
  <c r="Q320" i="44"/>
  <c r="Q321" i="44"/>
  <c r="Q322" i="44"/>
  <c r="Q323" i="44"/>
  <c r="Q324" i="44"/>
  <c r="Q325" i="44"/>
  <c r="Q326" i="44"/>
  <c r="Q327" i="44"/>
  <c r="Q328" i="44"/>
  <c r="Q329" i="44"/>
  <c r="Q330" i="44"/>
  <c r="Q331" i="44"/>
  <c r="Q332" i="44"/>
  <c r="Q333" i="44"/>
  <c r="Q334" i="44"/>
  <c r="Q335" i="44"/>
  <c r="Q336" i="44"/>
  <c r="Q337" i="44"/>
  <c r="Q338" i="44"/>
  <c r="Q339" i="44"/>
  <c r="Q340" i="44"/>
  <c r="Q341" i="44"/>
  <c r="Q342" i="44"/>
  <c r="Q343" i="44"/>
  <c r="Q344" i="44"/>
  <c r="Q345" i="44"/>
  <c r="Q346" i="44"/>
  <c r="Q347" i="44"/>
  <c r="Q348" i="44"/>
  <c r="Q349" i="44"/>
  <c r="Q350" i="44"/>
  <c r="Q351" i="44"/>
  <c r="Q352" i="44"/>
  <c r="Q353" i="44"/>
  <c r="Q354" i="44"/>
  <c r="Q355" i="44"/>
  <c r="Q356" i="44"/>
  <c r="Q357" i="44"/>
  <c r="Q358" i="44"/>
  <c r="Q359" i="44"/>
  <c r="Q360" i="44"/>
  <c r="Q361" i="44"/>
  <c r="Q362" i="44"/>
  <c r="Q363" i="44"/>
  <c r="Q364" i="44"/>
  <c r="Q365" i="44"/>
  <c r="Q366" i="44"/>
  <c r="Q367" i="44"/>
  <c r="Q368" i="44"/>
  <c r="Q369" i="44"/>
  <c r="Q370" i="44"/>
  <c r="Q371" i="44"/>
  <c r="Q372" i="44"/>
  <c r="Q373" i="44"/>
  <c r="Q374" i="44"/>
  <c r="Q375" i="44"/>
  <c r="Q376" i="44"/>
  <c r="Q377" i="44"/>
  <c r="Q378" i="44"/>
  <c r="Q379" i="44"/>
  <c r="Q380" i="44"/>
  <c r="Q381" i="44"/>
  <c r="Q382" i="44"/>
  <c r="Q383" i="44"/>
  <c r="Q384" i="44"/>
  <c r="Q385" i="44"/>
  <c r="Q386" i="44"/>
  <c r="Q387" i="44"/>
  <c r="Q388" i="44"/>
  <c r="Q389" i="44"/>
  <c r="Q390" i="44"/>
  <c r="Q391" i="44"/>
  <c r="Q392" i="44"/>
  <c r="Q393" i="44"/>
  <c r="Q394" i="44"/>
  <c r="Q395" i="44"/>
  <c r="Q396" i="44"/>
  <c r="Q397" i="44"/>
  <c r="Q398" i="44"/>
  <c r="Q399" i="44"/>
  <c r="Q400" i="44"/>
  <c r="Q401" i="44"/>
  <c r="Q402" i="44"/>
  <c r="Q403" i="44"/>
  <c r="Q404" i="44"/>
  <c r="Q405" i="44"/>
  <c r="Q406" i="44"/>
  <c r="Q407" i="44"/>
  <c r="Q408" i="44"/>
  <c r="Q409" i="44"/>
  <c r="Q410" i="44"/>
  <c r="Q411" i="44"/>
  <c r="Q412" i="44"/>
  <c r="Q413" i="44"/>
  <c r="Q414" i="44"/>
  <c r="Q415" i="44"/>
  <c r="Q416" i="44"/>
  <c r="Q417" i="44"/>
  <c r="Q418" i="44"/>
  <c r="Q419" i="44"/>
  <c r="Q420" i="44"/>
  <c r="Q421" i="44"/>
  <c r="Q422" i="44"/>
  <c r="Q423" i="44"/>
  <c r="Q424" i="44"/>
  <c r="Q425" i="44"/>
  <c r="Q426" i="44"/>
  <c r="Q427" i="44"/>
  <c r="Q428" i="44"/>
  <c r="Q429" i="44"/>
  <c r="Q430" i="44"/>
  <c r="Q431" i="44"/>
  <c r="Q432" i="44"/>
  <c r="Q433" i="44"/>
  <c r="Q434" i="44"/>
  <c r="Q435" i="44"/>
  <c r="Q436" i="44"/>
  <c r="Q437" i="44"/>
  <c r="Q438" i="44"/>
  <c r="Q439" i="44"/>
  <c r="Q440" i="44"/>
  <c r="Q441" i="44"/>
  <c r="Q442" i="44"/>
  <c r="Q443" i="44"/>
  <c r="Q444" i="44"/>
  <c r="Q445" i="44"/>
  <c r="Q446" i="44"/>
  <c r="Q447" i="44"/>
  <c r="Q448" i="44"/>
  <c r="Q449" i="44"/>
  <c r="Q450" i="44"/>
  <c r="Q451" i="44"/>
  <c r="Q452" i="44"/>
  <c r="Q453" i="44"/>
  <c r="Q454" i="44"/>
  <c r="Q455" i="44"/>
  <c r="Q456" i="44"/>
  <c r="Q457" i="44"/>
  <c r="Q458" i="44"/>
  <c r="Q459" i="44"/>
  <c r="Q460" i="44"/>
  <c r="Q461" i="44"/>
  <c r="Q462" i="44"/>
  <c r="Q463" i="44"/>
  <c r="Q464" i="44"/>
  <c r="Q465" i="44"/>
  <c r="Q466" i="44"/>
  <c r="Q467" i="44"/>
  <c r="Q468" i="44"/>
  <c r="Q469" i="44"/>
  <c r="Q470" i="44"/>
  <c r="Q471" i="44"/>
  <c r="Q472" i="44"/>
  <c r="Q473" i="44"/>
  <c r="Q474" i="44"/>
  <c r="Q475" i="44"/>
  <c r="Q476" i="44"/>
  <c r="Q477" i="44"/>
  <c r="Q478" i="44"/>
  <c r="Q479" i="44"/>
  <c r="Q480" i="44"/>
  <c r="Q481" i="44"/>
  <c r="Q482" i="44"/>
  <c r="Q483" i="44"/>
  <c r="Q484" i="44"/>
  <c r="Q485" i="44"/>
  <c r="Q486" i="44"/>
  <c r="Q487" i="44"/>
  <c r="Q488" i="44"/>
  <c r="Q489" i="44"/>
  <c r="Q490" i="44"/>
  <c r="Q491" i="44"/>
  <c r="Q492" i="44"/>
  <c r="Q493" i="44"/>
  <c r="Q494" i="44"/>
  <c r="Q495" i="44"/>
  <c r="Q496" i="44"/>
  <c r="Q497" i="44"/>
  <c r="Q498" i="44"/>
  <c r="Q499" i="44"/>
  <c r="Q500" i="44"/>
  <c r="Q501" i="44"/>
  <c r="Q502" i="44"/>
  <c r="Q503" i="44"/>
  <c r="Q504" i="44"/>
  <c r="Q505" i="44"/>
  <c r="Q15" i="45"/>
  <c r="Q16" i="45"/>
  <c r="Q17" i="45"/>
  <c r="Q18" i="45"/>
  <c r="Q19" i="45"/>
  <c r="Q20" i="45"/>
  <c r="Q21" i="45"/>
  <c r="Q22" i="45"/>
  <c r="Q23" i="45"/>
  <c r="Q24" i="45"/>
  <c r="Q25" i="45"/>
  <c r="Q26" i="45"/>
  <c r="Q27" i="45"/>
  <c r="Q28" i="45"/>
  <c r="Q29" i="45"/>
  <c r="Q30" i="45"/>
  <c r="Q31" i="45"/>
  <c r="Q32" i="45"/>
  <c r="Q33" i="45"/>
  <c r="Q34" i="45"/>
  <c r="Q35" i="45"/>
  <c r="Q36" i="45"/>
  <c r="Q37" i="45"/>
  <c r="Q38" i="45"/>
  <c r="Q39" i="45"/>
  <c r="Q40" i="45"/>
  <c r="Q41" i="45"/>
  <c r="Q42" i="45"/>
  <c r="Q43" i="45"/>
  <c r="Q44" i="45"/>
  <c r="Q45" i="45"/>
  <c r="Q46" i="45"/>
  <c r="Q47" i="45"/>
  <c r="Q48" i="45"/>
  <c r="Q49" i="45"/>
  <c r="Q50" i="45"/>
  <c r="Q51" i="45"/>
  <c r="Q52" i="45"/>
  <c r="Q53" i="45"/>
  <c r="Q54" i="45"/>
  <c r="Q55" i="45"/>
  <c r="Q56" i="45"/>
  <c r="Q57" i="45"/>
  <c r="Q58" i="45"/>
  <c r="Q59" i="45"/>
  <c r="Q60" i="45"/>
  <c r="Q61" i="45"/>
  <c r="Q62" i="45"/>
  <c r="Q63" i="45"/>
  <c r="Q64" i="45"/>
  <c r="Q65" i="45"/>
  <c r="Q66" i="45"/>
  <c r="Q67" i="45"/>
  <c r="Q68" i="45"/>
  <c r="Q69" i="45"/>
  <c r="Q70" i="45"/>
  <c r="Q71" i="45"/>
  <c r="Q72" i="45"/>
  <c r="Q73" i="45"/>
  <c r="Q74" i="45"/>
  <c r="Q75" i="45"/>
  <c r="Q76" i="45"/>
  <c r="Q77" i="45"/>
  <c r="Q78" i="45"/>
  <c r="Q79" i="45"/>
  <c r="Q80" i="45"/>
  <c r="Q81" i="45"/>
  <c r="Q82" i="45"/>
  <c r="Q83" i="45"/>
  <c r="Q84" i="45"/>
  <c r="Q85" i="45"/>
  <c r="Q86" i="45"/>
  <c r="Q87" i="45"/>
  <c r="Q88" i="45"/>
  <c r="Q89" i="45"/>
  <c r="Q90" i="45"/>
  <c r="Q91" i="45"/>
  <c r="Q92" i="45"/>
  <c r="Q93" i="45"/>
  <c r="Q94" i="45"/>
  <c r="Q95" i="45"/>
  <c r="Q96" i="45"/>
  <c r="Q97" i="45"/>
  <c r="Q98" i="45"/>
  <c r="Q99" i="45"/>
  <c r="Q100" i="45"/>
  <c r="Q101" i="45"/>
  <c r="Q102" i="45"/>
  <c r="Q103" i="45"/>
  <c r="Q104" i="45"/>
  <c r="Q105" i="45"/>
  <c r="Q106" i="45"/>
  <c r="Q107" i="45"/>
  <c r="Q108" i="45"/>
  <c r="Q109" i="45"/>
  <c r="Q110" i="45"/>
  <c r="Q111" i="45"/>
  <c r="Q112" i="45"/>
  <c r="Q113" i="45"/>
  <c r="Q114" i="45"/>
  <c r="Q115" i="45"/>
  <c r="Q116" i="45"/>
  <c r="Q117" i="45"/>
  <c r="Q118" i="45"/>
  <c r="Q119" i="45"/>
  <c r="Q120" i="45"/>
  <c r="Q121" i="45"/>
  <c r="Q122" i="45"/>
  <c r="Q123" i="45"/>
  <c r="Q124" i="45"/>
  <c r="Q125" i="45"/>
  <c r="Q126" i="45"/>
  <c r="Q127" i="45"/>
  <c r="Q128" i="45"/>
  <c r="Q129" i="45"/>
  <c r="Q130" i="45"/>
  <c r="Q131" i="45"/>
  <c r="Q132" i="45"/>
  <c r="Q133" i="45"/>
  <c r="Q134" i="45"/>
  <c r="Q135" i="45"/>
  <c r="Q136" i="45"/>
  <c r="Q137" i="45"/>
  <c r="Q138" i="45"/>
  <c r="Q139" i="45"/>
  <c r="Q140" i="45"/>
  <c r="Q141" i="45"/>
  <c r="Q142" i="45"/>
  <c r="Q143" i="45"/>
  <c r="Q144" i="45"/>
  <c r="Q145" i="45"/>
  <c r="Q146" i="45"/>
  <c r="Q147" i="45"/>
  <c r="Q148" i="45"/>
  <c r="Q149" i="45"/>
  <c r="Q150" i="45"/>
  <c r="Q151" i="45"/>
  <c r="Q152" i="45"/>
  <c r="Q153" i="45"/>
  <c r="Q154" i="45"/>
  <c r="Q155" i="45"/>
  <c r="Q156" i="45"/>
  <c r="Q157" i="45"/>
  <c r="Q158" i="45"/>
  <c r="Q159" i="45"/>
  <c r="Q160" i="45"/>
  <c r="Q161" i="45"/>
  <c r="Q162" i="45"/>
  <c r="Q163" i="45"/>
  <c r="Q164" i="45"/>
  <c r="Q165" i="45"/>
  <c r="Q166" i="45"/>
  <c r="Q167" i="45"/>
  <c r="Q168" i="45"/>
  <c r="Q169" i="45"/>
  <c r="Q170" i="45"/>
  <c r="Q171" i="45"/>
  <c r="Q172" i="45"/>
  <c r="Q173" i="45"/>
  <c r="Q174" i="45"/>
  <c r="Q175" i="45"/>
  <c r="Q176" i="45"/>
  <c r="Q177" i="45"/>
  <c r="Q178" i="45"/>
  <c r="Q179" i="45"/>
  <c r="Q180" i="45"/>
  <c r="Q181" i="45"/>
  <c r="Q182" i="45"/>
  <c r="Q183" i="45"/>
  <c r="Q184" i="45"/>
  <c r="Q185" i="45"/>
  <c r="Q186" i="45"/>
  <c r="Q187" i="45"/>
  <c r="Q188" i="45"/>
  <c r="Q189" i="45"/>
  <c r="Q190" i="45"/>
  <c r="Q191" i="45"/>
  <c r="Q192" i="45"/>
  <c r="Q193" i="45"/>
  <c r="Q194" i="45"/>
  <c r="Q195" i="45"/>
  <c r="Q196" i="45"/>
  <c r="Q197" i="45"/>
  <c r="Q198" i="45"/>
  <c r="Q199" i="45"/>
  <c r="Q200" i="45"/>
  <c r="Q201" i="45"/>
  <c r="Q202" i="45"/>
  <c r="Q203" i="45"/>
  <c r="Q204" i="45"/>
  <c r="Q205" i="45"/>
  <c r="Q206" i="45"/>
  <c r="Q207" i="45"/>
  <c r="Q208" i="45"/>
  <c r="Q209" i="45"/>
  <c r="Q210" i="45"/>
  <c r="Q211" i="45"/>
  <c r="Q212" i="45"/>
  <c r="Q213" i="45"/>
  <c r="Q214" i="45"/>
  <c r="Q215" i="45"/>
  <c r="Q216" i="45"/>
  <c r="Q217" i="45"/>
  <c r="Q218" i="45"/>
  <c r="Q219" i="45"/>
  <c r="Q220" i="45"/>
  <c r="Q221" i="45"/>
  <c r="Q222" i="45"/>
  <c r="Q223" i="45"/>
  <c r="Q224" i="45"/>
  <c r="Q225" i="45"/>
  <c r="Q226" i="45"/>
  <c r="Q227" i="45"/>
  <c r="Q228" i="45"/>
  <c r="Q229" i="45"/>
  <c r="Q230" i="45"/>
  <c r="Q231" i="45"/>
  <c r="Q232" i="45"/>
  <c r="Q233" i="45"/>
  <c r="Q234" i="45"/>
  <c r="Q235" i="45"/>
  <c r="Q236" i="45"/>
  <c r="Q237" i="45"/>
  <c r="Q238" i="45"/>
  <c r="Q239" i="45"/>
  <c r="Q240" i="45"/>
  <c r="Q241" i="45"/>
  <c r="Q242" i="45"/>
  <c r="Q243" i="45"/>
  <c r="Q244" i="45"/>
  <c r="Q245" i="45"/>
  <c r="Q246" i="45"/>
  <c r="Q247" i="45"/>
  <c r="Q248" i="45"/>
  <c r="Q249" i="45"/>
  <c r="Q250" i="45"/>
  <c r="Q251" i="45"/>
  <c r="Q252" i="45"/>
  <c r="Q253" i="45"/>
  <c r="Q254" i="45"/>
  <c r="Q255" i="45"/>
  <c r="Q256" i="45"/>
  <c r="Q257" i="45"/>
  <c r="Q258" i="45"/>
  <c r="Q259" i="45"/>
  <c r="Q260" i="45"/>
  <c r="Q261" i="45"/>
  <c r="Q262" i="45"/>
  <c r="Q263" i="45"/>
  <c r="Q264" i="45"/>
  <c r="Q265" i="45"/>
  <c r="Q266" i="45"/>
  <c r="Q267" i="45"/>
  <c r="Q268" i="45"/>
  <c r="Q269" i="45"/>
  <c r="Q270" i="45"/>
  <c r="Q271" i="45"/>
  <c r="Q272" i="45"/>
  <c r="Q273" i="45"/>
  <c r="Q274" i="45"/>
  <c r="Q275" i="45"/>
  <c r="Q276" i="45"/>
  <c r="Q277" i="45"/>
  <c r="Q278" i="45"/>
  <c r="Q279" i="45"/>
  <c r="Q280" i="45"/>
  <c r="Q281" i="45"/>
  <c r="Q282" i="45"/>
  <c r="Q283" i="45"/>
  <c r="Q284" i="45"/>
  <c r="Q285" i="45"/>
  <c r="Q286" i="45"/>
  <c r="Q287" i="45"/>
  <c r="Q288" i="45"/>
  <c r="Q289" i="45"/>
  <c r="Q290" i="45"/>
  <c r="Q291" i="45"/>
  <c r="Q292" i="45"/>
  <c r="Q293" i="45"/>
  <c r="Q294" i="45"/>
  <c r="Q295" i="45"/>
  <c r="Q296" i="45"/>
  <c r="Q297" i="45"/>
  <c r="Q298" i="45"/>
  <c r="Q299" i="45"/>
  <c r="Q300" i="45"/>
  <c r="Q301" i="45"/>
  <c r="Q302" i="45"/>
  <c r="Q303" i="45"/>
  <c r="Q304" i="45"/>
  <c r="Q305" i="45"/>
  <c r="Q306" i="45"/>
  <c r="Q307" i="45"/>
  <c r="Q308" i="45"/>
  <c r="Q309" i="45"/>
  <c r="Q310" i="45"/>
  <c r="Q311" i="45"/>
  <c r="Q312" i="45"/>
  <c r="Q313" i="45"/>
  <c r="Q314" i="45"/>
  <c r="Q315" i="45"/>
  <c r="Q316" i="45"/>
  <c r="Q317" i="45"/>
  <c r="Q318" i="45"/>
  <c r="Q319" i="45"/>
  <c r="Q320" i="45"/>
  <c r="Q321" i="45"/>
  <c r="Q322" i="45"/>
  <c r="Q323" i="45"/>
  <c r="Q324" i="45"/>
  <c r="Q325" i="45"/>
  <c r="Q326" i="45"/>
  <c r="Q327" i="45"/>
  <c r="Q328" i="45"/>
  <c r="Q329" i="45"/>
  <c r="Q330" i="45"/>
  <c r="Q331" i="45"/>
  <c r="Q332" i="45"/>
  <c r="Q333" i="45"/>
  <c r="Q334" i="45"/>
  <c r="Q335" i="45"/>
  <c r="Q336" i="45"/>
  <c r="Q337" i="45"/>
  <c r="Q338" i="45"/>
  <c r="Q339" i="45"/>
  <c r="Q340" i="45"/>
  <c r="Q341" i="45"/>
  <c r="Q342" i="45"/>
  <c r="Q343" i="45"/>
  <c r="Q344" i="45"/>
  <c r="Q345" i="45"/>
  <c r="Q346" i="45"/>
  <c r="Q347" i="45"/>
  <c r="Q348" i="45"/>
  <c r="Q349" i="45"/>
  <c r="Q350" i="45"/>
  <c r="Q351" i="45"/>
  <c r="Q352" i="45"/>
  <c r="Q353" i="45"/>
  <c r="Q354" i="45"/>
  <c r="Q355" i="45"/>
  <c r="Q356" i="45"/>
  <c r="Q357" i="45"/>
  <c r="Q358" i="45"/>
  <c r="Q359" i="45"/>
  <c r="Q360" i="45"/>
  <c r="Q361" i="45"/>
  <c r="Q362" i="45"/>
  <c r="Q363" i="45"/>
  <c r="Q364" i="45"/>
  <c r="Q365" i="45"/>
  <c r="Q366" i="45"/>
  <c r="Q367" i="45"/>
  <c r="Q368" i="45"/>
  <c r="Q369" i="45"/>
  <c r="Q370" i="45"/>
  <c r="Q371" i="45"/>
  <c r="Q372" i="45"/>
  <c r="Q373" i="45"/>
  <c r="Q374" i="45"/>
  <c r="Q375" i="45"/>
  <c r="Q376" i="45"/>
  <c r="Q377" i="45"/>
  <c r="Q378" i="45"/>
  <c r="Q379" i="45"/>
  <c r="Q380" i="45"/>
  <c r="Q381" i="45"/>
  <c r="Q382" i="45"/>
  <c r="Q383" i="45"/>
  <c r="Q384" i="45"/>
  <c r="Q385" i="45"/>
  <c r="Q386" i="45"/>
  <c r="Q387" i="45"/>
  <c r="Q388" i="45"/>
  <c r="Q389" i="45"/>
  <c r="Q390" i="45"/>
  <c r="Q391" i="45"/>
  <c r="Q392" i="45"/>
  <c r="Q393" i="45"/>
  <c r="Q394" i="45"/>
  <c r="Q395" i="45"/>
  <c r="Q396" i="45"/>
  <c r="Q397" i="45"/>
  <c r="Q398" i="45"/>
  <c r="Q399" i="45"/>
  <c r="Q400" i="45"/>
  <c r="Q401" i="45"/>
  <c r="Q402" i="45"/>
  <c r="Q403" i="45"/>
  <c r="Q404" i="45"/>
  <c r="Q405" i="45"/>
  <c r="Q406" i="45"/>
  <c r="Q407" i="45"/>
  <c r="Q408" i="45"/>
  <c r="Q409" i="45"/>
  <c r="Q410" i="45"/>
  <c r="Q411" i="45"/>
  <c r="Q412" i="45"/>
  <c r="Q413" i="45"/>
  <c r="Q414" i="45"/>
  <c r="Q415" i="45"/>
  <c r="Q416" i="45"/>
  <c r="Q417" i="45"/>
  <c r="Q418" i="45"/>
  <c r="Q419" i="45"/>
  <c r="Q420" i="45"/>
  <c r="Q421" i="45"/>
  <c r="Q422" i="45"/>
  <c r="Q423" i="45"/>
  <c r="Q424" i="45"/>
  <c r="Q425" i="45"/>
  <c r="Q426" i="45"/>
  <c r="Q427" i="45"/>
  <c r="Q428" i="45"/>
  <c r="Q429" i="45"/>
  <c r="Q430" i="45"/>
  <c r="Q431" i="45"/>
  <c r="Q432" i="45"/>
  <c r="Q433" i="45"/>
  <c r="Q434" i="45"/>
  <c r="Q435" i="45"/>
  <c r="Q436" i="45"/>
  <c r="Q437" i="45"/>
  <c r="Q438" i="45"/>
  <c r="Q439" i="45"/>
  <c r="Q440" i="45"/>
  <c r="Q441" i="45"/>
  <c r="Q442" i="45"/>
  <c r="Q443" i="45"/>
  <c r="Q444" i="45"/>
  <c r="Q445" i="45"/>
  <c r="Q446" i="45"/>
  <c r="Q447" i="45"/>
  <c r="Q448" i="45"/>
  <c r="Q449" i="45"/>
  <c r="Q450" i="45"/>
  <c r="Q451" i="45"/>
  <c r="Q452" i="45"/>
  <c r="Q453" i="45"/>
  <c r="Q454" i="45"/>
  <c r="Q455" i="45"/>
  <c r="Q456" i="45"/>
  <c r="Q457" i="45"/>
  <c r="Q458" i="45"/>
  <c r="Q459" i="45"/>
  <c r="Q460" i="45"/>
  <c r="Q461" i="45"/>
  <c r="Q462" i="45"/>
  <c r="Q463" i="45"/>
  <c r="Q464" i="45"/>
  <c r="Q465" i="45"/>
  <c r="Q466" i="45"/>
  <c r="Q467" i="45"/>
  <c r="Q468" i="45"/>
  <c r="Q469" i="45"/>
  <c r="Q470" i="45"/>
  <c r="Q471" i="45"/>
  <c r="Q472" i="45"/>
  <c r="Q473" i="45"/>
  <c r="Q474" i="45"/>
  <c r="Q475" i="45"/>
  <c r="Q476" i="45"/>
  <c r="Q477" i="45"/>
  <c r="Q478" i="45"/>
  <c r="Q479" i="45"/>
  <c r="Q480" i="45"/>
  <c r="Q481" i="45"/>
  <c r="Q482" i="45"/>
  <c r="Q483" i="45"/>
  <c r="Q484" i="45"/>
  <c r="Q485" i="45"/>
  <c r="Q486" i="45"/>
  <c r="Q487" i="45"/>
  <c r="Q488" i="45"/>
  <c r="Q489" i="45"/>
  <c r="Q490" i="45"/>
  <c r="Q491" i="45"/>
  <c r="Q492" i="45"/>
  <c r="Q493" i="45"/>
  <c r="Q494" i="45"/>
  <c r="Q495" i="45"/>
  <c r="Q496" i="45"/>
  <c r="Q497" i="45"/>
  <c r="Q498" i="45"/>
  <c r="Q499" i="45"/>
  <c r="Q500" i="45"/>
  <c r="Q501" i="45"/>
  <c r="Q502" i="45"/>
  <c r="Q503" i="45"/>
  <c r="Q504" i="45"/>
  <c r="Q505" i="45"/>
  <c r="K6" i="8"/>
  <c r="K49" i="8" s="1"/>
  <c r="Q15" i="46"/>
  <c r="Q16" i="46"/>
  <c r="Q17" i="46"/>
  <c r="Q18" i="46"/>
  <c r="Q19" i="46"/>
  <c r="Q20" i="46"/>
  <c r="Q21" i="46"/>
  <c r="Q22" i="46"/>
  <c r="Q23" i="46"/>
  <c r="Q24" i="46"/>
  <c r="Q25" i="46"/>
  <c r="Q26" i="46"/>
  <c r="Q27" i="46"/>
  <c r="Q28" i="46"/>
  <c r="Q29" i="46"/>
  <c r="Q30" i="46"/>
  <c r="Q31" i="46"/>
  <c r="Q32" i="46"/>
  <c r="Q33" i="46"/>
  <c r="Q34" i="46"/>
  <c r="Q35" i="46"/>
  <c r="Q36" i="46"/>
  <c r="Q37" i="46"/>
  <c r="Q38" i="46"/>
  <c r="Q39" i="46"/>
  <c r="Q40" i="46"/>
  <c r="Q41" i="46"/>
  <c r="Q42" i="46"/>
  <c r="Q43" i="46"/>
  <c r="Q44" i="46"/>
  <c r="Q45" i="46"/>
  <c r="Q46" i="46"/>
  <c r="Q47" i="46"/>
  <c r="Q48" i="46"/>
  <c r="Q49" i="46"/>
  <c r="Q50" i="46"/>
  <c r="Q51" i="46"/>
  <c r="Q52" i="46"/>
  <c r="Q53" i="46"/>
  <c r="Q54" i="46"/>
  <c r="Q55" i="46"/>
  <c r="Q56" i="46"/>
  <c r="Q57" i="46"/>
  <c r="Q58" i="46"/>
  <c r="Q59" i="46"/>
  <c r="Q60" i="46"/>
  <c r="Q61" i="46"/>
  <c r="Q62" i="46"/>
  <c r="Q63" i="46"/>
  <c r="Q64" i="46"/>
  <c r="Q65" i="46"/>
  <c r="Q66" i="46"/>
  <c r="Q67" i="46"/>
  <c r="Q68" i="46"/>
  <c r="Q69" i="46"/>
  <c r="Q70" i="46"/>
  <c r="Q71" i="46"/>
  <c r="Q72" i="46"/>
  <c r="Q73" i="46"/>
  <c r="Q74" i="46"/>
  <c r="Q75" i="46"/>
  <c r="Q76" i="46"/>
  <c r="Q77" i="46"/>
  <c r="Q78" i="46"/>
  <c r="Q79" i="46"/>
  <c r="Q80" i="46"/>
  <c r="Q81" i="46"/>
  <c r="Q82" i="46"/>
  <c r="Q83" i="46"/>
  <c r="Q84" i="46"/>
  <c r="Q85" i="46"/>
  <c r="Q86" i="46"/>
  <c r="Q87" i="46"/>
  <c r="Q88" i="46"/>
  <c r="Q89" i="46"/>
  <c r="Q90" i="46"/>
  <c r="Q91" i="46"/>
  <c r="Q92" i="46"/>
  <c r="Q93" i="46"/>
  <c r="Q94" i="46"/>
  <c r="Q95" i="46"/>
  <c r="Q96" i="46"/>
  <c r="Q97" i="46"/>
  <c r="Q98" i="46"/>
  <c r="Q99" i="46"/>
  <c r="Q100" i="46"/>
  <c r="Q101" i="46"/>
  <c r="Q102" i="46"/>
  <c r="Q103" i="46"/>
  <c r="Q104" i="46"/>
  <c r="Q105" i="46"/>
  <c r="Q106" i="46"/>
  <c r="Q107" i="46"/>
  <c r="Q108" i="46"/>
  <c r="Q109" i="46"/>
  <c r="Q110" i="46"/>
  <c r="Q111" i="46"/>
  <c r="Q112" i="46"/>
  <c r="Q113" i="46"/>
  <c r="Q114" i="46"/>
  <c r="Q115" i="46"/>
  <c r="Q116" i="46"/>
  <c r="Q117" i="46"/>
  <c r="Q118" i="46"/>
  <c r="Q119" i="46"/>
  <c r="Q120" i="46"/>
  <c r="Q121" i="46"/>
  <c r="Q122" i="46"/>
  <c r="Q123" i="46"/>
  <c r="Q124" i="46"/>
  <c r="Q125" i="46"/>
  <c r="Q126" i="46"/>
  <c r="Q127" i="46"/>
  <c r="Q128" i="46"/>
  <c r="Q129" i="46"/>
  <c r="Q130" i="46"/>
  <c r="Q131" i="46"/>
  <c r="Q132" i="46"/>
  <c r="Q133" i="46"/>
  <c r="Q134" i="46"/>
  <c r="Q135" i="46"/>
  <c r="Q136" i="46"/>
  <c r="Q137" i="46"/>
  <c r="Q138" i="46"/>
  <c r="Q139" i="46"/>
  <c r="Q140" i="46"/>
  <c r="Q141" i="46"/>
  <c r="Q142" i="46"/>
  <c r="Q143" i="46"/>
  <c r="Q144" i="46"/>
  <c r="Q145" i="46"/>
  <c r="Q146" i="46"/>
  <c r="Q147" i="46"/>
  <c r="Q148" i="46"/>
  <c r="Q149" i="46"/>
  <c r="Q150" i="46"/>
  <c r="Q151" i="46"/>
  <c r="Q152" i="46"/>
  <c r="Q153" i="46"/>
  <c r="Q154" i="46"/>
  <c r="Q155" i="46"/>
  <c r="Q156" i="46"/>
  <c r="Q157" i="46"/>
  <c r="Q158" i="46"/>
  <c r="Q159" i="46"/>
  <c r="Q160" i="46"/>
  <c r="Q161" i="46"/>
  <c r="Q162" i="46"/>
  <c r="Q163" i="46"/>
  <c r="Q164" i="46"/>
  <c r="Q165" i="46"/>
  <c r="Q166" i="46"/>
  <c r="Q167" i="46"/>
  <c r="Q168" i="46"/>
  <c r="Q169" i="46"/>
  <c r="Q170" i="46"/>
  <c r="Q171" i="46"/>
  <c r="Q172" i="46"/>
  <c r="Q173" i="46"/>
  <c r="Q174" i="46"/>
  <c r="Q175" i="46"/>
  <c r="Q176" i="46"/>
  <c r="Q177" i="46"/>
  <c r="Q178" i="46"/>
  <c r="Q179" i="46"/>
  <c r="Q180" i="46"/>
  <c r="Q181" i="46"/>
  <c r="Q182" i="46"/>
  <c r="Q183" i="46"/>
  <c r="Q184" i="46"/>
  <c r="Q185" i="46"/>
  <c r="Q186" i="46"/>
  <c r="Q187" i="46"/>
  <c r="Q188" i="46"/>
  <c r="Q189" i="46"/>
  <c r="Q190" i="46"/>
  <c r="Q191" i="46"/>
  <c r="Q192" i="46"/>
  <c r="Q193" i="46"/>
  <c r="Q194" i="46"/>
  <c r="Q195" i="46"/>
  <c r="Q196" i="46"/>
  <c r="Q197" i="46"/>
  <c r="Q198" i="46"/>
  <c r="Q199" i="46"/>
  <c r="Q200" i="46"/>
  <c r="Q201" i="46"/>
  <c r="Q202" i="46"/>
  <c r="Q203" i="46"/>
  <c r="Q204" i="46"/>
  <c r="Q205" i="46"/>
  <c r="Q206" i="46"/>
  <c r="Q207" i="46"/>
  <c r="Q208" i="46"/>
  <c r="Q209" i="46"/>
  <c r="Q210" i="46"/>
  <c r="Q211" i="46"/>
  <c r="Q212" i="46"/>
  <c r="Q213" i="46"/>
  <c r="Q214" i="46"/>
  <c r="Q215" i="46"/>
  <c r="Q216" i="46"/>
  <c r="Q217" i="46"/>
  <c r="Q218" i="46"/>
  <c r="Q219" i="46"/>
  <c r="Q220" i="46"/>
  <c r="Q221" i="46"/>
  <c r="Q222" i="46"/>
  <c r="Q223" i="46"/>
  <c r="Q224" i="46"/>
  <c r="Q225" i="46"/>
  <c r="Q226" i="46"/>
  <c r="Q227" i="46"/>
  <c r="Q228" i="46"/>
  <c r="Q229" i="46"/>
  <c r="Q230" i="46"/>
  <c r="Q231" i="46"/>
  <c r="Q232" i="46"/>
  <c r="Q233" i="46"/>
  <c r="Q234" i="46"/>
  <c r="Q235" i="46"/>
  <c r="Q236" i="46"/>
  <c r="Q237" i="46"/>
  <c r="Q238" i="46"/>
  <c r="Q239" i="46"/>
  <c r="Q240" i="46"/>
  <c r="Q241" i="46"/>
  <c r="Q242" i="46"/>
  <c r="Q243" i="46"/>
  <c r="Q244" i="46"/>
  <c r="Q245" i="46"/>
  <c r="Q246" i="46"/>
  <c r="Q247" i="46"/>
  <c r="Q248" i="46"/>
  <c r="Q249" i="46"/>
  <c r="Q250" i="46"/>
  <c r="Q251" i="46"/>
  <c r="Q252" i="46"/>
  <c r="Q253" i="46"/>
  <c r="Q254" i="46"/>
  <c r="Q255" i="46"/>
  <c r="Q256" i="46"/>
  <c r="Q257" i="46"/>
  <c r="Q258" i="46"/>
  <c r="Q259" i="46"/>
  <c r="Q260" i="46"/>
  <c r="Q261" i="46"/>
  <c r="Q262" i="46"/>
  <c r="Q263" i="46"/>
  <c r="Q264" i="46"/>
  <c r="Q265" i="46"/>
  <c r="Q266" i="46"/>
  <c r="Q267" i="46"/>
  <c r="Q268" i="46"/>
  <c r="Q269" i="46"/>
  <c r="Q270" i="46"/>
  <c r="Q271" i="46"/>
  <c r="Q272" i="46"/>
  <c r="Q273" i="46"/>
  <c r="Q274" i="46"/>
  <c r="Q275" i="46"/>
  <c r="Q276" i="46"/>
  <c r="Q277" i="46"/>
  <c r="Q278" i="46"/>
  <c r="Q279" i="46"/>
  <c r="Q280" i="46"/>
  <c r="Q281" i="46"/>
  <c r="Q282" i="46"/>
  <c r="Q283" i="46"/>
  <c r="Q284" i="46"/>
  <c r="Q285" i="46"/>
  <c r="Q286" i="46"/>
  <c r="Q287" i="46"/>
  <c r="Q288" i="46"/>
  <c r="Q289" i="46"/>
  <c r="Q290" i="46"/>
  <c r="Q291" i="46"/>
  <c r="Q292" i="46"/>
  <c r="Q293" i="46"/>
  <c r="Q294" i="46"/>
  <c r="Q295" i="46"/>
  <c r="Q296" i="46"/>
  <c r="Q297" i="46"/>
  <c r="Q298" i="46"/>
  <c r="Q299" i="46"/>
  <c r="Q300" i="46"/>
  <c r="Q301" i="46"/>
  <c r="Q302" i="46"/>
  <c r="Q303" i="46"/>
  <c r="Q304" i="46"/>
  <c r="Q305" i="46"/>
  <c r="Q306" i="46"/>
  <c r="Q307" i="46"/>
  <c r="Q308" i="46"/>
  <c r="Q309" i="46"/>
  <c r="Q310" i="46"/>
  <c r="Q311" i="46"/>
  <c r="Q312" i="46"/>
  <c r="Q313" i="46"/>
  <c r="Q314" i="46"/>
  <c r="Q315" i="46"/>
  <c r="Q316" i="46"/>
  <c r="Q317" i="46"/>
  <c r="Q318" i="46"/>
  <c r="Q319" i="46"/>
  <c r="Q320" i="46"/>
  <c r="Q321" i="46"/>
  <c r="Q322" i="46"/>
  <c r="Q323" i="46"/>
  <c r="Q324" i="46"/>
  <c r="Q325" i="46"/>
  <c r="Q326" i="46"/>
  <c r="Q327" i="46"/>
  <c r="Q328" i="46"/>
  <c r="Q329" i="46"/>
  <c r="Q330" i="46"/>
  <c r="Q331" i="46"/>
  <c r="Q332" i="46"/>
  <c r="Q333" i="46"/>
  <c r="Q334" i="46"/>
  <c r="Q335" i="46"/>
  <c r="Q336" i="46"/>
  <c r="Q337" i="46"/>
  <c r="Q338" i="46"/>
  <c r="Q339" i="46"/>
  <c r="Q340" i="46"/>
  <c r="Q341" i="46"/>
  <c r="Q342" i="46"/>
  <c r="Q343" i="46"/>
  <c r="Q344" i="46"/>
  <c r="Q345" i="46"/>
  <c r="Q346" i="46"/>
  <c r="Q347" i="46"/>
  <c r="Q348" i="46"/>
  <c r="Q349" i="46"/>
  <c r="Q350" i="46"/>
  <c r="Q351" i="46"/>
  <c r="Q352" i="46"/>
  <c r="Q353" i="46"/>
  <c r="Q354" i="46"/>
  <c r="Q355" i="46"/>
  <c r="Q356" i="46"/>
  <c r="Q357" i="46"/>
  <c r="Q358" i="46"/>
  <c r="Q359" i="46"/>
  <c r="Q360" i="46"/>
  <c r="Q361" i="46"/>
  <c r="Q362" i="46"/>
  <c r="Q363" i="46"/>
  <c r="Q364" i="46"/>
  <c r="Q365" i="46"/>
  <c r="Q366" i="46"/>
  <c r="Q367" i="46"/>
  <c r="Q368" i="46"/>
  <c r="Q369" i="46"/>
  <c r="Q370" i="46"/>
  <c r="Q371" i="46"/>
  <c r="Q372" i="46"/>
  <c r="Q373" i="46"/>
  <c r="Q374" i="46"/>
  <c r="Q375" i="46"/>
  <c r="Q376" i="46"/>
  <c r="Q377" i="46"/>
  <c r="Q378" i="46"/>
  <c r="Q379" i="46"/>
  <c r="Q380" i="46"/>
  <c r="Q381" i="46"/>
  <c r="Q382" i="46"/>
  <c r="Q383" i="46"/>
  <c r="Q384" i="46"/>
  <c r="Q385" i="46"/>
  <c r="Q386" i="46"/>
  <c r="Q387" i="46"/>
  <c r="Q388" i="46"/>
  <c r="Q389" i="46"/>
  <c r="Q390" i="46"/>
  <c r="Q391" i="46"/>
  <c r="Q392" i="46"/>
  <c r="Q393" i="46"/>
  <c r="Q394" i="46"/>
  <c r="Q395" i="46"/>
  <c r="Q396" i="46"/>
  <c r="Q397" i="46"/>
  <c r="Q398" i="46"/>
  <c r="Q399" i="46"/>
  <c r="Q400" i="46"/>
  <c r="Q401" i="46"/>
  <c r="Q402" i="46"/>
  <c r="Q403" i="46"/>
  <c r="Q404" i="46"/>
  <c r="Q405" i="46"/>
  <c r="Q406" i="46"/>
  <c r="Q407" i="46"/>
  <c r="Q408" i="46"/>
  <c r="Q409" i="46"/>
  <c r="Q410" i="46"/>
  <c r="Q411" i="46"/>
  <c r="Q412" i="46"/>
  <c r="Q413" i="46"/>
  <c r="Q414" i="46"/>
  <c r="Q415" i="46"/>
  <c r="Q416" i="46"/>
  <c r="Q417" i="46"/>
  <c r="Q418" i="46"/>
  <c r="Q419" i="46"/>
  <c r="Q420" i="46"/>
  <c r="Q421" i="46"/>
  <c r="Q422" i="46"/>
  <c r="Q423" i="46"/>
  <c r="Q424" i="46"/>
  <c r="Q425" i="46"/>
  <c r="Q426" i="46"/>
  <c r="Q427" i="46"/>
  <c r="Q428" i="46"/>
  <c r="Q429" i="46"/>
  <c r="Q430" i="46"/>
  <c r="Q431" i="46"/>
  <c r="Q432" i="46"/>
  <c r="Q433" i="46"/>
  <c r="Q434" i="46"/>
  <c r="Q435" i="46"/>
  <c r="Q436" i="46"/>
  <c r="Q437" i="46"/>
  <c r="Q438" i="46"/>
  <c r="Q439" i="46"/>
  <c r="Q440" i="46"/>
  <c r="Q441" i="46"/>
  <c r="Q442" i="46"/>
  <c r="Q443" i="46"/>
  <c r="Q444" i="46"/>
  <c r="Q445" i="46"/>
  <c r="Q446" i="46"/>
  <c r="Q447" i="46"/>
  <c r="Q448" i="46"/>
  <c r="Q449" i="46"/>
  <c r="Q450" i="46"/>
  <c r="Q451" i="46"/>
  <c r="Q452" i="46"/>
  <c r="Q453" i="46"/>
  <c r="Q454" i="46"/>
  <c r="Q455" i="46"/>
  <c r="Q456" i="46"/>
  <c r="Q457" i="46"/>
  <c r="Q458" i="46"/>
  <c r="Q459" i="46"/>
  <c r="Q460" i="46"/>
  <c r="Q461" i="46"/>
  <c r="Q462" i="46"/>
  <c r="Q463" i="46"/>
  <c r="Q464" i="46"/>
  <c r="Q465" i="46"/>
  <c r="Q466" i="46"/>
  <c r="Q467" i="46"/>
  <c r="Q468" i="46"/>
  <c r="Q469" i="46"/>
  <c r="Q470" i="46"/>
  <c r="Q471" i="46"/>
  <c r="Q472" i="46"/>
  <c r="Q473" i="46"/>
  <c r="Q474" i="46"/>
  <c r="Q475" i="46"/>
  <c r="Q476" i="46"/>
  <c r="Q477" i="46"/>
  <c r="Q478" i="46"/>
  <c r="Q479" i="46"/>
  <c r="Q480" i="46"/>
  <c r="Q481" i="46"/>
  <c r="Q482" i="46"/>
  <c r="Q483" i="46"/>
  <c r="Q484" i="46"/>
  <c r="Q485" i="46"/>
  <c r="Q486" i="46"/>
  <c r="Q487" i="46"/>
  <c r="Q488" i="46"/>
  <c r="Q489" i="46"/>
  <c r="Q490" i="46"/>
  <c r="Q491" i="46"/>
  <c r="Q492" i="46"/>
  <c r="Q493" i="46"/>
  <c r="Q494" i="46"/>
  <c r="Q495" i="46"/>
  <c r="Q496" i="46"/>
  <c r="Q497" i="46"/>
  <c r="Q498" i="46"/>
  <c r="Q499" i="46"/>
  <c r="Q500" i="46"/>
  <c r="Q501" i="46"/>
  <c r="Q502" i="46"/>
  <c r="Q503" i="46"/>
  <c r="Q504" i="46"/>
  <c r="Q505" i="46"/>
  <c r="L6" i="8"/>
  <c r="L48" i="8" s="1"/>
  <c r="Q15" i="47"/>
  <c r="Q16" i="47"/>
  <c r="Q17" i="47"/>
  <c r="Q18" i="47"/>
  <c r="Q19" i="47"/>
  <c r="Q20" i="47"/>
  <c r="Q21" i="47"/>
  <c r="Q22" i="47"/>
  <c r="Q23" i="47"/>
  <c r="Q24" i="47"/>
  <c r="Q25" i="47"/>
  <c r="Q26" i="47"/>
  <c r="Q27" i="47"/>
  <c r="Q28" i="47"/>
  <c r="Q29" i="47"/>
  <c r="Q30" i="47"/>
  <c r="Q31" i="47"/>
  <c r="Q32" i="47"/>
  <c r="Q33" i="47"/>
  <c r="Q34" i="47"/>
  <c r="Q35" i="47"/>
  <c r="Q36" i="47"/>
  <c r="Q37" i="47"/>
  <c r="Q38" i="47"/>
  <c r="Q39" i="47"/>
  <c r="Q40" i="47"/>
  <c r="Q41" i="47"/>
  <c r="Q42" i="47"/>
  <c r="Q43" i="47"/>
  <c r="Q44" i="47"/>
  <c r="Q45" i="47"/>
  <c r="Q46" i="47"/>
  <c r="Q47" i="47"/>
  <c r="Q48" i="47"/>
  <c r="Q49" i="47"/>
  <c r="Q50" i="47"/>
  <c r="Q51" i="47"/>
  <c r="Q52" i="47"/>
  <c r="Q53" i="47"/>
  <c r="Q54" i="47"/>
  <c r="Q55" i="47"/>
  <c r="Q56" i="47"/>
  <c r="Q57" i="47"/>
  <c r="Q58" i="47"/>
  <c r="Q59" i="47"/>
  <c r="Q60" i="47"/>
  <c r="Q61" i="47"/>
  <c r="Q62" i="47"/>
  <c r="Q63" i="47"/>
  <c r="Q64" i="47"/>
  <c r="Q65" i="47"/>
  <c r="Q66" i="47"/>
  <c r="Q67" i="47"/>
  <c r="Q68" i="47"/>
  <c r="Q69" i="47"/>
  <c r="Q70" i="47"/>
  <c r="Q71" i="47"/>
  <c r="Q72" i="47"/>
  <c r="Q73" i="47"/>
  <c r="Q74" i="47"/>
  <c r="Q75" i="47"/>
  <c r="Q76" i="47"/>
  <c r="Q77" i="47"/>
  <c r="Q78" i="47"/>
  <c r="Q79" i="47"/>
  <c r="Q80" i="47"/>
  <c r="Q81" i="47"/>
  <c r="Q82" i="47"/>
  <c r="Q83" i="47"/>
  <c r="Q84" i="47"/>
  <c r="Q85" i="47"/>
  <c r="Q86" i="47"/>
  <c r="Q87" i="47"/>
  <c r="Q88" i="47"/>
  <c r="Q89" i="47"/>
  <c r="Q90" i="47"/>
  <c r="Q91" i="47"/>
  <c r="Q92" i="47"/>
  <c r="Q93" i="47"/>
  <c r="Q94" i="47"/>
  <c r="Q95" i="47"/>
  <c r="Q96" i="47"/>
  <c r="Q97" i="47"/>
  <c r="Q98" i="47"/>
  <c r="Q99" i="47"/>
  <c r="Q100" i="47"/>
  <c r="Q101" i="47"/>
  <c r="Q102" i="47"/>
  <c r="Q103" i="47"/>
  <c r="Q104" i="47"/>
  <c r="Q105" i="47"/>
  <c r="Q106" i="47"/>
  <c r="Q107" i="47"/>
  <c r="Q108" i="47"/>
  <c r="Q109" i="47"/>
  <c r="Q110" i="47"/>
  <c r="Q111" i="47"/>
  <c r="Q112" i="47"/>
  <c r="Q113" i="47"/>
  <c r="Q114" i="47"/>
  <c r="Q115" i="47"/>
  <c r="Q116" i="47"/>
  <c r="Q117" i="47"/>
  <c r="Q118" i="47"/>
  <c r="Q119" i="47"/>
  <c r="Q120" i="47"/>
  <c r="Q121" i="47"/>
  <c r="Q122" i="47"/>
  <c r="Q123" i="47"/>
  <c r="Q124" i="47"/>
  <c r="Q125" i="47"/>
  <c r="Q126" i="47"/>
  <c r="Q127" i="47"/>
  <c r="Q128" i="47"/>
  <c r="Q129" i="47"/>
  <c r="Q130" i="47"/>
  <c r="Q131" i="47"/>
  <c r="Q132" i="47"/>
  <c r="Q133" i="47"/>
  <c r="Q134" i="47"/>
  <c r="Q135" i="47"/>
  <c r="Q136" i="47"/>
  <c r="Q137" i="47"/>
  <c r="Q138" i="47"/>
  <c r="Q139" i="47"/>
  <c r="Q140" i="47"/>
  <c r="Q141" i="47"/>
  <c r="Q142" i="47"/>
  <c r="Q143" i="47"/>
  <c r="Q144" i="47"/>
  <c r="Q145" i="47"/>
  <c r="Q146" i="47"/>
  <c r="Q147" i="47"/>
  <c r="Q148" i="47"/>
  <c r="Q149" i="47"/>
  <c r="Q150" i="47"/>
  <c r="Q151" i="47"/>
  <c r="Q152" i="47"/>
  <c r="Q153" i="47"/>
  <c r="Q154" i="47"/>
  <c r="Q155" i="47"/>
  <c r="Q156" i="47"/>
  <c r="Q157" i="47"/>
  <c r="Q158" i="47"/>
  <c r="Q159" i="47"/>
  <c r="Q160" i="47"/>
  <c r="Q161" i="47"/>
  <c r="Q162" i="47"/>
  <c r="Q163" i="47"/>
  <c r="Q164" i="47"/>
  <c r="Q165" i="47"/>
  <c r="Q166" i="47"/>
  <c r="Q167" i="47"/>
  <c r="Q168" i="47"/>
  <c r="Q169" i="47"/>
  <c r="Q170" i="47"/>
  <c r="Q171" i="47"/>
  <c r="Q172" i="47"/>
  <c r="Q173" i="47"/>
  <c r="Q174" i="47"/>
  <c r="Q175" i="47"/>
  <c r="Q176" i="47"/>
  <c r="Q177" i="47"/>
  <c r="Q178" i="47"/>
  <c r="Q179" i="47"/>
  <c r="Q180" i="47"/>
  <c r="Q181" i="47"/>
  <c r="Q182" i="47"/>
  <c r="Q183" i="47"/>
  <c r="Q184" i="47"/>
  <c r="Q185" i="47"/>
  <c r="Q186" i="47"/>
  <c r="Q187" i="47"/>
  <c r="Q188" i="47"/>
  <c r="Q189" i="47"/>
  <c r="Q190" i="47"/>
  <c r="Q191" i="47"/>
  <c r="Q192" i="47"/>
  <c r="Q193" i="47"/>
  <c r="Q194" i="47"/>
  <c r="Q195" i="47"/>
  <c r="Q196" i="47"/>
  <c r="Q197" i="47"/>
  <c r="Q198" i="47"/>
  <c r="Q199" i="47"/>
  <c r="Q200" i="47"/>
  <c r="Q201" i="47"/>
  <c r="Q202" i="47"/>
  <c r="Q203" i="47"/>
  <c r="Q204" i="47"/>
  <c r="Q205" i="47"/>
  <c r="Q206" i="47"/>
  <c r="Q207" i="47"/>
  <c r="Q208" i="47"/>
  <c r="Q209" i="47"/>
  <c r="Q210" i="47"/>
  <c r="Q211" i="47"/>
  <c r="Q212" i="47"/>
  <c r="Q213" i="47"/>
  <c r="Q214" i="47"/>
  <c r="Q215" i="47"/>
  <c r="Q216" i="47"/>
  <c r="Q217" i="47"/>
  <c r="Q218" i="47"/>
  <c r="Q219" i="47"/>
  <c r="Q220" i="47"/>
  <c r="Q221" i="47"/>
  <c r="Q222" i="47"/>
  <c r="Q223" i="47"/>
  <c r="Q224" i="47"/>
  <c r="Q225" i="47"/>
  <c r="Q226" i="47"/>
  <c r="Q227" i="47"/>
  <c r="Q228" i="47"/>
  <c r="Q229" i="47"/>
  <c r="Q230" i="47"/>
  <c r="Q231" i="47"/>
  <c r="Q232" i="47"/>
  <c r="Q233" i="47"/>
  <c r="Q234" i="47"/>
  <c r="Q235" i="47"/>
  <c r="Q236" i="47"/>
  <c r="Q237" i="47"/>
  <c r="Q238" i="47"/>
  <c r="Q239" i="47"/>
  <c r="Q240" i="47"/>
  <c r="Q241" i="47"/>
  <c r="Q242" i="47"/>
  <c r="Q243" i="47"/>
  <c r="Q244" i="47"/>
  <c r="Q245" i="47"/>
  <c r="Q246" i="47"/>
  <c r="Q247" i="47"/>
  <c r="Q248" i="47"/>
  <c r="Q249" i="47"/>
  <c r="Q250" i="47"/>
  <c r="Q251" i="47"/>
  <c r="Q252" i="47"/>
  <c r="Q253" i="47"/>
  <c r="Q254" i="47"/>
  <c r="Q255" i="47"/>
  <c r="Q256" i="47"/>
  <c r="Q257" i="47"/>
  <c r="Q258" i="47"/>
  <c r="Q259" i="47"/>
  <c r="Q260" i="47"/>
  <c r="Q261" i="47"/>
  <c r="Q262" i="47"/>
  <c r="Q263" i="47"/>
  <c r="Q264" i="47"/>
  <c r="Q265" i="47"/>
  <c r="Q266" i="47"/>
  <c r="Q267" i="47"/>
  <c r="Q268" i="47"/>
  <c r="Q269" i="47"/>
  <c r="Q270" i="47"/>
  <c r="Q271" i="47"/>
  <c r="Q272" i="47"/>
  <c r="Q273" i="47"/>
  <c r="Q274" i="47"/>
  <c r="Q275" i="47"/>
  <c r="Q276" i="47"/>
  <c r="Q277" i="47"/>
  <c r="Q278" i="47"/>
  <c r="Q279" i="47"/>
  <c r="Q280" i="47"/>
  <c r="Q281" i="47"/>
  <c r="Q282" i="47"/>
  <c r="Q283" i="47"/>
  <c r="Q284" i="47"/>
  <c r="Q285" i="47"/>
  <c r="Q286" i="47"/>
  <c r="Q287" i="47"/>
  <c r="Q288" i="47"/>
  <c r="Q289" i="47"/>
  <c r="Q290" i="47"/>
  <c r="Q291" i="47"/>
  <c r="Q292" i="47"/>
  <c r="Q293" i="47"/>
  <c r="Q294" i="47"/>
  <c r="Q295" i="47"/>
  <c r="Q296" i="47"/>
  <c r="Q297" i="47"/>
  <c r="Q298" i="47"/>
  <c r="Q299" i="47"/>
  <c r="Q300" i="47"/>
  <c r="Q301" i="47"/>
  <c r="Q302" i="47"/>
  <c r="Q303" i="47"/>
  <c r="Q304" i="47"/>
  <c r="Q305" i="47"/>
  <c r="Q306" i="47"/>
  <c r="Q307" i="47"/>
  <c r="Q308" i="47"/>
  <c r="Q309" i="47"/>
  <c r="Q310" i="47"/>
  <c r="Q311" i="47"/>
  <c r="Q312" i="47"/>
  <c r="Q313" i="47"/>
  <c r="Q314" i="47"/>
  <c r="Q315" i="47"/>
  <c r="Q316" i="47"/>
  <c r="Q317" i="47"/>
  <c r="Q318" i="47"/>
  <c r="Q319" i="47"/>
  <c r="Q320" i="47"/>
  <c r="Q321" i="47"/>
  <c r="Q322" i="47"/>
  <c r="Q323" i="47"/>
  <c r="Q324" i="47"/>
  <c r="Q325" i="47"/>
  <c r="Q326" i="47"/>
  <c r="Q327" i="47"/>
  <c r="Q328" i="47"/>
  <c r="Q329" i="47"/>
  <c r="Q330" i="47"/>
  <c r="Q331" i="47"/>
  <c r="Q332" i="47"/>
  <c r="Q333" i="47"/>
  <c r="Q334" i="47"/>
  <c r="Q335" i="47"/>
  <c r="Q336" i="47"/>
  <c r="Q337" i="47"/>
  <c r="Q338" i="47"/>
  <c r="Q339" i="47"/>
  <c r="Q340" i="47"/>
  <c r="Q341" i="47"/>
  <c r="Q342" i="47"/>
  <c r="Q343" i="47"/>
  <c r="Q344" i="47"/>
  <c r="Q345" i="47"/>
  <c r="Q346" i="47"/>
  <c r="Q347" i="47"/>
  <c r="Q348" i="47"/>
  <c r="Q349" i="47"/>
  <c r="Q350" i="47"/>
  <c r="Q351" i="47"/>
  <c r="Q352" i="47"/>
  <c r="Q353" i="47"/>
  <c r="Q354" i="47"/>
  <c r="Q355" i="47"/>
  <c r="Q356" i="47"/>
  <c r="Q357" i="47"/>
  <c r="Q358" i="47"/>
  <c r="Q359" i="47"/>
  <c r="Q360" i="47"/>
  <c r="Q361" i="47"/>
  <c r="Q362" i="47"/>
  <c r="Q363" i="47"/>
  <c r="Q364" i="47"/>
  <c r="Q365" i="47"/>
  <c r="Q366" i="47"/>
  <c r="Q367" i="47"/>
  <c r="Q368" i="47"/>
  <c r="Q369" i="47"/>
  <c r="Q370" i="47"/>
  <c r="Q371" i="47"/>
  <c r="Q372" i="47"/>
  <c r="Q373" i="47"/>
  <c r="Q374" i="47"/>
  <c r="Q375" i="47"/>
  <c r="Q376" i="47"/>
  <c r="Q377" i="47"/>
  <c r="Q378" i="47"/>
  <c r="Q379" i="47"/>
  <c r="Q380" i="47"/>
  <c r="Q381" i="47"/>
  <c r="Q382" i="47"/>
  <c r="Q383" i="47"/>
  <c r="Q384" i="47"/>
  <c r="Q385" i="47"/>
  <c r="Q386" i="47"/>
  <c r="Q387" i="47"/>
  <c r="Q388" i="47"/>
  <c r="Q389" i="47"/>
  <c r="Q390" i="47"/>
  <c r="Q391" i="47"/>
  <c r="Q392" i="47"/>
  <c r="Q393" i="47"/>
  <c r="Q394" i="47"/>
  <c r="Q395" i="47"/>
  <c r="Q396" i="47"/>
  <c r="Q397" i="47"/>
  <c r="Q398" i="47"/>
  <c r="Q399" i="47"/>
  <c r="Q400" i="47"/>
  <c r="Q401" i="47"/>
  <c r="Q402" i="47"/>
  <c r="Q403" i="47"/>
  <c r="Q404" i="47"/>
  <c r="Q405" i="47"/>
  <c r="Q406" i="47"/>
  <c r="Q407" i="47"/>
  <c r="Q408" i="47"/>
  <c r="Q409" i="47"/>
  <c r="Q410" i="47"/>
  <c r="Q411" i="47"/>
  <c r="Q412" i="47"/>
  <c r="Q413" i="47"/>
  <c r="Q414" i="47"/>
  <c r="Q415" i="47"/>
  <c r="Q416" i="47"/>
  <c r="Q417" i="47"/>
  <c r="Q418" i="47"/>
  <c r="Q419" i="47"/>
  <c r="Q420" i="47"/>
  <c r="Q421" i="47"/>
  <c r="Q422" i="47"/>
  <c r="Q423" i="47"/>
  <c r="Q424" i="47"/>
  <c r="Q425" i="47"/>
  <c r="Q426" i="47"/>
  <c r="Q427" i="47"/>
  <c r="Q428" i="47"/>
  <c r="Q429" i="47"/>
  <c r="Q430" i="47"/>
  <c r="Q431" i="47"/>
  <c r="Q432" i="47"/>
  <c r="Q433" i="47"/>
  <c r="Q434" i="47"/>
  <c r="Q435" i="47"/>
  <c r="Q436" i="47"/>
  <c r="Q437" i="47"/>
  <c r="Q438" i="47"/>
  <c r="Q439" i="47"/>
  <c r="Q440" i="47"/>
  <c r="Q441" i="47"/>
  <c r="Q442" i="47"/>
  <c r="Q443" i="47"/>
  <c r="Q444" i="47"/>
  <c r="Q445" i="47"/>
  <c r="Q446" i="47"/>
  <c r="Q447" i="47"/>
  <c r="Q448" i="47"/>
  <c r="Q449" i="47"/>
  <c r="Q450" i="47"/>
  <c r="Q451" i="47"/>
  <c r="Q452" i="47"/>
  <c r="Q453" i="47"/>
  <c r="Q454" i="47"/>
  <c r="Q455" i="47"/>
  <c r="Q456" i="47"/>
  <c r="Q457" i="47"/>
  <c r="Q458" i="47"/>
  <c r="Q459" i="47"/>
  <c r="Q460" i="47"/>
  <c r="Q461" i="47"/>
  <c r="Q462" i="47"/>
  <c r="Q463" i="47"/>
  <c r="Q464" i="47"/>
  <c r="Q465" i="47"/>
  <c r="Q466" i="47"/>
  <c r="Q467" i="47"/>
  <c r="Q468" i="47"/>
  <c r="Q469" i="47"/>
  <c r="Q470" i="47"/>
  <c r="Q471" i="47"/>
  <c r="Q472" i="47"/>
  <c r="Q473" i="47"/>
  <c r="Q474" i="47"/>
  <c r="Q475" i="47"/>
  <c r="Q476" i="47"/>
  <c r="Q477" i="47"/>
  <c r="Q478" i="47"/>
  <c r="Q479" i="47"/>
  <c r="Q480" i="47"/>
  <c r="Q481" i="47"/>
  <c r="Q482" i="47"/>
  <c r="Q483" i="47"/>
  <c r="Q484" i="47"/>
  <c r="Q485" i="47"/>
  <c r="Q486" i="47"/>
  <c r="Q487" i="47"/>
  <c r="Q488" i="47"/>
  <c r="Q489" i="47"/>
  <c r="Q490" i="47"/>
  <c r="Q491" i="47"/>
  <c r="Q492" i="47"/>
  <c r="Q493" i="47"/>
  <c r="Q494" i="47"/>
  <c r="Q495" i="47"/>
  <c r="Q496" i="47"/>
  <c r="Q497" i="47"/>
  <c r="Q498" i="47"/>
  <c r="Q499" i="47"/>
  <c r="Q500" i="47"/>
  <c r="Q501" i="47"/>
  <c r="Q502" i="47"/>
  <c r="Q503" i="47"/>
  <c r="Q504" i="47"/>
  <c r="Q505" i="47"/>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Q101" i="48"/>
  <c r="Q102" i="48"/>
  <c r="Q103" i="48"/>
  <c r="Q104" i="48"/>
  <c r="Q105" i="48"/>
  <c r="Q106" i="48"/>
  <c r="Q107" i="48"/>
  <c r="Q108" i="48"/>
  <c r="Q109" i="48"/>
  <c r="Q110" i="48"/>
  <c r="Q111" i="48"/>
  <c r="Q112" i="48"/>
  <c r="Q113" i="48"/>
  <c r="Q114" i="48"/>
  <c r="Q115" i="48"/>
  <c r="Q116" i="48"/>
  <c r="Q117" i="48"/>
  <c r="Q118" i="48"/>
  <c r="Q119" i="48"/>
  <c r="Q120" i="48"/>
  <c r="Q121" i="48"/>
  <c r="Q122" i="48"/>
  <c r="Q123" i="48"/>
  <c r="Q124" i="48"/>
  <c r="Q125" i="48"/>
  <c r="Q126" i="48"/>
  <c r="Q127" i="48"/>
  <c r="Q128" i="48"/>
  <c r="Q129" i="48"/>
  <c r="Q130" i="48"/>
  <c r="Q131" i="48"/>
  <c r="Q132" i="48"/>
  <c r="Q133" i="48"/>
  <c r="Q134" i="48"/>
  <c r="Q135" i="48"/>
  <c r="Q136" i="48"/>
  <c r="Q137" i="48"/>
  <c r="Q138" i="48"/>
  <c r="Q139" i="48"/>
  <c r="Q140" i="48"/>
  <c r="Q141" i="48"/>
  <c r="Q142" i="48"/>
  <c r="Q143" i="48"/>
  <c r="Q144" i="48"/>
  <c r="Q145" i="48"/>
  <c r="Q146" i="48"/>
  <c r="Q147" i="48"/>
  <c r="Q148" i="48"/>
  <c r="Q149" i="48"/>
  <c r="Q150" i="48"/>
  <c r="Q151" i="48"/>
  <c r="Q152" i="48"/>
  <c r="Q153" i="48"/>
  <c r="Q154" i="48"/>
  <c r="Q155" i="48"/>
  <c r="Q156" i="48"/>
  <c r="Q157" i="48"/>
  <c r="Q158" i="48"/>
  <c r="Q159" i="48"/>
  <c r="Q160" i="48"/>
  <c r="Q161" i="48"/>
  <c r="Q162" i="48"/>
  <c r="Q163" i="48"/>
  <c r="Q164" i="48"/>
  <c r="Q165" i="48"/>
  <c r="Q166" i="48"/>
  <c r="Q167" i="48"/>
  <c r="Q168" i="48"/>
  <c r="Q169" i="48"/>
  <c r="Q170" i="48"/>
  <c r="Q171" i="48"/>
  <c r="Q172" i="48"/>
  <c r="Q173" i="48"/>
  <c r="Q174" i="48"/>
  <c r="Q175" i="48"/>
  <c r="Q176" i="48"/>
  <c r="Q177" i="48"/>
  <c r="Q178" i="48"/>
  <c r="Q179" i="48"/>
  <c r="Q180" i="48"/>
  <c r="Q181" i="48"/>
  <c r="Q182" i="48"/>
  <c r="Q183" i="48"/>
  <c r="Q184" i="48"/>
  <c r="Q185" i="48"/>
  <c r="Q186" i="48"/>
  <c r="Q187" i="48"/>
  <c r="Q188" i="48"/>
  <c r="Q189" i="48"/>
  <c r="Q190" i="48"/>
  <c r="Q191" i="48"/>
  <c r="Q192" i="48"/>
  <c r="Q193" i="48"/>
  <c r="Q194" i="48"/>
  <c r="Q195" i="48"/>
  <c r="Q196" i="48"/>
  <c r="Q197" i="48"/>
  <c r="Q198" i="48"/>
  <c r="Q199" i="48"/>
  <c r="Q200" i="48"/>
  <c r="Q201" i="48"/>
  <c r="Q202" i="48"/>
  <c r="Q203" i="48"/>
  <c r="Q204" i="48"/>
  <c r="Q205" i="48"/>
  <c r="Q206" i="48"/>
  <c r="Q207" i="48"/>
  <c r="Q208" i="48"/>
  <c r="Q209" i="48"/>
  <c r="Q210" i="48"/>
  <c r="Q211" i="48"/>
  <c r="Q212" i="48"/>
  <c r="Q213" i="48"/>
  <c r="Q214" i="48"/>
  <c r="Q215" i="48"/>
  <c r="Q216" i="48"/>
  <c r="Q217" i="48"/>
  <c r="Q218" i="48"/>
  <c r="Q219" i="48"/>
  <c r="Q220" i="48"/>
  <c r="Q221" i="48"/>
  <c r="Q222" i="48"/>
  <c r="Q223" i="48"/>
  <c r="Q224" i="48"/>
  <c r="Q225" i="48"/>
  <c r="Q226" i="48"/>
  <c r="Q227" i="48"/>
  <c r="Q228" i="48"/>
  <c r="Q229" i="48"/>
  <c r="Q230" i="48"/>
  <c r="Q231" i="48"/>
  <c r="Q232" i="48"/>
  <c r="Q233" i="48"/>
  <c r="Q234" i="48"/>
  <c r="Q235" i="48"/>
  <c r="Q236" i="48"/>
  <c r="Q237" i="48"/>
  <c r="Q238" i="48"/>
  <c r="Q239" i="48"/>
  <c r="Q240" i="48"/>
  <c r="Q241" i="48"/>
  <c r="Q242" i="48"/>
  <c r="Q243" i="48"/>
  <c r="Q244" i="48"/>
  <c r="Q245" i="48"/>
  <c r="Q246" i="48"/>
  <c r="Q247" i="48"/>
  <c r="Q248" i="48"/>
  <c r="Q249" i="48"/>
  <c r="Q250" i="48"/>
  <c r="Q251" i="48"/>
  <c r="Q252" i="48"/>
  <c r="Q253" i="48"/>
  <c r="Q254" i="48"/>
  <c r="Q255" i="48"/>
  <c r="Q256" i="48"/>
  <c r="Q257" i="48"/>
  <c r="Q258" i="48"/>
  <c r="Q259" i="48"/>
  <c r="Q260" i="48"/>
  <c r="Q261" i="48"/>
  <c r="Q262" i="48"/>
  <c r="Q263" i="48"/>
  <c r="Q264" i="48"/>
  <c r="Q265" i="48"/>
  <c r="Q266" i="48"/>
  <c r="Q267" i="48"/>
  <c r="Q268" i="48"/>
  <c r="Q269" i="48"/>
  <c r="Q270" i="48"/>
  <c r="Q271" i="48"/>
  <c r="Q272" i="48"/>
  <c r="Q273" i="48"/>
  <c r="Q274" i="48"/>
  <c r="Q275" i="48"/>
  <c r="Q276" i="48"/>
  <c r="Q277" i="48"/>
  <c r="Q278" i="48"/>
  <c r="Q279" i="48"/>
  <c r="Q280" i="48"/>
  <c r="Q281" i="48"/>
  <c r="Q282" i="48"/>
  <c r="Q283" i="48"/>
  <c r="Q284" i="48"/>
  <c r="Q285" i="48"/>
  <c r="Q286" i="48"/>
  <c r="Q287" i="48"/>
  <c r="Q288" i="48"/>
  <c r="Q289" i="48"/>
  <c r="Q290" i="48"/>
  <c r="Q291" i="48"/>
  <c r="Q292" i="48"/>
  <c r="Q293" i="48"/>
  <c r="Q294" i="48"/>
  <c r="Q295" i="48"/>
  <c r="Q296" i="48"/>
  <c r="Q297" i="48"/>
  <c r="Q298" i="48"/>
  <c r="Q299" i="48"/>
  <c r="Q300" i="48"/>
  <c r="Q301" i="48"/>
  <c r="Q302" i="48"/>
  <c r="Q303" i="48"/>
  <c r="Q304" i="48"/>
  <c r="Q305" i="48"/>
  <c r="Q306" i="48"/>
  <c r="Q307" i="48"/>
  <c r="Q308" i="48"/>
  <c r="Q309" i="48"/>
  <c r="Q310" i="48"/>
  <c r="Q311" i="48"/>
  <c r="Q312" i="48"/>
  <c r="Q313" i="48"/>
  <c r="Q314" i="48"/>
  <c r="Q315" i="48"/>
  <c r="Q316" i="48"/>
  <c r="Q317" i="48"/>
  <c r="Q318" i="48"/>
  <c r="Q319" i="48"/>
  <c r="Q320" i="48"/>
  <c r="Q321" i="48"/>
  <c r="Q322" i="48"/>
  <c r="Q323" i="48"/>
  <c r="Q324" i="48"/>
  <c r="Q325" i="48"/>
  <c r="Q326" i="48"/>
  <c r="Q327" i="48"/>
  <c r="Q328" i="48"/>
  <c r="Q329" i="48"/>
  <c r="Q330" i="48"/>
  <c r="Q331" i="48"/>
  <c r="Q332" i="48"/>
  <c r="Q333" i="48"/>
  <c r="Q334" i="48"/>
  <c r="Q335" i="48"/>
  <c r="Q336" i="48"/>
  <c r="Q337" i="48"/>
  <c r="Q338" i="48"/>
  <c r="Q339" i="48"/>
  <c r="Q340" i="48"/>
  <c r="Q341" i="48"/>
  <c r="Q342" i="48"/>
  <c r="Q343" i="48"/>
  <c r="Q344" i="48"/>
  <c r="Q345" i="48"/>
  <c r="Q346" i="48"/>
  <c r="Q347" i="48"/>
  <c r="Q348" i="48"/>
  <c r="Q349" i="48"/>
  <c r="Q350" i="48"/>
  <c r="Q351" i="48"/>
  <c r="Q352" i="48"/>
  <c r="Q353" i="48"/>
  <c r="Q354" i="48"/>
  <c r="Q355" i="48"/>
  <c r="Q356" i="48"/>
  <c r="Q357" i="48"/>
  <c r="Q358" i="48"/>
  <c r="Q359" i="48"/>
  <c r="Q360" i="48"/>
  <c r="Q361" i="48"/>
  <c r="Q362" i="48"/>
  <c r="Q363" i="48"/>
  <c r="Q364" i="48"/>
  <c r="Q365" i="48"/>
  <c r="Q366" i="48"/>
  <c r="Q367" i="48"/>
  <c r="Q368" i="48"/>
  <c r="Q369" i="48"/>
  <c r="Q370" i="48"/>
  <c r="Q371" i="48"/>
  <c r="Q372" i="48"/>
  <c r="Q373" i="48"/>
  <c r="Q374" i="48"/>
  <c r="Q375" i="48"/>
  <c r="Q376" i="48"/>
  <c r="Q377" i="48"/>
  <c r="Q378" i="48"/>
  <c r="Q379" i="48"/>
  <c r="Q380" i="48"/>
  <c r="Q381" i="48"/>
  <c r="Q382" i="48"/>
  <c r="Q383" i="48"/>
  <c r="Q384" i="48"/>
  <c r="Q385" i="48"/>
  <c r="Q386" i="48"/>
  <c r="Q387" i="48"/>
  <c r="Q388" i="48"/>
  <c r="Q389" i="48"/>
  <c r="Q390" i="48"/>
  <c r="Q391" i="48"/>
  <c r="Q392" i="48"/>
  <c r="Q393" i="48"/>
  <c r="Q394" i="48"/>
  <c r="Q395" i="48"/>
  <c r="Q396" i="48"/>
  <c r="Q397" i="48"/>
  <c r="Q398" i="48"/>
  <c r="Q399" i="48"/>
  <c r="Q400" i="48"/>
  <c r="Q401" i="48"/>
  <c r="Q402" i="48"/>
  <c r="Q403" i="48"/>
  <c r="Q404" i="48"/>
  <c r="Q405" i="48"/>
  <c r="Q406" i="48"/>
  <c r="Q407" i="48"/>
  <c r="Q408" i="48"/>
  <c r="Q409" i="48"/>
  <c r="Q410" i="48"/>
  <c r="Q411" i="48"/>
  <c r="Q412" i="48"/>
  <c r="Q413" i="48"/>
  <c r="Q414" i="48"/>
  <c r="Q415" i="48"/>
  <c r="Q416" i="48"/>
  <c r="Q417" i="48"/>
  <c r="Q418" i="48"/>
  <c r="Q419" i="48"/>
  <c r="Q420" i="48"/>
  <c r="Q421" i="48"/>
  <c r="Q422" i="48"/>
  <c r="Q423" i="48"/>
  <c r="Q424" i="48"/>
  <c r="Q425" i="48"/>
  <c r="Q426" i="48"/>
  <c r="Q427" i="48"/>
  <c r="Q428" i="48"/>
  <c r="Q429" i="48"/>
  <c r="Q430" i="48"/>
  <c r="Q431" i="48"/>
  <c r="Q432" i="48"/>
  <c r="Q433" i="48"/>
  <c r="Q434" i="48"/>
  <c r="Q435" i="48"/>
  <c r="Q436" i="48"/>
  <c r="Q437" i="48"/>
  <c r="Q438" i="48"/>
  <c r="Q439" i="48"/>
  <c r="Q440" i="48"/>
  <c r="Q441" i="48"/>
  <c r="Q442" i="48"/>
  <c r="Q443" i="48"/>
  <c r="Q444" i="48"/>
  <c r="Q445" i="48"/>
  <c r="Q446" i="48"/>
  <c r="Q447" i="48"/>
  <c r="Q448" i="48"/>
  <c r="Q449" i="48"/>
  <c r="Q450" i="48"/>
  <c r="Q451" i="48"/>
  <c r="Q452" i="48"/>
  <c r="Q453" i="48"/>
  <c r="Q454" i="48"/>
  <c r="Q455" i="48"/>
  <c r="Q456" i="48"/>
  <c r="Q457" i="48"/>
  <c r="Q458" i="48"/>
  <c r="Q459" i="48"/>
  <c r="Q460" i="48"/>
  <c r="Q461" i="48"/>
  <c r="Q462" i="48"/>
  <c r="Q463" i="48"/>
  <c r="Q464" i="48"/>
  <c r="Q465" i="48"/>
  <c r="Q466" i="48"/>
  <c r="Q467" i="48"/>
  <c r="Q468" i="48"/>
  <c r="Q469" i="48"/>
  <c r="Q470" i="48"/>
  <c r="Q471" i="48"/>
  <c r="Q472" i="48"/>
  <c r="Q473" i="48"/>
  <c r="Q474" i="48"/>
  <c r="Q475" i="48"/>
  <c r="Q476" i="48"/>
  <c r="Q477" i="48"/>
  <c r="Q478" i="48"/>
  <c r="Q479" i="48"/>
  <c r="Q480" i="48"/>
  <c r="Q481" i="48"/>
  <c r="Q482" i="48"/>
  <c r="Q483" i="48"/>
  <c r="Q484" i="48"/>
  <c r="Q485" i="48"/>
  <c r="Q486" i="48"/>
  <c r="Q487" i="48"/>
  <c r="Q488" i="48"/>
  <c r="Q489" i="48"/>
  <c r="Q490" i="48"/>
  <c r="Q491" i="48"/>
  <c r="Q492" i="48"/>
  <c r="Q493" i="48"/>
  <c r="Q494" i="48"/>
  <c r="Q495" i="48"/>
  <c r="Q496" i="48"/>
  <c r="Q497" i="48"/>
  <c r="Q498" i="48"/>
  <c r="Q499" i="48"/>
  <c r="Q500" i="48"/>
  <c r="Q501" i="48"/>
  <c r="Q502" i="48"/>
  <c r="Q503" i="48"/>
  <c r="Q504" i="48"/>
  <c r="Q505" i="48"/>
  <c r="N6" i="8"/>
  <c r="N13" i="8" s="1"/>
  <c r="Q15" i="49"/>
  <c r="Q16" i="49"/>
  <c r="Q17" i="49"/>
  <c r="Q18" i="49"/>
  <c r="Q19" i="49"/>
  <c r="Q20" i="49"/>
  <c r="Q21" i="49"/>
  <c r="Q22" i="49"/>
  <c r="Q23" i="49"/>
  <c r="Q24" i="49"/>
  <c r="Q25" i="49"/>
  <c r="Q26" i="49"/>
  <c r="Q27" i="49"/>
  <c r="Q28" i="49"/>
  <c r="Q29" i="49"/>
  <c r="Q30" i="49"/>
  <c r="Q31" i="49"/>
  <c r="Q32" i="49"/>
  <c r="Q33" i="49"/>
  <c r="Q34" i="49"/>
  <c r="Q35" i="49"/>
  <c r="Q36" i="49"/>
  <c r="Q37" i="49"/>
  <c r="Q38" i="49"/>
  <c r="Q39" i="49"/>
  <c r="Q40" i="49"/>
  <c r="Q41" i="49"/>
  <c r="Q42" i="49"/>
  <c r="Q43" i="49"/>
  <c r="Q44" i="49"/>
  <c r="Q45" i="49"/>
  <c r="Q46" i="49"/>
  <c r="Q47" i="49"/>
  <c r="Q48" i="49"/>
  <c r="Q49" i="49"/>
  <c r="Q50" i="49"/>
  <c r="Q51" i="49"/>
  <c r="Q52" i="49"/>
  <c r="Q53" i="49"/>
  <c r="Q54" i="49"/>
  <c r="Q55" i="49"/>
  <c r="Q56" i="49"/>
  <c r="Q57" i="49"/>
  <c r="Q58" i="49"/>
  <c r="Q59" i="49"/>
  <c r="Q60" i="49"/>
  <c r="Q61" i="49"/>
  <c r="Q62" i="49"/>
  <c r="Q63" i="49"/>
  <c r="Q64" i="49"/>
  <c r="Q65" i="49"/>
  <c r="Q66" i="49"/>
  <c r="Q67" i="49"/>
  <c r="Q68" i="49"/>
  <c r="Q69" i="49"/>
  <c r="Q70" i="49"/>
  <c r="Q71" i="49"/>
  <c r="Q72" i="49"/>
  <c r="Q73" i="49"/>
  <c r="Q74" i="49"/>
  <c r="Q75" i="49"/>
  <c r="Q76" i="49"/>
  <c r="Q77" i="49"/>
  <c r="Q78" i="49"/>
  <c r="Q79" i="49"/>
  <c r="Q80" i="49"/>
  <c r="Q81" i="49"/>
  <c r="Q82" i="49"/>
  <c r="Q83" i="49"/>
  <c r="Q84" i="49"/>
  <c r="Q85" i="49"/>
  <c r="Q86" i="49"/>
  <c r="Q87" i="49"/>
  <c r="Q88" i="49"/>
  <c r="Q89" i="49"/>
  <c r="Q90" i="49"/>
  <c r="Q91" i="49"/>
  <c r="Q92" i="49"/>
  <c r="Q93" i="49"/>
  <c r="Q94" i="49"/>
  <c r="Q95" i="49"/>
  <c r="Q96" i="49"/>
  <c r="Q97" i="49"/>
  <c r="Q98" i="49"/>
  <c r="Q99" i="49"/>
  <c r="Q100" i="49"/>
  <c r="Q101" i="49"/>
  <c r="Q102" i="49"/>
  <c r="Q103" i="49"/>
  <c r="Q104" i="49"/>
  <c r="Q105" i="49"/>
  <c r="Q106" i="49"/>
  <c r="Q107" i="49"/>
  <c r="Q108" i="49"/>
  <c r="Q109" i="49"/>
  <c r="Q110" i="49"/>
  <c r="Q111" i="49"/>
  <c r="Q112" i="49"/>
  <c r="Q113" i="49"/>
  <c r="Q114" i="49"/>
  <c r="Q115" i="49"/>
  <c r="Q116" i="49"/>
  <c r="Q117" i="49"/>
  <c r="Q118" i="49"/>
  <c r="Q119" i="49"/>
  <c r="Q120" i="49"/>
  <c r="Q121" i="49"/>
  <c r="Q122" i="49"/>
  <c r="Q123" i="49"/>
  <c r="Q124" i="49"/>
  <c r="Q125" i="49"/>
  <c r="Q126" i="49"/>
  <c r="Q127" i="49"/>
  <c r="Q128" i="49"/>
  <c r="Q129" i="49"/>
  <c r="Q130" i="49"/>
  <c r="Q131" i="49"/>
  <c r="Q132" i="49"/>
  <c r="Q133" i="49"/>
  <c r="Q134" i="49"/>
  <c r="Q135" i="49"/>
  <c r="Q136" i="49"/>
  <c r="Q137" i="49"/>
  <c r="Q138" i="49"/>
  <c r="Q139" i="49"/>
  <c r="Q140" i="49"/>
  <c r="Q141" i="49"/>
  <c r="Q142" i="49"/>
  <c r="Q143" i="49"/>
  <c r="Q144" i="49"/>
  <c r="Q145" i="49"/>
  <c r="Q146" i="49"/>
  <c r="Q147" i="49"/>
  <c r="Q148" i="49"/>
  <c r="Q149" i="49"/>
  <c r="Q150" i="49"/>
  <c r="Q151" i="49"/>
  <c r="Q152" i="49"/>
  <c r="Q153" i="49"/>
  <c r="Q154" i="49"/>
  <c r="Q155" i="49"/>
  <c r="Q156" i="49"/>
  <c r="Q157" i="49"/>
  <c r="Q158" i="49"/>
  <c r="Q159" i="49"/>
  <c r="Q160" i="49"/>
  <c r="Q161" i="49"/>
  <c r="Q162" i="49"/>
  <c r="Q163" i="49"/>
  <c r="Q164" i="49"/>
  <c r="Q165" i="49"/>
  <c r="Q166" i="49"/>
  <c r="Q167" i="49"/>
  <c r="Q168" i="49"/>
  <c r="Q169" i="49"/>
  <c r="Q170" i="49"/>
  <c r="Q171" i="49"/>
  <c r="Q172" i="49"/>
  <c r="Q173" i="49"/>
  <c r="Q174" i="49"/>
  <c r="Q175" i="49"/>
  <c r="Q176" i="49"/>
  <c r="Q177" i="49"/>
  <c r="Q178" i="49"/>
  <c r="Q179" i="49"/>
  <c r="Q180" i="49"/>
  <c r="Q181" i="49"/>
  <c r="Q182" i="49"/>
  <c r="Q183" i="49"/>
  <c r="Q184" i="49"/>
  <c r="Q185" i="49"/>
  <c r="Q186" i="49"/>
  <c r="Q187" i="49"/>
  <c r="Q188" i="49"/>
  <c r="Q189" i="49"/>
  <c r="Q190" i="49"/>
  <c r="Q191" i="49"/>
  <c r="Q192" i="49"/>
  <c r="Q193" i="49"/>
  <c r="Q194" i="49"/>
  <c r="Q195" i="49"/>
  <c r="Q196" i="49"/>
  <c r="Q197" i="49"/>
  <c r="Q198" i="49"/>
  <c r="Q199" i="49"/>
  <c r="Q200" i="49"/>
  <c r="Q201" i="49"/>
  <c r="Q202" i="49"/>
  <c r="Q203" i="49"/>
  <c r="Q204" i="49"/>
  <c r="Q205" i="49"/>
  <c r="Q206" i="49"/>
  <c r="Q207" i="49"/>
  <c r="Q208" i="49"/>
  <c r="Q209" i="49"/>
  <c r="Q210" i="49"/>
  <c r="Q211" i="49"/>
  <c r="Q212" i="49"/>
  <c r="Q213" i="49"/>
  <c r="Q214" i="49"/>
  <c r="Q215" i="49"/>
  <c r="Q216" i="49"/>
  <c r="Q217" i="49"/>
  <c r="Q218" i="49"/>
  <c r="Q219" i="49"/>
  <c r="Q220" i="49"/>
  <c r="Q221" i="49"/>
  <c r="Q222" i="49"/>
  <c r="Q223" i="49"/>
  <c r="Q224" i="49"/>
  <c r="Q225" i="49"/>
  <c r="Q226" i="49"/>
  <c r="Q227" i="49"/>
  <c r="Q228" i="49"/>
  <c r="Q229" i="49"/>
  <c r="Q230" i="49"/>
  <c r="Q231" i="49"/>
  <c r="Q232" i="49"/>
  <c r="Q233" i="49"/>
  <c r="Q234" i="49"/>
  <c r="Q235" i="49"/>
  <c r="Q236" i="49"/>
  <c r="Q237" i="49"/>
  <c r="Q238" i="49"/>
  <c r="Q239" i="49"/>
  <c r="Q240" i="49"/>
  <c r="Q241" i="49"/>
  <c r="Q242" i="49"/>
  <c r="Q243" i="49"/>
  <c r="Q244" i="49"/>
  <c r="Q245" i="49"/>
  <c r="Q246" i="49"/>
  <c r="Q247" i="49"/>
  <c r="Q248" i="49"/>
  <c r="Q249" i="49"/>
  <c r="Q250" i="49"/>
  <c r="Q251" i="49"/>
  <c r="Q252" i="49"/>
  <c r="Q253" i="49"/>
  <c r="Q254" i="49"/>
  <c r="Q255" i="49"/>
  <c r="Q256" i="49"/>
  <c r="Q257" i="49"/>
  <c r="Q258" i="49"/>
  <c r="Q259" i="49"/>
  <c r="Q260" i="49"/>
  <c r="Q261" i="49"/>
  <c r="Q262" i="49"/>
  <c r="Q263" i="49"/>
  <c r="Q264" i="49"/>
  <c r="Q265" i="49"/>
  <c r="Q266" i="49"/>
  <c r="Q267" i="49"/>
  <c r="Q268" i="49"/>
  <c r="Q269" i="49"/>
  <c r="Q270" i="49"/>
  <c r="Q271" i="49"/>
  <c r="Q272" i="49"/>
  <c r="Q273" i="49"/>
  <c r="Q274" i="49"/>
  <c r="Q275" i="49"/>
  <c r="Q276" i="49"/>
  <c r="Q277" i="49"/>
  <c r="Q278" i="49"/>
  <c r="Q279" i="49"/>
  <c r="Q280" i="49"/>
  <c r="Q281" i="49"/>
  <c r="Q282" i="49"/>
  <c r="Q283" i="49"/>
  <c r="Q284" i="49"/>
  <c r="Q285" i="49"/>
  <c r="Q286" i="49"/>
  <c r="Q287" i="49"/>
  <c r="Q288" i="49"/>
  <c r="Q289" i="49"/>
  <c r="Q290" i="49"/>
  <c r="Q291" i="49"/>
  <c r="Q292" i="49"/>
  <c r="Q293" i="49"/>
  <c r="Q294" i="49"/>
  <c r="Q295" i="49"/>
  <c r="Q296" i="49"/>
  <c r="Q297" i="49"/>
  <c r="Q298" i="49"/>
  <c r="Q299" i="49"/>
  <c r="Q300" i="49"/>
  <c r="Q301" i="49"/>
  <c r="Q302" i="49"/>
  <c r="Q303" i="49"/>
  <c r="Q304" i="49"/>
  <c r="Q305" i="49"/>
  <c r="Q306" i="49"/>
  <c r="Q307" i="49"/>
  <c r="Q308" i="49"/>
  <c r="Q309" i="49"/>
  <c r="Q310" i="49"/>
  <c r="Q311" i="49"/>
  <c r="Q312" i="49"/>
  <c r="Q313" i="49"/>
  <c r="Q314" i="49"/>
  <c r="Q315" i="49"/>
  <c r="Q316" i="49"/>
  <c r="Q317" i="49"/>
  <c r="Q318" i="49"/>
  <c r="Q319" i="49"/>
  <c r="Q320" i="49"/>
  <c r="Q321" i="49"/>
  <c r="Q322" i="49"/>
  <c r="Q323" i="49"/>
  <c r="Q324" i="49"/>
  <c r="Q325" i="49"/>
  <c r="Q326" i="49"/>
  <c r="Q327" i="49"/>
  <c r="Q328" i="49"/>
  <c r="Q329" i="49"/>
  <c r="Q330" i="49"/>
  <c r="Q331" i="49"/>
  <c r="Q332" i="49"/>
  <c r="Q333" i="49"/>
  <c r="Q334" i="49"/>
  <c r="Q335" i="49"/>
  <c r="Q336" i="49"/>
  <c r="Q337" i="49"/>
  <c r="Q338" i="49"/>
  <c r="Q339" i="49"/>
  <c r="Q340" i="49"/>
  <c r="Q341" i="49"/>
  <c r="Q342" i="49"/>
  <c r="Q343" i="49"/>
  <c r="Q344" i="49"/>
  <c r="Q345" i="49"/>
  <c r="Q346" i="49"/>
  <c r="Q347" i="49"/>
  <c r="Q348" i="49"/>
  <c r="Q349" i="49"/>
  <c r="Q350" i="49"/>
  <c r="Q351" i="49"/>
  <c r="Q352" i="49"/>
  <c r="Q353" i="49"/>
  <c r="Q354" i="49"/>
  <c r="Q355" i="49"/>
  <c r="Q356" i="49"/>
  <c r="Q357" i="49"/>
  <c r="Q358" i="49"/>
  <c r="Q359" i="49"/>
  <c r="Q360" i="49"/>
  <c r="Q361" i="49"/>
  <c r="Q362" i="49"/>
  <c r="Q363" i="49"/>
  <c r="Q364" i="49"/>
  <c r="Q365" i="49"/>
  <c r="Q366" i="49"/>
  <c r="Q367" i="49"/>
  <c r="Q368" i="49"/>
  <c r="Q369" i="49"/>
  <c r="Q370" i="49"/>
  <c r="Q371" i="49"/>
  <c r="Q372" i="49"/>
  <c r="Q373" i="49"/>
  <c r="Q374" i="49"/>
  <c r="Q375" i="49"/>
  <c r="Q376" i="49"/>
  <c r="Q377" i="49"/>
  <c r="Q378" i="49"/>
  <c r="Q379" i="49"/>
  <c r="Q380" i="49"/>
  <c r="Q381" i="49"/>
  <c r="Q382" i="49"/>
  <c r="Q383" i="49"/>
  <c r="Q384" i="49"/>
  <c r="Q385" i="49"/>
  <c r="Q386" i="49"/>
  <c r="Q387" i="49"/>
  <c r="Q388" i="49"/>
  <c r="Q389" i="49"/>
  <c r="Q390" i="49"/>
  <c r="Q391" i="49"/>
  <c r="Q392" i="49"/>
  <c r="Q393" i="49"/>
  <c r="Q394" i="49"/>
  <c r="Q395" i="49"/>
  <c r="Q396" i="49"/>
  <c r="Q397" i="49"/>
  <c r="Q398" i="49"/>
  <c r="Q399" i="49"/>
  <c r="Q400" i="49"/>
  <c r="Q401" i="49"/>
  <c r="Q402" i="49"/>
  <c r="Q403" i="49"/>
  <c r="Q404" i="49"/>
  <c r="Q405" i="49"/>
  <c r="Q406" i="49"/>
  <c r="Q407" i="49"/>
  <c r="Q408" i="49"/>
  <c r="Q409" i="49"/>
  <c r="Q410" i="49"/>
  <c r="Q411" i="49"/>
  <c r="Q412" i="49"/>
  <c r="Q413" i="49"/>
  <c r="Q414" i="49"/>
  <c r="Q415" i="49"/>
  <c r="Q416" i="49"/>
  <c r="Q417" i="49"/>
  <c r="Q418" i="49"/>
  <c r="Q419" i="49"/>
  <c r="Q420" i="49"/>
  <c r="Q421" i="49"/>
  <c r="Q422" i="49"/>
  <c r="Q423" i="49"/>
  <c r="Q424" i="49"/>
  <c r="Q425" i="49"/>
  <c r="Q426" i="49"/>
  <c r="Q427" i="49"/>
  <c r="Q428" i="49"/>
  <c r="Q429" i="49"/>
  <c r="Q430" i="49"/>
  <c r="Q431" i="49"/>
  <c r="Q432" i="49"/>
  <c r="Q433" i="49"/>
  <c r="Q434" i="49"/>
  <c r="Q435" i="49"/>
  <c r="Q436" i="49"/>
  <c r="Q437" i="49"/>
  <c r="Q438" i="49"/>
  <c r="Q439" i="49"/>
  <c r="Q440" i="49"/>
  <c r="Q441" i="49"/>
  <c r="Q442" i="49"/>
  <c r="Q443" i="49"/>
  <c r="Q444" i="49"/>
  <c r="Q445" i="49"/>
  <c r="Q446" i="49"/>
  <c r="Q447" i="49"/>
  <c r="Q448" i="49"/>
  <c r="Q449" i="49"/>
  <c r="Q450" i="49"/>
  <c r="Q451" i="49"/>
  <c r="Q452" i="49"/>
  <c r="Q453" i="49"/>
  <c r="Q454" i="49"/>
  <c r="Q455" i="49"/>
  <c r="Q456" i="49"/>
  <c r="Q457" i="49"/>
  <c r="Q458" i="49"/>
  <c r="Q459" i="49"/>
  <c r="Q460" i="49"/>
  <c r="Q461" i="49"/>
  <c r="Q462" i="49"/>
  <c r="Q463" i="49"/>
  <c r="Q464" i="49"/>
  <c r="Q465" i="49"/>
  <c r="Q466" i="49"/>
  <c r="Q467" i="49"/>
  <c r="Q468" i="49"/>
  <c r="Q469" i="49"/>
  <c r="Q470" i="49"/>
  <c r="Q471" i="49"/>
  <c r="Q472" i="49"/>
  <c r="Q473" i="49"/>
  <c r="Q474" i="49"/>
  <c r="Q475" i="49"/>
  <c r="Q476" i="49"/>
  <c r="Q477" i="49"/>
  <c r="Q478" i="49"/>
  <c r="Q479" i="49"/>
  <c r="Q480" i="49"/>
  <c r="Q481" i="49"/>
  <c r="Q482" i="49"/>
  <c r="Q483" i="49"/>
  <c r="Q484" i="49"/>
  <c r="Q485" i="49"/>
  <c r="Q486" i="49"/>
  <c r="Q487" i="49"/>
  <c r="Q488" i="49"/>
  <c r="Q489" i="49"/>
  <c r="Q490" i="49"/>
  <c r="Q491" i="49"/>
  <c r="Q492" i="49"/>
  <c r="Q493" i="49"/>
  <c r="Q494" i="49"/>
  <c r="Q495" i="49"/>
  <c r="Q496" i="49"/>
  <c r="Q497" i="49"/>
  <c r="Q498" i="49"/>
  <c r="Q499" i="49"/>
  <c r="Q500" i="49"/>
  <c r="Q501" i="49"/>
  <c r="Q502" i="49"/>
  <c r="Q503" i="49"/>
  <c r="Q504" i="49"/>
  <c r="Q505" i="49"/>
  <c r="L16" i="7"/>
  <c r="H16" i="7" s="1"/>
  <c r="N16" i="7" s="1"/>
  <c r="G55" i="8"/>
  <c r="O55" i="8"/>
  <c r="O57" i="8"/>
  <c r="D79" i="28"/>
  <c r="D35" i="35"/>
  <c r="E79" i="28" s="1"/>
  <c r="E35" i="35"/>
  <c r="F79" i="28" s="1"/>
  <c r="F35" i="35"/>
  <c r="G79" i="28" s="1"/>
  <c r="G35" i="35"/>
  <c r="H79" i="28"/>
  <c r="H35" i="35"/>
  <c r="I79" i="28" s="1"/>
  <c r="I35" i="35"/>
  <c r="J79" i="28" s="1"/>
  <c r="J35" i="35"/>
  <c r="K79" i="28" s="1"/>
  <c r="K35" i="35"/>
  <c r="L79" i="28" s="1"/>
  <c r="L35" i="35"/>
  <c r="M79" i="28" s="1"/>
  <c r="M35" i="35"/>
  <c r="N79" i="28" s="1"/>
  <c r="N35" i="35"/>
  <c r="O79" i="28" s="1"/>
  <c r="D36" i="35"/>
  <c r="E80" i="28" s="1"/>
  <c r="E36" i="35"/>
  <c r="F80" i="28" s="1"/>
  <c r="F36" i="35"/>
  <c r="G80" i="28" s="1"/>
  <c r="G36" i="35"/>
  <c r="H80" i="28" s="1"/>
  <c r="H36" i="35"/>
  <c r="I80" i="28" s="1"/>
  <c r="I36" i="35"/>
  <c r="J80" i="28" s="1"/>
  <c r="J36" i="35"/>
  <c r="K80" i="28" s="1"/>
  <c r="K36" i="35"/>
  <c r="L80" i="28" s="1"/>
  <c r="L36" i="35"/>
  <c r="M80" i="28" s="1"/>
  <c r="M36" i="35"/>
  <c r="N80" i="28" s="1"/>
  <c r="N36" i="35"/>
  <c r="O80" i="28" s="1"/>
  <c r="C10" i="1"/>
  <c r="C24" i="1"/>
  <c r="C31" i="1" s="1"/>
  <c r="C38" i="1"/>
  <c r="C45" i="1" s="1"/>
  <c r="C52" i="1"/>
  <c r="C66" i="1"/>
  <c r="C73" i="1" s="1"/>
  <c r="D10" i="1"/>
  <c r="D24" i="1"/>
  <c r="D31" i="1" s="1"/>
  <c r="D38" i="1"/>
  <c r="D45" i="1" s="1"/>
  <c r="D52" i="1"/>
  <c r="D66" i="1"/>
  <c r="D73" i="1" s="1"/>
  <c r="E10" i="1"/>
  <c r="E24" i="1"/>
  <c r="E31" i="1" s="1"/>
  <c r="E38" i="1"/>
  <c r="E52" i="1"/>
  <c r="E66" i="1"/>
  <c r="O66" i="1" s="1"/>
  <c r="F10" i="1"/>
  <c r="F24" i="1"/>
  <c r="F31" i="1" s="1"/>
  <c r="F38" i="1"/>
  <c r="F52" i="1"/>
  <c r="F66" i="1"/>
  <c r="G10" i="1"/>
  <c r="G24" i="1"/>
  <c r="G31" i="1" s="1"/>
  <c r="G38" i="1"/>
  <c r="G45" i="1" s="1"/>
  <c r="G52" i="1"/>
  <c r="G66" i="1"/>
  <c r="G73" i="1" s="1"/>
  <c r="H10" i="1"/>
  <c r="H24" i="1"/>
  <c r="H31" i="1" s="1"/>
  <c r="H38" i="1"/>
  <c r="H45" i="1" s="1"/>
  <c r="H52" i="1"/>
  <c r="H66" i="1"/>
  <c r="H73" i="1" s="1"/>
  <c r="I10" i="1"/>
  <c r="I24" i="1"/>
  <c r="I31" i="1" s="1"/>
  <c r="I38" i="1"/>
  <c r="I52" i="1"/>
  <c r="I66" i="1"/>
  <c r="J10" i="1"/>
  <c r="J24" i="1"/>
  <c r="J31" i="1" s="1"/>
  <c r="J38" i="1"/>
  <c r="J52" i="1"/>
  <c r="J53" i="1" s="1"/>
  <c r="J66" i="1"/>
  <c r="K10" i="1"/>
  <c r="K24" i="1"/>
  <c r="K31" i="1" s="1"/>
  <c r="K38" i="1"/>
  <c r="K45" i="1" s="1"/>
  <c r="K52" i="1"/>
  <c r="K66" i="1"/>
  <c r="K73" i="1" s="1"/>
  <c r="L10" i="1"/>
  <c r="L24" i="1"/>
  <c r="L31" i="1" s="1"/>
  <c r="L38" i="1"/>
  <c r="L45" i="1" s="1"/>
  <c r="L52" i="1"/>
  <c r="L66" i="1"/>
  <c r="L73" i="1" s="1"/>
  <c r="M10" i="1"/>
  <c r="M24" i="1"/>
  <c r="M31" i="1" s="1"/>
  <c r="M38" i="1"/>
  <c r="M52" i="1"/>
  <c r="M66" i="1"/>
  <c r="N10" i="1"/>
  <c r="N24" i="1"/>
  <c r="N31" i="1" s="1"/>
  <c r="N38" i="1"/>
  <c r="N52" i="1"/>
  <c r="N66" i="1"/>
  <c r="C9" i="1"/>
  <c r="C23" i="1"/>
  <c r="C37" i="1"/>
  <c r="C51" i="1"/>
  <c r="O51" i="1" s="1"/>
  <c r="C65" i="1"/>
  <c r="C8" i="1"/>
  <c r="C22" i="1"/>
  <c r="C30" i="1" s="1"/>
  <c r="C36" i="1"/>
  <c r="C50" i="1"/>
  <c r="C64" i="1"/>
  <c r="C72" i="1" s="1"/>
  <c r="D9" i="1"/>
  <c r="D23" i="1"/>
  <c r="D37" i="1"/>
  <c r="D51" i="1"/>
  <c r="D65" i="1"/>
  <c r="D8" i="1"/>
  <c r="D22" i="1"/>
  <c r="D30" i="1" s="1"/>
  <c r="D36" i="1"/>
  <c r="D50" i="1"/>
  <c r="O50" i="1" s="1"/>
  <c r="D64" i="1"/>
  <c r="D72" i="1" s="1"/>
  <c r="D74" i="1" s="1"/>
  <c r="E9" i="1"/>
  <c r="E23" i="1"/>
  <c r="E37" i="1"/>
  <c r="E51" i="1"/>
  <c r="E65" i="1"/>
  <c r="E8" i="1"/>
  <c r="E22" i="1"/>
  <c r="E30" i="1" s="1"/>
  <c r="E36" i="1"/>
  <c r="E43" i="1" s="1"/>
  <c r="E50" i="1"/>
  <c r="E64" i="1"/>
  <c r="F9" i="1"/>
  <c r="F23" i="1"/>
  <c r="F37" i="1"/>
  <c r="F43" i="1" s="1"/>
  <c r="F108" i="1" s="1"/>
  <c r="G18" i="19" s="1"/>
  <c r="F51" i="1"/>
  <c r="F65" i="1"/>
  <c r="F8" i="1"/>
  <c r="F22" i="1"/>
  <c r="F30" i="1" s="1"/>
  <c r="F36" i="1"/>
  <c r="F50" i="1"/>
  <c r="F64" i="1"/>
  <c r="G9" i="1"/>
  <c r="G23" i="1"/>
  <c r="G37" i="1"/>
  <c r="G43" i="1" s="1"/>
  <c r="G51" i="1"/>
  <c r="G53" i="1" s="1"/>
  <c r="G65" i="1"/>
  <c r="G8" i="1"/>
  <c r="G22" i="1"/>
  <c r="G30" i="1" s="1"/>
  <c r="G36" i="1"/>
  <c r="G50" i="1"/>
  <c r="G64" i="1"/>
  <c r="G72" i="1" s="1"/>
  <c r="H9" i="1"/>
  <c r="H23" i="1"/>
  <c r="H37" i="1"/>
  <c r="H39" i="1" s="1"/>
  <c r="H51" i="1"/>
  <c r="H65" i="1"/>
  <c r="H8" i="1"/>
  <c r="H22" i="1"/>
  <c r="H30" i="1" s="1"/>
  <c r="H36" i="1"/>
  <c r="H50" i="1"/>
  <c r="H53" i="1" s="1"/>
  <c r="H64" i="1"/>
  <c r="H72" i="1" s="1"/>
  <c r="H74" i="1" s="1"/>
  <c r="I8" i="1"/>
  <c r="I22" i="1"/>
  <c r="I30" i="1" s="1"/>
  <c r="I36" i="1"/>
  <c r="I43" i="1" s="1"/>
  <c r="I108" i="1" s="1"/>
  <c r="J18" i="19" s="1"/>
  <c r="I50" i="1"/>
  <c r="I64" i="1"/>
  <c r="I9" i="1"/>
  <c r="I23" i="1"/>
  <c r="I25" i="1" s="1"/>
  <c r="I27" i="1" s="1"/>
  <c r="I37" i="1"/>
  <c r="I51" i="1"/>
  <c r="I65" i="1"/>
  <c r="J8" i="1"/>
  <c r="J22" i="1"/>
  <c r="J30" i="1" s="1"/>
  <c r="J36" i="1"/>
  <c r="J43" i="1" s="1"/>
  <c r="J50" i="1"/>
  <c r="J64" i="1"/>
  <c r="J67" i="1" s="1"/>
  <c r="J9" i="1"/>
  <c r="J23" i="1"/>
  <c r="J25" i="1" s="1"/>
  <c r="J37" i="1"/>
  <c r="J51" i="1"/>
  <c r="J65" i="1"/>
  <c r="K8" i="1"/>
  <c r="K22" i="1"/>
  <c r="K30" i="1" s="1"/>
  <c r="K36" i="1"/>
  <c r="K50" i="1"/>
  <c r="K53" i="1" s="1"/>
  <c r="K64" i="1"/>
  <c r="K72" i="1" s="1"/>
  <c r="K9" i="1"/>
  <c r="K23" i="1"/>
  <c r="K37" i="1"/>
  <c r="K51" i="1"/>
  <c r="K65" i="1"/>
  <c r="L8" i="1"/>
  <c r="L22" i="1"/>
  <c r="L30" i="1" s="1"/>
  <c r="L36" i="1"/>
  <c r="L50" i="1"/>
  <c r="L64" i="1"/>
  <c r="L72" i="1" s="1"/>
  <c r="L9" i="1"/>
  <c r="L23" i="1"/>
  <c r="L37" i="1"/>
  <c r="L51" i="1"/>
  <c r="L53" i="1" s="1"/>
  <c r="L65" i="1"/>
  <c r="L67" i="1" s="1"/>
  <c r="M8" i="1"/>
  <c r="M22" i="1"/>
  <c r="M30" i="1" s="1"/>
  <c r="M36" i="1"/>
  <c r="M43" i="1" s="1"/>
  <c r="M50" i="1"/>
  <c r="M64" i="1"/>
  <c r="M9" i="1"/>
  <c r="M23" i="1"/>
  <c r="M37" i="1"/>
  <c r="M39" i="1" s="1"/>
  <c r="M51" i="1"/>
  <c r="M65" i="1"/>
  <c r="N8" i="1"/>
  <c r="N22" i="1"/>
  <c r="N30" i="1" s="1"/>
  <c r="N36" i="1"/>
  <c r="N43" i="1" s="1"/>
  <c r="N108" i="1" s="1"/>
  <c r="O18" i="19" s="1"/>
  <c r="N50" i="1"/>
  <c r="N64" i="1"/>
  <c r="N67" i="1" s="1"/>
  <c r="N9" i="1"/>
  <c r="N23" i="1"/>
  <c r="N37" i="1"/>
  <c r="N51" i="1"/>
  <c r="N65" i="1"/>
  <c r="C9" i="51"/>
  <c r="C10" i="51"/>
  <c r="C8" i="51"/>
  <c r="D2" i="51"/>
  <c r="C22" i="51"/>
  <c r="C23" i="51"/>
  <c r="C24" i="51"/>
  <c r="D9" i="51"/>
  <c r="D10" i="51"/>
  <c r="D8" i="51"/>
  <c r="D22" i="51"/>
  <c r="D78" i="51" s="1"/>
  <c r="D23" i="51"/>
  <c r="D24" i="51"/>
  <c r="E9" i="51"/>
  <c r="E10" i="51"/>
  <c r="E8" i="51"/>
  <c r="E22" i="51"/>
  <c r="E23" i="51"/>
  <c r="E24" i="51"/>
  <c r="F9" i="51"/>
  <c r="F10" i="51"/>
  <c r="F8" i="51"/>
  <c r="F22" i="51"/>
  <c r="F23" i="51"/>
  <c r="F24" i="51"/>
  <c r="G9" i="51"/>
  <c r="G10" i="51"/>
  <c r="G80" i="51" s="1"/>
  <c r="G8" i="51"/>
  <c r="G78" i="51" s="1"/>
  <c r="G22" i="51"/>
  <c r="G23" i="51"/>
  <c r="G24" i="51"/>
  <c r="H9" i="51"/>
  <c r="H10" i="51"/>
  <c r="H8" i="51"/>
  <c r="H22" i="51"/>
  <c r="H23" i="51"/>
  <c r="H24" i="51"/>
  <c r="I10" i="51"/>
  <c r="I8" i="51"/>
  <c r="I9" i="51"/>
  <c r="I22" i="51"/>
  <c r="I23" i="51"/>
  <c r="I24" i="51"/>
  <c r="I80" i="51" s="1"/>
  <c r="J10" i="51"/>
  <c r="J8" i="51"/>
  <c r="J9" i="51"/>
  <c r="J22" i="51"/>
  <c r="J23" i="51"/>
  <c r="J24" i="51"/>
  <c r="K10" i="51"/>
  <c r="K8" i="51"/>
  <c r="K9" i="51"/>
  <c r="K22" i="51"/>
  <c r="K23" i="51"/>
  <c r="K24" i="51"/>
  <c r="L10" i="51"/>
  <c r="L8" i="51"/>
  <c r="L9" i="51"/>
  <c r="L22" i="51"/>
  <c r="L23" i="51"/>
  <c r="L24" i="51"/>
  <c r="M10" i="51"/>
  <c r="M8" i="51"/>
  <c r="M9" i="51"/>
  <c r="M22" i="51"/>
  <c r="M23" i="51"/>
  <c r="M24" i="51"/>
  <c r="N10" i="51"/>
  <c r="N8" i="51"/>
  <c r="N9" i="51"/>
  <c r="N22" i="51"/>
  <c r="N23" i="51"/>
  <c r="N24" i="51"/>
  <c r="D14" i="27"/>
  <c r="E14" i="27"/>
  <c r="F14" i="27"/>
  <c r="G14" i="27"/>
  <c r="H14" i="27"/>
  <c r="I14" i="27"/>
  <c r="J14" i="27"/>
  <c r="K14" i="27"/>
  <c r="L14" i="27"/>
  <c r="M14" i="27"/>
  <c r="N14" i="27"/>
  <c r="O14" i="27"/>
  <c r="D17" i="27"/>
  <c r="E17" i="27"/>
  <c r="F17" i="27"/>
  <c r="G17" i="27"/>
  <c r="H17" i="27"/>
  <c r="I17" i="27"/>
  <c r="J17" i="27"/>
  <c r="K17" i="27"/>
  <c r="L17" i="27"/>
  <c r="M17" i="27"/>
  <c r="N17" i="27"/>
  <c r="O17" i="27"/>
  <c r="C36" i="51"/>
  <c r="C37" i="51"/>
  <c r="D36" i="51"/>
  <c r="O36" i="51" s="1"/>
  <c r="D37" i="51"/>
  <c r="E36" i="51"/>
  <c r="E37" i="51"/>
  <c r="E43" i="51" s="1"/>
  <c r="F36" i="51"/>
  <c r="F37" i="51"/>
  <c r="G36" i="51"/>
  <c r="G37" i="51"/>
  <c r="G39" i="51" s="1"/>
  <c r="H36" i="51"/>
  <c r="H37" i="51"/>
  <c r="I36" i="51"/>
  <c r="I37" i="51"/>
  <c r="J36" i="51"/>
  <c r="J37" i="51"/>
  <c r="K36" i="51"/>
  <c r="K37" i="51"/>
  <c r="K39" i="51" s="1"/>
  <c r="L36" i="51"/>
  <c r="L39" i="51" s="1"/>
  <c r="L37" i="51"/>
  <c r="M36" i="51"/>
  <c r="M37" i="51"/>
  <c r="N36" i="51"/>
  <c r="N37" i="51"/>
  <c r="C50" i="51"/>
  <c r="C64" i="51"/>
  <c r="D50" i="51"/>
  <c r="D64" i="51"/>
  <c r="E50" i="51"/>
  <c r="E64" i="51"/>
  <c r="F50" i="51"/>
  <c r="F64" i="51"/>
  <c r="G50" i="51"/>
  <c r="G64" i="51"/>
  <c r="H50" i="51"/>
  <c r="H64" i="51"/>
  <c r="I50" i="51"/>
  <c r="I64" i="51"/>
  <c r="J50" i="51"/>
  <c r="J64" i="51"/>
  <c r="K50" i="51"/>
  <c r="K64" i="51"/>
  <c r="L50" i="51"/>
  <c r="L64" i="51"/>
  <c r="M50" i="51"/>
  <c r="M64" i="51"/>
  <c r="N50" i="51"/>
  <c r="N64" i="51"/>
  <c r="C38" i="51"/>
  <c r="C52" i="51"/>
  <c r="O52" i="51" s="1"/>
  <c r="C66" i="51"/>
  <c r="O66" i="51" s="1"/>
  <c r="D38" i="51"/>
  <c r="D52" i="51"/>
  <c r="D66" i="51"/>
  <c r="E38" i="51"/>
  <c r="E52" i="51"/>
  <c r="E66" i="51"/>
  <c r="F38" i="51"/>
  <c r="F39" i="51" s="1"/>
  <c r="F52" i="51"/>
  <c r="F66" i="51"/>
  <c r="G38" i="51"/>
  <c r="G52" i="51"/>
  <c r="G66" i="51"/>
  <c r="H38" i="51"/>
  <c r="H52" i="51"/>
  <c r="H66" i="51"/>
  <c r="I38" i="51"/>
  <c r="I39" i="51" s="1"/>
  <c r="I52" i="51"/>
  <c r="I66" i="51"/>
  <c r="J38" i="51"/>
  <c r="J52" i="51"/>
  <c r="J66" i="51"/>
  <c r="K38" i="51"/>
  <c r="K52" i="51"/>
  <c r="K53" i="51" s="1"/>
  <c r="K66" i="51"/>
  <c r="L38" i="51"/>
  <c r="L52" i="51"/>
  <c r="L66" i="51"/>
  <c r="M38" i="51"/>
  <c r="M52" i="51"/>
  <c r="M66" i="51"/>
  <c r="N38" i="51"/>
  <c r="N52" i="51"/>
  <c r="N66" i="51"/>
  <c r="D26" i="27"/>
  <c r="E26" i="27"/>
  <c r="F26" i="27"/>
  <c r="G26" i="27"/>
  <c r="H26" i="27"/>
  <c r="I26" i="27"/>
  <c r="J26" i="27"/>
  <c r="K26" i="27"/>
  <c r="L26" i="27"/>
  <c r="M26" i="27"/>
  <c r="N26" i="27"/>
  <c r="O26" i="27"/>
  <c r="G28" i="27"/>
  <c r="I24" i="34"/>
  <c r="I57" i="34" s="1"/>
  <c r="F29" i="27"/>
  <c r="F25" i="34"/>
  <c r="J29" i="27"/>
  <c r="Y51" i="62"/>
  <c r="N29" i="27"/>
  <c r="O29" i="27"/>
  <c r="AC51" i="62"/>
  <c r="C27" i="62"/>
  <c r="F27" i="62"/>
  <c r="G31" i="27" s="1"/>
  <c r="I27" i="62"/>
  <c r="J31" i="27" s="1"/>
  <c r="J27" i="62"/>
  <c r="K31" i="27" s="1"/>
  <c r="K27" i="62"/>
  <c r="L31" i="27" s="1"/>
  <c r="L27" i="62"/>
  <c r="M31" i="27" s="1"/>
  <c r="M27" i="62"/>
  <c r="N31" i="27" s="1"/>
  <c r="N27" i="62"/>
  <c r="O31" i="27" s="1"/>
  <c r="G28" i="62"/>
  <c r="H32" i="27" s="1"/>
  <c r="L28" i="62"/>
  <c r="M32" i="27" s="1"/>
  <c r="M28" i="62"/>
  <c r="N32" i="27" s="1"/>
  <c r="C29" i="62"/>
  <c r="D33" i="27" s="1"/>
  <c r="D29" i="62"/>
  <c r="E33" i="27" s="1"/>
  <c r="F29" i="62"/>
  <c r="G33" i="27" s="1"/>
  <c r="G29" i="62"/>
  <c r="H33" i="27" s="1"/>
  <c r="H29" i="62"/>
  <c r="I33" i="27" s="1"/>
  <c r="I29" i="62"/>
  <c r="J33" i="27" s="1"/>
  <c r="K29" i="62"/>
  <c r="L33" i="27" s="1"/>
  <c r="L29" i="62"/>
  <c r="M33" i="27" s="1"/>
  <c r="M29" i="62"/>
  <c r="N33" i="27"/>
  <c r="N29" i="62"/>
  <c r="O33" i="27" s="1"/>
  <c r="I12" i="6"/>
  <c r="C44" i="62"/>
  <c r="D53" i="27" s="1"/>
  <c r="D44" i="62"/>
  <c r="E53" i="27" s="1"/>
  <c r="E44" i="62"/>
  <c r="F53" i="27" s="1"/>
  <c r="F44" i="62"/>
  <c r="G53" i="27" s="1"/>
  <c r="G44" i="62"/>
  <c r="H53" i="27" s="1"/>
  <c r="H44" i="62"/>
  <c r="I53" i="27" s="1"/>
  <c r="I44" i="62"/>
  <c r="J53" i="27" s="1"/>
  <c r="J44" i="62"/>
  <c r="K53" i="27" s="1"/>
  <c r="K44" i="62"/>
  <c r="L53" i="27" s="1"/>
  <c r="L44" i="62"/>
  <c r="M53" i="27" s="1"/>
  <c r="M44" i="62"/>
  <c r="N53" i="27" s="1"/>
  <c r="N44" i="62"/>
  <c r="O53" i="27" s="1"/>
  <c r="C45" i="62"/>
  <c r="D54" i="27" s="1"/>
  <c r="D45" i="62"/>
  <c r="E54" i="27" s="1"/>
  <c r="E45" i="62"/>
  <c r="F54" i="27" s="1"/>
  <c r="F45" i="62"/>
  <c r="G54" i="27" s="1"/>
  <c r="G45" i="62"/>
  <c r="H54" i="27" s="1"/>
  <c r="H45" i="62"/>
  <c r="I54" i="27" s="1"/>
  <c r="I45" i="62"/>
  <c r="J54" i="27" s="1"/>
  <c r="J45" i="62"/>
  <c r="K54" i="27" s="1"/>
  <c r="K45" i="62"/>
  <c r="L54" i="27" s="1"/>
  <c r="L45" i="62"/>
  <c r="M54" i="27" s="1"/>
  <c r="M45" i="62"/>
  <c r="N54" i="27" s="1"/>
  <c r="N45" i="62"/>
  <c r="O54" i="27" s="1"/>
  <c r="K43" i="1"/>
  <c r="L43" i="1"/>
  <c r="L108" i="1" s="1"/>
  <c r="M18" i="19" s="1"/>
  <c r="E24" i="34"/>
  <c r="F28" i="9" s="1"/>
  <c r="F24" i="34"/>
  <c r="G28" i="9" s="1"/>
  <c r="J24" i="34"/>
  <c r="K28" i="9" s="1"/>
  <c r="N24" i="34"/>
  <c r="O28" i="9" s="1"/>
  <c r="C25" i="34"/>
  <c r="D29" i="9" s="1"/>
  <c r="E25" i="34"/>
  <c r="F29" i="9" s="1"/>
  <c r="G25" i="34"/>
  <c r="H29" i="9" s="1"/>
  <c r="J25" i="34"/>
  <c r="K29" i="9" s="1"/>
  <c r="Y51" i="34"/>
  <c r="C27" i="34"/>
  <c r="D31" i="9" s="1"/>
  <c r="F27" i="34"/>
  <c r="G31" i="9" s="1"/>
  <c r="I27" i="34"/>
  <c r="J31" i="9" s="1"/>
  <c r="J27" i="34"/>
  <c r="K31" i="9" s="1"/>
  <c r="K27" i="34"/>
  <c r="L31" i="9" s="1"/>
  <c r="L27" i="34"/>
  <c r="M31" i="9" s="1"/>
  <c r="N27" i="34"/>
  <c r="O31" i="9" s="1"/>
  <c r="E28" i="34"/>
  <c r="F32" i="9" s="1"/>
  <c r="K28" i="34"/>
  <c r="L32" i="9" s="1"/>
  <c r="L28" i="34"/>
  <c r="M32" i="9" s="1"/>
  <c r="M28" i="34"/>
  <c r="N32" i="9" s="1"/>
  <c r="C29" i="34"/>
  <c r="D33" i="9" s="1"/>
  <c r="D29" i="34"/>
  <c r="E33" i="9" s="1"/>
  <c r="G29" i="34"/>
  <c r="H33" i="9" s="1"/>
  <c r="H29" i="34"/>
  <c r="I33" i="9" s="1"/>
  <c r="I29" i="34"/>
  <c r="J33" i="9" s="1"/>
  <c r="J29" i="34"/>
  <c r="K33" i="9" s="1"/>
  <c r="K29" i="34"/>
  <c r="L33" i="9" s="1"/>
  <c r="L29" i="34"/>
  <c r="M33" i="9" s="1"/>
  <c r="M29" i="34"/>
  <c r="N33" i="9" s="1"/>
  <c r="C44" i="34"/>
  <c r="D53" i="9" s="1"/>
  <c r="D44" i="34"/>
  <c r="E53" i="9" s="1"/>
  <c r="E44" i="34"/>
  <c r="F53" i="9" s="1"/>
  <c r="F44" i="34"/>
  <c r="G53" i="9" s="1"/>
  <c r="G44" i="34"/>
  <c r="H53" i="9" s="1"/>
  <c r="H44" i="34"/>
  <c r="I53" i="9" s="1"/>
  <c r="I44" i="34"/>
  <c r="J53" i="9" s="1"/>
  <c r="J44" i="34"/>
  <c r="K53" i="9" s="1"/>
  <c r="K44" i="34"/>
  <c r="L53" i="9" s="1"/>
  <c r="L44" i="34"/>
  <c r="M53" i="9" s="1"/>
  <c r="M44" i="34"/>
  <c r="N53" i="9" s="1"/>
  <c r="N44" i="34"/>
  <c r="O53" i="9" s="1"/>
  <c r="C45" i="34"/>
  <c r="D54" i="9" s="1"/>
  <c r="D45" i="34"/>
  <c r="E54" i="9" s="1"/>
  <c r="E45" i="34"/>
  <c r="F54" i="9" s="1"/>
  <c r="F45" i="34"/>
  <c r="G54" i="9" s="1"/>
  <c r="G45" i="34"/>
  <c r="H54" i="9" s="1"/>
  <c r="H45" i="34"/>
  <c r="I54" i="9" s="1"/>
  <c r="I45" i="34"/>
  <c r="J54" i="9" s="1"/>
  <c r="J45" i="34"/>
  <c r="K54" i="9" s="1"/>
  <c r="K45" i="34"/>
  <c r="L54" i="9" s="1"/>
  <c r="L45" i="34"/>
  <c r="M54" i="9" s="1"/>
  <c r="M45" i="34"/>
  <c r="N54" i="9" s="1"/>
  <c r="N45" i="34"/>
  <c r="O54" i="9" s="1"/>
  <c r="L15" i="39"/>
  <c r="H15" i="39" s="1"/>
  <c r="L16" i="39"/>
  <c r="H16" i="39" s="1"/>
  <c r="N16" i="39" s="1"/>
  <c r="L15" i="40"/>
  <c r="H15" i="40" s="1"/>
  <c r="L16" i="40"/>
  <c r="H16" i="40" s="1"/>
  <c r="L15" i="41"/>
  <c r="H15" i="41" s="1"/>
  <c r="L16" i="41"/>
  <c r="H16" i="41" s="1"/>
  <c r="L15" i="42"/>
  <c r="H15" i="42" s="1"/>
  <c r="L16" i="42"/>
  <c r="H16" i="42" s="1"/>
  <c r="L15" i="43"/>
  <c r="H15" i="43" s="1"/>
  <c r="L16" i="43"/>
  <c r="H16" i="43" s="1"/>
  <c r="L15" i="44"/>
  <c r="H15" i="44" s="1"/>
  <c r="L16" i="44"/>
  <c r="H16" i="44" s="1"/>
  <c r="L15" i="45"/>
  <c r="H15" i="45" s="1"/>
  <c r="L16" i="45"/>
  <c r="H16" i="45" s="1"/>
  <c r="L15" i="46"/>
  <c r="H15" i="46" s="1"/>
  <c r="L16" i="46"/>
  <c r="H16" i="46" s="1"/>
  <c r="L15" i="47"/>
  <c r="H15" i="47" s="1"/>
  <c r="L16" i="47"/>
  <c r="H16" i="47" s="1"/>
  <c r="L15" i="48"/>
  <c r="H15" i="48" s="1"/>
  <c r="N8" i="8" s="1"/>
  <c r="L16" i="48"/>
  <c r="H16" i="48" s="1"/>
  <c r="L15" i="49"/>
  <c r="H15" i="49" s="1"/>
  <c r="L16" i="49"/>
  <c r="H16" i="49" s="1"/>
  <c r="N505" i="49"/>
  <c r="O505" i="49" s="1"/>
  <c r="P505" i="49" s="1"/>
  <c r="M505" i="49" s="1"/>
  <c r="I505" i="49" s="1"/>
  <c r="L505" i="49"/>
  <c r="N504" i="49"/>
  <c r="O504" i="49" s="1"/>
  <c r="P504" i="49" s="1"/>
  <c r="M504" i="49" s="1"/>
  <c r="I504" i="49" s="1"/>
  <c r="L504" i="49"/>
  <c r="N503" i="49"/>
  <c r="O503" i="49" s="1"/>
  <c r="P503" i="49" s="1"/>
  <c r="M503" i="49" s="1"/>
  <c r="I503" i="49" s="1"/>
  <c r="L503" i="49"/>
  <c r="N502" i="49"/>
  <c r="O502" i="49" s="1"/>
  <c r="L502" i="49"/>
  <c r="N501" i="49"/>
  <c r="O501" i="49" s="1"/>
  <c r="P501" i="49" s="1"/>
  <c r="M501" i="49" s="1"/>
  <c r="I501" i="49" s="1"/>
  <c r="L501" i="49"/>
  <c r="N500" i="49"/>
  <c r="O500" i="49" s="1"/>
  <c r="P500" i="49" s="1"/>
  <c r="M500" i="49" s="1"/>
  <c r="I500" i="49" s="1"/>
  <c r="L500" i="49"/>
  <c r="N499" i="49"/>
  <c r="O499" i="49" s="1"/>
  <c r="P499" i="49" s="1"/>
  <c r="M499" i="49" s="1"/>
  <c r="I499" i="49" s="1"/>
  <c r="L499" i="49"/>
  <c r="N498" i="49"/>
  <c r="O498" i="49" s="1"/>
  <c r="P498" i="49" s="1"/>
  <c r="M498" i="49" s="1"/>
  <c r="I498" i="49" s="1"/>
  <c r="L498" i="49"/>
  <c r="N497" i="49"/>
  <c r="O497" i="49" s="1"/>
  <c r="P497" i="49" s="1"/>
  <c r="M497" i="49" s="1"/>
  <c r="I497" i="49" s="1"/>
  <c r="L497" i="49"/>
  <c r="N496" i="49"/>
  <c r="O496" i="49" s="1"/>
  <c r="L496" i="49"/>
  <c r="N495" i="49"/>
  <c r="O495" i="49" s="1"/>
  <c r="P495" i="49" s="1"/>
  <c r="M495" i="49" s="1"/>
  <c r="I495" i="49" s="1"/>
  <c r="L495" i="49"/>
  <c r="N494" i="49"/>
  <c r="O494" i="49" s="1"/>
  <c r="P494" i="49" s="1"/>
  <c r="M494" i="49" s="1"/>
  <c r="I494" i="49" s="1"/>
  <c r="L494" i="49"/>
  <c r="N493" i="49"/>
  <c r="O493" i="49" s="1"/>
  <c r="P493" i="49" s="1"/>
  <c r="M493" i="49" s="1"/>
  <c r="I493" i="49" s="1"/>
  <c r="L493" i="49"/>
  <c r="N492" i="49"/>
  <c r="O492" i="49" s="1"/>
  <c r="P492" i="49" s="1"/>
  <c r="M492" i="49" s="1"/>
  <c r="I492" i="49" s="1"/>
  <c r="L492" i="49"/>
  <c r="N491" i="49"/>
  <c r="O491" i="49" s="1"/>
  <c r="P491" i="49" s="1"/>
  <c r="M491" i="49" s="1"/>
  <c r="I491" i="49" s="1"/>
  <c r="L491" i="49"/>
  <c r="N490" i="49"/>
  <c r="O490" i="49" s="1"/>
  <c r="P490" i="49" s="1"/>
  <c r="M490" i="49" s="1"/>
  <c r="I490" i="49" s="1"/>
  <c r="L490" i="49"/>
  <c r="N489" i="49"/>
  <c r="O489" i="49" s="1"/>
  <c r="P489" i="49" s="1"/>
  <c r="M489" i="49" s="1"/>
  <c r="I489" i="49" s="1"/>
  <c r="L489" i="49"/>
  <c r="N488" i="49"/>
  <c r="L488" i="49"/>
  <c r="N487" i="49"/>
  <c r="O487" i="49" s="1"/>
  <c r="P487" i="49" s="1"/>
  <c r="M487" i="49" s="1"/>
  <c r="I487" i="49" s="1"/>
  <c r="L487" i="49"/>
  <c r="N486" i="49"/>
  <c r="L486" i="49"/>
  <c r="N485" i="49"/>
  <c r="O485" i="49" s="1"/>
  <c r="P485" i="49" s="1"/>
  <c r="M485" i="49" s="1"/>
  <c r="I485" i="49" s="1"/>
  <c r="L485" i="49"/>
  <c r="N484" i="49"/>
  <c r="L484" i="49"/>
  <c r="N483" i="49"/>
  <c r="O483" i="49" s="1"/>
  <c r="P483" i="49" s="1"/>
  <c r="M483" i="49" s="1"/>
  <c r="I483" i="49" s="1"/>
  <c r="L483" i="49"/>
  <c r="N482" i="49"/>
  <c r="O482" i="49" s="1"/>
  <c r="L482" i="49"/>
  <c r="N481" i="49"/>
  <c r="O481" i="49" s="1"/>
  <c r="P481" i="49" s="1"/>
  <c r="M481" i="49" s="1"/>
  <c r="I481" i="49" s="1"/>
  <c r="L481" i="49"/>
  <c r="N480" i="49"/>
  <c r="L480" i="49"/>
  <c r="N479" i="49"/>
  <c r="O479" i="49" s="1"/>
  <c r="P479" i="49" s="1"/>
  <c r="M479" i="49" s="1"/>
  <c r="I479" i="49" s="1"/>
  <c r="L479" i="49"/>
  <c r="N478" i="49"/>
  <c r="O478" i="49" s="1"/>
  <c r="L478" i="49"/>
  <c r="N477" i="49"/>
  <c r="O477" i="49" s="1"/>
  <c r="P477" i="49" s="1"/>
  <c r="M477" i="49" s="1"/>
  <c r="I477" i="49" s="1"/>
  <c r="L477" i="49"/>
  <c r="N476" i="49"/>
  <c r="L476" i="49"/>
  <c r="N475" i="49"/>
  <c r="O475" i="49" s="1"/>
  <c r="P475" i="49" s="1"/>
  <c r="M475" i="49" s="1"/>
  <c r="I475" i="49" s="1"/>
  <c r="L475" i="49"/>
  <c r="N474" i="49"/>
  <c r="O474" i="49" s="1"/>
  <c r="P474" i="49" s="1"/>
  <c r="M474" i="49" s="1"/>
  <c r="I474" i="49" s="1"/>
  <c r="L474" i="49"/>
  <c r="N473" i="49"/>
  <c r="O473" i="49" s="1"/>
  <c r="P473" i="49" s="1"/>
  <c r="M473" i="49" s="1"/>
  <c r="I473" i="49" s="1"/>
  <c r="L473" i="49"/>
  <c r="N472" i="49"/>
  <c r="O472" i="49" s="1"/>
  <c r="L472" i="49"/>
  <c r="N471" i="49"/>
  <c r="O471" i="49" s="1"/>
  <c r="P471" i="49" s="1"/>
  <c r="M471" i="49" s="1"/>
  <c r="I471" i="49" s="1"/>
  <c r="L471" i="49"/>
  <c r="N470" i="49"/>
  <c r="O470" i="49" s="1"/>
  <c r="L470" i="49"/>
  <c r="N469" i="49"/>
  <c r="O469" i="49" s="1"/>
  <c r="P469" i="49" s="1"/>
  <c r="M469" i="49" s="1"/>
  <c r="I469" i="49" s="1"/>
  <c r="L469" i="49"/>
  <c r="N468" i="49"/>
  <c r="O468" i="49" s="1"/>
  <c r="P468" i="49" s="1"/>
  <c r="M468" i="49" s="1"/>
  <c r="I468" i="49" s="1"/>
  <c r="L468" i="49"/>
  <c r="N467" i="49"/>
  <c r="O467" i="49" s="1"/>
  <c r="P467" i="49" s="1"/>
  <c r="M467" i="49" s="1"/>
  <c r="I467" i="49" s="1"/>
  <c r="L467" i="49"/>
  <c r="N466" i="49"/>
  <c r="O466" i="49" s="1"/>
  <c r="L466" i="49"/>
  <c r="N465" i="49"/>
  <c r="O465" i="49" s="1"/>
  <c r="P465" i="49" s="1"/>
  <c r="M465" i="49" s="1"/>
  <c r="I465" i="49" s="1"/>
  <c r="L465" i="49"/>
  <c r="N464" i="49"/>
  <c r="L464" i="49"/>
  <c r="N463" i="49"/>
  <c r="O463" i="49" s="1"/>
  <c r="P463" i="49" s="1"/>
  <c r="M463" i="49" s="1"/>
  <c r="I463" i="49" s="1"/>
  <c r="L463" i="49"/>
  <c r="N462" i="49"/>
  <c r="O462" i="49" s="1"/>
  <c r="P462" i="49" s="1"/>
  <c r="M462" i="49" s="1"/>
  <c r="I462" i="49" s="1"/>
  <c r="L462" i="49"/>
  <c r="N461" i="49"/>
  <c r="O461" i="49" s="1"/>
  <c r="P461" i="49" s="1"/>
  <c r="M461" i="49" s="1"/>
  <c r="I461" i="49" s="1"/>
  <c r="L461" i="49"/>
  <c r="N460" i="49"/>
  <c r="O460" i="49" s="1"/>
  <c r="P460" i="49" s="1"/>
  <c r="M460" i="49" s="1"/>
  <c r="I460" i="49" s="1"/>
  <c r="L460" i="49"/>
  <c r="N459" i="49"/>
  <c r="O459" i="49" s="1"/>
  <c r="P459" i="49" s="1"/>
  <c r="M459" i="49" s="1"/>
  <c r="I459" i="49" s="1"/>
  <c r="L459" i="49"/>
  <c r="N458" i="49"/>
  <c r="O458" i="49" s="1"/>
  <c r="P458" i="49" s="1"/>
  <c r="M458" i="49" s="1"/>
  <c r="I458" i="49" s="1"/>
  <c r="L458" i="49"/>
  <c r="N457" i="49"/>
  <c r="O457" i="49" s="1"/>
  <c r="P457" i="49" s="1"/>
  <c r="M457" i="49" s="1"/>
  <c r="I457" i="49" s="1"/>
  <c r="L457" i="49"/>
  <c r="N456" i="49"/>
  <c r="O456" i="49" s="1"/>
  <c r="P456" i="49" s="1"/>
  <c r="M456" i="49" s="1"/>
  <c r="I456" i="49" s="1"/>
  <c r="L456" i="49"/>
  <c r="N455" i="49"/>
  <c r="O455" i="49" s="1"/>
  <c r="P455" i="49" s="1"/>
  <c r="M455" i="49" s="1"/>
  <c r="I455" i="49" s="1"/>
  <c r="L455" i="49"/>
  <c r="N454" i="49"/>
  <c r="O454" i="49" s="1"/>
  <c r="L454" i="49"/>
  <c r="N453" i="49"/>
  <c r="O453" i="49" s="1"/>
  <c r="P453" i="49" s="1"/>
  <c r="M453" i="49" s="1"/>
  <c r="I453" i="49" s="1"/>
  <c r="L453" i="49"/>
  <c r="N452" i="49"/>
  <c r="O452" i="49" s="1"/>
  <c r="P452" i="49" s="1"/>
  <c r="M452" i="49" s="1"/>
  <c r="I452" i="49" s="1"/>
  <c r="L452" i="49"/>
  <c r="N451" i="49"/>
  <c r="O451" i="49" s="1"/>
  <c r="P451" i="49" s="1"/>
  <c r="M451" i="49" s="1"/>
  <c r="I451" i="49" s="1"/>
  <c r="L451" i="49"/>
  <c r="N450" i="49"/>
  <c r="L450" i="49"/>
  <c r="N449" i="49"/>
  <c r="O449" i="49" s="1"/>
  <c r="P449" i="49" s="1"/>
  <c r="M449" i="49" s="1"/>
  <c r="I449" i="49" s="1"/>
  <c r="L449" i="49"/>
  <c r="N448" i="49"/>
  <c r="O448" i="49" s="1"/>
  <c r="L448" i="49"/>
  <c r="N447" i="49"/>
  <c r="O447" i="49" s="1"/>
  <c r="P447" i="49" s="1"/>
  <c r="M447" i="49" s="1"/>
  <c r="I447" i="49" s="1"/>
  <c r="L447" i="49"/>
  <c r="N446" i="49"/>
  <c r="L446" i="49"/>
  <c r="N445" i="49"/>
  <c r="O445" i="49" s="1"/>
  <c r="P445" i="49" s="1"/>
  <c r="M445" i="49" s="1"/>
  <c r="I445" i="49" s="1"/>
  <c r="L445" i="49"/>
  <c r="N444" i="49"/>
  <c r="L444" i="49"/>
  <c r="N443" i="49"/>
  <c r="O443" i="49" s="1"/>
  <c r="P443" i="49" s="1"/>
  <c r="M443" i="49" s="1"/>
  <c r="I443" i="49" s="1"/>
  <c r="L443" i="49"/>
  <c r="N442" i="49"/>
  <c r="O442" i="49" s="1"/>
  <c r="P442" i="49" s="1"/>
  <c r="M442" i="49" s="1"/>
  <c r="I442" i="49" s="1"/>
  <c r="L442" i="49"/>
  <c r="N441" i="49"/>
  <c r="O441" i="49" s="1"/>
  <c r="P441" i="49" s="1"/>
  <c r="M441" i="49" s="1"/>
  <c r="I441" i="49" s="1"/>
  <c r="L441" i="49"/>
  <c r="N440" i="49"/>
  <c r="L440" i="49"/>
  <c r="N439" i="49"/>
  <c r="O439" i="49" s="1"/>
  <c r="P439" i="49" s="1"/>
  <c r="M439" i="49" s="1"/>
  <c r="I439" i="49" s="1"/>
  <c r="L439" i="49"/>
  <c r="N438" i="49"/>
  <c r="O438" i="49" s="1"/>
  <c r="P438" i="49" s="1"/>
  <c r="M438" i="49" s="1"/>
  <c r="I438" i="49" s="1"/>
  <c r="L438" i="49"/>
  <c r="N437" i="49"/>
  <c r="O437" i="49" s="1"/>
  <c r="P437" i="49" s="1"/>
  <c r="M437" i="49" s="1"/>
  <c r="I437" i="49" s="1"/>
  <c r="L437" i="49"/>
  <c r="N436" i="49"/>
  <c r="O436" i="49" s="1"/>
  <c r="L436" i="49"/>
  <c r="N435" i="49"/>
  <c r="O435" i="49" s="1"/>
  <c r="P435" i="49" s="1"/>
  <c r="M435" i="49" s="1"/>
  <c r="I435" i="49" s="1"/>
  <c r="L435" i="49"/>
  <c r="N434" i="49"/>
  <c r="O434" i="49" s="1"/>
  <c r="P434" i="49" s="1"/>
  <c r="M434" i="49" s="1"/>
  <c r="I434" i="49" s="1"/>
  <c r="L434" i="49"/>
  <c r="N433" i="49"/>
  <c r="O433" i="49" s="1"/>
  <c r="P433" i="49" s="1"/>
  <c r="M433" i="49" s="1"/>
  <c r="I433" i="49" s="1"/>
  <c r="L433" i="49"/>
  <c r="N432" i="49"/>
  <c r="O432" i="49" s="1"/>
  <c r="P432" i="49" s="1"/>
  <c r="M432" i="49" s="1"/>
  <c r="I432" i="49" s="1"/>
  <c r="L432" i="49"/>
  <c r="N431" i="49"/>
  <c r="L431" i="49"/>
  <c r="N430" i="49"/>
  <c r="L430" i="49"/>
  <c r="N429" i="49"/>
  <c r="O429" i="49" s="1"/>
  <c r="P429" i="49" s="1"/>
  <c r="M429" i="49" s="1"/>
  <c r="I429" i="49" s="1"/>
  <c r="L429" i="49"/>
  <c r="N428" i="49"/>
  <c r="L428" i="49"/>
  <c r="N427" i="49"/>
  <c r="O427" i="49" s="1"/>
  <c r="P427" i="49" s="1"/>
  <c r="M427" i="49" s="1"/>
  <c r="I427" i="49" s="1"/>
  <c r="L427" i="49"/>
  <c r="N426" i="49"/>
  <c r="L426" i="49"/>
  <c r="N425" i="49"/>
  <c r="O425" i="49" s="1"/>
  <c r="P425" i="49" s="1"/>
  <c r="M425" i="49" s="1"/>
  <c r="I425" i="49" s="1"/>
  <c r="L425" i="49"/>
  <c r="N424" i="49"/>
  <c r="O424" i="49" s="1"/>
  <c r="L424" i="49"/>
  <c r="N423" i="49"/>
  <c r="O423" i="49" s="1"/>
  <c r="P423" i="49" s="1"/>
  <c r="M423" i="49" s="1"/>
  <c r="I423" i="49" s="1"/>
  <c r="L423" i="49"/>
  <c r="N422" i="49"/>
  <c r="L422" i="49"/>
  <c r="N421" i="49"/>
  <c r="O421" i="49" s="1"/>
  <c r="P421" i="49" s="1"/>
  <c r="M421" i="49" s="1"/>
  <c r="I421" i="49" s="1"/>
  <c r="L421" i="49"/>
  <c r="N420" i="49"/>
  <c r="L420" i="49"/>
  <c r="N419" i="49"/>
  <c r="O419" i="49" s="1"/>
  <c r="P419" i="49" s="1"/>
  <c r="M419" i="49" s="1"/>
  <c r="I419" i="49" s="1"/>
  <c r="L419" i="49"/>
  <c r="N418" i="49"/>
  <c r="O418" i="49" s="1"/>
  <c r="P418" i="49" s="1"/>
  <c r="M418" i="49" s="1"/>
  <c r="I418" i="49" s="1"/>
  <c r="L418" i="49"/>
  <c r="N417" i="49"/>
  <c r="L417" i="49"/>
  <c r="N416" i="49"/>
  <c r="O416" i="49" s="1"/>
  <c r="P416" i="49" s="1"/>
  <c r="M416" i="49" s="1"/>
  <c r="I416" i="49" s="1"/>
  <c r="L416" i="49"/>
  <c r="N415" i="49"/>
  <c r="L415" i="49"/>
  <c r="N414" i="49"/>
  <c r="L414" i="49"/>
  <c r="N413" i="49"/>
  <c r="O413" i="49" s="1"/>
  <c r="P413" i="49" s="1"/>
  <c r="M413" i="49" s="1"/>
  <c r="I413" i="49" s="1"/>
  <c r="L413" i="49"/>
  <c r="N412" i="49"/>
  <c r="O412" i="49" s="1"/>
  <c r="L412" i="49"/>
  <c r="N411" i="49"/>
  <c r="O411" i="49" s="1"/>
  <c r="P411" i="49" s="1"/>
  <c r="M411" i="49" s="1"/>
  <c r="I411" i="49" s="1"/>
  <c r="L411" i="49"/>
  <c r="N410" i="49"/>
  <c r="O410" i="49" s="1"/>
  <c r="L410" i="49"/>
  <c r="N409" i="49"/>
  <c r="O409" i="49" s="1"/>
  <c r="P409" i="49" s="1"/>
  <c r="M409" i="49" s="1"/>
  <c r="I409" i="49" s="1"/>
  <c r="L409" i="49"/>
  <c r="N408" i="49"/>
  <c r="O408" i="49" s="1"/>
  <c r="P408" i="49" s="1"/>
  <c r="M408" i="49" s="1"/>
  <c r="I408" i="49" s="1"/>
  <c r="L408" i="49"/>
  <c r="N407" i="49"/>
  <c r="O407" i="49" s="1"/>
  <c r="P407" i="49" s="1"/>
  <c r="M407" i="49" s="1"/>
  <c r="I407" i="49" s="1"/>
  <c r="L407" i="49"/>
  <c r="N406" i="49"/>
  <c r="O406" i="49" s="1"/>
  <c r="P406" i="49" s="1"/>
  <c r="M406" i="49" s="1"/>
  <c r="I406" i="49" s="1"/>
  <c r="L406" i="49"/>
  <c r="N405" i="49"/>
  <c r="O405" i="49" s="1"/>
  <c r="P405" i="49" s="1"/>
  <c r="M405" i="49" s="1"/>
  <c r="I405" i="49" s="1"/>
  <c r="L405" i="49"/>
  <c r="N404" i="49"/>
  <c r="O404" i="49" s="1"/>
  <c r="L404" i="49"/>
  <c r="N403" i="49"/>
  <c r="O403" i="49" s="1"/>
  <c r="P403" i="49" s="1"/>
  <c r="M403" i="49" s="1"/>
  <c r="I403" i="49" s="1"/>
  <c r="L403" i="49"/>
  <c r="N402" i="49"/>
  <c r="O402" i="49" s="1"/>
  <c r="P402" i="49" s="1"/>
  <c r="M402" i="49" s="1"/>
  <c r="I402" i="49" s="1"/>
  <c r="L402" i="49"/>
  <c r="N401" i="49"/>
  <c r="O401" i="49" s="1"/>
  <c r="P401" i="49" s="1"/>
  <c r="M401" i="49" s="1"/>
  <c r="I401" i="49" s="1"/>
  <c r="L401" i="49"/>
  <c r="N400" i="49"/>
  <c r="L400" i="49"/>
  <c r="N399" i="49"/>
  <c r="O399" i="49" s="1"/>
  <c r="P399" i="49" s="1"/>
  <c r="M399" i="49" s="1"/>
  <c r="I399" i="49" s="1"/>
  <c r="L399" i="49"/>
  <c r="N398" i="49"/>
  <c r="O398" i="49" s="1"/>
  <c r="P398" i="49" s="1"/>
  <c r="M398" i="49" s="1"/>
  <c r="I398" i="49" s="1"/>
  <c r="L398" i="49"/>
  <c r="N397" i="49"/>
  <c r="O397" i="49" s="1"/>
  <c r="P397" i="49" s="1"/>
  <c r="M397" i="49" s="1"/>
  <c r="I397" i="49" s="1"/>
  <c r="L397" i="49"/>
  <c r="N396" i="49"/>
  <c r="L396" i="49"/>
  <c r="N395" i="49"/>
  <c r="O395" i="49" s="1"/>
  <c r="P395" i="49" s="1"/>
  <c r="M395" i="49" s="1"/>
  <c r="I395" i="49" s="1"/>
  <c r="L395" i="49"/>
  <c r="N394" i="49"/>
  <c r="O394" i="49" s="1"/>
  <c r="L394" i="49"/>
  <c r="N393" i="49"/>
  <c r="O393" i="49" s="1"/>
  <c r="P393" i="49" s="1"/>
  <c r="M393" i="49" s="1"/>
  <c r="I393" i="49" s="1"/>
  <c r="L393" i="49"/>
  <c r="N392" i="49"/>
  <c r="L392" i="49"/>
  <c r="N391" i="49"/>
  <c r="O391" i="49" s="1"/>
  <c r="P391" i="49" s="1"/>
  <c r="M391" i="49" s="1"/>
  <c r="I391" i="49" s="1"/>
  <c r="L391" i="49"/>
  <c r="N390" i="49"/>
  <c r="L390" i="49"/>
  <c r="N389" i="49"/>
  <c r="O389" i="49" s="1"/>
  <c r="P389" i="49" s="1"/>
  <c r="M389" i="49" s="1"/>
  <c r="I389" i="49" s="1"/>
  <c r="L389" i="49"/>
  <c r="N388" i="49"/>
  <c r="O388" i="49" s="1"/>
  <c r="L388" i="49"/>
  <c r="N387" i="49"/>
  <c r="O387" i="49" s="1"/>
  <c r="P387" i="49" s="1"/>
  <c r="M387" i="49" s="1"/>
  <c r="I387" i="49" s="1"/>
  <c r="L387" i="49"/>
  <c r="N386" i="49"/>
  <c r="O386" i="49" s="1"/>
  <c r="P386" i="49" s="1"/>
  <c r="M386" i="49" s="1"/>
  <c r="I386" i="49" s="1"/>
  <c r="L386" i="49"/>
  <c r="N385" i="49"/>
  <c r="O385" i="49" s="1"/>
  <c r="P385" i="49" s="1"/>
  <c r="M385" i="49" s="1"/>
  <c r="I385" i="49" s="1"/>
  <c r="L385" i="49"/>
  <c r="N384" i="49"/>
  <c r="O384" i="49" s="1"/>
  <c r="L384" i="49"/>
  <c r="N383" i="49"/>
  <c r="O383" i="49" s="1"/>
  <c r="P383" i="49" s="1"/>
  <c r="M383" i="49" s="1"/>
  <c r="I383" i="49" s="1"/>
  <c r="L383" i="49"/>
  <c r="N382" i="49"/>
  <c r="O382" i="49" s="1"/>
  <c r="P382" i="49" s="1"/>
  <c r="M382" i="49" s="1"/>
  <c r="I382" i="49" s="1"/>
  <c r="L382" i="49"/>
  <c r="N381" i="49"/>
  <c r="L381" i="49"/>
  <c r="N380" i="49"/>
  <c r="L380" i="49"/>
  <c r="N379" i="49"/>
  <c r="O379" i="49" s="1"/>
  <c r="P379" i="49" s="1"/>
  <c r="M379" i="49" s="1"/>
  <c r="I379" i="49" s="1"/>
  <c r="L379" i="49"/>
  <c r="N378" i="49"/>
  <c r="L378" i="49"/>
  <c r="N377" i="49"/>
  <c r="O377" i="49" s="1"/>
  <c r="P377" i="49" s="1"/>
  <c r="M377" i="49" s="1"/>
  <c r="I377" i="49" s="1"/>
  <c r="L377" i="49"/>
  <c r="N376" i="49"/>
  <c r="O376" i="49" s="1"/>
  <c r="P376" i="49" s="1"/>
  <c r="M376" i="49" s="1"/>
  <c r="I376" i="49" s="1"/>
  <c r="L376" i="49"/>
  <c r="N375" i="49"/>
  <c r="O375" i="49" s="1"/>
  <c r="P375" i="49" s="1"/>
  <c r="M375" i="49" s="1"/>
  <c r="I375" i="49" s="1"/>
  <c r="L375" i="49"/>
  <c r="N374" i="49"/>
  <c r="O374" i="49" s="1"/>
  <c r="P374" i="49" s="1"/>
  <c r="M374" i="49" s="1"/>
  <c r="I374" i="49" s="1"/>
  <c r="L374" i="49"/>
  <c r="N373" i="49"/>
  <c r="L373" i="49"/>
  <c r="N372" i="49"/>
  <c r="O372" i="49" s="1"/>
  <c r="P372" i="49" s="1"/>
  <c r="M372" i="49" s="1"/>
  <c r="I372" i="49" s="1"/>
  <c r="L372" i="49"/>
  <c r="N371" i="49"/>
  <c r="O371" i="49" s="1"/>
  <c r="P371" i="49" s="1"/>
  <c r="M371" i="49" s="1"/>
  <c r="I371" i="49" s="1"/>
  <c r="L371" i="49"/>
  <c r="N370" i="49"/>
  <c r="L370" i="49"/>
  <c r="N369" i="49"/>
  <c r="L369" i="49"/>
  <c r="N368" i="49"/>
  <c r="O368" i="49" s="1"/>
  <c r="P368" i="49" s="1"/>
  <c r="M368" i="49" s="1"/>
  <c r="I368" i="49" s="1"/>
  <c r="L368" i="49"/>
  <c r="N367" i="49"/>
  <c r="O367" i="49" s="1"/>
  <c r="P367" i="49" s="1"/>
  <c r="M367" i="49" s="1"/>
  <c r="I367" i="49" s="1"/>
  <c r="L367" i="49"/>
  <c r="N366" i="49"/>
  <c r="O366" i="49" s="1"/>
  <c r="P366" i="49" s="1"/>
  <c r="M366" i="49" s="1"/>
  <c r="I366" i="49" s="1"/>
  <c r="L366" i="49"/>
  <c r="N365" i="49"/>
  <c r="L365" i="49"/>
  <c r="N364" i="49"/>
  <c r="L364" i="49"/>
  <c r="N363" i="49"/>
  <c r="L363" i="49"/>
  <c r="N362" i="49"/>
  <c r="L362" i="49"/>
  <c r="N361" i="49"/>
  <c r="L361" i="49"/>
  <c r="N360" i="49"/>
  <c r="O360" i="49" s="1"/>
  <c r="P360" i="49" s="1"/>
  <c r="M360" i="49" s="1"/>
  <c r="I360" i="49" s="1"/>
  <c r="L360" i="49"/>
  <c r="H360" i="49" s="1"/>
  <c r="N359" i="49"/>
  <c r="O359" i="49" s="1"/>
  <c r="P359" i="49" s="1"/>
  <c r="M359" i="49" s="1"/>
  <c r="I359" i="49" s="1"/>
  <c r="L359" i="49"/>
  <c r="N358" i="49"/>
  <c r="O358" i="49" s="1"/>
  <c r="P358" i="49" s="1"/>
  <c r="M358" i="49" s="1"/>
  <c r="I358" i="49" s="1"/>
  <c r="L358" i="49"/>
  <c r="N357" i="49"/>
  <c r="L357" i="49"/>
  <c r="N356" i="49"/>
  <c r="O356" i="49" s="1"/>
  <c r="P356" i="49" s="1"/>
  <c r="M356" i="49" s="1"/>
  <c r="I356" i="49" s="1"/>
  <c r="L356" i="49"/>
  <c r="N355" i="49"/>
  <c r="L355" i="49"/>
  <c r="N354" i="49"/>
  <c r="L354" i="49"/>
  <c r="N353" i="49"/>
  <c r="O353" i="49" s="1"/>
  <c r="P353" i="49" s="1"/>
  <c r="M353" i="49" s="1"/>
  <c r="I353" i="49" s="1"/>
  <c r="L353" i="49"/>
  <c r="N352" i="49"/>
  <c r="L352" i="49"/>
  <c r="N351" i="49"/>
  <c r="L351" i="49"/>
  <c r="N350" i="49"/>
  <c r="O350" i="49" s="1"/>
  <c r="P350" i="49" s="1"/>
  <c r="M350" i="49" s="1"/>
  <c r="I350" i="49" s="1"/>
  <c r="L350" i="49"/>
  <c r="N349" i="49"/>
  <c r="L349" i="49"/>
  <c r="N348" i="49"/>
  <c r="L348" i="49"/>
  <c r="N347" i="49"/>
  <c r="L347" i="49"/>
  <c r="N346" i="49"/>
  <c r="O346" i="49" s="1"/>
  <c r="P346" i="49" s="1"/>
  <c r="M346" i="49" s="1"/>
  <c r="I346" i="49" s="1"/>
  <c r="L346" i="49"/>
  <c r="N345" i="49"/>
  <c r="L345" i="49"/>
  <c r="N344" i="49"/>
  <c r="O344" i="49" s="1"/>
  <c r="P344" i="49" s="1"/>
  <c r="M344" i="49" s="1"/>
  <c r="I344" i="49" s="1"/>
  <c r="L344" i="49"/>
  <c r="N343" i="49"/>
  <c r="L343" i="49"/>
  <c r="N342" i="49"/>
  <c r="L342" i="49"/>
  <c r="N341" i="49"/>
  <c r="O341" i="49" s="1"/>
  <c r="P341" i="49" s="1"/>
  <c r="M341" i="49" s="1"/>
  <c r="I341" i="49" s="1"/>
  <c r="L341" i="49"/>
  <c r="N340" i="49"/>
  <c r="O340" i="49" s="1"/>
  <c r="P340" i="49" s="1"/>
  <c r="M340" i="49" s="1"/>
  <c r="I340" i="49" s="1"/>
  <c r="L340" i="49"/>
  <c r="N339" i="49"/>
  <c r="L339" i="49"/>
  <c r="N338" i="49"/>
  <c r="O338" i="49" s="1"/>
  <c r="P338" i="49" s="1"/>
  <c r="M338" i="49" s="1"/>
  <c r="I338" i="49" s="1"/>
  <c r="L338" i="49"/>
  <c r="N337" i="49"/>
  <c r="O337" i="49" s="1"/>
  <c r="P337" i="49" s="1"/>
  <c r="M337" i="49" s="1"/>
  <c r="I337" i="49" s="1"/>
  <c r="L337" i="49"/>
  <c r="N336" i="49"/>
  <c r="O336" i="49" s="1"/>
  <c r="P336" i="49" s="1"/>
  <c r="M336" i="49" s="1"/>
  <c r="I336" i="49" s="1"/>
  <c r="L336" i="49"/>
  <c r="N335" i="49"/>
  <c r="L335" i="49"/>
  <c r="N334" i="49"/>
  <c r="L334" i="49"/>
  <c r="N333" i="49"/>
  <c r="L333" i="49"/>
  <c r="N332" i="49"/>
  <c r="O332" i="49" s="1"/>
  <c r="P332" i="49" s="1"/>
  <c r="M332" i="49" s="1"/>
  <c r="I332" i="49" s="1"/>
  <c r="L332" i="49"/>
  <c r="H332" i="49"/>
  <c r="N331" i="49"/>
  <c r="O331" i="49" s="1"/>
  <c r="P331" i="49" s="1"/>
  <c r="M331" i="49" s="1"/>
  <c r="I331" i="49" s="1"/>
  <c r="L331" i="49"/>
  <c r="H331" i="49" s="1"/>
  <c r="N330" i="49"/>
  <c r="O330" i="49" s="1"/>
  <c r="P330" i="49" s="1"/>
  <c r="M330" i="49" s="1"/>
  <c r="I330" i="49" s="1"/>
  <c r="L330" i="49"/>
  <c r="N329" i="49"/>
  <c r="O329" i="49" s="1"/>
  <c r="L329" i="49"/>
  <c r="H329" i="49" s="1"/>
  <c r="N328" i="49"/>
  <c r="O328" i="49" s="1"/>
  <c r="P328" i="49" s="1"/>
  <c r="M328" i="49" s="1"/>
  <c r="I328" i="49" s="1"/>
  <c r="L328" i="49"/>
  <c r="N327" i="49"/>
  <c r="O327" i="49" s="1"/>
  <c r="L327" i="49"/>
  <c r="H327" i="49" s="1"/>
  <c r="N326" i="49"/>
  <c r="O326" i="49" s="1"/>
  <c r="P326" i="49" s="1"/>
  <c r="M326" i="49" s="1"/>
  <c r="I326" i="49" s="1"/>
  <c r="L326" i="49"/>
  <c r="N325" i="49"/>
  <c r="L325" i="49"/>
  <c r="H325" i="49" s="1"/>
  <c r="N324" i="49"/>
  <c r="O324" i="49" s="1"/>
  <c r="P324" i="49" s="1"/>
  <c r="M324" i="49" s="1"/>
  <c r="I324" i="49" s="1"/>
  <c r="L324" i="49"/>
  <c r="N323" i="49"/>
  <c r="O323" i="49" s="1"/>
  <c r="L323" i="49"/>
  <c r="H323" i="49" s="1"/>
  <c r="N322" i="49"/>
  <c r="L322" i="49"/>
  <c r="N321" i="49"/>
  <c r="L321" i="49"/>
  <c r="H321" i="49" s="1"/>
  <c r="N320" i="49"/>
  <c r="L320" i="49"/>
  <c r="N319" i="49"/>
  <c r="O319" i="49" s="1"/>
  <c r="L319" i="49"/>
  <c r="H319" i="49" s="1"/>
  <c r="N318" i="49"/>
  <c r="O318" i="49" s="1"/>
  <c r="P318" i="49" s="1"/>
  <c r="M318" i="49" s="1"/>
  <c r="I318" i="49" s="1"/>
  <c r="L318" i="49"/>
  <c r="N317" i="49"/>
  <c r="O317" i="49" s="1"/>
  <c r="L317" i="49"/>
  <c r="H317" i="49" s="1"/>
  <c r="N316" i="49"/>
  <c r="O316" i="49" s="1"/>
  <c r="P316" i="49" s="1"/>
  <c r="M316" i="49" s="1"/>
  <c r="I316" i="49" s="1"/>
  <c r="L316" i="49"/>
  <c r="N315" i="49"/>
  <c r="O315" i="49" s="1"/>
  <c r="L315" i="49"/>
  <c r="H315" i="49" s="1"/>
  <c r="N314" i="49"/>
  <c r="O314" i="49" s="1"/>
  <c r="L314" i="49"/>
  <c r="N313" i="49"/>
  <c r="O313" i="49" s="1"/>
  <c r="L313" i="49"/>
  <c r="H313" i="49" s="1"/>
  <c r="N312" i="49"/>
  <c r="O312" i="49" s="1"/>
  <c r="P312" i="49" s="1"/>
  <c r="M312" i="49" s="1"/>
  <c r="I312" i="49" s="1"/>
  <c r="L312" i="49"/>
  <c r="N311" i="49"/>
  <c r="O311" i="49" s="1"/>
  <c r="L311" i="49"/>
  <c r="H311" i="49" s="1"/>
  <c r="N310" i="49"/>
  <c r="L310" i="49"/>
  <c r="N309" i="49"/>
  <c r="L309" i="49"/>
  <c r="N308" i="49"/>
  <c r="L308" i="49"/>
  <c r="N307" i="49"/>
  <c r="O307" i="49" s="1"/>
  <c r="L307" i="49"/>
  <c r="N306" i="49"/>
  <c r="O306" i="49" s="1"/>
  <c r="P306" i="49" s="1"/>
  <c r="M306" i="49" s="1"/>
  <c r="I306" i="49" s="1"/>
  <c r="L306" i="49"/>
  <c r="N305" i="49"/>
  <c r="L305" i="49"/>
  <c r="N304" i="49"/>
  <c r="O304" i="49" s="1"/>
  <c r="P304" i="49" s="1"/>
  <c r="M304" i="49" s="1"/>
  <c r="I304" i="49" s="1"/>
  <c r="L304" i="49"/>
  <c r="N303" i="49"/>
  <c r="O303" i="49" s="1"/>
  <c r="L303" i="49"/>
  <c r="H303" i="49" s="1"/>
  <c r="N302" i="49"/>
  <c r="O302" i="49" s="1"/>
  <c r="L302" i="49"/>
  <c r="N301" i="49"/>
  <c r="O301" i="49" s="1"/>
  <c r="L301" i="49"/>
  <c r="H301" i="49" s="1"/>
  <c r="N300" i="49"/>
  <c r="L300" i="49"/>
  <c r="H300" i="49" s="1"/>
  <c r="N299" i="49"/>
  <c r="O299" i="49" s="1"/>
  <c r="L299" i="49"/>
  <c r="H299" i="49" s="1"/>
  <c r="N298" i="49"/>
  <c r="O298" i="49" s="1"/>
  <c r="P298" i="49" s="1"/>
  <c r="M298" i="49" s="1"/>
  <c r="I298" i="49" s="1"/>
  <c r="L298" i="49"/>
  <c r="N297" i="49"/>
  <c r="O297" i="49" s="1"/>
  <c r="L297" i="49"/>
  <c r="H297" i="49" s="1"/>
  <c r="N296" i="49"/>
  <c r="O296" i="49" s="1"/>
  <c r="L296" i="49"/>
  <c r="N295" i="49"/>
  <c r="O295" i="49" s="1"/>
  <c r="L295" i="49"/>
  <c r="H295" i="49" s="1"/>
  <c r="N294" i="49"/>
  <c r="O294" i="49" s="1"/>
  <c r="P294" i="49" s="1"/>
  <c r="M294" i="49" s="1"/>
  <c r="I294" i="49" s="1"/>
  <c r="L294" i="49"/>
  <c r="N293" i="49"/>
  <c r="L293" i="49"/>
  <c r="H293" i="49" s="1"/>
  <c r="N292" i="49"/>
  <c r="O292" i="49" s="1"/>
  <c r="P292" i="49" s="1"/>
  <c r="M292" i="49" s="1"/>
  <c r="I292" i="49" s="1"/>
  <c r="L292" i="49"/>
  <c r="N291" i="49"/>
  <c r="O291" i="49" s="1"/>
  <c r="L291" i="49"/>
  <c r="H291" i="49" s="1"/>
  <c r="N290" i="49"/>
  <c r="O290" i="49" s="1"/>
  <c r="L290" i="49"/>
  <c r="N289" i="49"/>
  <c r="L289" i="49"/>
  <c r="H289" i="49" s="1"/>
  <c r="N288" i="49"/>
  <c r="O288" i="49" s="1"/>
  <c r="P288" i="49" s="1"/>
  <c r="M288" i="49" s="1"/>
  <c r="I288" i="49" s="1"/>
  <c r="L288" i="49"/>
  <c r="N287" i="49"/>
  <c r="O287" i="49" s="1"/>
  <c r="L287" i="49"/>
  <c r="H287" i="49" s="1"/>
  <c r="N286" i="49"/>
  <c r="O286" i="49" s="1"/>
  <c r="P286" i="49" s="1"/>
  <c r="M286" i="49" s="1"/>
  <c r="I286" i="49" s="1"/>
  <c r="L286" i="49"/>
  <c r="N285" i="49"/>
  <c r="O285" i="49" s="1"/>
  <c r="L285" i="49"/>
  <c r="H285" i="49" s="1"/>
  <c r="N284" i="49"/>
  <c r="O284" i="49" s="1"/>
  <c r="L284" i="49"/>
  <c r="N283" i="49"/>
  <c r="O283" i="49" s="1"/>
  <c r="L283" i="49"/>
  <c r="H283" i="49" s="1"/>
  <c r="N282" i="49"/>
  <c r="O282" i="49" s="1"/>
  <c r="P282" i="49" s="1"/>
  <c r="M282" i="49" s="1"/>
  <c r="I282" i="49" s="1"/>
  <c r="L282" i="49"/>
  <c r="N281" i="49"/>
  <c r="O281" i="49" s="1"/>
  <c r="L281" i="49"/>
  <c r="H281" i="49" s="1"/>
  <c r="N280" i="49"/>
  <c r="O280" i="49" s="1"/>
  <c r="P280" i="49" s="1"/>
  <c r="M280" i="49" s="1"/>
  <c r="I280" i="49" s="1"/>
  <c r="L280" i="49"/>
  <c r="N279" i="49"/>
  <c r="O279" i="49" s="1"/>
  <c r="L279" i="49"/>
  <c r="H279" i="49" s="1"/>
  <c r="N278" i="49"/>
  <c r="L278" i="49"/>
  <c r="N277" i="49"/>
  <c r="L277" i="49"/>
  <c r="H277" i="49" s="1"/>
  <c r="N276" i="49"/>
  <c r="O276" i="49" s="1"/>
  <c r="P276" i="49" s="1"/>
  <c r="M276" i="49" s="1"/>
  <c r="I276" i="49" s="1"/>
  <c r="L276" i="49"/>
  <c r="N275" i="49"/>
  <c r="O275" i="49" s="1"/>
  <c r="L275" i="49"/>
  <c r="H275" i="49" s="1"/>
  <c r="N274" i="49"/>
  <c r="O274" i="49" s="1"/>
  <c r="L274" i="49"/>
  <c r="N273" i="49"/>
  <c r="L273" i="49"/>
  <c r="H273" i="49" s="1"/>
  <c r="N272" i="49"/>
  <c r="O272" i="49" s="1"/>
  <c r="P272" i="49" s="1"/>
  <c r="M272" i="49" s="1"/>
  <c r="I272" i="49" s="1"/>
  <c r="L272" i="49"/>
  <c r="N271" i="49"/>
  <c r="O271" i="49" s="1"/>
  <c r="L271" i="49"/>
  <c r="H271" i="49" s="1"/>
  <c r="N270" i="49"/>
  <c r="O270" i="49" s="1"/>
  <c r="L270" i="49"/>
  <c r="N269" i="49"/>
  <c r="O269" i="49" s="1"/>
  <c r="L269" i="49"/>
  <c r="H269" i="49" s="1"/>
  <c r="N268" i="49"/>
  <c r="L268" i="49"/>
  <c r="H268" i="49" s="1"/>
  <c r="N267" i="49"/>
  <c r="L267" i="49"/>
  <c r="H267" i="49" s="1"/>
  <c r="N266" i="49"/>
  <c r="O266" i="49" s="1"/>
  <c r="P266" i="49" s="1"/>
  <c r="M266" i="49" s="1"/>
  <c r="I266" i="49" s="1"/>
  <c r="L266" i="49"/>
  <c r="N265" i="49"/>
  <c r="L265" i="49"/>
  <c r="H265" i="49" s="1"/>
  <c r="N264" i="49"/>
  <c r="L264" i="49"/>
  <c r="N263" i="49"/>
  <c r="L263" i="49"/>
  <c r="H263" i="49" s="1"/>
  <c r="N262" i="49"/>
  <c r="L262" i="49"/>
  <c r="N261" i="49"/>
  <c r="O261" i="49" s="1"/>
  <c r="P261" i="49" s="1"/>
  <c r="M261" i="49" s="1"/>
  <c r="I261" i="49" s="1"/>
  <c r="L261" i="49"/>
  <c r="H261" i="49" s="1"/>
  <c r="N260" i="49"/>
  <c r="O260" i="49" s="1"/>
  <c r="P260" i="49" s="1"/>
  <c r="M260" i="49" s="1"/>
  <c r="I260" i="49" s="1"/>
  <c r="L260" i="49"/>
  <c r="N259" i="49"/>
  <c r="O259" i="49" s="1"/>
  <c r="P259" i="49" s="1"/>
  <c r="M259" i="49" s="1"/>
  <c r="I259" i="49" s="1"/>
  <c r="L259" i="49"/>
  <c r="H259" i="49" s="1"/>
  <c r="N258" i="49"/>
  <c r="L258" i="49"/>
  <c r="N257" i="49"/>
  <c r="O257" i="49" s="1"/>
  <c r="P257" i="49" s="1"/>
  <c r="M257" i="49" s="1"/>
  <c r="I257" i="49" s="1"/>
  <c r="L257" i="49"/>
  <c r="H257" i="49" s="1"/>
  <c r="N256" i="49"/>
  <c r="O256" i="49" s="1"/>
  <c r="P256" i="49" s="1"/>
  <c r="M256" i="49" s="1"/>
  <c r="I256" i="49" s="1"/>
  <c r="L256" i="49"/>
  <c r="N255" i="49"/>
  <c r="O255" i="49" s="1"/>
  <c r="P255" i="49" s="1"/>
  <c r="M255" i="49" s="1"/>
  <c r="I255" i="49" s="1"/>
  <c r="L255" i="49"/>
  <c r="H255" i="49" s="1"/>
  <c r="N254" i="49"/>
  <c r="O254" i="49" s="1"/>
  <c r="P254" i="49" s="1"/>
  <c r="M254" i="49" s="1"/>
  <c r="I254" i="49" s="1"/>
  <c r="L254" i="49"/>
  <c r="N253" i="49"/>
  <c r="L253" i="49"/>
  <c r="H253" i="49" s="1"/>
  <c r="N252" i="49"/>
  <c r="L252" i="49"/>
  <c r="H252" i="49" s="1"/>
  <c r="N251" i="49"/>
  <c r="L251" i="49"/>
  <c r="N250" i="49"/>
  <c r="O250" i="49" s="1"/>
  <c r="P250" i="49" s="1"/>
  <c r="M250" i="49" s="1"/>
  <c r="I250" i="49" s="1"/>
  <c r="L250" i="49"/>
  <c r="N249" i="49"/>
  <c r="L249" i="49"/>
  <c r="N248" i="49"/>
  <c r="O248" i="49" s="1"/>
  <c r="P248" i="49" s="1"/>
  <c r="M248" i="49" s="1"/>
  <c r="I248" i="49" s="1"/>
  <c r="L248" i="49"/>
  <c r="N247" i="49"/>
  <c r="L247" i="49"/>
  <c r="N246" i="49"/>
  <c r="O246" i="49" s="1"/>
  <c r="P246" i="49" s="1"/>
  <c r="M246" i="49" s="1"/>
  <c r="I246" i="49" s="1"/>
  <c r="L246" i="49"/>
  <c r="N245" i="49"/>
  <c r="O245" i="49" s="1"/>
  <c r="P245" i="49" s="1"/>
  <c r="M245" i="49" s="1"/>
  <c r="I245" i="49" s="1"/>
  <c r="L245" i="49"/>
  <c r="N244" i="49"/>
  <c r="L244" i="49"/>
  <c r="N243" i="49"/>
  <c r="L243" i="49"/>
  <c r="N242" i="49"/>
  <c r="L242" i="49"/>
  <c r="N241" i="49"/>
  <c r="O241" i="49" s="1"/>
  <c r="P241" i="49" s="1"/>
  <c r="M241" i="49" s="1"/>
  <c r="I241" i="49" s="1"/>
  <c r="L241" i="49"/>
  <c r="N240" i="49"/>
  <c r="O240" i="49" s="1"/>
  <c r="P240" i="49" s="1"/>
  <c r="M240" i="49" s="1"/>
  <c r="I240" i="49" s="1"/>
  <c r="L240" i="49"/>
  <c r="N239" i="49"/>
  <c r="L239" i="49"/>
  <c r="N238" i="49"/>
  <c r="O238" i="49" s="1"/>
  <c r="P238" i="49" s="1"/>
  <c r="M238" i="49" s="1"/>
  <c r="I238" i="49" s="1"/>
  <c r="L238" i="49"/>
  <c r="N237" i="49"/>
  <c r="L237" i="49"/>
  <c r="N236" i="49"/>
  <c r="O236" i="49" s="1"/>
  <c r="P236" i="49" s="1"/>
  <c r="M236" i="49" s="1"/>
  <c r="I236" i="49" s="1"/>
  <c r="L236" i="49"/>
  <c r="N235" i="49"/>
  <c r="O235" i="49" s="1"/>
  <c r="L235" i="49"/>
  <c r="N234" i="49"/>
  <c r="O234" i="49" s="1"/>
  <c r="P234" i="49" s="1"/>
  <c r="M234" i="49" s="1"/>
  <c r="I234" i="49" s="1"/>
  <c r="L234" i="49"/>
  <c r="N233" i="49"/>
  <c r="L233" i="49"/>
  <c r="N232" i="49"/>
  <c r="L232" i="49"/>
  <c r="N231" i="49"/>
  <c r="L231" i="49"/>
  <c r="N230" i="49"/>
  <c r="O230" i="49" s="1"/>
  <c r="P230" i="49" s="1"/>
  <c r="M230" i="49" s="1"/>
  <c r="I230" i="49" s="1"/>
  <c r="L230" i="49"/>
  <c r="N229" i="49"/>
  <c r="O229" i="49" s="1"/>
  <c r="P229" i="49" s="1"/>
  <c r="M229" i="49" s="1"/>
  <c r="I229" i="49" s="1"/>
  <c r="L229" i="49"/>
  <c r="N228" i="49"/>
  <c r="O228" i="49" s="1"/>
  <c r="P228" i="49" s="1"/>
  <c r="M228" i="49" s="1"/>
  <c r="I228" i="49" s="1"/>
  <c r="L228" i="49"/>
  <c r="N227" i="49"/>
  <c r="L227" i="49"/>
  <c r="N226" i="49"/>
  <c r="L226" i="49"/>
  <c r="N225" i="49"/>
  <c r="L225" i="49"/>
  <c r="N224" i="49"/>
  <c r="O224" i="49" s="1"/>
  <c r="L224" i="49"/>
  <c r="N223" i="49"/>
  <c r="O223" i="49" s="1"/>
  <c r="P223" i="49" s="1"/>
  <c r="M223" i="49" s="1"/>
  <c r="I223" i="49" s="1"/>
  <c r="L223" i="49"/>
  <c r="N222" i="49"/>
  <c r="L222" i="49"/>
  <c r="N221" i="49"/>
  <c r="O221" i="49" s="1"/>
  <c r="P221" i="49" s="1"/>
  <c r="M221" i="49" s="1"/>
  <c r="I221" i="49" s="1"/>
  <c r="L221" i="49"/>
  <c r="N220" i="49"/>
  <c r="L220" i="49"/>
  <c r="N219" i="49"/>
  <c r="L219" i="49"/>
  <c r="N218" i="49"/>
  <c r="O218" i="49" s="1"/>
  <c r="P218" i="49" s="1"/>
  <c r="M218" i="49" s="1"/>
  <c r="I218" i="49" s="1"/>
  <c r="L218" i="49"/>
  <c r="N217" i="49"/>
  <c r="L217" i="49"/>
  <c r="N216" i="49"/>
  <c r="O216" i="49" s="1"/>
  <c r="P216" i="49" s="1"/>
  <c r="M216" i="49" s="1"/>
  <c r="I216" i="49" s="1"/>
  <c r="L216" i="49"/>
  <c r="N215" i="49"/>
  <c r="L215" i="49"/>
  <c r="N214" i="49"/>
  <c r="O214" i="49" s="1"/>
  <c r="P214" i="49" s="1"/>
  <c r="M214" i="49" s="1"/>
  <c r="I214" i="49" s="1"/>
  <c r="L214" i="49"/>
  <c r="N213" i="49"/>
  <c r="O213" i="49" s="1"/>
  <c r="P213" i="49" s="1"/>
  <c r="M213" i="49" s="1"/>
  <c r="I213" i="49" s="1"/>
  <c r="L213" i="49"/>
  <c r="N212" i="49"/>
  <c r="O212" i="49" s="1"/>
  <c r="L212" i="49"/>
  <c r="N211" i="49"/>
  <c r="L211" i="49"/>
  <c r="N210" i="49"/>
  <c r="L210" i="49"/>
  <c r="N209" i="49"/>
  <c r="L209" i="49"/>
  <c r="N208" i="49"/>
  <c r="O208" i="49" s="1"/>
  <c r="P208" i="49" s="1"/>
  <c r="M208" i="49" s="1"/>
  <c r="I208" i="49" s="1"/>
  <c r="L208" i="49"/>
  <c r="N207" i="49"/>
  <c r="O207" i="49" s="1"/>
  <c r="P207" i="49" s="1"/>
  <c r="M207" i="49" s="1"/>
  <c r="I207" i="49" s="1"/>
  <c r="L207" i="49"/>
  <c r="N206" i="49"/>
  <c r="O206" i="49" s="1"/>
  <c r="P206" i="49" s="1"/>
  <c r="M206" i="49" s="1"/>
  <c r="I206" i="49" s="1"/>
  <c r="L206" i="49"/>
  <c r="N205" i="49"/>
  <c r="O205" i="49" s="1"/>
  <c r="P205" i="49" s="1"/>
  <c r="M205" i="49" s="1"/>
  <c r="I205" i="49" s="1"/>
  <c r="L205" i="49"/>
  <c r="N204" i="49"/>
  <c r="L204" i="49"/>
  <c r="N203" i="49"/>
  <c r="L203" i="49"/>
  <c r="N202" i="49"/>
  <c r="L202" i="49"/>
  <c r="N201" i="49"/>
  <c r="L201" i="49"/>
  <c r="N200" i="49"/>
  <c r="O200" i="49" s="1"/>
  <c r="P200" i="49" s="1"/>
  <c r="M200" i="49" s="1"/>
  <c r="I200" i="49" s="1"/>
  <c r="L200" i="49"/>
  <c r="N199" i="49"/>
  <c r="L199" i="49"/>
  <c r="N198" i="49"/>
  <c r="O198" i="49" s="1"/>
  <c r="P198" i="49" s="1"/>
  <c r="M198" i="49" s="1"/>
  <c r="I198" i="49" s="1"/>
  <c r="L198" i="49"/>
  <c r="N197" i="49"/>
  <c r="O197" i="49" s="1"/>
  <c r="P197" i="49" s="1"/>
  <c r="M197" i="49" s="1"/>
  <c r="I197" i="49" s="1"/>
  <c r="L197" i="49"/>
  <c r="N196" i="49"/>
  <c r="L196" i="49"/>
  <c r="N195" i="49"/>
  <c r="L195" i="49"/>
  <c r="N194" i="49"/>
  <c r="O194" i="49" s="1"/>
  <c r="L194" i="49"/>
  <c r="N193" i="49"/>
  <c r="L193" i="49"/>
  <c r="H193" i="49" s="1"/>
  <c r="N192" i="49"/>
  <c r="O192" i="49" s="1"/>
  <c r="P192" i="49" s="1"/>
  <c r="M192" i="49" s="1"/>
  <c r="I192" i="49" s="1"/>
  <c r="L192" i="49"/>
  <c r="N191" i="49"/>
  <c r="L191" i="49"/>
  <c r="H191" i="49" s="1"/>
  <c r="N190" i="49"/>
  <c r="L190" i="49"/>
  <c r="N189" i="49"/>
  <c r="O189" i="49" s="1"/>
  <c r="P189" i="49" s="1"/>
  <c r="M189" i="49" s="1"/>
  <c r="I189" i="49" s="1"/>
  <c r="L189" i="49"/>
  <c r="H189" i="49" s="1"/>
  <c r="N188" i="49"/>
  <c r="L188" i="49"/>
  <c r="H188" i="49" s="1"/>
  <c r="N187" i="49"/>
  <c r="L187" i="49"/>
  <c r="H187" i="49" s="1"/>
  <c r="N186" i="49"/>
  <c r="O186" i="49" s="1"/>
  <c r="P186" i="49" s="1"/>
  <c r="M186" i="49" s="1"/>
  <c r="I186" i="49" s="1"/>
  <c r="L186" i="49"/>
  <c r="H186" i="49" s="1"/>
  <c r="N185" i="49"/>
  <c r="O185" i="49" s="1"/>
  <c r="L185" i="49"/>
  <c r="H185" i="49" s="1"/>
  <c r="N184" i="49"/>
  <c r="O184" i="49" s="1"/>
  <c r="L184" i="49"/>
  <c r="H184" i="49" s="1"/>
  <c r="N183" i="49"/>
  <c r="L183" i="49"/>
  <c r="H183" i="49" s="1"/>
  <c r="N182" i="49"/>
  <c r="O182" i="49" s="1"/>
  <c r="P182" i="49" s="1"/>
  <c r="M182" i="49" s="1"/>
  <c r="I182" i="49" s="1"/>
  <c r="L182" i="49"/>
  <c r="H182" i="49" s="1"/>
  <c r="N181" i="49"/>
  <c r="O181" i="49" s="1"/>
  <c r="P181" i="49" s="1"/>
  <c r="M181" i="49" s="1"/>
  <c r="I181" i="49" s="1"/>
  <c r="L181" i="49"/>
  <c r="H181" i="49" s="1"/>
  <c r="N180" i="49"/>
  <c r="O180" i="49" s="1"/>
  <c r="L180" i="49"/>
  <c r="H180" i="49" s="1"/>
  <c r="N179" i="49"/>
  <c r="L179" i="49"/>
  <c r="H179" i="49" s="1"/>
  <c r="N178" i="49"/>
  <c r="O178" i="49" s="1"/>
  <c r="P178" i="49" s="1"/>
  <c r="M178" i="49" s="1"/>
  <c r="I178" i="49" s="1"/>
  <c r="L178" i="49"/>
  <c r="H178" i="49" s="1"/>
  <c r="N177" i="49"/>
  <c r="O177" i="49" s="1"/>
  <c r="P177" i="49" s="1"/>
  <c r="M177" i="49" s="1"/>
  <c r="I177" i="49" s="1"/>
  <c r="L177" i="49"/>
  <c r="H177" i="49" s="1"/>
  <c r="N176" i="49"/>
  <c r="O176" i="49" s="1"/>
  <c r="L176" i="49"/>
  <c r="H176" i="49" s="1"/>
  <c r="N175" i="49"/>
  <c r="L175" i="49"/>
  <c r="H175" i="49" s="1"/>
  <c r="N174" i="49"/>
  <c r="O174" i="49" s="1"/>
  <c r="L174" i="49"/>
  <c r="H174" i="49" s="1"/>
  <c r="N173" i="49"/>
  <c r="O173" i="49" s="1"/>
  <c r="P173" i="49" s="1"/>
  <c r="M173" i="49" s="1"/>
  <c r="I173" i="49" s="1"/>
  <c r="L173" i="49"/>
  <c r="H173" i="49" s="1"/>
  <c r="N172" i="49"/>
  <c r="O172" i="49" s="1"/>
  <c r="P172" i="49" s="1"/>
  <c r="M172" i="49" s="1"/>
  <c r="I172" i="49" s="1"/>
  <c r="L172" i="49"/>
  <c r="H172" i="49" s="1"/>
  <c r="N171" i="49"/>
  <c r="L171" i="49"/>
  <c r="H171" i="49" s="1"/>
  <c r="N170" i="49"/>
  <c r="L170" i="49"/>
  <c r="N169" i="49"/>
  <c r="O169" i="49" s="1"/>
  <c r="P169" i="49" s="1"/>
  <c r="M169" i="49" s="1"/>
  <c r="I169" i="49" s="1"/>
  <c r="L169" i="49"/>
  <c r="H169" i="49" s="1"/>
  <c r="N168" i="49"/>
  <c r="O168" i="49" s="1"/>
  <c r="P168" i="49" s="1"/>
  <c r="M168" i="49" s="1"/>
  <c r="I168" i="49" s="1"/>
  <c r="L168" i="49"/>
  <c r="N167" i="49"/>
  <c r="L167" i="49"/>
  <c r="H167" i="49" s="1"/>
  <c r="N166" i="49"/>
  <c r="L166" i="49"/>
  <c r="N165" i="49"/>
  <c r="O165" i="49" s="1"/>
  <c r="L165" i="49"/>
  <c r="H165" i="49" s="1"/>
  <c r="N164" i="49"/>
  <c r="O164" i="49" s="1"/>
  <c r="P164" i="49" s="1"/>
  <c r="M164" i="49" s="1"/>
  <c r="I164" i="49" s="1"/>
  <c r="L164" i="49"/>
  <c r="N163" i="49"/>
  <c r="L163" i="49"/>
  <c r="H163" i="49" s="1"/>
  <c r="N162" i="49"/>
  <c r="O162" i="49" s="1"/>
  <c r="P162" i="49" s="1"/>
  <c r="M162" i="49" s="1"/>
  <c r="I162" i="49" s="1"/>
  <c r="L162" i="49"/>
  <c r="N161" i="49"/>
  <c r="O161" i="49" s="1"/>
  <c r="P161" i="49" s="1"/>
  <c r="M161" i="49" s="1"/>
  <c r="I161" i="49" s="1"/>
  <c r="L161" i="49"/>
  <c r="H161" i="49" s="1"/>
  <c r="N160" i="49"/>
  <c r="O160" i="49" s="1"/>
  <c r="P160" i="49" s="1"/>
  <c r="M160" i="49" s="1"/>
  <c r="I160" i="49" s="1"/>
  <c r="L160" i="49"/>
  <c r="N159" i="49"/>
  <c r="O159" i="49" s="1"/>
  <c r="P159" i="49" s="1"/>
  <c r="M159" i="49" s="1"/>
  <c r="I159" i="49" s="1"/>
  <c r="L159" i="49"/>
  <c r="H159" i="49" s="1"/>
  <c r="N158" i="49"/>
  <c r="O158" i="49" s="1"/>
  <c r="P158" i="49" s="1"/>
  <c r="M158" i="49" s="1"/>
  <c r="I158" i="49" s="1"/>
  <c r="L158" i="49"/>
  <c r="N157" i="49"/>
  <c r="O157" i="49" s="1"/>
  <c r="P157" i="49" s="1"/>
  <c r="M157" i="49" s="1"/>
  <c r="I157" i="49" s="1"/>
  <c r="L157" i="49"/>
  <c r="H157" i="49" s="1"/>
  <c r="N156" i="49"/>
  <c r="O156" i="49" s="1"/>
  <c r="P156" i="49" s="1"/>
  <c r="M156" i="49" s="1"/>
  <c r="I156" i="49" s="1"/>
  <c r="L156" i="49"/>
  <c r="H156" i="49" s="1"/>
  <c r="N155" i="49"/>
  <c r="O155" i="49" s="1"/>
  <c r="L155" i="49"/>
  <c r="H155" i="49" s="1"/>
  <c r="N154" i="49"/>
  <c r="O154" i="49" s="1"/>
  <c r="L154" i="49"/>
  <c r="N153" i="49"/>
  <c r="O153" i="49" s="1"/>
  <c r="L153" i="49"/>
  <c r="H153" i="49" s="1"/>
  <c r="N152" i="49"/>
  <c r="O152" i="49" s="1"/>
  <c r="P152" i="49" s="1"/>
  <c r="M152" i="49" s="1"/>
  <c r="I152" i="49" s="1"/>
  <c r="L152" i="49"/>
  <c r="N151" i="49"/>
  <c r="O151" i="49" s="1"/>
  <c r="L151" i="49"/>
  <c r="H151" i="49" s="1"/>
  <c r="N150" i="49"/>
  <c r="O150" i="49" s="1"/>
  <c r="P150" i="49" s="1"/>
  <c r="M150" i="49" s="1"/>
  <c r="I150" i="49" s="1"/>
  <c r="L150" i="49"/>
  <c r="N149" i="49"/>
  <c r="L149" i="49"/>
  <c r="H149" i="49" s="1"/>
  <c r="N148" i="49"/>
  <c r="O148" i="49" s="1"/>
  <c r="P148" i="49" s="1"/>
  <c r="M148" i="49" s="1"/>
  <c r="I148" i="49" s="1"/>
  <c r="L148" i="49"/>
  <c r="N147" i="49"/>
  <c r="L147" i="49"/>
  <c r="H147" i="49" s="1"/>
  <c r="N146" i="49"/>
  <c r="O146" i="49" s="1"/>
  <c r="P146" i="49" s="1"/>
  <c r="M146" i="49" s="1"/>
  <c r="I146" i="49" s="1"/>
  <c r="L146" i="49"/>
  <c r="N145" i="49"/>
  <c r="O145" i="49" s="1"/>
  <c r="L145" i="49"/>
  <c r="H145" i="49" s="1"/>
  <c r="N144" i="49"/>
  <c r="O144" i="49" s="1"/>
  <c r="P144" i="49" s="1"/>
  <c r="M144" i="49" s="1"/>
  <c r="I144" i="49" s="1"/>
  <c r="L144" i="49"/>
  <c r="N143" i="49"/>
  <c r="L143" i="49"/>
  <c r="H143" i="49" s="1"/>
  <c r="N142" i="49"/>
  <c r="O142" i="49" s="1"/>
  <c r="P142" i="49" s="1"/>
  <c r="M142" i="49" s="1"/>
  <c r="I142" i="49" s="1"/>
  <c r="L142" i="49"/>
  <c r="N141" i="49"/>
  <c r="L141" i="49"/>
  <c r="H141" i="49" s="1"/>
  <c r="N140" i="49"/>
  <c r="O140" i="49" s="1"/>
  <c r="P140" i="49" s="1"/>
  <c r="M140" i="49" s="1"/>
  <c r="I140" i="49" s="1"/>
  <c r="L140" i="49"/>
  <c r="H140" i="49" s="1"/>
  <c r="N139" i="49"/>
  <c r="O139" i="49" s="1"/>
  <c r="L139" i="49"/>
  <c r="H139" i="49" s="1"/>
  <c r="N138" i="49"/>
  <c r="O138" i="49" s="1"/>
  <c r="P138" i="49" s="1"/>
  <c r="M138" i="49" s="1"/>
  <c r="I138" i="49" s="1"/>
  <c r="L138" i="49"/>
  <c r="H138" i="49" s="1"/>
  <c r="N137" i="49"/>
  <c r="O137" i="49" s="1"/>
  <c r="L137" i="49"/>
  <c r="H137" i="49" s="1"/>
  <c r="N136" i="49"/>
  <c r="L136" i="49"/>
  <c r="H136" i="49" s="1"/>
  <c r="N135" i="49"/>
  <c r="O135" i="49" s="1"/>
  <c r="L135" i="49"/>
  <c r="H135" i="49" s="1"/>
  <c r="N134" i="49"/>
  <c r="O134" i="49" s="1"/>
  <c r="P134" i="49" s="1"/>
  <c r="M134" i="49" s="1"/>
  <c r="I134" i="49" s="1"/>
  <c r="L134" i="49"/>
  <c r="N133" i="49"/>
  <c r="L133" i="49"/>
  <c r="H133" i="49" s="1"/>
  <c r="N132" i="49"/>
  <c r="O132" i="49" s="1"/>
  <c r="P132" i="49" s="1"/>
  <c r="M132" i="49" s="1"/>
  <c r="I132" i="49" s="1"/>
  <c r="L132" i="49"/>
  <c r="H132" i="49" s="1"/>
  <c r="N131" i="49"/>
  <c r="O131" i="49" s="1"/>
  <c r="L131" i="49"/>
  <c r="H131" i="49" s="1"/>
  <c r="N130" i="49"/>
  <c r="O130" i="49" s="1"/>
  <c r="L130" i="49"/>
  <c r="H130" i="49" s="1"/>
  <c r="N129" i="49"/>
  <c r="L129" i="49"/>
  <c r="H129" i="49" s="1"/>
  <c r="N128" i="49"/>
  <c r="O128" i="49" s="1"/>
  <c r="L128" i="49"/>
  <c r="H128" i="49" s="1"/>
  <c r="N127" i="49"/>
  <c r="O127" i="49" s="1"/>
  <c r="L127" i="49"/>
  <c r="H127" i="49" s="1"/>
  <c r="N126" i="49"/>
  <c r="O126" i="49" s="1"/>
  <c r="L126" i="49"/>
  <c r="N125" i="49"/>
  <c r="L125" i="49"/>
  <c r="H125" i="49" s="1"/>
  <c r="N124" i="49"/>
  <c r="O124" i="49" s="1"/>
  <c r="P124" i="49" s="1"/>
  <c r="M124" i="49" s="1"/>
  <c r="I124" i="49" s="1"/>
  <c r="L124" i="49"/>
  <c r="H124" i="49" s="1"/>
  <c r="N123" i="49"/>
  <c r="O123" i="49" s="1"/>
  <c r="L123" i="49"/>
  <c r="H123" i="49" s="1"/>
  <c r="N122" i="49"/>
  <c r="O122" i="49" s="1"/>
  <c r="L122" i="49"/>
  <c r="H122" i="49" s="1"/>
  <c r="N121" i="49"/>
  <c r="L121" i="49"/>
  <c r="H121" i="49" s="1"/>
  <c r="N120" i="49"/>
  <c r="O120" i="49" s="1"/>
  <c r="P120" i="49" s="1"/>
  <c r="M120" i="49" s="1"/>
  <c r="I120" i="49" s="1"/>
  <c r="L120" i="49"/>
  <c r="H120" i="49" s="1"/>
  <c r="N119" i="49"/>
  <c r="O119" i="49" s="1"/>
  <c r="L119" i="49"/>
  <c r="H119" i="49" s="1"/>
  <c r="N118" i="49"/>
  <c r="O118" i="49" s="1"/>
  <c r="P118" i="49" s="1"/>
  <c r="M118" i="49" s="1"/>
  <c r="I118" i="49" s="1"/>
  <c r="L118" i="49"/>
  <c r="N117" i="49"/>
  <c r="L117" i="49"/>
  <c r="H117" i="49" s="1"/>
  <c r="N116" i="49"/>
  <c r="O116" i="49" s="1"/>
  <c r="P116" i="49" s="1"/>
  <c r="M116" i="49" s="1"/>
  <c r="I116" i="49" s="1"/>
  <c r="L116" i="49"/>
  <c r="H116" i="49" s="1"/>
  <c r="N115" i="49"/>
  <c r="O115" i="49" s="1"/>
  <c r="L115" i="49"/>
  <c r="H115" i="49" s="1"/>
  <c r="N114" i="49"/>
  <c r="O114" i="49" s="1"/>
  <c r="L114" i="49"/>
  <c r="H114" i="49" s="1"/>
  <c r="N113" i="49"/>
  <c r="L113" i="49"/>
  <c r="H113" i="49" s="1"/>
  <c r="N112" i="49"/>
  <c r="O112" i="49" s="1"/>
  <c r="P112" i="49" s="1"/>
  <c r="M112" i="49" s="1"/>
  <c r="I112" i="49" s="1"/>
  <c r="L112" i="49"/>
  <c r="H112" i="49" s="1"/>
  <c r="N111" i="49"/>
  <c r="L111" i="49"/>
  <c r="H111" i="49" s="1"/>
  <c r="N110" i="49"/>
  <c r="O110" i="49" s="1"/>
  <c r="L110" i="49"/>
  <c r="N109" i="49"/>
  <c r="O109" i="49" s="1"/>
  <c r="L109" i="49"/>
  <c r="H109" i="49" s="1"/>
  <c r="N108" i="49"/>
  <c r="O108" i="49" s="1"/>
  <c r="P108" i="49" s="1"/>
  <c r="M108" i="49" s="1"/>
  <c r="I108" i="49" s="1"/>
  <c r="L108" i="49"/>
  <c r="H108" i="49" s="1"/>
  <c r="N107" i="49"/>
  <c r="O107" i="49" s="1"/>
  <c r="L107" i="49"/>
  <c r="H107" i="49" s="1"/>
  <c r="N106" i="49"/>
  <c r="O106" i="49" s="1"/>
  <c r="L106" i="49"/>
  <c r="H106" i="49" s="1"/>
  <c r="N105" i="49"/>
  <c r="L105" i="49"/>
  <c r="H105" i="49" s="1"/>
  <c r="N104" i="49"/>
  <c r="O104" i="49" s="1"/>
  <c r="L104" i="49"/>
  <c r="H104" i="49" s="1"/>
  <c r="N103" i="49"/>
  <c r="L103" i="49"/>
  <c r="H103" i="49" s="1"/>
  <c r="N102" i="49"/>
  <c r="O102" i="49" s="1"/>
  <c r="L102" i="49"/>
  <c r="N101" i="49"/>
  <c r="O101" i="49" s="1"/>
  <c r="L101" i="49"/>
  <c r="H101" i="49" s="1"/>
  <c r="N100" i="49"/>
  <c r="O100" i="49" s="1"/>
  <c r="P100" i="49" s="1"/>
  <c r="M100" i="49" s="1"/>
  <c r="I100" i="49" s="1"/>
  <c r="L100" i="49"/>
  <c r="N99" i="49"/>
  <c r="O99" i="49" s="1"/>
  <c r="L99" i="49"/>
  <c r="H99" i="49" s="1"/>
  <c r="N98" i="49"/>
  <c r="O98" i="49" s="1"/>
  <c r="P98" i="49" s="1"/>
  <c r="M98" i="49" s="1"/>
  <c r="I98" i="49" s="1"/>
  <c r="L98" i="49"/>
  <c r="N97" i="49"/>
  <c r="L97" i="49"/>
  <c r="H97" i="49" s="1"/>
  <c r="N96" i="49"/>
  <c r="O96" i="49" s="1"/>
  <c r="P96" i="49" s="1"/>
  <c r="M96" i="49" s="1"/>
  <c r="I96" i="49" s="1"/>
  <c r="L96" i="49"/>
  <c r="H96" i="49" s="1"/>
  <c r="N95" i="49"/>
  <c r="O95" i="49" s="1"/>
  <c r="P95" i="49" s="1"/>
  <c r="M95" i="49" s="1"/>
  <c r="I95" i="49" s="1"/>
  <c r="L95" i="49"/>
  <c r="N94" i="49"/>
  <c r="O94" i="49" s="1"/>
  <c r="P94" i="49" s="1"/>
  <c r="M94" i="49" s="1"/>
  <c r="I94" i="49" s="1"/>
  <c r="L94" i="49"/>
  <c r="H94" i="49" s="1"/>
  <c r="N93" i="49"/>
  <c r="L93" i="49"/>
  <c r="H93" i="49" s="1"/>
  <c r="N92" i="49"/>
  <c r="O92" i="49" s="1"/>
  <c r="P92" i="49" s="1"/>
  <c r="M92" i="49" s="1"/>
  <c r="I92" i="49" s="1"/>
  <c r="L92" i="49"/>
  <c r="H92" i="49" s="1"/>
  <c r="N91" i="49"/>
  <c r="L91" i="49"/>
  <c r="H91" i="49" s="1"/>
  <c r="N90" i="49"/>
  <c r="O90" i="49" s="1"/>
  <c r="P90" i="49" s="1"/>
  <c r="M90" i="49" s="1"/>
  <c r="I90" i="49" s="1"/>
  <c r="L90" i="49"/>
  <c r="H90" i="49" s="1"/>
  <c r="N89" i="49"/>
  <c r="O89" i="49" s="1"/>
  <c r="P89" i="49" s="1"/>
  <c r="M89" i="49" s="1"/>
  <c r="I89" i="49" s="1"/>
  <c r="L89" i="49"/>
  <c r="H89" i="49" s="1"/>
  <c r="N88" i="49"/>
  <c r="L88" i="49"/>
  <c r="H88" i="49" s="1"/>
  <c r="N87" i="49"/>
  <c r="O87" i="49" s="1"/>
  <c r="P87" i="49" s="1"/>
  <c r="M87" i="49" s="1"/>
  <c r="I87" i="49" s="1"/>
  <c r="L87" i="49"/>
  <c r="H87" i="49" s="1"/>
  <c r="N86" i="49"/>
  <c r="O86" i="49" s="1"/>
  <c r="L86" i="49"/>
  <c r="H86" i="49" s="1"/>
  <c r="N85" i="49"/>
  <c r="O85" i="49" s="1"/>
  <c r="L85" i="49"/>
  <c r="H85" i="49" s="1"/>
  <c r="N84" i="49"/>
  <c r="L84" i="49"/>
  <c r="H84" i="49" s="1"/>
  <c r="N83" i="49"/>
  <c r="O83" i="49" s="1"/>
  <c r="L83" i="49"/>
  <c r="H83" i="49" s="1"/>
  <c r="N82" i="49"/>
  <c r="O82" i="49" s="1"/>
  <c r="L82" i="49"/>
  <c r="H82" i="49" s="1"/>
  <c r="N81" i="49"/>
  <c r="O81" i="49" s="1"/>
  <c r="P81" i="49" s="1"/>
  <c r="M81" i="49" s="1"/>
  <c r="I81" i="49" s="1"/>
  <c r="L81" i="49"/>
  <c r="H81" i="49" s="1"/>
  <c r="N80" i="49"/>
  <c r="O80" i="49" s="1"/>
  <c r="P80" i="49" s="1"/>
  <c r="M80" i="49" s="1"/>
  <c r="I80" i="49" s="1"/>
  <c r="L80" i="49"/>
  <c r="H80" i="49" s="1"/>
  <c r="N79" i="49"/>
  <c r="L79" i="49"/>
  <c r="H79" i="49" s="1"/>
  <c r="N78" i="49"/>
  <c r="O78" i="49" s="1"/>
  <c r="P78" i="49" s="1"/>
  <c r="M78" i="49" s="1"/>
  <c r="I78" i="49" s="1"/>
  <c r="L78" i="49"/>
  <c r="N77" i="49"/>
  <c r="O77" i="49" s="1"/>
  <c r="L77" i="49"/>
  <c r="H77" i="49" s="1"/>
  <c r="N76" i="49"/>
  <c r="O76" i="49" s="1"/>
  <c r="L76" i="49"/>
  <c r="N75" i="49"/>
  <c r="L75" i="49"/>
  <c r="H75" i="49" s="1"/>
  <c r="N74" i="49"/>
  <c r="O74" i="49" s="1"/>
  <c r="P74" i="49" s="1"/>
  <c r="M74" i="49" s="1"/>
  <c r="I74" i="49" s="1"/>
  <c r="L74" i="49"/>
  <c r="N73" i="49"/>
  <c r="L73" i="49"/>
  <c r="H73" i="49" s="1"/>
  <c r="N72" i="49"/>
  <c r="O72" i="49" s="1"/>
  <c r="P72" i="49" s="1"/>
  <c r="M72" i="49" s="1"/>
  <c r="I72" i="49" s="1"/>
  <c r="L72" i="49"/>
  <c r="H72" i="49" s="1"/>
  <c r="N71" i="49"/>
  <c r="O71" i="49" s="1"/>
  <c r="P71" i="49" s="1"/>
  <c r="M71" i="49" s="1"/>
  <c r="I71" i="49" s="1"/>
  <c r="L71" i="49"/>
  <c r="H71" i="49" s="1"/>
  <c r="N70" i="49"/>
  <c r="O70" i="49" s="1"/>
  <c r="L70" i="49"/>
  <c r="N69" i="49"/>
  <c r="O69" i="49" s="1"/>
  <c r="P69" i="49" s="1"/>
  <c r="M69" i="49" s="1"/>
  <c r="I69" i="49" s="1"/>
  <c r="L69" i="49"/>
  <c r="H69" i="49" s="1"/>
  <c r="N68" i="49"/>
  <c r="O68" i="49" s="1"/>
  <c r="P68" i="49" s="1"/>
  <c r="M68" i="49" s="1"/>
  <c r="I68" i="49" s="1"/>
  <c r="L68" i="49"/>
  <c r="N67" i="49"/>
  <c r="O67" i="49" s="1"/>
  <c r="P67" i="49" s="1"/>
  <c r="M67" i="49" s="1"/>
  <c r="I67" i="49" s="1"/>
  <c r="L67" i="49"/>
  <c r="H67" i="49" s="1"/>
  <c r="N66" i="49"/>
  <c r="O66" i="49" s="1"/>
  <c r="L66" i="49"/>
  <c r="N65" i="49"/>
  <c r="O65" i="49" s="1"/>
  <c r="P65" i="49" s="1"/>
  <c r="M65" i="49" s="1"/>
  <c r="I65" i="49" s="1"/>
  <c r="L65" i="49"/>
  <c r="H65" i="49" s="1"/>
  <c r="N64" i="49"/>
  <c r="O64" i="49" s="1"/>
  <c r="P64" i="49" s="1"/>
  <c r="M64" i="49" s="1"/>
  <c r="I64" i="49" s="1"/>
  <c r="L64" i="49"/>
  <c r="N63" i="49"/>
  <c r="O63" i="49" s="1"/>
  <c r="P63" i="49" s="1"/>
  <c r="M63" i="49" s="1"/>
  <c r="I63" i="49" s="1"/>
  <c r="L63" i="49"/>
  <c r="H63" i="49" s="1"/>
  <c r="N62" i="49"/>
  <c r="O62" i="49" s="1"/>
  <c r="P62" i="49" s="1"/>
  <c r="M62" i="49" s="1"/>
  <c r="I62" i="49" s="1"/>
  <c r="L62" i="49"/>
  <c r="N61" i="49"/>
  <c r="O61" i="49" s="1"/>
  <c r="P61" i="49" s="1"/>
  <c r="M61" i="49" s="1"/>
  <c r="I61" i="49" s="1"/>
  <c r="L61" i="49"/>
  <c r="H61" i="49" s="1"/>
  <c r="N60" i="49"/>
  <c r="L60" i="49"/>
  <c r="N59" i="49"/>
  <c r="O59" i="49" s="1"/>
  <c r="P59" i="49" s="1"/>
  <c r="M59" i="49" s="1"/>
  <c r="I59" i="49" s="1"/>
  <c r="L59" i="49"/>
  <c r="H59" i="49" s="1"/>
  <c r="N58" i="49"/>
  <c r="O58" i="49" s="1"/>
  <c r="L58" i="49"/>
  <c r="N57" i="49"/>
  <c r="O57" i="49" s="1"/>
  <c r="P57" i="49" s="1"/>
  <c r="M57" i="49" s="1"/>
  <c r="I57" i="49" s="1"/>
  <c r="L57" i="49"/>
  <c r="H57" i="49" s="1"/>
  <c r="N56" i="49"/>
  <c r="O56" i="49" s="1"/>
  <c r="L56" i="49"/>
  <c r="N55" i="49"/>
  <c r="O55" i="49" s="1"/>
  <c r="P55" i="49" s="1"/>
  <c r="M55" i="49" s="1"/>
  <c r="I55" i="49" s="1"/>
  <c r="L55" i="49"/>
  <c r="H55" i="49" s="1"/>
  <c r="N54" i="49"/>
  <c r="O54" i="49" s="1"/>
  <c r="L54" i="49"/>
  <c r="N53" i="49"/>
  <c r="O53" i="49" s="1"/>
  <c r="P53" i="49" s="1"/>
  <c r="M53" i="49" s="1"/>
  <c r="I53" i="49" s="1"/>
  <c r="L53" i="49"/>
  <c r="H53" i="49" s="1"/>
  <c r="N52" i="49"/>
  <c r="O52" i="49" s="1"/>
  <c r="L52" i="49"/>
  <c r="N51" i="49"/>
  <c r="O51" i="49" s="1"/>
  <c r="P51" i="49" s="1"/>
  <c r="M51" i="49" s="1"/>
  <c r="I51" i="49" s="1"/>
  <c r="L51" i="49"/>
  <c r="H51" i="49" s="1"/>
  <c r="N50" i="49"/>
  <c r="O50" i="49" s="1"/>
  <c r="L50" i="49"/>
  <c r="N49" i="49"/>
  <c r="O49" i="49" s="1"/>
  <c r="P49" i="49" s="1"/>
  <c r="M49" i="49" s="1"/>
  <c r="I49" i="49" s="1"/>
  <c r="L49" i="49"/>
  <c r="H49" i="49" s="1"/>
  <c r="N48" i="49"/>
  <c r="O48" i="49" s="1"/>
  <c r="P48" i="49" s="1"/>
  <c r="M48" i="49" s="1"/>
  <c r="I48" i="49" s="1"/>
  <c r="L48" i="49"/>
  <c r="N47" i="49"/>
  <c r="O47" i="49" s="1"/>
  <c r="P47" i="49" s="1"/>
  <c r="M47" i="49" s="1"/>
  <c r="I47" i="49" s="1"/>
  <c r="L47" i="49"/>
  <c r="H47" i="49" s="1"/>
  <c r="N46" i="49"/>
  <c r="O46" i="49" s="1"/>
  <c r="L46" i="49"/>
  <c r="N45" i="49"/>
  <c r="O45" i="49" s="1"/>
  <c r="P45" i="49" s="1"/>
  <c r="M45" i="49" s="1"/>
  <c r="I45" i="49" s="1"/>
  <c r="L45" i="49"/>
  <c r="H45" i="49" s="1"/>
  <c r="N44" i="49"/>
  <c r="O44" i="49" s="1"/>
  <c r="L44" i="49"/>
  <c r="N43" i="49"/>
  <c r="O43" i="49" s="1"/>
  <c r="P43" i="49" s="1"/>
  <c r="M43" i="49" s="1"/>
  <c r="I43" i="49" s="1"/>
  <c r="L43" i="49"/>
  <c r="H43" i="49" s="1"/>
  <c r="N42" i="49"/>
  <c r="L42" i="49"/>
  <c r="N41" i="49"/>
  <c r="O41" i="49" s="1"/>
  <c r="P41" i="49" s="1"/>
  <c r="M41" i="49" s="1"/>
  <c r="I41" i="49" s="1"/>
  <c r="L41" i="49"/>
  <c r="H41" i="49" s="1"/>
  <c r="N40" i="49"/>
  <c r="O40" i="49" s="1"/>
  <c r="P40" i="49" s="1"/>
  <c r="M40" i="49" s="1"/>
  <c r="I40" i="49" s="1"/>
  <c r="L40" i="49"/>
  <c r="N39" i="49"/>
  <c r="O39" i="49" s="1"/>
  <c r="P39" i="49" s="1"/>
  <c r="M39" i="49" s="1"/>
  <c r="I39" i="49" s="1"/>
  <c r="L39" i="49"/>
  <c r="H39" i="49" s="1"/>
  <c r="N38" i="49"/>
  <c r="O38" i="49" s="1"/>
  <c r="P38" i="49" s="1"/>
  <c r="M38" i="49" s="1"/>
  <c r="I38" i="49" s="1"/>
  <c r="L38" i="49"/>
  <c r="N37" i="49"/>
  <c r="O37" i="49" s="1"/>
  <c r="L37" i="49"/>
  <c r="H37" i="49" s="1"/>
  <c r="N36" i="49"/>
  <c r="L36" i="49"/>
  <c r="N35" i="49"/>
  <c r="O35" i="49" s="1"/>
  <c r="P35" i="49" s="1"/>
  <c r="M35" i="49" s="1"/>
  <c r="I35" i="49" s="1"/>
  <c r="L35" i="49"/>
  <c r="H35" i="49" s="1"/>
  <c r="N34" i="49"/>
  <c r="L34" i="49"/>
  <c r="N33" i="49"/>
  <c r="O33" i="49" s="1"/>
  <c r="P33" i="49" s="1"/>
  <c r="M33" i="49" s="1"/>
  <c r="I33" i="49" s="1"/>
  <c r="L33" i="49"/>
  <c r="H33" i="49" s="1"/>
  <c r="N32" i="49"/>
  <c r="O32" i="49" s="1"/>
  <c r="L32" i="49"/>
  <c r="N31" i="49"/>
  <c r="O31" i="49" s="1"/>
  <c r="P31" i="49" s="1"/>
  <c r="M31" i="49" s="1"/>
  <c r="I31" i="49" s="1"/>
  <c r="L31" i="49"/>
  <c r="H31" i="49" s="1"/>
  <c r="N30" i="49"/>
  <c r="O30" i="49" s="1"/>
  <c r="L30" i="49"/>
  <c r="N29" i="49"/>
  <c r="O29" i="49" s="1"/>
  <c r="L29" i="49"/>
  <c r="H29" i="49" s="1"/>
  <c r="N28" i="49"/>
  <c r="O28" i="49" s="1"/>
  <c r="P28" i="49" s="1"/>
  <c r="M28" i="49" s="1"/>
  <c r="I28" i="49" s="1"/>
  <c r="L28" i="49"/>
  <c r="N27" i="49"/>
  <c r="O27" i="49" s="1"/>
  <c r="P27" i="49" s="1"/>
  <c r="M27" i="49" s="1"/>
  <c r="I27" i="49" s="1"/>
  <c r="L27" i="49"/>
  <c r="H27" i="49" s="1"/>
  <c r="N26" i="49"/>
  <c r="O26" i="49" s="1"/>
  <c r="L26" i="49"/>
  <c r="N25" i="49"/>
  <c r="O25" i="49" s="1"/>
  <c r="L25" i="49"/>
  <c r="H25" i="49" s="1"/>
  <c r="N24" i="49"/>
  <c r="O24" i="49" s="1"/>
  <c r="P24" i="49" s="1"/>
  <c r="M24" i="49" s="1"/>
  <c r="I24" i="49" s="1"/>
  <c r="L24" i="49"/>
  <c r="N23" i="49"/>
  <c r="O23" i="49" s="1"/>
  <c r="P23" i="49" s="1"/>
  <c r="M23" i="49" s="1"/>
  <c r="I23" i="49" s="1"/>
  <c r="L23" i="49"/>
  <c r="H23" i="49" s="1"/>
  <c r="N22" i="49"/>
  <c r="L22" i="49"/>
  <c r="N21" i="49"/>
  <c r="O21" i="49" s="1"/>
  <c r="P21" i="49" s="1"/>
  <c r="M21" i="49" s="1"/>
  <c r="I21" i="49" s="1"/>
  <c r="L21" i="49"/>
  <c r="H21" i="49" s="1"/>
  <c r="N20" i="49"/>
  <c r="L20" i="49"/>
  <c r="N19" i="49"/>
  <c r="O19" i="49" s="1"/>
  <c r="P19" i="49" s="1"/>
  <c r="M19" i="49" s="1"/>
  <c r="I19" i="49" s="1"/>
  <c r="L19" i="49"/>
  <c r="H19" i="49" s="1"/>
  <c r="N18" i="49"/>
  <c r="O18" i="49" s="1"/>
  <c r="L18" i="49"/>
  <c r="L17" i="49"/>
  <c r="H17" i="49" s="1"/>
  <c r="N505" i="48"/>
  <c r="O505" i="48" s="1"/>
  <c r="P505" i="48" s="1"/>
  <c r="M505" i="48" s="1"/>
  <c r="I505" i="48" s="1"/>
  <c r="L505" i="48"/>
  <c r="H505" i="48" s="1"/>
  <c r="N504" i="48"/>
  <c r="L504" i="48"/>
  <c r="N503" i="48"/>
  <c r="L503" i="48"/>
  <c r="H503" i="48" s="1"/>
  <c r="N502" i="48"/>
  <c r="O502" i="48" s="1"/>
  <c r="P502" i="48" s="1"/>
  <c r="M502" i="48" s="1"/>
  <c r="I502" i="48" s="1"/>
  <c r="L502" i="48"/>
  <c r="H502" i="48" s="1"/>
  <c r="N501" i="48"/>
  <c r="L501" i="48"/>
  <c r="H501" i="48" s="1"/>
  <c r="N500" i="48"/>
  <c r="L500" i="48"/>
  <c r="N499" i="48"/>
  <c r="O499" i="48" s="1"/>
  <c r="P499" i="48" s="1"/>
  <c r="M499" i="48" s="1"/>
  <c r="I499" i="48" s="1"/>
  <c r="L499" i="48"/>
  <c r="H499" i="48" s="1"/>
  <c r="N498" i="48"/>
  <c r="O498" i="48" s="1"/>
  <c r="L498" i="48"/>
  <c r="H498" i="48" s="1"/>
  <c r="N497" i="48"/>
  <c r="L497" i="48"/>
  <c r="H497" i="48" s="1"/>
  <c r="N496" i="48"/>
  <c r="O496" i="48" s="1"/>
  <c r="P496" i="48" s="1"/>
  <c r="M496" i="48" s="1"/>
  <c r="I496" i="48" s="1"/>
  <c r="L496" i="48"/>
  <c r="N495" i="48"/>
  <c r="O495" i="48" s="1"/>
  <c r="P495" i="48" s="1"/>
  <c r="M495" i="48" s="1"/>
  <c r="I495" i="48" s="1"/>
  <c r="L495" i="48"/>
  <c r="H495" i="48" s="1"/>
  <c r="N494" i="48"/>
  <c r="L494" i="48"/>
  <c r="H494" i="48" s="1"/>
  <c r="N493" i="48"/>
  <c r="L493" i="48"/>
  <c r="H493" i="48" s="1"/>
  <c r="N492" i="48"/>
  <c r="O492" i="48" s="1"/>
  <c r="P492" i="48" s="1"/>
  <c r="M492" i="48" s="1"/>
  <c r="I492" i="48" s="1"/>
  <c r="L492" i="48"/>
  <c r="N491" i="48"/>
  <c r="O491" i="48" s="1"/>
  <c r="P491" i="48" s="1"/>
  <c r="M491" i="48" s="1"/>
  <c r="I491" i="48" s="1"/>
  <c r="L491" i="48"/>
  <c r="H491" i="48" s="1"/>
  <c r="N490" i="48"/>
  <c r="O490" i="48" s="1"/>
  <c r="P490" i="48" s="1"/>
  <c r="M490" i="48" s="1"/>
  <c r="I490" i="48" s="1"/>
  <c r="L490" i="48"/>
  <c r="H490" i="48" s="1"/>
  <c r="N489" i="48"/>
  <c r="O489" i="48" s="1"/>
  <c r="L489" i="48"/>
  <c r="H489" i="48" s="1"/>
  <c r="N488" i="48"/>
  <c r="L488" i="48"/>
  <c r="N487" i="48"/>
  <c r="O487" i="48" s="1"/>
  <c r="P487" i="48" s="1"/>
  <c r="M487" i="48" s="1"/>
  <c r="I487" i="48" s="1"/>
  <c r="L487" i="48"/>
  <c r="H487" i="48" s="1"/>
  <c r="N486" i="48"/>
  <c r="L486" i="48"/>
  <c r="H486" i="48" s="1"/>
  <c r="N485" i="48"/>
  <c r="L485" i="48"/>
  <c r="H485" i="48" s="1"/>
  <c r="N484" i="48"/>
  <c r="L484" i="48"/>
  <c r="N483" i="48"/>
  <c r="O483" i="48" s="1"/>
  <c r="P483" i="48" s="1"/>
  <c r="M483" i="48" s="1"/>
  <c r="I483" i="48" s="1"/>
  <c r="L483" i="48"/>
  <c r="H483" i="48" s="1"/>
  <c r="N482" i="48"/>
  <c r="L482" i="48"/>
  <c r="H482" i="48" s="1"/>
  <c r="N481" i="48"/>
  <c r="L481" i="48"/>
  <c r="H481" i="48" s="1"/>
  <c r="N480" i="48"/>
  <c r="O480" i="48" s="1"/>
  <c r="P480" i="48" s="1"/>
  <c r="M480" i="48" s="1"/>
  <c r="I480" i="48" s="1"/>
  <c r="L480" i="48"/>
  <c r="N479" i="48"/>
  <c r="O479" i="48" s="1"/>
  <c r="P479" i="48" s="1"/>
  <c r="M479" i="48" s="1"/>
  <c r="I479" i="48" s="1"/>
  <c r="L479" i="48"/>
  <c r="H479" i="48" s="1"/>
  <c r="N478" i="48"/>
  <c r="L478" i="48"/>
  <c r="H478" i="48" s="1"/>
  <c r="N477" i="48"/>
  <c r="L477" i="48"/>
  <c r="H477" i="48" s="1"/>
  <c r="N476" i="48"/>
  <c r="O476" i="48" s="1"/>
  <c r="P476" i="48" s="1"/>
  <c r="M476" i="48" s="1"/>
  <c r="I476" i="48" s="1"/>
  <c r="L476" i="48"/>
  <c r="N475" i="48"/>
  <c r="O475" i="48" s="1"/>
  <c r="P475" i="48" s="1"/>
  <c r="M475" i="48" s="1"/>
  <c r="I475" i="48" s="1"/>
  <c r="L475" i="48"/>
  <c r="H475" i="48" s="1"/>
  <c r="N474" i="48"/>
  <c r="O474" i="48" s="1"/>
  <c r="L474" i="48"/>
  <c r="H474" i="48" s="1"/>
  <c r="N473" i="48"/>
  <c r="L473" i="48"/>
  <c r="H473" i="48" s="1"/>
  <c r="N472" i="48"/>
  <c r="O472" i="48" s="1"/>
  <c r="P472" i="48" s="1"/>
  <c r="M472" i="48" s="1"/>
  <c r="I472" i="48" s="1"/>
  <c r="L472" i="48"/>
  <c r="N471" i="48"/>
  <c r="O471" i="48" s="1"/>
  <c r="P471" i="48" s="1"/>
  <c r="M471" i="48" s="1"/>
  <c r="I471" i="48" s="1"/>
  <c r="L471" i="48"/>
  <c r="H471" i="48" s="1"/>
  <c r="N470" i="48"/>
  <c r="O470" i="48" s="1"/>
  <c r="P470" i="48" s="1"/>
  <c r="M470" i="48" s="1"/>
  <c r="I470" i="48" s="1"/>
  <c r="L470" i="48"/>
  <c r="H470" i="48" s="1"/>
  <c r="N469" i="48"/>
  <c r="O469" i="48" s="1"/>
  <c r="L469" i="48"/>
  <c r="H469" i="48" s="1"/>
  <c r="N468" i="48"/>
  <c r="L468" i="48"/>
  <c r="N467" i="48"/>
  <c r="O467" i="48" s="1"/>
  <c r="P467" i="48" s="1"/>
  <c r="M467" i="48" s="1"/>
  <c r="I467" i="48" s="1"/>
  <c r="L467" i="48"/>
  <c r="H467" i="48" s="1"/>
  <c r="N466" i="48"/>
  <c r="O466" i="48" s="1"/>
  <c r="P466" i="48" s="1"/>
  <c r="M466" i="48" s="1"/>
  <c r="I466" i="48" s="1"/>
  <c r="L466" i="48"/>
  <c r="H466" i="48" s="1"/>
  <c r="N465" i="48"/>
  <c r="O465" i="48" s="1"/>
  <c r="P465" i="48" s="1"/>
  <c r="M465" i="48" s="1"/>
  <c r="I465" i="48" s="1"/>
  <c r="L465" i="48"/>
  <c r="H465" i="48" s="1"/>
  <c r="N464" i="48"/>
  <c r="O464" i="48" s="1"/>
  <c r="P464" i="48" s="1"/>
  <c r="M464" i="48" s="1"/>
  <c r="I464" i="48" s="1"/>
  <c r="L464" i="48"/>
  <c r="N463" i="48"/>
  <c r="O463" i="48" s="1"/>
  <c r="P463" i="48" s="1"/>
  <c r="M463" i="48" s="1"/>
  <c r="I463" i="48" s="1"/>
  <c r="L463" i="48"/>
  <c r="H463" i="48" s="1"/>
  <c r="N462" i="48"/>
  <c r="L462" i="48"/>
  <c r="H462" i="48" s="1"/>
  <c r="N461" i="48"/>
  <c r="O461" i="48" s="1"/>
  <c r="P461" i="48" s="1"/>
  <c r="M461" i="48" s="1"/>
  <c r="I461" i="48" s="1"/>
  <c r="L461" i="48"/>
  <c r="H461" i="48" s="1"/>
  <c r="N460" i="48"/>
  <c r="O460" i="48" s="1"/>
  <c r="P460" i="48" s="1"/>
  <c r="M460" i="48" s="1"/>
  <c r="L460" i="48"/>
  <c r="N459" i="48"/>
  <c r="O459" i="48" s="1"/>
  <c r="P459" i="48" s="1"/>
  <c r="M459" i="48" s="1"/>
  <c r="I459" i="48" s="1"/>
  <c r="L459" i="48"/>
  <c r="H459" i="48" s="1"/>
  <c r="N458" i="48"/>
  <c r="O458" i="48" s="1"/>
  <c r="P458" i="48" s="1"/>
  <c r="M458" i="48" s="1"/>
  <c r="I458" i="48" s="1"/>
  <c r="L458" i="48"/>
  <c r="H458" i="48" s="1"/>
  <c r="N457" i="48"/>
  <c r="O457" i="48" s="1"/>
  <c r="L457" i="48"/>
  <c r="H457" i="48" s="1"/>
  <c r="N456" i="48"/>
  <c r="O456" i="48" s="1"/>
  <c r="L456" i="48"/>
  <c r="N455" i="48"/>
  <c r="O455" i="48" s="1"/>
  <c r="P455" i="48" s="1"/>
  <c r="M455" i="48" s="1"/>
  <c r="I455" i="48" s="1"/>
  <c r="L455" i="48"/>
  <c r="H455" i="48" s="1"/>
  <c r="N454" i="48"/>
  <c r="L454" i="48"/>
  <c r="H454" i="48" s="1"/>
  <c r="N453" i="48"/>
  <c r="L453" i="48"/>
  <c r="H453" i="48" s="1"/>
  <c r="N452" i="48"/>
  <c r="O452" i="48" s="1"/>
  <c r="P452" i="48" s="1"/>
  <c r="M452" i="48" s="1"/>
  <c r="I452" i="48" s="1"/>
  <c r="L452" i="48"/>
  <c r="N451" i="48"/>
  <c r="O451" i="48" s="1"/>
  <c r="P451" i="48" s="1"/>
  <c r="M451" i="48" s="1"/>
  <c r="I451" i="48" s="1"/>
  <c r="L451" i="48"/>
  <c r="H451" i="48" s="1"/>
  <c r="N450" i="48"/>
  <c r="L450" i="48"/>
  <c r="H450" i="48" s="1"/>
  <c r="N449" i="48"/>
  <c r="L449" i="48"/>
  <c r="H449" i="48" s="1"/>
  <c r="N448" i="48"/>
  <c r="O448" i="48" s="1"/>
  <c r="P448" i="48" s="1"/>
  <c r="M448" i="48" s="1"/>
  <c r="I448" i="48" s="1"/>
  <c r="L448" i="48"/>
  <c r="N447" i="48"/>
  <c r="O447" i="48" s="1"/>
  <c r="P447" i="48" s="1"/>
  <c r="M447" i="48" s="1"/>
  <c r="I447" i="48" s="1"/>
  <c r="L447" i="48"/>
  <c r="H447" i="48" s="1"/>
  <c r="N446" i="48"/>
  <c r="L446" i="48"/>
  <c r="H446" i="48" s="1"/>
  <c r="N445" i="48"/>
  <c r="O445" i="48" s="1"/>
  <c r="P445" i="48" s="1"/>
  <c r="M445" i="48" s="1"/>
  <c r="I445" i="48" s="1"/>
  <c r="L445" i="48"/>
  <c r="H445" i="48" s="1"/>
  <c r="N444" i="48"/>
  <c r="L444" i="48"/>
  <c r="N443" i="48"/>
  <c r="O443" i="48" s="1"/>
  <c r="P443" i="48" s="1"/>
  <c r="M443" i="48" s="1"/>
  <c r="I443" i="48" s="1"/>
  <c r="L443" i="48"/>
  <c r="H443" i="48" s="1"/>
  <c r="N442" i="48"/>
  <c r="L442" i="48"/>
  <c r="H442" i="48" s="1"/>
  <c r="N441" i="48"/>
  <c r="O441" i="48" s="1"/>
  <c r="P441" i="48" s="1"/>
  <c r="M441" i="48" s="1"/>
  <c r="I441" i="48" s="1"/>
  <c r="L441" i="48"/>
  <c r="H441" i="48" s="1"/>
  <c r="N440" i="48"/>
  <c r="L440" i="48"/>
  <c r="N439" i="48"/>
  <c r="O439" i="48" s="1"/>
  <c r="P439" i="48" s="1"/>
  <c r="M439" i="48" s="1"/>
  <c r="I439" i="48" s="1"/>
  <c r="L439" i="48"/>
  <c r="H439" i="48" s="1"/>
  <c r="N438" i="48"/>
  <c r="L438" i="48"/>
  <c r="H438" i="48" s="1"/>
  <c r="N437" i="48"/>
  <c r="O437" i="48" s="1"/>
  <c r="P437" i="48" s="1"/>
  <c r="M437" i="48" s="1"/>
  <c r="I437" i="48" s="1"/>
  <c r="L437" i="48"/>
  <c r="H437" i="48" s="1"/>
  <c r="N436" i="48"/>
  <c r="O436" i="48" s="1"/>
  <c r="P436" i="48" s="1"/>
  <c r="M436" i="48" s="1"/>
  <c r="I436" i="48" s="1"/>
  <c r="L436" i="48"/>
  <c r="N435" i="48"/>
  <c r="O435" i="48" s="1"/>
  <c r="P435" i="48" s="1"/>
  <c r="M435" i="48" s="1"/>
  <c r="I435" i="48" s="1"/>
  <c r="L435" i="48"/>
  <c r="H435" i="48" s="1"/>
  <c r="N434" i="48"/>
  <c r="O434" i="48" s="1"/>
  <c r="P434" i="48" s="1"/>
  <c r="M434" i="48" s="1"/>
  <c r="I434" i="48" s="1"/>
  <c r="L434" i="48"/>
  <c r="H434" i="48" s="1"/>
  <c r="N433" i="48"/>
  <c r="O433" i="48" s="1"/>
  <c r="P433" i="48" s="1"/>
  <c r="M433" i="48" s="1"/>
  <c r="I433" i="48" s="1"/>
  <c r="L433" i="48"/>
  <c r="H433" i="48" s="1"/>
  <c r="N432" i="48"/>
  <c r="O432" i="48" s="1"/>
  <c r="P432" i="48" s="1"/>
  <c r="M432" i="48" s="1"/>
  <c r="L432" i="48"/>
  <c r="N431" i="48"/>
  <c r="O431" i="48" s="1"/>
  <c r="P431" i="48" s="1"/>
  <c r="M431" i="48" s="1"/>
  <c r="I431" i="48" s="1"/>
  <c r="L431" i="48"/>
  <c r="H431" i="48" s="1"/>
  <c r="N430" i="48"/>
  <c r="L430" i="48"/>
  <c r="H430" i="48" s="1"/>
  <c r="N429" i="48"/>
  <c r="O429" i="48" s="1"/>
  <c r="P429" i="48" s="1"/>
  <c r="M429" i="48" s="1"/>
  <c r="I429" i="48" s="1"/>
  <c r="L429" i="48"/>
  <c r="H429" i="48" s="1"/>
  <c r="N428" i="48"/>
  <c r="O428" i="48" s="1"/>
  <c r="L428" i="48"/>
  <c r="N427" i="48"/>
  <c r="O427" i="48" s="1"/>
  <c r="P427" i="48" s="1"/>
  <c r="M427" i="48" s="1"/>
  <c r="I427" i="48" s="1"/>
  <c r="L427" i="48"/>
  <c r="H427" i="48" s="1"/>
  <c r="N426" i="48"/>
  <c r="L426" i="48"/>
  <c r="H426" i="48" s="1"/>
  <c r="N425" i="48"/>
  <c r="O425" i="48" s="1"/>
  <c r="P425" i="48" s="1"/>
  <c r="M425" i="48" s="1"/>
  <c r="I425" i="48" s="1"/>
  <c r="L425" i="48"/>
  <c r="H425" i="48" s="1"/>
  <c r="N424" i="48"/>
  <c r="O424" i="48" s="1"/>
  <c r="L424" i="48"/>
  <c r="N423" i="48"/>
  <c r="O423" i="48" s="1"/>
  <c r="P423" i="48" s="1"/>
  <c r="M423" i="48" s="1"/>
  <c r="I423" i="48" s="1"/>
  <c r="L423" i="48"/>
  <c r="H423" i="48" s="1"/>
  <c r="N422" i="48"/>
  <c r="L422" i="48"/>
  <c r="H422" i="48" s="1"/>
  <c r="N421" i="48"/>
  <c r="O421" i="48" s="1"/>
  <c r="P421" i="48" s="1"/>
  <c r="M421" i="48" s="1"/>
  <c r="I421" i="48" s="1"/>
  <c r="L421" i="48"/>
  <c r="H421" i="48" s="1"/>
  <c r="N420" i="48"/>
  <c r="O420" i="48" s="1"/>
  <c r="L420" i="48"/>
  <c r="N419" i="48"/>
  <c r="O419" i="48" s="1"/>
  <c r="P419" i="48" s="1"/>
  <c r="M419" i="48" s="1"/>
  <c r="I419" i="48" s="1"/>
  <c r="L419" i="48"/>
  <c r="H419" i="48" s="1"/>
  <c r="N418" i="48"/>
  <c r="O418" i="48" s="1"/>
  <c r="P418" i="48" s="1"/>
  <c r="M418" i="48" s="1"/>
  <c r="I418" i="48" s="1"/>
  <c r="L418" i="48"/>
  <c r="H418" i="48" s="1"/>
  <c r="N417" i="48"/>
  <c r="O417" i="48" s="1"/>
  <c r="P417" i="48" s="1"/>
  <c r="M417" i="48" s="1"/>
  <c r="I417" i="48" s="1"/>
  <c r="L417" i="48"/>
  <c r="H417" i="48" s="1"/>
  <c r="N416" i="48"/>
  <c r="O416" i="48" s="1"/>
  <c r="P416" i="48" s="1"/>
  <c r="M416" i="48" s="1"/>
  <c r="L416" i="48"/>
  <c r="N415" i="48"/>
  <c r="O415" i="48" s="1"/>
  <c r="P415" i="48" s="1"/>
  <c r="M415" i="48" s="1"/>
  <c r="I415" i="48" s="1"/>
  <c r="L415" i="48"/>
  <c r="H415" i="48" s="1"/>
  <c r="N414" i="48"/>
  <c r="L414" i="48"/>
  <c r="H414" i="48" s="1"/>
  <c r="N413" i="48"/>
  <c r="O413" i="48" s="1"/>
  <c r="P413" i="48" s="1"/>
  <c r="M413" i="48" s="1"/>
  <c r="I413" i="48" s="1"/>
  <c r="L413" i="48"/>
  <c r="H413" i="48" s="1"/>
  <c r="N412" i="48"/>
  <c r="O412" i="48" s="1"/>
  <c r="L412" i="48"/>
  <c r="N411" i="48"/>
  <c r="O411" i="48" s="1"/>
  <c r="P411" i="48" s="1"/>
  <c r="M411" i="48" s="1"/>
  <c r="I411" i="48" s="1"/>
  <c r="L411" i="48"/>
  <c r="H411" i="48" s="1"/>
  <c r="N410" i="48"/>
  <c r="O410" i="48" s="1"/>
  <c r="L410" i="48"/>
  <c r="H410" i="48" s="1"/>
  <c r="N409" i="48"/>
  <c r="O409" i="48" s="1"/>
  <c r="P409" i="48" s="1"/>
  <c r="M409" i="48" s="1"/>
  <c r="I409" i="48" s="1"/>
  <c r="L409" i="48"/>
  <c r="H409" i="48" s="1"/>
  <c r="N408" i="48"/>
  <c r="O408" i="48" s="1"/>
  <c r="P408" i="48" s="1"/>
  <c r="M408" i="48" s="1"/>
  <c r="I408" i="48" s="1"/>
  <c r="L408" i="48"/>
  <c r="N407" i="48"/>
  <c r="O407" i="48" s="1"/>
  <c r="P407" i="48" s="1"/>
  <c r="M407" i="48" s="1"/>
  <c r="I407" i="48" s="1"/>
  <c r="L407" i="48"/>
  <c r="H407" i="48" s="1"/>
  <c r="N406" i="48"/>
  <c r="O406" i="48" s="1"/>
  <c r="L406" i="48"/>
  <c r="H406" i="48" s="1"/>
  <c r="N405" i="48"/>
  <c r="O405" i="48" s="1"/>
  <c r="P405" i="48" s="1"/>
  <c r="M405" i="48" s="1"/>
  <c r="I405" i="48" s="1"/>
  <c r="L405" i="48"/>
  <c r="H405" i="48" s="1"/>
  <c r="N404" i="48"/>
  <c r="O404" i="48" s="1"/>
  <c r="P404" i="48" s="1"/>
  <c r="M404" i="48" s="1"/>
  <c r="I404" i="48" s="1"/>
  <c r="L404" i="48"/>
  <c r="N403" i="48"/>
  <c r="O403" i="48" s="1"/>
  <c r="P403" i="48" s="1"/>
  <c r="M403" i="48" s="1"/>
  <c r="I403" i="48" s="1"/>
  <c r="L403" i="48"/>
  <c r="H403" i="48" s="1"/>
  <c r="N402" i="48"/>
  <c r="O402" i="48" s="1"/>
  <c r="L402" i="48"/>
  <c r="H402" i="48" s="1"/>
  <c r="N401" i="48"/>
  <c r="L401" i="48"/>
  <c r="H401" i="48" s="1"/>
  <c r="N400" i="48"/>
  <c r="L400" i="48"/>
  <c r="N399" i="48"/>
  <c r="O399" i="48" s="1"/>
  <c r="P399" i="48" s="1"/>
  <c r="M399" i="48" s="1"/>
  <c r="I399" i="48" s="1"/>
  <c r="L399" i="48"/>
  <c r="H399" i="48" s="1"/>
  <c r="N398" i="48"/>
  <c r="O398" i="48" s="1"/>
  <c r="L398" i="48"/>
  <c r="H398" i="48" s="1"/>
  <c r="N397" i="48"/>
  <c r="L397" i="48"/>
  <c r="H397" i="48" s="1"/>
  <c r="N396" i="48"/>
  <c r="L396" i="48"/>
  <c r="N395" i="48"/>
  <c r="L395" i="48"/>
  <c r="H395" i="48" s="1"/>
  <c r="N394" i="48"/>
  <c r="O394" i="48" s="1"/>
  <c r="P394" i="48" s="1"/>
  <c r="M394" i="48" s="1"/>
  <c r="L394" i="48"/>
  <c r="H394" i="48" s="1"/>
  <c r="N393" i="48"/>
  <c r="O393" i="48" s="1"/>
  <c r="L393" i="48"/>
  <c r="H393" i="48" s="1"/>
  <c r="N392" i="48"/>
  <c r="O392" i="48" s="1"/>
  <c r="P392" i="48" s="1"/>
  <c r="M392" i="48" s="1"/>
  <c r="L392" i="48"/>
  <c r="N391" i="48"/>
  <c r="O391" i="48" s="1"/>
  <c r="P391" i="48" s="1"/>
  <c r="M391" i="48" s="1"/>
  <c r="I391" i="48" s="1"/>
  <c r="L391" i="48"/>
  <c r="H391" i="48" s="1"/>
  <c r="N390" i="48"/>
  <c r="L390" i="48"/>
  <c r="H390" i="48" s="1"/>
  <c r="N389" i="48"/>
  <c r="L389" i="48"/>
  <c r="H389" i="48" s="1"/>
  <c r="N388" i="48"/>
  <c r="O388" i="48" s="1"/>
  <c r="P388" i="48" s="1"/>
  <c r="M388" i="48" s="1"/>
  <c r="L388" i="48"/>
  <c r="N387" i="48"/>
  <c r="O387" i="48" s="1"/>
  <c r="P387" i="48" s="1"/>
  <c r="M387" i="48" s="1"/>
  <c r="I387" i="48" s="1"/>
  <c r="L387" i="48"/>
  <c r="H387" i="48" s="1"/>
  <c r="N386" i="48"/>
  <c r="L386" i="48"/>
  <c r="H386" i="48" s="1"/>
  <c r="N385" i="48"/>
  <c r="O385" i="48" s="1"/>
  <c r="L385" i="48"/>
  <c r="H385" i="48" s="1"/>
  <c r="N384" i="48"/>
  <c r="O384" i="48" s="1"/>
  <c r="P384" i="48" s="1"/>
  <c r="M384" i="48" s="1"/>
  <c r="I384" i="48" s="1"/>
  <c r="L384" i="48"/>
  <c r="N383" i="48"/>
  <c r="O383" i="48" s="1"/>
  <c r="P383" i="48" s="1"/>
  <c r="M383" i="48" s="1"/>
  <c r="I383" i="48" s="1"/>
  <c r="L383" i="48"/>
  <c r="H383" i="48" s="1"/>
  <c r="N382" i="48"/>
  <c r="O382" i="48" s="1"/>
  <c r="P382" i="48" s="1"/>
  <c r="M382" i="48" s="1"/>
  <c r="L382" i="48"/>
  <c r="H382" i="48" s="1"/>
  <c r="N381" i="48"/>
  <c r="O381" i="48" s="1"/>
  <c r="L381" i="48"/>
  <c r="H381" i="48" s="1"/>
  <c r="N380" i="48"/>
  <c r="O380" i="48" s="1"/>
  <c r="P380" i="48" s="1"/>
  <c r="M380" i="48" s="1"/>
  <c r="I380" i="48" s="1"/>
  <c r="L380" i="48"/>
  <c r="N379" i="48"/>
  <c r="O379" i="48" s="1"/>
  <c r="P379" i="48" s="1"/>
  <c r="M379" i="48" s="1"/>
  <c r="I379" i="48" s="1"/>
  <c r="L379" i="48"/>
  <c r="H379" i="48" s="1"/>
  <c r="N378" i="48"/>
  <c r="O378" i="48" s="1"/>
  <c r="P378" i="48" s="1"/>
  <c r="M378" i="48" s="1"/>
  <c r="L378" i="48"/>
  <c r="H378" i="48" s="1"/>
  <c r="N377" i="48"/>
  <c r="L377" i="48"/>
  <c r="H377" i="48" s="1"/>
  <c r="N376" i="48"/>
  <c r="O376" i="48" s="1"/>
  <c r="P376" i="48" s="1"/>
  <c r="M376" i="48" s="1"/>
  <c r="L376" i="48"/>
  <c r="N375" i="48"/>
  <c r="O375" i="48" s="1"/>
  <c r="P375" i="48" s="1"/>
  <c r="M375" i="48" s="1"/>
  <c r="I375" i="48" s="1"/>
  <c r="L375" i="48"/>
  <c r="H375" i="48" s="1"/>
  <c r="N374" i="48"/>
  <c r="O374" i="48" s="1"/>
  <c r="L374" i="48"/>
  <c r="H374" i="48" s="1"/>
  <c r="N373" i="48"/>
  <c r="L373" i="48"/>
  <c r="H373" i="48" s="1"/>
  <c r="N372" i="48"/>
  <c r="O372" i="48" s="1"/>
  <c r="P372" i="48" s="1"/>
  <c r="M372" i="48" s="1"/>
  <c r="L372" i="48"/>
  <c r="N371" i="48"/>
  <c r="O371" i="48" s="1"/>
  <c r="P371" i="48" s="1"/>
  <c r="M371" i="48" s="1"/>
  <c r="I371" i="48" s="1"/>
  <c r="L371" i="48"/>
  <c r="H371" i="48" s="1"/>
  <c r="N370" i="48"/>
  <c r="O370" i="48" s="1"/>
  <c r="L370" i="48"/>
  <c r="H370" i="48" s="1"/>
  <c r="N369" i="48"/>
  <c r="O369" i="48" s="1"/>
  <c r="P369" i="48" s="1"/>
  <c r="M369" i="48" s="1"/>
  <c r="I369" i="48" s="1"/>
  <c r="L369" i="48"/>
  <c r="H369" i="48" s="1"/>
  <c r="N368" i="48"/>
  <c r="O368" i="48" s="1"/>
  <c r="P368" i="48" s="1"/>
  <c r="M368" i="48" s="1"/>
  <c r="I368" i="48" s="1"/>
  <c r="L368" i="48"/>
  <c r="N367" i="48"/>
  <c r="O367" i="48" s="1"/>
  <c r="P367" i="48" s="1"/>
  <c r="M367" i="48" s="1"/>
  <c r="I367" i="48" s="1"/>
  <c r="L367" i="48"/>
  <c r="H367" i="48" s="1"/>
  <c r="N366" i="48"/>
  <c r="O366" i="48" s="1"/>
  <c r="P366" i="48" s="1"/>
  <c r="M366" i="48" s="1"/>
  <c r="I366" i="48" s="1"/>
  <c r="L366" i="48"/>
  <c r="H366" i="48" s="1"/>
  <c r="N365" i="48"/>
  <c r="L365" i="48"/>
  <c r="H365" i="48" s="1"/>
  <c r="N364" i="48"/>
  <c r="O364" i="48" s="1"/>
  <c r="L364" i="48"/>
  <c r="N363" i="48"/>
  <c r="L363" i="48"/>
  <c r="H363" i="48" s="1"/>
  <c r="N362" i="48"/>
  <c r="L362" i="48"/>
  <c r="H362" i="48" s="1"/>
  <c r="N361" i="48"/>
  <c r="O361" i="48" s="1"/>
  <c r="L361" i="48"/>
  <c r="H361" i="48" s="1"/>
  <c r="N360" i="48"/>
  <c r="L360" i="48"/>
  <c r="N359" i="48"/>
  <c r="O359" i="48" s="1"/>
  <c r="P359" i="48" s="1"/>
  <c r="M359" i="48" s="1"/>
  <c r="I359" i="48" s="1"/>
  <c r="L359" i="48"/>
  <c r="H359" i="48" s="1"/>
  <c r="N358" i="48"/>
  <c r="O358" i="48" s="1"/>
  <c r="L358" i="48"/>
  <c r="H358" i="48" s="1"/>
  <c r="N357" i="48"/>
  <c r="L357" i="48"/>
  <c r="H357" i="48" s="1"/>
  <c r="N356" i="48"/>
  <c r="O356" i="48" s="1"/>
  <c r="P356" i="48" s="1"/>
  <c r="M356" i="48" s="1"/>
  <c r="L356" i="48"/>
  <c r="N355" i="48"/>
  <c r="O355" i="48" s="1"/>
  <c r="P355" i="48" s="1"/>
  <c r="M355" i="48" s="1"/>
  <c r="I355" i="48" s="1"/>
  <c r="L355" i="48"/>
  <c r="H355" i="48" s="1"/>
  <c r="N354" i="48"/>
  <c r="O354" i="48" s="1"/>
  <c r="L354" i="48"/>
  <c r="H354" i="48" s="1"/>
  <c r="N353" i="48"/>
  <c r="L353" i="48"/>
  <c r="H353" i="48" s="1"/>
  <c r="N352" i="48"/>
  <c r="O352" i="48" s="1"/>
  <c r="L352" i="48"/>
  <c r="N351" i="48"/>
  <c r="L351" i="48"/>
  <c r="H351" i="48" s="1"/>
  <c r="N350" i="48"/>
  <c r="O350" i="48" s="1"/>
  <c r="L350" i="48"/>
  <c r="N349" i="48"/>
  <c r="O349" i="48" s="1"/>
  <c r="P349" i="48" s="1"/>
  <c r="M349" i="48" s="1"/>
  <c r="I349" i="48" s="1"/>
  <c r="L349" i="48"/>
  <c r="H349" i="48" s="1"/>
  <c r="N348" i="48"/>
  <c r="L348" i="48"/>
  <c r="N347" i="48"/>
  <c r="L347" i="48"/>
  <c r="H347" i="48" s="1"/>
  <c r="N346" i="48"/>
  <c r="L346" i="48"/>
  <c r="H346" i="48" s="1"/>
  <c r="N345" i="48"/>
  <c r="L345" i="48"/>
  <c r="H345" i="48" s="1"/>
  <c r="N344" i="48"/>
  <c r="O344" i="48" s="1"/>
  <c r="P344" i="48" s="1"/>
  <c r="M344" i="48" s="1"/>
  <c r="L344" i="48"/>
  <c r="N343" i="48"/>
  <c r="O343" i="48" s="1"/>
  <c r="L343" i="48"/>
  <c r="H343" i="48" s="1"/>
  <c r="N342" i="48"/>
  <c r="O342" i="48" s="1"/>
  <c r="L342" i="48"/>
  <c r="H342" i="48" s="1"/>
  <c r="N341" i="48"/>
  <c r="O341" i="48" s="1"/>
  <c r="L341" i="48"/>
  <c r="H341" i="48" s="1"/>
  <c r="N340" i="48"/>
  <c r="L340" i="48"/>
  <c r="N339" i="48"/>
  <c r="O339" i="48" s="1"/>
  <c r="P339" i="48" s="1"/>
  <c r="M339" i="48" s="1"/>
  <c r="I339" i="48" s="1"/>
  <c r="L339" i="48"/>
  <c r="H339" i="48" s="1"/>
  <c r="N338" i="48"/>
  <c r="O338" i="48" s="1"/>
  <c r="P338" i="48" s="1"/>
  <c r="M338" i="48" s="1"/>
  <c r="I338" i="48" s="1"/>
  <c r="L338" i="48"/>
  <c r="H338" i="48" s="1"/>
  <c r="N337" i="48"/>
  <c r="O337" i="48" s="1"/>
  <c r="L337" i="48"/>
  <c r="H337" i="48" s="1"/>
  <c r="N336" i="48"/>
  <c r="L336" i="48"/>
  <c r="N335" i="48"/>
  <c r="O335" i="48" s="1"/>
  <c r="P335" i="48" s="1"/>
  <c r="M335" i="48" s="1"/>
  <c r="I335" i="48" s="1"/>
  <c r="L335" i="48"/>
  <c r="H335" i="48" s="1"/>
  <c r="N334" i="48"/>
  <c r="O334" i="48" s="1"/>
  <c r="L334" i="48"/>
  <c r="H334" i="48" s="1"/>
  <c r="N333" i="48"/>
  <c r="O333" i="48" s="1"/>
  <c r="L333" i="48"/>
  <c r="H333" i="48" s="1"/>
  <c r="N332" i="48"/>
  <c r="L332" i="48"/>
  <c r="N331" i="48"/>
  <c r="O331" i="48" s="1"/>
  <c r="P331" i="48" s="1"/>
  <c r="M331" i="48" s="1"/>
  <c r="I331" i="48" s="1"/>
  <c r="L331" i="48"/>
  <c r="H331" i="48" s="1"/>
  <c r="N330" i="48"/>
  <c r="L330" i="48"/>
  <c r="H330" i="48" s="1"/>
  <c r="N329" i="48"/>
  <c r="O329" i="48" s="1"/>
  <c r="L329" i="48"/>
  <c r="H329" i="48" s="1"/>
  <c r="N328" i="48"/>
  <c r="O328" i="48" s="1"/>
  <c r="L328" i="48"/>
  <c r="N327" i="48"/>
  <c r="O327" i="48" s="1"/>
  <c r="P327" i="48" s="1"/>
  <c r="M327" i="48" s="1"/>
  <c r="I327" i="48" s="1"/>
  <c r="L327" i="48"/>
  <c r="H327" i="48" s="1"/>
  <c r="N326" i="48"/>
  <c r="L326" i="48"/>
  <c r="H326" i="48" s="1"/>
  <c r="N325" i="48"/>
  <c r="O325" i="48" s="1"/>
  <c r="L325" i="48"/>
  <c r="H325" i="48" s="1"/>
  <c r="N324" i="48"/>
  <c r="O324" i="48" s="1"/>
  <c r="L324" i="48"/>
  <c r="N323" i="48"/>
  <c r="O323" i="48" s="1"/>
  <c r="P323" i="48" s="1"/>
  <c r="M323" i="48" s="1"/>
  <c r="I323" i="48" s="1"/>
  <c r="L323" i="48"/>
  <c r="H323" i="48" s="1"/>
  <c r="N322" i="48"/>
  <c r="O322" i="48" s="1"/>
  <c r="L322" i="48"/>
  <c r="H322" i="48" s="1"/>
  <c r="N321" i="48"/>
  <c r="L321" i="48"/>
  <c r="H321" i="48" s="1"/>
  <c r="N320" i="48"/>
  <c r="L320" i="48"/>
  <c r="N319" i="48"/>
  <c r="L319" i="48"/>
  <c r="H319" i="48" s="1"/>
  <c r="N318" i="48"/>
  <c r="O318" i="48" s="1"/>
  <c r="L318" i="48"/>
  <c r="H318" i="48" s="1"/>
  <c r="N317" i="48"/>
  <c r="L317" i="48"/>
  <c r="H317" i="48" s="1"/>
  <c r="N316" i="48"/>
  <c r="O316" i="48" s="1"/>
  <c r="P316" i="48" s="1"/>
  <c r="M316" i="48" s="1"/>
  <c r="L316" i="48"/>
  <c r="N315" i="48"/>
  <c r="O315" i="48" s="1"/>
  <c r="L315" i="48"/>
  <c r="H315" i="48" s="1"/>
  <c r="N314" i="48"/>
  <c r="O314" i="48" s="1"/>
  <c r="L314" i="48"/>
  <c r="H314" i="48" s="1"/>
  <c r="N313" i="48"/>
  <c r="L313" i="48"/>
  <c r="H313" i="48" s="1"/>
  <c r="N312" i="48"/>
  <c r="O312" i="48" s="1"/>
  <c r="P312" i="48" s="1"/>
  <c r="M312" i="48" s="1"/>
  <c r="I312" i="48" s="1"/>
  <c r="L312" i="48"/>
  <c r="N311" i="48"/>
  <c r="L311" i="48"/>
  <c r="H311" i="48" s="1"/>
  <c r="N310" i="48"/>
  <c r="L310" i="48"/>
  <c r="H310" i="48" s="1"/>
  <c r="N309" i="48"/>
  <c r="O309" i="48" s="1"/>
  <c r="L309" i="48"/>
  <c r="H309" i="48" s="1"/>
  <c r="N308" i="48"/>
  <c r="O308" i="48" s="1"/>
  <c r="L308" i="48"/>
  <c r="N307" i="48"/>
  <c r="L307" i="48"/>
  <c r="H307" i="48" s="1"/>
  <c r="N306" i="48"/>
  <c r="O306" i="48" s="1"/>
  <c r="L306" i="48"/>
  <c r="H306" i="48" s="1"/>
  <c r="N305" i="48"/>
  <c r="L305" i="48"/>
  <c r="H305" i="48" s="1"/>
  <c r="N304" i="48"/>
  <c r="O304" i="48" s="1"/>
  <c r="L304" i="48"/>
  <c r="N303" i="48"/>
  <c r="O303" i="48" s="1"/>
  <c r="P303" i="48" s="1"/>
  <c r="M303" i="48" s="1"/>
  <c r="I303" i="48" s="1"/>
  <c r="L303" i="48"/>
  <c r="H303" i="48" s="1"/>
  <c r="N302" i="48"/>
  <c r="O302" i="48" s="1"/>
  <c r="L302" i="48"/>
  <c r="H302" i="48" s="1"/>
  <c r="N301" i="48"/>
  <c r="O301" i="48" s="1"/>
  <c r="L301" i="48"/>
  <c r="H301" i="48" s="1"/>
  <c r="N300" i="48"/>
  <c r="O300" i="48" s="1"/>
  <c r="P300" i="48" s="1"/>
  <c r="M300" i="48" s="1"/>
  <c r="I300" i="48" s="1"/>
  <c r="L300" i="48"/>
  <c r="N299" i="48"/>
  <c r="L299" i="48"/>
  <c r="H299" i="48" s="1"/>
  <c r="N298" i="48"/>
  <c r="O298" i="48" s="1"/>
  <c r="P298" i="48" s="1"/>
  <c r="M298" i="48" s="1"/>
  <c r="I298" i="48" s="1"/>
  <c r="L298" i="48"/>
  <c r="H298" i="48" s="1"/>
  <c r="N297" i="48"/>
  <c r="O297" i="48" s="1"/>
  <c r="P297" i="48" s="1"/>
  <c r="M297" i="48" s="1"/>
  <c r="I297" i="48" s="1"/>
  <c r="L297" i="48"/>
  <c r="H297" i="48" s="1"/>
  <c r="N296" i="48"/>
  <c r="O296" i="48" s="1"/>
  <c r="P296" i="48" s="1"/>
  <c r="M296" i="48" s="1"/>
  <c r="L296" i="48"/>
  <c r="N295" i="48"/>
  <c r="O295" i="48" s="1"/>
  <c r="P295" i="48" s="1"/>
  <c r="M295" i="48" s="1"/>
  <c r="I295" i="48" s="1"/>
  <c r="L295" i="48"/>
  <c r="H295" i="48" s="1"/>
  <c r="N294" i="48"/>
  <c r="L294" i="48"/>
  <c r="H294" i="48" s="1"/>
  <c r="N293" i="48"/>
  <c r="L293" i="48"/>
  <c r="H293" i="48" s="1"/>
  <c r="N292" i="48"/>
  <c r="L292" i="48"/>
  <c r="N291" i="48"/>
  <c r="O291" i="48" s="1"/>
  <c r="L291" i="48"/>
  <c r="H291" i="48" s="1"/>
  <c r="N290" i="48"/>
  <c r="L290" i="48"/>
  <c r="H290" i="48" s="1"/>
  <c r="N289" i="48"/>
  <c r="O289" i="48" s="1"/>
  <c r="P289" i="48" s="1"/>
  <c r="M289" i="48" s="1"/>
  <c r="I289" i="48" s="1"/>
  <c r="L289" i="48"/>
  <c r="H289" i="48" s="1"/>
  <c r="N288" i="48"/>
  <c r="O288" i="48" s="1"/>
  <c r="L288" i="48"/>
  <c r="N287" i="48"/>
  <c r="O287" i="48" s="1"/>
  <c r="L287" i="48"/>
  <c r="H287" i="48" s="1"/>
  <c r="N286" i="48"/>
  <c r="O286" i="48" s="1"/>
  <c r="P286" i="48" s="1"/>
  <c r="M286" i="48" s="1"/>
  <c r="I286" i="48" s="1"/>
  <c r="L286" i="48"/>
  <c r="H286" i="48" s="1"/>
  <c r="N285" i="48"/>
  <c r="O285" i="48" s="1"/>
  <c r="P285" i="48" s="1"/>
  <c r="M285" i="48" s="1"/>
  <c r="I285" i="48" s="1"/>
  <c r="L285" i="48"/>
  <c r="H285" i="48" s="1"/>
  <c r="N284" i="48"/>
  <c r="L284" i="48"/>
  <c r="N283" i="48"/>
  <c r="L283" i="48"/>
  <c r="H283" i="48" s="1"/>
  <c r="N282" i="48"/>
  <c r="L282" i="48"/>
  <c r="H282" i="48" s="1"/>
  <c r="N281" i="48"/>
  <c r="O281" i="48" s="1"/>
  <c r="P281" i="48" s="1"/>
  <c r="M281" i="48" s="1"/>
  <c r="I281" i="48" s="1"/>
  <c r="L281" i="48"/>
  <c r="H281" i="48" s="1"/>
  <c r="N280" i="48"/>
  <c r="L280" i="48"/>
  <c r="N279" i="48"/>
  <c r="O279" i="48" s="1"/>
  <c r="P279" i="48" s="1"/>
  <c r="M279" i="48" s="1"/>
  <c r="I279" i="48" s="1"/>
  <c r="L279" i="48"/>
  <c r="H279" i="48" s="1"/>
  <c r="N278" i="48"/>
  <c r="O278" i="48" s="1"/>
  <c r="P278" i="48" s="1"/>
  <c r="M278" i="48" s="1"/>
  <c r="I278" i="48" s="1"/>
  <c r="L278" i="48"/>
  <c r="H278" i="48" s="1"/>
  <c r="N277" i="48"/>
  <c r="O277" i="48" s="1"/>
  <c r="P277" i="48" s="1"/>
  <c r="M277" i="48" s="1"/>
  <c r="I277" i="48" s="1"/>
  <c r="L277" i="48"/>
  <c r="H277" i="48" s="1"/>
  <c r="N276" i="48"/>
  <c r="L276" i="48"/>
  <c r="N275" i="48"/>
  <c r="O275" i="48" s="1"/>
  <c r="L275" i="48"/>
  <c r="H275" i="48" s="1"/>
  <c r="N274" i="48"/>
  <c r="O274" i="48" s="1"/>
  <c r="P274" i="48" s="1"/>
  <c r="M274" i="48" s="1"/>
  <c r="I274" i="48" s="1"/>
  <c r="L274" i="48"/>
  <c r="H274" i="48" s="1"/>
  <c r="N273" i="48"/>
  <c r="O273" i="48" s="1"/>
  <c r="P273" i="48" s="1"/>
  <c r="M273" i="48" s="1"/>
  <c r="I273" i="48" s="1"/>
  <c r="L273" i="48"/>
  <c r="H273" i="48" s="1"/>
  <c r="N272" i="48"/>
  <c r="O272" i="48" s="1"/>
  <c r="P272" i="48" s="1"/>
  <c r="M272" i="48" s="1"/>
  <c r="L272" i="48"/>
  <c r="N271" i="48"/>
  <c r="O271" i="48" s="1"/>
  <c r="P271" i="48" s="1"/>
  <c r="M271" i="48" s="1"/>
  <c r="I271" i="48" s="1"/>
  <c r="L271" i="48"/>
  <c r="H271" i="48" s="1"/>
  <c r="N270" i="48"/>
  <c r="O270" i="48" s="1"/>
  <c r="P270" i="48" s="1"/>
  <c r="M270" i="48" s="1"/>
  <c r="I270" i="48" s="1"/>
  <c r="L270" i="48"/>
  <c r="H270" i="48" s="1"/>
  <c r="N269" i="48"/>
  <c r="O269" i="48" s="1"/>
  <c r="P269" i="48" s="1"/>
  <c r="M269" i="48" s="1"/>
  <c r="I269" i="48" s="1"/>
  <c r="L269" i="48"/>
  <c r="H269" i="48" s="1"/>
  <c r="N268" i="48"/>
  <c r="O268" i="48" s="1"/>
  <c r="P268" i="48" s="1"/>
  <c r="M268" i="48" s="1"/>
  <c r="L268" i="48"/>
  <c r="N267" i="48"/>
  <c r="O267" i="48" s="1"/>
  <c r="P267" i="48" s="1"/>
  <c r="M267" i="48" s="1"/>
  <c r="I267" i="48" s="1"/>
  <c r="L267" i="48"/>
  <c r="H267" i="48" s="1"/>
  <c r="N266" i="48"/>
  <c r="L266" i="48"/>
  <c r="H266" i="48" s="1"/>
  <c r="N265" i="48"/>
  <c r="O265" i="48" s="1"/>
  <c r="P265" i="48" s="1"/>
  <c r="M265" i="48" s="1"/>
  <c r="I265" i="48" s="1"/>
  <c r="L265" i="48"/>
  <c r="H265" i="48" s="1"/>
  <c r="N264" i="48"/>
  <c r="O264" i="48" s="1"/>
  <c r="L264" i="48"/>
  <c r="N263" i="48"/>
  <c r="O263" i="48" s="1"/>
  <c r="P263" i="48" s="1"/>
  <c r="M263" i="48" s="1"/>
  <c r="I263" i="48" s="1"/>
  <c r="L263" i="48"/>
  <c r="H263" i="48" s="1"/>
  <c r="N262" i="48"/>
  <c r="L262" i="48"/>
  <c r="H262" i="48" s="1"/>
  <c r="N261" i="48"/>
  <c r="O261" i="48" s="1"/>
  <c r="P261" i="48" s="1"/>
  <c r="M261" i="48" s="1"/>
  <c r="I261" i="48" s="1"/>
  <c r="L261" i="48"/>
  <c r="H261" i="48" s="1"/>
  <c r="N260" i="48"/>
  <c r="O260" i="48" s="1"/>
  <c r="L260" i="48"/>
  <c r="N259" i="48"/>
  <c r="O259" i="48" s="1"/>
  <c r="P259" i="48" s="1"/>
  <c r="M259" i="48" s="1"/>
  <c r="I259" i="48" s="1"/>
  <c r="L259" i="48"/>
  <c r="H259" i="48" s="1"/>
  <c r="N258" i="48"/>
  <c r="O258" i="48" s="1"/>
  <c r="L258" i="48"/>
  <c r="N257" i="48"/>
  <c r="O257" i="48" s="1"/>
  <c r="P257" i="48" s="1"/>
  <c r="M257" i="48" s="1"/>
  <c r="I257" i="48" s="1"/>
  <c r="L257" i="48"/>
  <c r="H257" i="48" s="1"/>
  <c r="N256" i="48"/>
  <c r="O256" i="48" s="1"/>
  <c r="L256" i="48"/>
  <c r="N255" i="48"/>
  <c r="O255" i="48" s="1"/>
  <c r="P255" i="48" s="1"/>
  <c r="M255" i="48" s="1"/>
  <c r="I255" i="48" s="1"/>
  <c r="L255" i="48"/>
  <c r="H255" i="48" s="1"/>
  <c r="N254" i="48"/>
  <c r="O254" i="48" s="1"/>
  <c r="L254" i="48"/>
  <c r="N253" i="48"/>
  <c r="O253" i="48" s="1"/>
  <c r="P253" i="48" s="1"/>
  <c r="M253" i="48" s="1"/>
  <c r="I253" i="48" s="1"/>
  <c r="L253" i="48"/>
  <c r="H253" i="48" s="1"/>
  <c r="N252" i="48"/>
  <c r="L252" i="48"/>
  <c r="N251" i="48"/>
  <c r="O251" i="48" s="1"/>
  <c r="P251" i="48" s="1"/>
  <c r="M251" i="48" s="1"/>
  <c r="I251" i="48" s="1"/>
  <c r="L251" i="48"/>
  <c r="H251" i="48" s="1"/>
  <c r="N250" i="48"/>
  <c r="L250" i="48"/>
  <c r="H250" i="48" s="1"/>
  <c r="N249" i="48"/>
  <c r="O249" i="48" s="1"/>
  <c r="P249" i="48" s="1"/>
  <c r="M249" i="48" s="1"/>
  <c r="I249" i="48" s="1"/>
  <c r="L249" i="48"/>
  <c r="H249" i="48" s="1"/>
  <c r="N248" i="48"/>
  <c r="O248" i="48" s="1"/>
  <c r="L248" i="48"/>
  <c r="N247" i="48"/>
  <c r="O247" i="48" s="1"/>
  <c r="P247" i="48" s="1"/>
  <c r="M247" i="48" s="1"/>
  <c r="I247" i="48" s="1"/>
  <c r="L247" i="48"/>
  <c r="H247" i="48" s="1"/>
  <c r="N246" i="48"/>
  <c r="O246" i="48" s="1"/>
  <c r="P246" i="48" s="1"/>
  <c r="M246" i="48" s="1"/>
  <c r="I246" i="48" s="1"/>
  <c r="L246" i="48"/>
  <c r="H246" i="48" s="1"/>
  <c r="N245" i="48"/>
  <c r="O245" i="48" s="1"/>
  <c r="L245" i="48"/>
  <c r="H245" i="48" s="1"/>
  <c r="N244" i="48"/>
  <c r="O244" i="48" s="1"/>
  <c r="P244" i="48" s="1"/>
  <c r="M244" i="48" s="1"/>
  <c r="L244" i="48"/>
  <c r="N243" i="48"/>
  <c r="L243" i="48"/>
  <c r="H243" i="48" s="1"/>
  <c r="N242" i="48"/>
  <c r="O242" i="48" s="1"/>
  <c r="P242" i="48" s="1"/>
  <c r="M242" i="48" s="1"/>
  <c r="I242" i="48" s="1"/>
  <c r="L242" i="48"/>
  <c r="N241" i="48"/>
  <c r="O241" i="48" s="1"/>
  <c r="P241" i="48" s="1"/>
  <c r="M241" i="48" s="1"/>
  <c r="I241" i="48" s="1"/>
  <c r="L241" i="48"/>
  <c r="H241" i="48" s="1"/>
  <c r="N240" i="48"/>
  <c r="O240" i="48" s="1"/>
  <c r="P240" i="48" s="1"/>
  <c r="M240" i="48" s="1"/>
  <c r="I240" i="48" s="1"/>
  <c r="L240" i="48"/>
  <c r="N239" i="48"/>
  <c r="O239" i="48" s="1"/>
  <c r="L239" i="48"/>
  <c r="H239" i="48" s="1"/>
  <c r="N238" i="48"/>
  <c r="L238" i="48"/>
  <c r="N237" i="48"/>
  <c r="L237" i="48"/>
  <c r="H237" i="48" s="1"/>
  <c r="N236" i="48"/>
  <c r="O236" i="48" s="1"/>
  <c r="L236" i="48"/>
  <c r="N235" i="48"/>
  <c r="O235" i="48" s="1"/>
  <c r="L235" i="48"/>
  <c r="H235" i="48" s="1"/>
  <c r="N234" i="48"/>
  <c r="L234" i="48"/>
  <c r="H234" i="48" s="1"/>
  <c r="N233" i="48"/>
  <c r="O233" i="48" s="1"/>
  <c r="L233" i="48"/>
  <c r="H233" i="48" s="1"/>
  <c r="N232" i="48"/>
  <c r="O232" i="48" s="1"/>
  <c r="L232" i="48"/>
  <c r="N231" i="48"/>
  <c r="O231" i="48" s="1"/>
  <c r="P231" i="48" s="1"/>
  <c r="M231" i="48" s="1"/>
  <c r="I231" i="48" s="1"/>
  <c r="L231" i="48"/>
  <c r="H231" i="48" s="1"/>
  <c r="N230" i="48"/>
  <c r="L230" i="48"/>
  <c r="H230" i="48" s="1"/>
  <c r="N229" i="48"/>
  <c r="L229" i="48"/>
  <c r="H229" i="48" s="1"/>
  <c r="N228" i="48"/>
  <c r="O228" i="48" s="1"/>
  <c r="P228" i="48" s="1"/>
  <c r="M228" i="48" s="1"/>
  <c r="I228" i="48" s="1"/>
  <c r="L228" i="48"/>
  <c r="N227" i="48"/>
  <c r="L227" i="48"/>
  <c r="H227" i="48" s="1"/>
  <c r="N226" i="48"/>
  <c r="L226" i="48"/>
  <c r="N225" i="48"/>
  <c r="O225" i="48" s="1"/>
  <c r="P225" i="48" s="1"/>
  <c r="M225" i="48" s="1"/>
  <c r="I225" i="48" s="1"/>
  <c r="L225" i="48"/>
  <c r="H225" i="48" s="1"/>
  <c r="N224" i="48"/>
  <c r="O224" i="48" s="1"/>
  <c r="P224" i="48" s="1"/>
  <c r="M224" i="48" s="1"/>
  <c r="I224" i="48" s="1"/>
  <c r="L224" i="48"/>
  <c r="N223" i="48"/>
  <c r="L223" i="48"/>
  <c r="H223" i="48" s="1"/>
  <c r="N222" i="48"/>
  <c r="O222" i="48" s="1"/>
  <c r="P222" i="48" s="1"/>
  <c r="M222" i="48" s="1"/>
  <c r="L222" i="48"/>
  <c r="N221" i="48"/>
  <c r="L221" i="48"/>
  <c r="H221" i="48" s="1"/>
  <c r="N220" i="48"/>
  <c r="O220" i="48" s="1"/>
  <c r="P220" i="48" s="1"/>
  <c r="M220" i="48" s="1"/>
  <c r="I220" i="48" s="1"/>
  <c r="L220" i="48"/>
  <c r="N219" i="48"/>
  <c r="L219" i="48"/>
  <c r="H219" i="48" s="1"/>
  <c r="N218" i="48"/>
  <c r="O218" i="48" s="1"/>
  <c r="P218" i="48" s="1"/>
  <c r="M218" i="48" s="1"/>
  <c r="I218" i="48" s="1"/>
  <c r="L218" i="48"/>
  <c r="H218" i="48" s="1"/>
  <c r="N217" i="48"/>
  <c r="O217" i="48" s="1"/>
  <c r="P217" i="48" s="1"/>
  <c r="M217" i="48" s="1"/>
  <c r="I217" i="48" s="1"/>
  <c r="L217" i="48"/>
  <c r="H217" i="48" s="1"/>
  <c r="N216" i="48"/>
  <c r="O216" i="48" s="1"/>
  <c r="P216" i="48" s="1"/>
  <c r="M216" i="48" s="1"/>
  <c r="I216" i="48" s="1"/>
  <c r="L216" i="48"/>
  <c r="N215" i="48"/>
  <c r="O215" i="48" s="1"/>
  <c r="L215" i="48"/>
  <c r="H215" i="48" s="1"/>
  <c r="N214" i="48"/>
  <c r="L214" i="48"/>
  <c r="H214" i="48" s="1"/>
  <c r="N213" i="48"/>
  <c r="O213" i="48" s="1"/>
  <c r="L213" i="48"/>
  <c r="H213" i="48" s="1"/>
  <c r="N212" i="48"/>
  <c r="L212" i="48"/>
  <c r="N211" i="48"/>
  <c r="L211" i="48"/>
  <c r="H211" i="48" s="1"/>
  <c r="N210" i="48"/>
  <c r="L210" i="48"/>
  <c r="H210" i="48" s="1"/>
  <c r="N209" i="48"/>
  <c r="O209" i="48" s="1"/>
  <c r="L209" i="48"/>
  <c r="H209" i="48" s="1"/>
  <c r="N208" i="48"/>
  <c r="L208" i="48"/>
  <c r="N207" i="48"/>
  <c r="O207" i="48" s="1"/>
  <c r="P207" i="48" s="1"/>
  <c r="M207" i="48" s="1"/>
  <c r="I207" i="48" s="1"/>
  <c r="L207" i="48"/>
  <c r="H207" i="48" s="1"/>
  <c r="N206" i="48"/>
  <c r="O206" i="48" s="1"/>
  <c r="P206" i="48" s="1"/>
  <c r="M206" i="48" s="1"/>
  <c r="I206" i="48" s="1"/>
  <c r="L206" i="48"/>
  <c r="H206" i="48" s="1"/>
  <c r="N205" i="48"/>
  <c r="L205" i="48"/>
  <c r="H205" i="48" s="1"/>
  <c r="N204" i="48"/>
  <c r="L204" i="48"/>
  <c r="N203" i="48"/>
  <c r="O203" i="48" s="1"/>
  <c r="L203" i="48"/>
  <c r="H203" i="48" s="1"/>
  <c r="N202" i="48"/>
  <c r="O202" i="48" s="1"/>
  <c r="L202" i="48"/>
  <c r="H202" i="48" s="1"/>
  <c r="N201" i="48"/>
  <c r="L201" i="48"/>
  <c r="H201" i="48" s="1"/>
  <c r="N200" i="48"/>
  <c r="L200" i="48"/>
  <c r="N199" i="48"/>
  <c r="O199" i="48" s="1"/>
  <c r="L199" i="48"/>
  <c r="H199" i="48" s="1"/>
  <c r="N198" i="48"/>
  <c r="L198" i="48"/>
  <c r="H198" i="48" s="1"/>
  <c r="N197" i="48"/>
  <c r="O197" i="48" s="1"/>
  <c r="L197" i="48"/>
  <c r="H197" i="48" s="1"/>
  <c r="N196" i="48"/>
  <c r="L196" i="48"/>
  <c r="N195" i="48"/>
  <c r="L195" i="48"/>
  <c r="H195" i="48" s="1"/>
  <c r="N194" i="48"/>
  <c r="L194" i="48"/>
  <c r="H194" i="48" s="1"/>
  <c r="N193" i="48"/>
  <c r="L193" i="48"/>
  <c r="H193" i="48" s="1"/>
  <c r="N192" i="48"/>
  <c r="L192" i="48"/>
  <c r="N191" i="48"/>
  <c r="O191" i="48" s="1"/>
  <c r="P191" i="48" s="1"/>
  <c r="M191" i="48" s="1"/>
  <c r="I191" i="48" s="1"/>
  <c r="L191" i="48"/>
  <c r="H191" i="48" s="1"/>
  <c r="N190" i="48"/>
  <c r="O190" i="48" s="1"/>
  <c r="P190" i="48" s="1"/>
  <c r="M190" i="48" s="1"/>
  <c r="I190" i="48" s="1"/>
  <c r="L190" i="48"/>
  <c r="H190" i="48" s="1"/>
  <c r="N189" i="48"/>
  <c r="O189" i="48" s="1"/>
  <c r="P189" i="48" s="1"/>
  <c r="M189" i="48" s="1"/>
  <c r="I189" i="48" s="1"/>
  <c r="L189" i="48"/>
  <c r="H189" i="48" s="1"/>
  <c r="N188" i="48"/>
  <c r="L188" i="48"/>
  <c r="N187" i="48"/>
  <c r="L187" i="48"/>
  <c r="H187" i="48" s="1"/>
  <c r="N186" i="48"/>
  <c r="L186" i="48"/>
  <c r="H186" i="48" s="1"/>
  <c r="N185" i="48"/>
  <c r="O185" i="48" s="1"/>
  <c r="L185" i="48"/>
  <c r="H185" i="48" s="1"/>
  <c r="N184" i="48"/>
  <c r="O184" i="48" s="1"/>
  <c r="L184" i="48"/>
  <c r="N183" i="48"/>
  <c r="O183" i="48" s="1"/>
  <c r="L183" i="48"/>
  <c r="H183" i="48" s="1"/>
  <c r="N182" i="48"/>
  <c r="L182" i="48"/>
  <c r="H182" i="48" s="1"/>
  <c r="N181" i="48"/>
  <c r="O181" i="48" s="1"/>
  <c r="P181" i="48" s="1"/>
  <c r="M181" i="48" s="1"/>
  <c r="I181" i="48" s="1"/>
  <c r="L181" i="48"/>
  <c r="H181" i="48" s="1"/>
  <c r="N180" i="48"/>
  <c r="O180" i="48" s="1"/>
  <c r="P180" i="48" s="1"/>
  <c r="M180" i="48" s="1"/>
  <c r="I180" i="48" s="1"/>
  <c r="L180" i="48"/>
  <c r="N179" i="48"/>
  <c r="L179" i="48"/>
  <c r="H179" i="48" s="1"/>
  <c r="N178" i="48"/>
  <c r="O178" i="48" s="1"/>
  <c r="P178" i="48" s="1"/>
  <c r="M178" i="48" s="1"/>
  <c r="I178" i="48" s="1"/>
  <c r="L178" i="48"/>
  <c r="H178" i="48" s="1"/>
  <c r="N177" i="48"/>
  <c r="O177" i="48" s="1"/>
  <c r="L177" i="48"/>
  <c r="H177" i="48" s="1"/>
  <c r="N176" i="48"/>
  <c r="O176" i="48" s="1"/>
  <c r="L176" i="48"/>
  <c r="N175" i="48"/>
  <c r="L175" i="48"/>
  <c r="H175" i="48" s="1"/>
  <c r="N174" i="48"/>
  <c r="L174" i="48"/>
  <c r="H174" i="48" s="1"/>
  <c r="N173" i="48"/>
  <c r="O173" i="48" s="1"/>
  <c r="L173" i="48"/>
  <c r="H173" i="48" s="1"/>
  <c r="N172" i="48"/>
  <c r="L172" i="48"/>
  <c r="N171" i="48"/>
  <c r="O171" i="48" s="1"/>
  <c r="L171" i="48"/>
  <c r="H171" i="48" s="1"/>
  <c r="N170" i="48"/>
  <c r="L170" i="48"/>
  <c r="H170" i="48" s="1"/>
  <c r="N169" i="48"/>
  <c r="O169" i="48" s="1"/>
  <c r="P169" i="48" s="1"/>
  <c r="M169" i="48" s="1"/>
  <c r="I169" i="48" s="1"/>
  <c r="L169" i="48"/>
  <c r="H169" i="48" s="1"/>
  <c r="N168" i="48"/>
  <c r="O168" i="48" s="1"/>
  <c r="P168" i="48" s="1"/>
  <c r="M168" i="48" s="1"/>
  <c r="I168" i="48" s="1"/>
  <c r="L168" i="48"/>
  <c r="N167" i="48"/>
  <c r="L167" i="48"/>
  <c r="H167" i="48" s="1"/>
  <c r="N166" i="48"/>
  <c r="L166" i="48"/>
  <c r="H166" i="48" s="1"/>
  <c r="N165" i="48"/>
  <c r="O165" i="48" s="1"/>
  <c r="L165" i="48"/>
  <c r="H165" i="48" s="1"/>
  <c r="N164" i="48"/>
  <c r="L164" i="48"/>
  <c r="N163" i="48"/>
  <c r="L163" i="48"/>
  <c r="H163" i="48" s="1"/>
  <c r="N162" i="48"/>
  <c r="L162" i="48"/>
  <c r="H162" i="48" s="1"/>
  <c r="N161" i="48"/>
  <c r="L161" i="48"/>
  <c r="H161" i="48" s="1"/>
  <c r="N160" i="48"/>
  <c r="L160" i="48"/>
  <c r="N159" i="48"/>
  <c r="O159" i="48" s="1"/>
  <c r="P159" i="48" s="1"/>
  <c r="M159" i="48" s="1"/>
  <c r="I159" i="48" s="1"/>
  <c r="L159" i="48"/>
  <c r="H159" i="48" s="1"/>
  <c r="N158" i="48"/>
  <c r="O158" i="48" s="1"/>
  <c r="P158" i="48" s="1"/>
  <c r="M158" i="48" s="1"/>
  <c r="L158" i="48"/>
  <c r="H158" i="48" s="1"/>
  <c r="N157" i="48"/>
  <c r="O157" i="48" s="1"/>
  <c r="L157" i="48"/>
  <c r="H157" i="48" s="1"/>
  <c r="N156" i="48"/>
  <c r="O156" i="48" s="1"/>
  <c r="P156" i="48" s="1"/>
  <c r="M156" i="48" s="1"/>
  <c r="I156" i="48" s="1"/>
  <c r="L156" i="48"/>
  <c r="N155" i="48"/>
  <c r="L155" i="48"/>
  <c r="H155" i="48" s="1"/>
  <c r="N154" i="48"/>
  <c r="L154" i="48"/>
  <c r="H154" i="48" s="1"/>
  <c r="N153" i="48"/>
  <c r="L153" i="48"/>
  <c r="H153" i="48" s="1"/>
  <c r="N152" i="48"/>
  <c r="O152" i="48" s="1"/>
  <c r="L152" i="48"/>
  <c r="H152" i="48" s="1"/>
  <c r="N151" i="48"/>
  <c r="O151" i="48" s="1"/>
  <c r="L151" i="48"/>
  <c r="H151" i="48" s="1"/>
  <c r="N150" i="48"/>
  <c r="O150" i="48" s="1"/>
  <c r="L150" i="48"/>
  <c r="H150" i="48" s="1"/>
  <c r="N149" i="48"/>
  <c r="O149" i="48" s="1"/>
  <c r="P149" i="48" s="1"/>
  <c r="M149" i="48" s="1"/>
  <c r="I149" i="48" s="1"/>
  <c r="L149" i="48"/>
  <c r="H149" i="48" s="1"/>
  <c r="N148" i="48"/>
  <c r="O148" i="48" s="1"/>
  <c r="P148" i="48" s="1"/>
  <c r="M148" i="48" s="1"/>
  <c r="I148" i="48" s="1"/>
  <c r="L148" i="48"/>
  <c r="H148" i="48" s="1"/>
  <c r="N147" i="48"/>
  <c r="L147" i="48"/>
  <c r="H147" i="48" s="1"/>
  <c r="N146" i="48"/>
  <c r="O146" i="48" s="1"/>
  <c r="P146" i="48" s="1"/>
  <c r="M146" i="48" s="1"/>
  <c r="I146" i="48" s="1"/>
  <c r="L146" i="48"/>
  <c r="H146" i="48" s="1"/>
  <c r="N145" i="48"/>
  <c r="L145" i="48"/>
  <c r="H145" i="48" s="1"/>
  <c r="N144" i="48"/>
  <c r="L144" i="48"/>
  <c r="N143" i="48"/>
  <c r="O143" i="48" s="1"/>
  <c r="P143" i="48" s="1"/>
  <c r="M143" i="48" s="1"/>
  <c r="I143" i="48" s="1"/>
  <c r="L143" i="48"/>
  <c r="H143" i="48" s="1"/>
  <c r="N142" i="48"/>
  <c r="L142" i="48"/>
  <c r="H142" i="48" s="1"/>
  <c r="N141" i="48"/>
  <c r="L141" i="48"/>
  <c r="H141" i="48" s="1"/>
  <c r="N140" i="48"/>
  <c r="L140" i="48"/>
  <c r="N139" i="48"/>
  <c r="O139" i="48" s="1"/>
  <c r="P139" i="48" s="1"/>
  <c r="M139" i="48" s="1"/>
  <c r="I139" i="48" s="1"/>
  <c r="L139" i="48"/>
  <c r="H139" i="48" s="1"/>
  <c r="N138" i="48"/>
  <c r="L138" i="48"/>
  <c r="H138" i="48" s="1"/>
  <c r="N137" i="48"/>
  <c r="O137" i="48" s="1"/>
  <c r="P137" i="48" s="1"/>
  <c r="M137" i="48" s="1"/>
  <c r="I137" i="48" s="1"/>
  <c r="L137" i="48"/>
  <c r="H137" i="48" s="1"/>
  <c r="N136" i="48"/>
  <c r="O136" i="48" s="1"/>
  <c r="P136" i="48" s="1"/>
  <c r="M136" i="48" s="1"/>
  <c r="I136" i="48" s="1"/>
  <c r="L136" i="48"/>
  <c r="H136" i="48" s="1"/>
  <c r="N135" i="48"/>
  <c r="L135" i="48"/>
  <c r="H135" i="48" s="1"/>
  <c r="N134" i="48"/>
  <c r="L134" i="48"/>
  <c r="H134" i="48" s="1"/>
  <c r="N133" i="48"/>
  <c r="L133" i="48"/>
  <c r="H133" i="48" s="1"/>
  <c r="N132" i="48"/>
  <c r="L132" i="48"/>
  <c r="H132" i="48" s="1"/>
  <c r="N131" i="48"/>
  <c r="O131" i="48" s="1"/>
  <c r="P131" i="48" s="1"/>
  <c r="M131" i="48" s="1"/>
  <c r="I131" i="48" s="1"/>
  <c r="L131" i="48"/>
  <c r="H131" i="48" s="1"/>
  <c r="N130" i="48"/>
  <c r="L130" i="48"/>
  <c r="H130" i="48" s="1"/>
  <c r="N129" i="48"/>
  <c r="O129" i="48" s="1"/>
  <c r="L129" i="48"/>
  <c r="H129" i="48" s="1"/>
  <c r="N128" i="48"/>
  <c r="L128" i="48"/>
  <c r="H128" i="48" s="1"/>
  <c r="N127" i="48"/>
  <c r="O127" i="48" s="1"/>
  <c r="P127" i="48" s="1"/>
  <c r="M127" i="48" s="1"/>
  <c r="I127" i="48" s="1"/>
  <c r="L127" i="48"/>
  <c r="H127" i="48" s="1"/>
  <c r="N126" i="48"/>
  <c r="O126" i="48" s="1"/>
  <c r="P126" i="48" s="1"/>
  <c r="M126" i="48" s="1"/>
  <c r="I126" i="48" s="1"/>
  <c r="L126" i="48"/>
  <c r="N125" i="48"/>
  <c r="O125" i="48" s="1"/>
  <c r="L125" i="48"/>
  <c r="H125" i="48" s="1"/>
  <c r="N124" i="48"/>
  <c r="L124" i="48"/>
  <c r="H124" i="48" s="1"/>
  <c r="N123" i="48"/>
  <c r="O123" i="48" s="1"/>
  <c r="L123" i="48"/>
  <c r="H123" i="48" s="1"/>
  <c r="N122" i="48"/>
  <c r="O122" i="48" s="1"/>
  <c r="L122" i="48"/>
  <c r="N121" i="48"/>
  <c r="O121" i="48" s="1"/>
  <c r="L121" i="48"/>
  <c r="H121" i="48" s="1"/>
  <c r="N120" i="48"/>
  <c r="L120" i="48"/>
  <c r="H120" i="48" s="1"/>
  <c r="N119" i="48"/>
  <c r="L119" i="48"/>
  <c r="H119" i="48" s="1"/>
  <c r="N118" i="48"/>
  <c r="O118" i="48" s="1"/>
  <c r="P118" i="48" s="1"/>
  <c r="M118" i="48" s="1"/>
  <c r="I118" i="48" s="1"/>
  <c r="L118" i="48"/>
  <c r="N117" i="48"/>
  <c r="L117" i="48"/>
  <c r="H117" i="48" s="1"/>
  <c r="N116" i="48"/>
  <c r="O116" i="48" s="1"/>
  <c r="P116" i="48" s="1"/>
  <c r="M116" i="48" s="1"/>
  <c r="I116" i="48" s="1"/>
  <c r="L116" i="48"/>
  <c r="H116" i="48" s="1"/>
  <c r="N115" i="48"/>
  <c r="O115" i="48" s="1"/>
  <c r="L115" i="48"/>
  <c r="H115" i="48" s="1"/>
  <c r="N114" i="48"/>
  <c r="O114" i="48" s="1"/>
  <c r="L114" i="48"/>
  <c r="N113" i="48"/>
  <c r="L113" i="48"/>
  <c r="H113" i="48" s="1"/>
  <c r="N112" i="48"/>
  <c r="L112" i="48"/>
  <c r="H112" i="48" s="1"/>
  <c r="N111" i="48"/>
  <c r="O111" i="48" s="1"/>
  <c r="L111" i="48"/>
  <c r="H111" i="48" s="1"/>
  <c r="N110" i="48"/>
  <c r="O110" i="48" s="1"/>
  <c r="P110" i="48" s="1"/>
  <c r="M110" i="48" s="1"/>
  <c r="I110" i="48" s="1"/>
  <c r="L110" i="48"/>
  <c r="N109" i="48"/>
  <c r="L109" i="48"/>
  <c r="H109" i="48" s="1"/>
  <c r="N108" i="48"/>
  <c r="O108" i="48" s="1"/>
  <c r="L108" i="48"/>
  <c r="H108" i="48" s="1"/>
  <c r="N107" i="48"/>
  <c r="O107" i="48" s="1"/>
  <c r="L107" i="48"/>
  <c r="H107" i="48" s="1"/>
  <c r="N106" i="48"/>
  <c r="L106" i="48"/>
  <c r="N105" i="48"/>
  <c r="O105" i="48" s="1"/>
  <c r="P105" i="48" s="1"/>
  <c r="M105" i="48" s="1"/>
  <c r="I105" i="48" s="1"/>
  <c r="L105" i="48"/>
  <c r="H105" i="48" s="1"/>
  <c r="N104" i="48"/>
  <c r="L104" i="48"/>
  <c r="H104" i="48" s="1"/>
  <c r="N103" i="48"/>
  <c r="O103" i="48" s="1"/>
  <c r="P103" i="48" s="1"/>
  <c r="M103" i="48" s="1"/>
  <c r="I103" i="48" s="1"/>
  <c r="L103" i="48"/>
  <c r="H103" i="48" s="1"/>
  <c r="N102" i="48"/>
  <c r="L102" i="48"/>
  <c r="N101" i="48"/>
  <c r="O101" i="48" s="1"/>
  <c r="P101" i="48" s="1"/>
  <c r="M101" i="48" s="1"/>
  <c r="I101" i="48" s="1"/>
  <c r="L101" i="48"/>
  <c r="H101" i="48" s="1"/>
  <c r="N100" i="48"/>
  <c r="O100" i="48" s="1"/>
  <c r="P100" i="48" s="1"/>
  <c r="M100" i="48" s="1"/>
  <c r="I100" i="48" s="1"/>
  <c r="L100" i="48"/>
  <c r="H100" i="48" s="1"/>
  <c r="N99" i="48"/>
  <c r="O99" i="48" s="1"/>
  <c r="L99" i="48"/>
  <c r="H99" i="48" s="1"/>
  <c r="N98" i="48"/>
  <c r="L98" i="48"/>
  <c r="N97" i="48"/>
  <c r="L97" i="48"/>
  <c r="H97" i="48" s="1"/>
  <c r="N96" i="48"/>
  <c r="O96" i="48" s="1"/>
  <c r="L96" i="48"/>
  <c r="H96" i="48" s="1"/>
  <c r="N95" i="48"/>
  <c r="O95" i="48" s="1"/>
  <c r="L95" i="48"/>
  <c r="H95" i="48" s="1"/>
  <c r="N94" i="48"/>
  <c r="L94" i="48"/>
  <c r="N93" i="48"/>
  <c r="O93" i="48" s="1"/>
  <c r="P93" i="48" s="1"/>
  <c r="M93" i="48" s="1"/>
  <c r="I93" i="48" s="1"/>
  <c r="L93" i="48"/>
  <c r="H93" i="48" s="1"/>
  <c r="N92" i="48"/>
  <c r="L92" i="48"/>
  <c r="H92" i="48" s="1"/>
  <c r="N91" i="48"/>
  <c r="O91" i="48" s="1"/>
  <c r="P91" i="48" s="1"/>
  <c r="M91" i="48" s="1"/>
  <c r="I91" i="48" s="1"/>
  <c r="L91" i="48"/>
  <c r="H91" i="48" s="1"/>
  <c r="N90" i="48"/>
  <c r="L90" i="48"/>
  <c r="N89" i="48"/>
  <c r="O89" i="48" s="1"/>
  <c r="L89" i="48"/>
  <c r="H89" i="48" s="1"/>
  <c r="N88" i="48"/>
  <c r="L88" i="48"/>
  <c r="H88" i="48" s="1"/>
  <c r="N87" i="48"/>
  <c r="L87" i="48"/>
  <c r="H87" i="48" s="1"/>
  <c r="N86" i="48"/>
  <c r="O86" i="48" s="1"/>
  <c r="L86" i="48"/>
  <c r="N85" i="48"/>
  <c r="O85" i="48" s="1"/>
  <c r="L85" i="48"/>
  <c r="H85" i="48" s="1"/>
  <c r="N84" i="48"/>
  <c r="L84" i="48"/>
  <c r="H84" i="48" s="1"/>
  <c r="N83" i="48"/>
  <c r="L83" i="48"/>
  <c r="H83" i="48" s="1"/>
  <c r="N82" i="48"/>
  <c r="L82" i="48"/>
  <c r="N81" i="48"/>
  <c r="O81" i="48" s="1"/>
  <c r="P81" i="48" s="1"/>
  <c r="M81" i="48" s="1"/>
  <c r="I81" i="48" s="1"/>
  <c r="L81" i="48"/>
  <c r="H81" i="48" s="1"/>
  <c r="N80" i="48"/>
  <c r="L80" i="48"/>
  <c r="H80" i="48" s="1"/>
  <c r="N79" i="48"/>
  <c r="L79" i="48"/>
  <c r="H79" i="48" s="1"/>
  <c r="N78" i="48"/>
  <c r="L78" i="48"/>
  <c r="H78" i="48" s="1"/>
  <c r="N77" i="48"/>
  <c r="L77" i="48"/>
  <c r="H77" i="48" s="1"/>
  <c r="N76" i="48"/>
  <c r="L76" i="48"/>
  <c r="H76" i="48" s="1"/>
  <c r="N75" i="48"/>
  <c r="L75" i="48"/>
  <c r="H75" i="48" s="1"/>
  <c r="N74" i="48"/>
  <c r="L74" i="48"/>
  <c r="N73" i="48"/>
  <c r="L73" i="48"/>
  <c r="H73" i="48" s="1"/>
  <c r="N72" i="48"/>
  <c r="O72" i="48" s="1"/>
  <c r="L72" i="48"/>
  <c r="H72" i="48" s="1"/>
  <c r="N71" i="48"/>
  <c r="O71" i="48" s="1"/>
  <c r="P71" i="48" s="1"/>
  <c r="M71" i="48" s="1"/>
  <c r="I71" i="48" s="1"/>
  <c r="L71" i="48"/>
  <c r="H71" i="48" s="1"/>
  <c r="N70" i="48"/>
  <c r="L70" i="48"/>
  <c r="H70" i="48" s="1"/>
  <c r="N69" i="48"/>
  <c r="O69" i="48" s="1"/>
  <c r="L69" i="48"/>
  <c r="H69" i="48" s="1"/>
  <c r="N68" i="48"/>
  <c r="L68" i="48"/>
  <c r="H68" i="48" s="1"/>
  <c r="N67" i="48"/>
  <c r="O67" i="48" s="1"/>
  <c r="P67" i="48" s="1"/>
  <c r="M67" i="48" s="1"/>
  <c r="I67" i="48" s="1"/>
  <c r="L67" i="48"/>
  <c r="H67" i="48" s="1"/>
  <c r="N66" i="48"/>
  <c r="L66" i="48"/>
  <c r="N65" i="48"/>
  <c r="L65" i="48"/>
  <c r="H65" i="48" s="1"/>
  <c r="N64" i="48"/>
  <c r="L64" i="48"/>
  <c r="H64" i="48" s="1"/>
  <c r="N63" i="48"/>
  <c r="L63" i="48"/>
  <c r="H63" i="48" s="1"/>
  <c r="N62" i="48"/>
  <c r="L62" i="48"/>
  <c r="H62" i="48" s="1"/>
  <c r="N61" i="48"/>
  <c r="O61" i="48" s="1"/>
  <c r="P61" i="48" s="1"/>
  <c r="M61" i="48" s="1"/>
  <c r="I61" i="48" s="1"/>
  <c r="L61" i="48"/>
  <c r="H61" i="48" s="1"/>
  <c r="N60" i="48"/>
  <c r="O60" i="48" s="1"/>
  <c r="L60" i="48"/>
  <c r="H60" i="48" s="1"/>
  <c r="N59" i="48"/>
  <c r="L59" i="48"/>
  <c r="H59" i="48" s="1"/>
  <c r="N58" i="48"/>
  <c r="L58" i="48"/>
  <c r="N57" i="48"/>
  <c r="L57" i="48"/>
  <c r="H57" i="48" s="1"/>
  <c r="N56" i="48"/>
  <c r="L56" i="48"/>
  <c r="H56" i="48" s="1"/>
  <c r="N55" i="48"/>
  <c r="O55" i="48" s="1"/>
  <c r="P55" i="48" s="1"/>
  <c r="M55" i="48" s="1"/>
  <c r="I55" i="48" s="1"/>
  <c r="L55" i="48"/>
  <c r="H55" i="48" s="1"/>
  <c r="N54" i="48"/>
  <c r="L54" i="48"/>
  <c r="H54" i="48" s="1"/>
  <c r="N53" i="48"/>
  <c r="O53" i="48" s="1"/>
  <c r="P53" i="48" s="1"/>
  <c r="M53" i="48" s="1"/>
  <c r="I53" i="48" s="1"/>
  <c r="L53" i="48"/>
  <c r="H53" i="48" s="1"/>
  <c r="N52" i="48"/>
  <c r="L52" i="48"/>
  <c r="H52" i="48" s="1"/>
  <c r="N51" i="48"/>
  <c r="O51" i="48" s="1"/>
  <c r="L51" i="48"/>
  <c r="H51" i="48" s="1"/>
  <c r="N50" i="48"/>
  <c r="L50" i="48"/>
  <c r="N49" i="48"/>
  <c r="O49" i="48" s="1"/>
  <c r="P49" i="48" s="1"/>
  <c r="M49" i="48" s="1"/>
  <c r="I49" i="48" s="1"/>
  <c r="L49" i="48"/>
  <c r="H49" i="48" s="1"/>
  <c r="N48" i="48"/>
  <c r="O48" i="48" s="1"/>
  <c r="L48" i="48"/>
  <c r="H48" i="48" s="1"/>
  <c r="N47" i="48"/>
  <c r="L47" i="48"/>
  <c r="H47" i="48" s="1"/>
  <c r="N46" i="48"/>
  <c r="L46" i="48"/>
  <c r="H46" i="48" s="1"/>
  <c r="N45" i="48"/>
  <c r="L45" i="48"/>
  <c r="H45" i="48" s="1"/>
  <c r="N44" i="48"/>
  <c r="L44" i="48"/>
  <c r="H44" i="48" s="1"/>
  <c r="N43" i="48"/>
  <c r="O43" i="48" s="1"/>
  <c r="L43" i="48"/>
  <c r="H43" i="48" s="1"/>
  <c r="N42" i="48"/>
  <c r="L42" i="48"/>
  <c r="N41" i="48"/>
  <c r="L41" i="48"/>
  <c r="H41" i="48" s="1"/>
  <c r="N40" i="48"/>
  <c r="L40" i="48"/>
  <c r="H40" i="48" s="1"/>
  <c r="N39" i="48"/>
  <c r="O39" i="48" s="1"/>
  <c r="L39" i="48"/>
  <c r="H39" i="48" s="1"/>
  <c r="N38" i="48"/>
  <c r="L38" i="48"/>
  <c r="H38" i="48" s="1"/>
  <c r="N37" i="48"/>
  <c r="O37" i="48" s="1"/>
  <c r="L37" i="48"/>
  <c r="H37" i="48" s="1"/>
  <c r="N36" i="48"/>
  <c r="O36" i="48" s="1"/>
  <c r="L36" i="48"/>
  <c r="H36" i="48" s="1"/>
  <c r="N35" i="48"/>
  <c r="O35" i="48" s="1"/>
  <c r="L35" i="48"/>
  <c r="H35" i="48" s="1"/>
  <c r="N34" i="48"/>
  <c r="L34" i="48"/>
  <c r="N33" i="48"/>
  <c r="O33" i="48" s="1"/>
  <c r="P33" i="48" s="1"/>
  <c r="M33" i="48" s="1"/>
  <c r="I33" i="48" s="1"/>
  <c r="L33" i="48"/>
  <c r="H33" i="48" s="1"/>
  <c r="N32" i="48"/>
  <c r="L32" i="48"/>
  <c r="H32" i="48" s="1"/>
  <c r="N31" i="48"/>
  <c r="O31" i="48" s="1"/>
  <c r="P31" i="48" s="1"/>
  <c r="M31" i="48" s="1"/>
  <c r="I31" i="48" s="1"/>
  <c r="L31" i="48"/>
  <c r="H31" i="48" s="1"/>
  <c r="N30" i="48"/>
  <c r="L30" i="48"/>
  <c r="H30" i="48" s="1"/>
  <c r="N29" i="48"/>
  <c r="O29" i="48" s="1"/>
  <c r="L29" i="48"/>
  <c r="H29" i="48" s="1"/>
  <c r="N28" i="48"/>
  <c r="L28" i="48"/>
  <c r="N27" i="48"/>
  <c r="O27" i="48" s="1"/>
  <c r="L27" i="48"/>
  <c r="H27" i="48" s="1"/>
  <c r="N26" i="48"/>
  <c r="O26" i="48" s="1"/>
  <c r="L26" i="48"/>
  <c r="H26" i="48" s="1"/>
  <c r="N25" i="48"/>
  <c r="L25" i="48"/>
  <c r="H25" i="48" s="1"/>
  <c r="N24" i="48"/>
  <c r="L24" i="48"/>
  <c r="N23" i="48"/>
  <c r="L23" i="48"/>
  <c r="H23" i="48" s="1"/>
  <c r="N22" i="48"/>
  <c r="L22" i="48"/>
  <c r="H22" i="48" s="1"/>
  <c r="N21" i="48"/>
  <c r="O21" i="48" s="1"/>
  <c r="P21" i="48" s="1"/>
  <c r="M21" i="48" s="1"/>
  <c r="I21" i="48" s="1"/>
  <c r="L21" i="48"/>
  <c r="H21" i="48" s="1"/>
  <c r="N20" i="48"/>
  <c r="L20" i="48"/>
  <c r="N19" i="48"/>
  <c r="O19" i="48" s="1"/>
  <c r="L19" i="48"/>
  <c r="H19" i="48" s="1"/>
  <c r="N18" i="48"/>
  <c r="L18" i="48"/>
  <c r="H18" i="48" s="1"/>
  <c r="L17" i="48"/>
  <c r="H17" i="48" s="1"/>
  <c r="N505" i="47"/>
  <c r="O505" i="47" s="1"/>
  <c r="P505" i="47" s="1"/>
  <c r="M505" i="47" s="1"/>
  <c r="I505" i="47" s="1"/>
  <c r="L505" i="47"/>
  <c r="N504" i="47"/>
  <c r="O504" i="47" s="1"/>
  <c r="L504" i="47"/>
  <c r="H504" i="47" s="1"/>
  <c r="N503" i="47"/>
  <c r="O503" i="47" s="1"/>
  <c r="P503" i="47" s="1"/>
  <c r="M503" i="47" s="1"/>
  <c r="I503" i="47" s="1"/>
  <c r="L503" i="47"/>
  <c r="N502" i="47"/>
  <c r="L502" i="47"/>
  <c r="H502" i="47" s="1"/>
  <c r="N501" i="47"/>
  <c r="O501" i="47" s="1"/>
  <c r="P501" i="47" s="1"/>
  <c r="M501" i="47" s="1"/>
  <c r="I501" i="47" s="1"/>
  <c r="L501" i="47"/>
  <c r="N500" i="47"/>
  <c r="O500" i="47" s="1"/>
  <c r="P500" i="47" s="1"/>
  <c r="M500" i="47" s="1"/>
  <c r="I500" i="47" s="1"/>
  <c r="L500" i="47"/>
  <c r="H500" i="47" s="1"/>
  <c r="N499" i="47"/>
  <c r="O499" i="47" s="1"/>
  <c r="P499" i="47" s="1"/>
  <c r="M499" i="47" s="1"/>
  <c r="I499" i="47" s="1"/>
  <c r="L499" i="47"/>
  <c r="N498" i="47"/>
  <c r="O498" i="47" s="1"/>
  <c r="L498" i="47"/>
  <c r="H498" i="47" s="1"/>
  <c r="N497" i="47"/>
  <c r="O497" i="47" s="1"/>
  <c r="P497" i="47" s="1"/>
  <c r="M497" i="47" s="1"/>
  <c r="I497" i="47" s="1"/>
  <c r="L497" i="47"/>
  <c r="N496" i="47"/>
  <c r="O496" i="47" s="1"/>
  <c r="P496" i="47" s="1"/>
  <c r="M496" i="47" s="1"/>
  <c r="I496" i="47" s="1"/>
  <c r="L496" i="47"/>
  <c r="H496" i="47" s="1"/>
  <c r="N495" i="47"/>
  <c r="O495" i="47" s="1"/>
  <c r="P495" i="47" s="1"/>
  <c r="M495" i="47" s="1"/>
  <c r="I495" i="47" s="1"/>
  <c r="L495" i="47"/>
  <c r="N494" i="47"/>
  <c r="O494" i="47" s="1"/>
  <c r="P494" i="47" s="1"/>
  <c r="M494" i="47" s="1"/>
  <c r="I494" i="47" s="1"/>
  <c r="L494" i="47"/>
  <c r="H494" i="47" s="1"/>
  <c r="N493" i="47"/>
  <c r="O493" i="47" s="1"/>
  <c r="P493" i="47" s="1"/>
  <c r="M493" i="47" s="1"/>
  <c r="I493" i="47" s="1"/>
  <c r="L493" i="47"/>
  <c r="N492" i="47"/>
  <c r="O492" i="47" s="1"/>
  <c r="P492" i="47" s="1"/>
  <c r="M492" i="47" s="1"/>
  <c r="I492" i="47" s="1"/>
  <c r="L492" i="47"/>
  <c r="H492" i="47" s="1"/>
  <c r="N491" i="47"/>
  <c r="O491" i="47" s="1"/>
  <c r="P491" i="47" s="1"/>
  <c r="M491" i="47" s="1"/>
  <c r="I491" i="47" s="1"/>
  <c r="L491" i="47"/>
  <c r="N490" i="47"/>
  <c r="L490" i="47"/>
  <c r="H490" i="47" s="1"/>
  <c r="N489" i="47"/>
  <c r="O489" i="47" s="1"/>
  <c r="P489" i="47" s="1"/>
  <c r="M489" i="47" s="1"/>
  <c r="I489" i="47" s="1"/>
  <c r="L489" i="47"/>
  <c r="N488" i="47"/>
  <c r="L488" i="47"/>
  <c r="H488" i="47" s="1"/>
  <c r="N487" i="47"/>
  <c r="O487" i="47" s="1"/>
  <c r="P487" i="47" s="1"/>
  <c r="M487" i="47" s="1"/>
  <c r="I487" i="47" s="1"/>
  <c r="L487" i="47"/>
  <c r="N486" i="47"/>
  <c r="O486" i="47" s="1"/>
  <c r="L486" i="47"/>
  <c r="H486" i="47" s="1"/>
  <c r="N485" i="47"/>
  <c r="O485" i="47" s="1"/>
  <c r="P485" i="47" s="1"/>
  <c r="M485" i="47" s="1"/>
  <c r="I485" i="47" s="1"/>
  <c r="L485" i="47"/>
  <c r="N484" i="47"/>
  <c r="L484" i="47"/>
  <c r="H484" i="47" s="1"/>
  <c r="N483" i="47"/>
  <c r="O483" i="47" s="1"/>
  <c r="P483" i="47" s="1"/>
  <c r="M483" i="47" s="1"/>
  <c r="I483" i="47" s="1"/>
  <c r="L483" i="47"/>
  <c r="N482" i="47"/>
  <c r="L482" i="47"/>
  <c r="H482" i="47" s="1"/>
  <c r="N481" i="47"/>
  <c r="O481" i="47" s="1"/>
  <c r="P481" i="47" s="1"/>
  <c r="M481" i="47" s="1"/>
  <c r="I481" i="47" s="1"/>
  <c r="L481" i="47"/>
  <c r="N480" i="47"/>
  <c r="L480" i="47"/>
  <c r="H480" i="47" s="1"/>
  <c r="N479" i="47"/>
  <c r="O479" i="47" s="1"/>
  <c r="P479" i="47" s="1"/>
  <c r="M479" i="47" s="1"/>
  <c r="I479" i="47" s="1"/>
  <c r="L479" i="47"/>
  <c r="N478" i="47"/>
  <c r="L478" i="47"/>
  <c r="H478" i="47" s="1"/>
  <c r="N477" i="47"/>
  <c r="O477" i="47" s="1"/>
  <c r="P477" i="47" s="1"/>
  <c r="M477" i="47" s="1"/>
  <c r="I477" i="47" s="1"/>
  <c r="L477" i="47"/>
  <c r="N476" i="47"/>
  <c r="O476" i="47" s="1"/>
  <c r="L476" i="47"/>
  <c r="H476" i="47" s="1"/>
  <c r="N475" i="47"/>
  <c r="O475" i="47" s="1"/>
  <c r="P475" i="47" s="1"/>
  <c r="M475" i="47" s="1"/>
  <c r="I475" i="47" s="1"/>
  <c r="L475" i="47"/>
  <c r="N474" i="47"/>
  <c r="O474" i="47" s="1"/>
  <c r="P474" i="47" s="1"/>
  <c r="M474" i="47" s="1"/>
  <c r="I474" i="47" s="1"/>
  <c r="L474" i="47"/>
  <c r="H474" i="47" s="1"/>
  <c r="N473" i="47"/>
  <c r="O473" i="47" s="1"/>
  <c r="P473" i="47" s="1"/>
  <c r="M473" i="47" s="1"/>
  <c r="I473" i="47" s="1"/>
  <c r="L473" i="47"/>
  <c r="N472" i="47"/>
  <c r="O472" i="47" s="1"/>
  <c r="L472" i="47"/>
  <c r="H472" i="47" s="1"/>
  <c r="N471" i="47"/>
  <c r="O471" i="47" s="1"/>
  <c r="P471" i="47" s="1"/>
  <c r="M471" i="47" s="1"/>
  <c r="I471" i="47" s="1"/>
  <c r="L471" i="47"/>
  <c r="N470" i="47"/>
  <c r="L470" i="47"/>
  <c r="H470" i="47" s="1"/>
  <c r="N469" i="47"/>
  <c r="O469" i="47" s="1"/>
  <c r="P469" i="47" s="1"/>
  <c r="M469" i="47" s="1"/>
  <c r="I469" i="47" s="1"/>
  <c r="L469" i="47"/>
  <c r="N468" i="47"/>
  <c r="O468" i="47" s="1"/>
  <c r="P468" i="47" s="1"/>
  <c r="M468" i="47" s="1"/>
  <c r="I468" i="47" s="1"/>
  <c r="L468" i="47"/>
  <c r="H468" i="47" s="1"/>
  <c r="N467" i="47"/>
  <c r="O467" i="47" s="1"/>
  <c r="P467" i="47" s="1"/>
  <c r="M467" i="47" s="1"/>
  <c r="I467" i="47" s="1"/>
  <c r="L467" i="47"/>
  <c r="N466" i="47"/>
  <c r="O466" i="47" s="1"/>
  <c r="P466" i="47" s="1"/>
  <c r="M466" i="47" s="1"/>
  <c r="I466" i="47" s="1"/>
  <c r="L466" i="47"/>
  <c r="H466" i="47" s="1"/>
  <c r="N465" i="47"/>
  <c r="O465" i="47" s="1"/>
  <c r="P465" i="47" s="1"/>
  <c r="M465" i="47" s="1"/>
  <c r="I465" i="47" s="1"/>
  <c r="L465" i="47"/>
  <c r="N464" i="47"/>
  <c r="L464" i="47"/>
  <c r="H464" i="47" s="1"/>
  <c r="N463" i="47"/>
  <c r="O463" i="47" s="1"/>
  <c r="P463" i="47" s="1"/>
  <c r="M463" i="47" s="1"/>
  <c r="I463" i="47" s="1"/>
  <c r="L463" i="47"/>
  <c r="N462" i="47"/>
  <c r="L462" i="47"/>
  <c r="H462" i="47" s="1"/>
  <c r="N461" i="47"/>
  <c r="O461" i="47" s="1"/>
  <c r="P461" i="47" s="1"/>
  <c r="M461" i="47" s="1"/>
  <c r="I461" i="47" s="1"/>
  <c r="L461" i="47"/>
  <c r="N460" i="47"/>
  <c r="O460" i="47" s="1"/>
  <c r="P460" i="47" s="1"/>
  <c r="M460" i="47" s="1"/>
  <c r="I460" i="47" s="1"/>
  <c r="L460" i="47"/>
  <c r="H460" i="47" s="1"/>
  <c r="N459" i="47"/>
  <c r="O459" i="47" s="1"/>
  <c r="P459" i="47" s="1"/>
  <c r="M459" i="47" s="1"/>
  <c r="I459" i="47" s="1"/>
  <c r="L459" i="47"/>
  <c r="N458" i="47"/>
  <c r="L458" i="47"/>
  <c r="H458" i="47" s="1"/>
  <c r="N457" i="47"/>
  <c r="O457" i="47" s="1"/>
  <c r="P457" i="47" s="1"/>
  <c r="M457" i="47" s="1"/>
  <c r="I457" i="47" s="1"/>
  <c r="L457" i="47"/>
  <c r="N456" i="47"/>
  <c r="L456" i="47"/>
  <c r="H456" i="47" s="1"/>
  <c r="N455" i="47"/>
  <c r="O455" i="47" s="1"/>
  <c r="P455" i="47" s="1"/>
  <c r="M455" i="47" s="1"/>
  <c r="I455" i="47" s="1"/>
  <c r="L455" i="47"/>
  <c r="N454" i="47"/>
  <c r="O454" i="47" s="1"/>
  <c r="P454" i="47" s="1"/>
  <c r="M454" i="47" s="1"/>
  <c r="I454" i="47" s="1"/>
  <c r="L454" i="47"/>
  <c r="H454" i="47" s="1"/>
  <c r="N453" i="47"/>
  <c r="O453" i="47" s="1"/>
  <c r="P453" i="47" s="1"/>
  <c r="M453" i="47" s="1"/>
  <c r="I453" i="47" s="1"/>
  <c r="L453" i="47"/>
  <c r="N452" i="47"/>
  <c r="L452" i="47"/>
  <c r="H452" i="47" s="1"/>
  <c r="N451" i="47"/>
  <c r="O451" i="47" s="1"/>
  <c r="P451" i="47" s="1"/>
  <c r="M451" i="47" s="1"/>
  <c r="I451" i="47" s="1"/>
  <c r="L451" i="47"/>
  <c r="N450" i="47"/>
  <c r="O450" i="47" s="1"/>
  <c r="L450" i="47"/>
  <c r="H450" i="47" s="1"/>
  <c r="N449" i="47"/>
  <c r="O449" i="47" s="1"/>
  <c r="P449" i="47" s="1"/>
  <c r="M449" i="47" s="1"/>
  <c r="I449" i="47" s="1"/>
  <c r="L449" i="47"/>
  <c r="N448" i="47"/>
  <c r="L448" i="47"/>
  <c r="H448" i="47" s="1"/>
  <c r="N447" i="47"/>
  <c r="O447" i="47" s="1"/>
  <c r="P447" i="47" s="1"/>
  <c r="M447" i="47" s="1"/>
  <c r="I447" i="47" s="1"/>
  <c r="L447" i="47"/>
  <c r="N446" i="47"/>
  <c r="O446" i="47" s="1"/>
  <c r="P446" i="47" s="1"/>
  <c r="M446" i="47" s="1"/>
  <c r="I446" i="47" s="1"/>
  <c r="L446" i="47"/>
  <c r="H446" i="47" s="1"/>
  <c r="N445" i="47"/>
  <c r="O445" i="47" s="1"/>
  <c r="P445" i="47" s="1"/>
  <c r="M445" i="47" s="1"/>
  <c r="I445" i="47" s="1"/>
  <c r="L445" i="47"/>
  <c r="N444" i="47"/>
  <c r="O444" i="47" s="1"/>
  <c r="P444" i="47" s="1"/>
  <c r="M444" i="47" s="1"/>
  <c r="I444" i="47" s="1"/>
  <c r="L444" i="47"/>
  <c r="H444" i="47" s="1"/>
  <c r="N443" i="47"/>
  <c r="O443" i="47" s="1"/>
  <c r="P443" i="47" s="1"/>
  <c r="M443" i="47" s="1"/>
  <c r="I443" i="47" s="1"/>
  <c r="L443" i="47"/>
  <c r="N442" i="47"/>
  <c r="O442" i="47" s="1"/>
  <c r="P442" i="47" s="1"/>
  <c r="M442" i="47" s="1"/>
  <c r="I442" i="47" s="1"/>
  <c r="L442" i="47"/>
  <c r="H442" i="47" s="1"/>
  <c r="N441" i="47"/>
  <c r="O441" i="47" s="1"/>
  <c r="P441" i="47" s="1"/>
  <c r="M441" i="47" s="1"/>
  <c r="I441" i="47" s="1"/>
  <c r="L441" i="47"/>
  <c r="N440" i="47"/>
  <c r="L440" i="47"/>
  <c r="H440" i="47" s="1"/>
  <c r="N439" i="47"/>
  <c r="O439" i="47" s="1"/>
  <c r="P439" i="47" s="1"/>
  <c r="M439" i="47" s="1"/>
  <c r="I439" i="47" s="1"/>
  <c r="L439" i="47"/>
  <c r="N438" i="47"/>
  <c r="O438" i="47" s="1"/>
  <c r="P438" i="47" s="1"/>
  <c r="M438" i="47" s="1"/>
  <c r="I438" i="47" s="1"/>
  <c r="L438" i="47"/>
  <c r="H438" i="47" s="1"/>
  <c r="N437" i="47"/>
  <c r="O437" i="47" s="1"/>
  <c r="P437" i="47" s="1"/>
  <c r="M437" i="47" s="1"/>
  <c r="I437" i="47" s="1"/>
  <c r="L437" i="47"/>
  <c r="N436" i="47"/>
  <c r="O436" i="47" s="1"/>
  <c r="P436" i="47" s="1"/>
  <c r="M436" i="47" s="1"/>
  <c r="I436" i="47" s="1"/>
  <c r="L436" i="47"/>
  <c r="H436" i="47" s="1"/>
  <c r="N435" i="47"/>
  <c r="O435" i="47" s="1"/>
  <c r="P435" i="47" s="1"/>
  <c r="M435" i="47" s="1"/>
  <c r="I435" i="47" s="1"/>
  <c r="L435" i="47"/>
  <c r="N434" i="47"/>
  <c r="O434" i="47" s="1"/>
  <c r="P434" i="47" s="1"/>
  <c r="M434" i="47" s="1"/>
  <c r="I434" i="47" s="1"/>
  <c r="L434" i="47"/>
  <c r="H434" i="47" s="1"/>
  <c r="N433" i="47"/>
  <c r="O433" i="47" s="1"/>
  <c r="P433" i="47" s="1"/>
  <c r="M433" i="47" s="1"/>
  <c r="I433" i="47" s="1"/>
  <c r="L433" i="47"/>
  <c r="N432" i="47"/>
  <c r="L432" i="47"/>
  <c r="H432" i="47" s="1"/>
  <c r="N431" i="47"/>
  <c r="O431" i="47" s="1"/>
  <c r="P431" i="47" s="1"/>
  <c r="M431" i="47" s="1"/>
  <c r="I431" i="47" s="1"/>
  <c r="L431" i="47"/>
  <c r="N430" i="47"/>
  <c r="O430" i="47" s="1"/>
  <c r="P430" i="47" s="1"/>
  <c r="M430" i="47" s="1"/>
  <c r="I430" i="47" s="1"/>
  <c r="L430" i="47"/>
  <c r="H430" i="47" s="1"/>
  <c r="N429" i="47"/>
  <c r="O429" i="47" s="1"/>
  <c r="P429" i="47" s="1"/>
  <c r="M429" i="47" s="1"/>
  <c r="I429" i="47" s="1"/>
  <c r="L429" i="47"/>
  <c r="N428" i="47"/>
  <c r="O428" i="47" s="1"/>
  <c r="P428" i="47" s="1"/>
  <c r="M428" i="47" s="1"/>
  <c r="I428" i="47" s="1"/>
  <c r="L428" i="47"/>
  <c r="H428" i="47" s="1"/>
  <c r="N427" i="47"/>
  <c r="O427" i="47" s="1"/>
  <c r="P427" i="47" s="1"/>
  <c r="M427" i="47" s="1"/>
  <c r="I427" i="47" s="1"/>
  <c r="L427" i="47"/>
  <c r="N426" i="47"/>
  <c r="O426" i="47" s="1"/>
  <c r="P426" i="47" s="1"/>
  <c r="M426" i="47" s="1"/>
  <c r="I426" i="47" s="1"/>
  <c r="L426" i="47"/>
  <c r="H426" i="47" s="1"/>
  <c r="N425" i="47"/>
  <c r="O425" i="47" s="1"/>
  <c r="P425" i="47" s="1"/>
  <c r="M425" i="47" s="1"/>
  <c r="I425" i="47" s="1"/>
  <c r="L425" i="47"/>
  <c r="N424" i="47"/>
  <c r="L424" i="47"/>
  <c r="H424" i="47" s="1"/>
  <c r="N423" i="47"/>
  <c r="O423" i="47" s="1"/>
  <c r="P423" i="47" s="1"/>
  <c r="M423" i="47" s="1"/>
  <c r="I423" i="47" s="1"/>
  <c r="L423" i="47"/>
  <c r="N422" i="47"/>
  <c r="O422" i="47" s="1"/>
  <c r="P422" i="47" s="1"/>
  <c r="M422" i="47" s="1"/>
  <c r="I422" i="47" s="1"/>
  <c r="L422" i="47"/>
  <c r="H422" i="47" s="1"/>
  <c r="N421" i="47"/>
  <c r="O421" i="47" s="1"/>
  <c r="P421" i="47" s="1"/>
  <c r="M421" i="47" s="1"/>
  <c r="I421" i="47" s="1"/>
  <c r="L421" i="47"/>
  <c r="N420" i="47"/>
  <c r="O420" i="47" s="1"/>
  <c r="P420" i="47" s="1"/>
  <c r="M420" i="47" s="1"/>
  <c r="I420" i="47" s="1"/>
  <c r="L420" i="47"/>
  <c r="H420" i="47" s="1"/>
  <c r="N419" i="47"/>
  <c r="L419" i="47"/>
  <c r="N418" i="47"/>
  <c r="O418" i="47" s="1"/>
  <c r="P418" i="47" s="1"/>
  <c r="M418" i="47" s="1"/>
  <c r="I418" i="47" s="1"/>
  <c r="L418" i="47"/>
  <c r="H418" i="47" s="1"/>
  <c r="N417" i="47"/>
  <c r="L417" i="47"/>
  <c r="N416" i="47"/>
  <c r="L416" i="47"/>
  <c r="H416" i="47" s="1"/>
  <c r="N415" i="47"/>
  <c r="L415" i="47"/>
  <c r="N414" i="47"/>
  <c r="L414" i="47"/>
  <c r="H414" i="47" s="1"/>
  <c r="N413" i="47"/>
  <c r="L413" i="47"/>
  <c r="N412" i="47"/>
  <c r="L412" i="47"/>
  <c r="H412" i="47" s="1"/>
  <c r="N411" i="47"/>
  <c r="L411" i="47"/>
  <c r="N410" i="47"/>
  <c r="L410" i="47"/>
  <c r="H410" i="47" s="1"/>
  <c r="N409" i="47"/>
  <c r="L409" i="47"/>
  <c r="N408" i="47"/>
  <c r="O408" i="47" s="1"/>
  <c r="P408" i="47" s="1"/>
  <c r="M408" i="47" s="1"/>
  <c r="I408" i="47" s="1"/>
  <c r="L408" i="47"/>
  <c r="H408" i="47" s="1"/>
  <c r="N407" i="47"/>
  <c r="L407" i="47"/>
  <c r="N406" i="47"/>
  <c r="O406" i="47" s="1"/>
  <c r="L406" i="47"/>
  <c r="H406" i="47" s="1"/>
  <c r="N405" i="47"/>
  <c r="L405" i="47"/>
  <c r="N404" i="47"/>
  <c r="O404" i="47" s="1"/>
  <c r="L404" i="47"/>
  <c r="H404" i="47" s="1"/>
  <c r="N403" i="47"/>
  <c r="O403" i="47" s="1"/>
  <c r="P403" i="47" s="1"/>
  <c r="M403" i="47" s="1"/>
  <c r="I403" i="47" s="1"/>
  <c r="L403" i="47"/>
  <c r="N402" i="47"/>
  <c r="L402" i="47"/>
  <c r="H402" i="47" s="1"/>
  <c r="N401" i="47"/>
  <c r="L401" i="47"/>
  <c r="N400" i="47"/>
  <c r="L400" i="47"/>
  <c r="H400" i="47" s="1"/>
  <c r="N399" i="47"/>
  <c r="O399" i="47" s="1"/>
  <c r="P399" i="47" s="1"/>
  <c r="M399" i="47" s="1"/>
  <c r="I399" i="47" s="1"/>
  <c r="L399" i="47"/>
  <c r="N398" i="47"/>
  <c r="O398" i="47" s="1"/>
  <c r="P398" i="47" s="1"/>
  <c r="M398" i="47" s="1"/>
  <c r="I398" i="47" s="1"/>
  <c r="L398" i="47"/>
  <c r="H398" i="47" s="1"/>
  <c r="N397" i="47"/>
  <c r="L397" i="47"/>
  <c r="N396" i="47"/>
  <c r="O396" i="47" s="1"/>
  <c r="P396" i="47" s="1"/>
  <c r="M396" i="47" s="1"/>
  <c r="I396" i="47" s="1"/>
  <c r="L396" i="47"/>
  <c r="H396" i="47" s="1"/>
  <c r="N395" i="47"/>
  <c r="O395" i="47" s="1"/>
  <c r="P395" i="47" s="1"/>
  <c r="M395" i="47" s="1"/>
  <c r="I395" i="47" s="1"/>
  <c r="L395" i="47"/>
  <c r="N394" i="47"/>
  <c r="L394" i="47"/>
  <c r="H394" i="47" s="1"/>
  <c r="N393" i="47"/>
  <c r="L393" i="47"/>
  <c r="N392" i="47"/>
  <c r="O392" i="47" s="1"/>
  <c r="P392" i="47" s="1"/>
  <c r="M392" i="47" s="1"/>
  <c r="I392" i="47" s="1"/>
  <c r="L392" i="47"/>
  <c r="H392" i="47" s="1"/>
  <c r="N391" i="47"/>
  <c r="O391" i="47" s="1"/>
  <c r="P391" i="47" s="1"/>
  <c r="M391" i="47" s="1"/>
  <c r="I391" i="47" s="1"/>
  <c r="L391" i="47"/>
  <c r="N390" i="47"/>
  <c r="L390" i="47"/>
  <c r="H390" i="47" s="1"/>
  <c r="N389" i="47"/>
  <c r="L389" i="47"/>
  <c r="N388" i="47"/>
  <c r="O388" i="47" s="1"/>
  <c r="L388" i="47"/>
  <c r="H388" i="47" s="1"/>
  <c r="N387" i="47"/>
  <c r="L387" i="47"/>
  <c r="N386" i="47"/>
  <c r="L386" i="47"/>
  <c r="H386" i="47" s="1"/>
  <c r="N385" i="47"/>
  <c r="L385" i="47"/>
  <c r="N384" i="47"/>
  <c r="O384" i="47" s="1"/>
  <c r="L384" i="47"/>
  <c r="H384" i="47" s="1"/>
  <c r="N383" i="47"/>
  <c r="L383" i="47"/>
  <c r="N382" i="47"/>
  <c r="O382" i="47" s="1"/>
  <c r="P382" i="47" s="1"/>
  <c r="M382" i="47" s="1"/>
  <c r="I382" i="47" s="1"/>
  <c r="L382" i="47"/>
  <c r="H382" i="47" s="1"/>
  <c r="N381" i="47"/>
  <c r="L381" i="47"/>
  <c r="N380" i="47"/>
  <c r="O380" i="47" s="1"/>
  <c r="L380" i="47"/>
  <c r="H380" i="47" s="1"/>
  <c r="N379" i="47"/>
  <c r="L379" i="47"/>
  <c r="N378" i="47"/>
  <c r="L378" i="47"/>
  <c r="H378" i="47" s="1"/>
  <c r="N377" i="47"/>
  <c r="L377" i="47"/>
  <c r="N376" i="47"/>
  <c r="L376" i="47"/>
  <c r="H376" i="47" s="1"/>
  <c r="N375" i="47"/>
  <c r="L375" i="47"/>
  <c r="N374" i="47"/>
  <c r="O374" i="47" s="1"/>
  <c r="P374" i="47" s="1"/>
  <c r="M374" i="47" s="1"/>
  <c r="I374" i="47" s="1"/>
  <c r="L374" i="47"/>
  <c r="H374" i="47" s="1"/>
  <c r="N373" i="47"/>
  <c r="L373" i="47"/>
  <c r="N372" i="47"/>
  <c r="L372" i="47"/>
  <c r="H372" i="47" s="1"/>
  <c r="N371" i="47"/>
  <c r="L371" i="47"/>
  <c r="N370" i="47"/>
  <c r="O370" i="47" s="1"/>
  <c r="L370" i="47"/>
  <c r="H370" i="47" s="1"/>
  <c r="N369" i="47"/>
  <c r="L369" i="47"/>
  <c r="N368" i="47"/>
  <c r="L368" i="47"/>
  <c r="H368" i="47" s="1"/>
  <c r="N367" i="47"/>
  <c r="O367" i="47" s="1"/>
  <c r="P367" i="47" s="1"/>
  <c r="M367" i="47" s="1"/>
  <c r="I367" i="47" s="1"/>
  <c r="L367" i="47"/>
  <c r="N366" i="47"/>
  <c r="L366" i="47"/>
  <c r="H366" i="47" s="1"/>
  <c r="N365" i="47"/>
  <c r="O365" i="47" s="1"/>
  <c r="P365" i="47" s="1"/>
  <c r="M365" i="47" s="1"/>
  <c r="I365" i="47" s="1"/>
  <c r="L365" i="47"/>
  <c r="N364" i="47"/>
  <c r="O364" i="47" s="1"/>
  <c r="P364" i="47" s="1"/>
  <c r="M364" i="47" s="1"/>
  <c r="I364" i="47" s="1"/>
  <c r="L364" i="47"/>
  <c r="H364" i="47" s="1"/>
  <c r="N363" i="47"/>
  <c r="L363" i="47"/>
  <c r="N362" i="47"/>
  <c r="L362" i="47"/>
  <c r="H362" i="47" s="1"/>
  <c r="N361" i="47"/>
  <c r="O361" i="47" s="1"/>
  <c r="P361" i="47" s="1"/>
  <c r="M361" i="47" s="1"/>
  <c r="I361" i="47" s="1"/>
  <c r="L361" i="47"/>
  <c r="N360" i="47"/>
  <c r="O360" i="47" s="1"/>
  <c r="P360" i="47" s="1"/>
  <c r="M360" i="47" s="1"/>
  <c r="I360" i="47" s="1"/>
  <c r="L360" i="47"/>
  <c r="H360" i="47" s="1"/>
  <c r="N359" i="47"/>
  <c r="L359" i="47"/>
  <c r="N358" i="47"/>
  <c r="L358" i="47"/>
  <c r="H358" i="47" s="1"/>
  <c r="N357" i="47"/>
  <c r="O357" i="47" s="1"/>
  <c r="P357" i="47" s="1"/>
  <c r="M357" i="47" s="1"/>
  <c r="I357" i="47" s="1"/>
  <c r="L357" i="47"/>
  <c r="N356" i="47"/>
  <c r="L356" i="47"/>
  <c r="H356" i="47" s="1"/>
  <c r="N355" i="47"/>
  <c r="L355" i="47"/>
  <c r="N354" i="47"/>
  <c r="L354" i="47"/>
  <c r="H354" i="47" s="1"/>
  <c r="N353" i="47"/>
  <c r="O353" i="47" s="1"/>
  <c r="P353" i="47" s="1"/>
  <c r="M353" i="47" s="1"/>
  <c r="I353" i="47" s="1"/>
  <c r="L353" i="47"/>
  <c r="N352" i="47"/>
  <c r="L352" i="47"/>
  <c r="H352" i="47" s="1"/>
  <c r="N351" i="47"/>
  <c r="L351" i="47"/>
  <c r="N350" i="47"/>
  <c r="L350" i="47"/>
  <c r="H350" i="47" s="1"/>
  <c r="N349" i="47"/>
  <c r="L349" i="47"/>
  <c r="N348" i="47"/>
  <c r="L348" i="47"/>
  <c r="H348" i="47" s="1"/>
  <c r="N347" i="47"/>
  <c r="L347" i="47"/>
  <c r="N346" i="47"/>
  <c r="O346" i="47" s="1"/>
  <c r="P346" i="47" s="1"/>
  <c r="M346" i="47" s="1"/>
  <c r="I346" i="47" s="1"/>
  <c r="L346" i="47"/>
  <c r="H346" i="47" s="1"/>
  <c r="N345" i="47"/>
  <c r="L345" i="47"/>
  <c r="N344" i="47"/>
  <c r="O344" i="47" s="1"/>
  <c r="L344" i="47"/>
  <c r="H344" i="47" s="1"/>
  <c r="N343" i="47"/>
  <c r="L343" i="47"/>
  <c r="N342" i="47"/>
  <c r="O342" i="47" s="1"/>
  <c r="P342" i="47" s="1"/>
  <c r="M342" i="47" s="1"/>
  <c r="I342" i="47" s="1"/>
  <c r="L342" i="47"/>
  <c r="H342" i="47" s="1"/>
  <c r="N341" i="47"/>
  <c r="L341" i="47"/>
  <c r="N340" i="47"/>
  <c r="O340" i="47" s="1"/>
  <c r="P340" i="47" s="1"/>
  <c r="M340" i="47" s="1"/>
  <c r="I340" i="47" s="1"/>
  <c r="L340" i="47"/>
  <c r="H340" i="47" s="1"/>
  <c r="N339" i="47"/>
  <c r="L339" i="47"/>
  <c r="N338" i="47"/>
  <c r="O338" i="47" s="1"/>
  <c r="P338" i="47" s="1"/>
  <c r="M338" i="47" s="1"/>
  <c r="I338" i="47" s="1"/>
  <c r="L338" i="47"/>
  <c r="H338" i="47" s="1"/>
  <c r="N337" i="47"/>
  <c r="L337" i="47"/>
  <c r="N336" i="47"/>
  <c r="L336" i="47"/>
  <c r="H336" i="47" s="1"/>
  <c r="N335" i="47"/>
  <c r="L335" i="47"/>
  <c r="N334" i="47"/>
  <c r="O334" i="47" s="1"/>
  <c r="P334" i="47" s="1"/>
  <c r="M334" i="47" s="1"/>
  <c r="I334" i="47" s="1"/>
  <c r="L334" i="47"/>
  <c r="H334" i="47" s="1"/>
  <c r="N333" i="47"/>
  <c r="L333" i="47"/>
  <c r="N332" i="47"/>
  <c r="L332" i="47"/>
  <c r="H332" i="47" s="1"/>
  <c r="N331" i="47"/>
  <c r="L331" i="47"/>
  <c r="N330" i="47"/>
  <c r="O330" i="47" s="1"/>
  <c r="P330" i="47" s="1"/>
  <c r="M330" i="47" s="1"/>
  <c r="I330" i="47" s="1"/>
  <c r="L330" i="47"/>
  <c r="H330" i="47" s="1"/>
  <c r="N329" i="47"/>
  <c r="L329" i="47"/>
  <c r="N328" i="47"/>
  <c r="L328" i="47"/>
  <c r="H328" i="47" s="1"/>
  <c r="N327" i="47"/>
  <c r="L327" i="47"/>
  <c r="N326" i="47"/>
  <c r="O326" i="47" s="1"/>
  <c r="P326" i="47" s="1"/>
  <c r="M326" i="47" s="1"/>
  <c r="I326" i="47" s="1"/>
  <c r="L326" i="47"/>
  <c r="H326" i="47" s="1"/>
  <c r="N325" i="47"/>
  <c r="L325" i="47"/>
  <c r="N324" i="47"/>
  <c r="L324" i="47"/>
  <c r="H324" i="47" s="1"/>
  <c r="N323" i="47"/>
  <c r="L323" i="47"/>
  <c r="N322" i="47"/>
  <c r="O322" i="47" s="1"/>
  <c r="P322" i="47" s="1"/>
  <c r="M322" i="47" s="1"/>
  <c r="I322" i="47" s="1"/>
  <c r="L322" i="47"/>
  <c r="H322" i="47" s="1"/>
  <c r="N321" i="47"/>
  <c r="L321" i="47"/>
  <c r="N320" i="47"/>
  <c r="O320" i="47" s="1"/>
  <c r="L320" i="47"/>
  <c r="H320" i="47" s="1"/>
  <c r="N319" i="47"/>
  <c r="L319" i="47"/>
  <c r="N318" i="47"/>
  <c r="O318" i="47" s="1"/>
  <c r="P318" i="47" s="1"/>
  <c r="M318" i="47" s="1"/>
  <c r="I318" i="47" s="1"/>
  <c r="L318" i="47"/>
  <c r="H318" i="47" s="1"/>
  <c r="N317" i="47"/>
  <c r="L317" i="47"/>
  <c r="N316" i="47"/>
  <c r="L316" i="47"/>
  <c r="H316" i="47" s="1"/>
  <c r="N315" i="47"/>
  <c r="L315" i="47"/>
  <c r="N314" i="47"/>
  <c r="O314" i="47" s="1"/>
  <c r="P314" i="47" s="1"/>
  <c r="M314" i="47" s="1"/>
  <c r="I314" i="47" s="1"/>
  <c r="L314" i="47"/>
  <c r="H314" i="47" s="1"/>
  <c r="N313" i="47"/>
  <c r="L313" i="47"/>
  <c r="N312" i="47"/>
  <c r="L312" i="47"/>
  <c r="H312" i="47" s="1"/>
  <c r="N311" i="47"/>
  <c r="L311" i="47"/>
  <c r="N310" i="47"/>
  <c r="O310" i="47" s="1"/>
  <c r="P310" i="47" s="1"/>
  <c r="M310" i="47" s="1"/>
  <c r="I310" i="47" s="1"/>
  <c r="L310" i="47"/>
  <c r="H310" i="47" s="1"/>
  <c r="N309" i="47"/>
  <c r="L309" i="47"/>
  <c r="N308" i="47"/>
  <c r="L308" i="47"/>
  <c r="H308" i="47" s="1"/>
  <c r="N307" i="47"/>
  <c r="L307" i="47"/>
  <c r="N306" i="47"/>
  <c r="O306" i="47" s="1"/>
  <c r="P306" i="47" s="1"/>
  <c r="M306" i="47" s="1"/>
  <c r="I306" i="47" s="1"/>
  <c r="L306" i="47"/>
  <c r="H306" i="47" s="1"/>
  <c r="N305" i="47"/>
  <c r="L305" i="47"/>
  <c r="N304" i="47"/>
  <c r="L304" i="47"/>
  <c r="H304" i="47" s="1"/>
  <c r="N303" i="47"/>
  <c r="L303" i="47"/>
  <c r="N302" i="47"/>
  <c r="O302" i="47" s="1"/>
  <c r="P302" i="47" s="1"/>
  <c r="M302" i="47" s="1"/>
  <c r="I302" i="47" s="1"/>
  <c r="L302" i="47"/>
  <c r="H302" i="47" s="1"/>
  <c r="N301" i="47"/>
  <c r="L301" i="47"/>
  <c r="N300" i="47"/>
  <c r="L300" i="47"/>
  <c r="H300" i="47" s="1"/>
  <c r="N299" i="47"/>
  <c r="L299" i="47"/>
  <c r="N298" i="47"/>
  <c r="O298" i="47" s="1"/>
  <c r="P298" i="47" s="1"/>
  <c r="M298" i="47" s="1"/>
  <c r="I298" i="47" s="1"/>
  <c r="L298" i="47"/>
  <c r="H298" i="47" s="1"/>
  <c r="N297" i="47"/>
  <c r="O297" i="47" s="1"/>
  <c r="L297" i="47"/>
  <c r="N296" i="47"/>
  <c r="L296" i="47"/>
  <c r="H296" i="47" s="1"/>
  <c r="N295" i="47"/>
  <c r="L295" i="47"/>
  <c r="N294" i="47"/>
  <c r="O294" i="47" s="1"/>
  <c r="P294" i="47" s="1"/>
  <c r="M294" i="47" s="1"/>
  <c r="I294" i="47" s="1"/>
  <c r="L294" i="47"/>
  <c r="H294" i="47" s="1"/>
  <c r="N293" i="47"/>
  <c r="L293" i="47"/>
  <c r="N292" i="47"/>
  <c r="L292" i="47"/>
  <c r="H292" i="47" s="1"/>
  <c r="N291" i="47"/>
  <c r="L291" i="47"/>
  <c r="N290" i="47"/>
  <c r="O290" i="47" s="1"/>
  <c r="P290" i="47" s="1"/>
  <c r="M290" i="47" s="1"/>
  <c r="I290" i="47" s="1"/>
  <c r="L290" i="47"/>
  <c r="H290" i="47" s="1"/>
  <c r="N289" i="47"/>
  <c r="L289" i="47"/>
  <c r="N288" i="47"/>
  <c r="L288" i="47"/>
  <c r="H288" i="47" s="1"/>
  <c r="N287" i="47"/>
  <c r="O287" i="47" s="1"/>
  <c r="P287" i="47" s="1"/>
  <c r="M287" i="47" s="1"/>
  <c r="I287" i="47" s="1"/>
  <c r="L287" i="47"/>
  <c r="N286" i="47"/>
  <c r="O286" i="47" s="1"/>
  <c r="P286" i="47" s="1"/>
  <c r="M286" i="47" s="1"/>
  <c r="I286" i="47" s="1"/>
  <c r="L286" i="47"/>
  <c r="H286" i="47" s="1"/>
  <c r="N285" i="47"/>
  <c r="L285" i="47"/>
  <c r="N284" i="47"/>
  <c r="L284" i="47"/>
  <c r="H284" i="47" s="1"/>
  <c r="N283" i="47"/>
  <c r="L283" i="47"/>
  <c r="N282" i="47"/>
  <c r="O282" i="47" s="1"/>
  <c r="P282" i="47" s="1"/>
  <c r="M282" i="47" s="1"/>
  <c r="I282" i="47" s="1"/>
  <c r="L282" i="47"/>
  <c r="H282" i="47" s="1"/>
  <c r="N281" i="47"/>
  <c r="L281" i="47"/>
  <c r="N280" i="47"/>
  <c r="L280" i="47"/>
  <c r="H280" i="47" s="1"/>
  <c r="N279" i="47"/>
  <c r="L279" i="47"/>
  <c r="N278" i="47"/>
  <c r="L278" i="47"/>
  <c r="H278" i="47" s="1"/>
  <c r="N277" i="47"/>
  <c r="L277" i="47"/>
  <c r="N276" i="47"/>
  <c r="L276" i="47"/>
  <c r="H276" i="47" s="1"/>
  <c r="N275" i="47"/>
  <c r="L275" i="47"/>
  <c r="N274" i="47"/>
  <c r="O274" i="47" s="1"/>
  <c r="P274" i="47" s="1"/>
  <c r="M274" i="47" s="1"/>
  <c r="I274" i="47" s="1"/>
  <c r="L274" i="47"/>
  <c r="H274" i="47" s="1"/>
  <c r="N273" i="47"/>
  <c r="L273" i="47"/>
  <c r="N272" i="47"/>
  <c r="L272" i="47"/>
  <c r="H272" i="47" s="1"/>
  <c r="N271" i="47"/>
  <c r="O271" i="47" s="1"/>
  <c r="P271" i="47" s="1"/>
  <c r="M271" i="47" s="1"/>
  <c r="I271" i="47" s="1"/>
  <c r="L271" i="47"/>
  <c r="N270" i="47"/>
  <c r="O270" i="47" s="1"/>
  <c r="P270" i="47" s="1"/>
  <c r="M270" i="47" s="1"/>
  <c r="I270" i="47" s="1"/>
  <c r="L270" i="47"/>
  <c r="H270" i="47" s="1"/>
  <c r="N269" i="47"/>
  <c r="L269" i="47"/>
  <c r="N268" i="47"/>
  <c r="L268" i="47"/>
  <c r="H268" i="47" s="1"/>
  <c r="N267" i="47"/>
  <c r="L267" i="47"/>
  <c r="N266" i="47"/>
  <c r="O266" i="47" s="1"/>
  <c r="P266" i="47" s="1"/>
  <c r="M266" i="47" s="1"/>
  <c r="I266" i="47" s="1"/>
  <c r="L266" i="47"/>
  <c r="H266" i="47" s="1"/>
  <c r="N265" i="47"/>
  <c r="L265" i="47"/>
  <c r="N264" i="47"/>
  <c r="L264" i="47"/>
  <c r="H264" i="47" s="1"/>
  <c r="N263" i="47"/>
  <c r="L263" i="47"/>
  <c r="N262" i="47"/>
  <c r="O262" i="47" s="1"/>
  <c r="P262" i="47" s="1"/>
  <c r="M262" i="47" s="1"/>
  <c r="I262" i="47" s="1"/>
  <c r="L262" i="47"/>
  <c r="H262" i="47" s="1"/>
  <c r="N261" i="47"/>
  <c r="L261" i="47"/>
  <c r="N260" i="47"/>
  <c r="L260" i="47"/>
  <c r="H260" i="47" s="1"/>
  <c r="N259" i="47"/>
  <c r="L259" i="47"/>
  <c r="N258" i="47"/>
  <c r="L258" i="47"/>
  <c r="H258" i="47" s="1"/>
  <c r="N257" i="47"/>
  <c r="O257" i="47" s="1"/>
  <c r="P257" i="47" s="1"/>
  <c r="M257" i="47" s="1"/>
  <c r="I257" i="47" s="1"/>
  <c r="L257" i="47"/>
  <c r="N256" i="47"/>
  <c r="L256" i="47"/>
  <c r="H256" i="47" s="1"/>
  <c r="N255" i="47"/>
  <c r="L255" i="47"/>
  <c r="N254" i="47"/>
  <c r="O254" i="47" s="1"/>
  <c r="P254" i="47" s="1"/>
  <c r="M254" i="47" s="1"/>
  <c r="I254" i="47" s="1"/>
  <c r="L254" i="47"/>
  <c r="H254" i="47" s="1"/>
  <c r="N253" i="47"/>
  <c r="O253" i="47" s="1"/>
  <c r="P253" i="47" s="1"/>
  <c r="M253" i="47" s="1"/>
  <c r="I253" i="47" s="1"/>
  <c r="L253" i="47"/>
  <c r="N252" i="47"/>
  <c r="L252" i="47"/>
  <c r="H252" i="47" s="1"/>
  <c r="N251" i="47"/>
  <c r="O251" i="47" s="1"/>
  <c r="P251" i="47" s="1"/>
  <c r="M251" i="47" s="1"/>
  <c r="I251" i="47" s="1"/>
  <c r="L251" i="47"/>
  <c r="N250" i="47"/>
  <c r="O250" i="47" s="1"/>
  <c r="P250" i="47" s="1"/>
  <c r="M250" i="47" s="1"/>
  <c r="I250" i="47" s="1"/>
  <c r="L250" i="47"/>
  <c r="H250" i="47" s="1"/>
  <c r="N249" i="47"/>
  <c r="O249" i="47" s="1"/>
  <c r="P249" i="47" s="1"/>
  <c r="M249" i="47" s="1"/>
  <c r="I249" i="47" s="1"/>
  <c r="L249" i="47"/>
  <c r="N248" i="47"/>
  <c r="O248" i="47" s="1"/>
  <c r="L248" i="47"/>
  <c r="H248" i="47" s="1"/>
  <c r="N247" i="47"/>
  <c r="L247" i="47"/>
  <c r="N246" i="47"/>
  <c r="O246" i="47" s="1"/>
  <c r="L246" i="47"/>
  <c r="H246" i="47" s="1"/>
  <c r="N245" i="47"/>
  <c r="L245" i="47"/>
  <c r="N244" i="47"/>
  <c r="L244" i="47"/>
  <c r="H244" i="47" s="1"/>
  <c r="N243" i="47"/>
  <c r="O243" i="47" s="1"/>
  <c r="P243" i="47" s="1"/>
  <c r="M243" i="47" s="1"/>
  <c r="I243" i="47" s="1"/>
  <c r="L243" i="47"/>
  <c r="N242" i="47"/>
  <c r="O242" i="47" s="1"/>
  <c r="P242" i="47" s="1"/>
  <c r="M242" i="47" s="1"/>
  <c r="I242" i="47" s="1"/>
  <c r="L242" i="47"/>
  <c r="H242" i="47" s="1"/>
  <c r="N241" i="47"/>
  <c r="O241" i="47" s="1"/>
  <c r="P241" i="47" s="1"/>
  <c r="M241" i="47" s="1"/>
  <c r="I241" i="47" s="1"/>
  <c r="L241" i="47"/>
  <c r="N240" i="47"/>
  <c r="L240" i="47"/>
  <c r="H240" i="47" s="1"/>
  <c r="N239" i="47"/>
  <c r="L239" i="47"/>
  <c r="N238" i="47"/>
  <c r="O238" i="47" s="1"/>
  <c r="P238" i="47" s="1"/>
  <c r="M238" i="47" s="1"/>
  <c r="I238" i="47" s="1"/>
  <c r="L238" i="47"/>
  <c r="H238" i="47" s="1"/>
  <c r="N237" i="47"/>
  <c r="O237" i="47" s="1"/>
  <c r="P237" i="47" s="1"/>
  <c r="M237" i="47" s="1"/>
  <c r="I237" i="47" s="1"/>
  <c r="L237" i="47"/>
  <c r="N236" i="47"/>
  <c r="O236" i="47" s="1"/>
  <c r="P236" i="47" s="1"/>
  <c r="M236" i="47" s="1"/>
  <c r="I236" i="47" s="1"/>
  <c r="L236" i="47"/>
  <c r="H236" i="47" s="1"/>
  <c r="N235" i="47"/>
  <c r="O235" i="47" s="1"/>
  <c r="P235" i="47" s="1"/>
  <c r="M235" i="47" s="1"/>
  <c r="I235" i="47" s="1"/>
  <c r="L235" i="47"/>
  <c r="N234" i="47"/>
  <c r="L234" i="47"/>
  <c r="H234" i="47" s="1"/>
  <c r="N233" i="47"/>
  <c r="O233" i="47" s="1"/>
  <c r="P233" i="47" s="1"/>
  <c r="M233" i="47" s="1"/>
  <c r="I233" i="47" s="1"/>
  <c r="L233" i="47"/>
  <c r="N232" i="47"/>
  <c r="O232" i="47" s="1"/>
  <c r="P232" i="47" s="1"/>
  <c r="M232" i="47" s="1"/>
  <c r="I232" i="47" s="1"/>
  <c r="L232" i="47"/>
  <c r="H232" i="47" s="1"/>
  <c r="N231" i="47"/>
  <c r="L231" i="47"/>
  <c r="N230" i="47"/>
  <c r="L230" i="47"/>
  <c r="H230" i="47" s="1"/>
  <c r="N229" i="47"/>
  <c r="L229" i="47"/>
  <c r="N228" i="47"/>
  <c r="O228" i="47" s="1"/>
  <c r="P228" i="47" s="1"/>
  <c r="M228" i="47" s="1"/>
  <c r="I228" i="47" s="1"/>
  <c r="L228" i="47"/>
  <c r="H228" i="47" s="1"/>
  <c r="N227" i="47"/>
  <c r="O227" i="47" s="1"/>
  <c r="L227" i="47"/>
  <c r="N226" i="47"/>
  <c r="L226" i="47"/>
  <c r="H226" i="47" s="1"/>
  <c r="N225" i="47"/>
  <c r="O225" i="47" s="1"/>
  <c r="P225" i="47" s="1"/>
  <c r="M225" i="47" s="1"/>
  <c r="I225" i="47" s="1"/>
  <c r="L225" i="47"/>
  <c r="N224" i="47"/>
  <c r="O224" i="47" s="1"/>
  <c r="P224" i="47" s="1"/>
  <c r="M224" i="47" s="1"/>
  <c r="I224" i="47" s="1"/>
  <c r="L224" i="47"/>
  <c r="H224" i="47" s="1"/>
  <c r="N223" i="47"/>
  <c r="L223" i="47"/>
  <c r="N222" i="47"/>
  <c r="L222" i="47"/>
  <c r="H222" i="47" s="1"/>
  <c r="N221" i="47"/>
  <c r="O221" i="47" s="1"/>
  <c r="P221" i="47" s="1"/>
  <c r="M221" i="47" s="1"/>
  <c r="I221" i="47" s="1"/>
  <c r="L221" i="47"/>
  <c r="N220" i="47"/>
  <c r="O220" i="47" s="1"/>
  <c r="P220" i="47" s="1"/>
  <c r="M220" i="47" s="1"/>
  <c r="I220" i="47" s="1"/>
  <c r="L220" i="47"/>
  <c r="H220" i="47" s="1"/>
  <c r="N219" i="47"/>
  <c r="O219" i="47" s="1"/>
  <c r="P219" i="47" s="1"/>
  <c r="M219" i="47" s="1"/>
  <c r="I219" i="47" s="1"/>
  <c r="L219" i="47"/>
  <c r="N218" i="47"/>
  <c r="O218" i="47" s="1"/>
  <c r="L218" i="47"/>
  <c r="H218" i="47" s="1"/>
  <c r="N217" i="47"/>
  <c r="O217" i="47" s="1"/>
  <c r="P217" i="47" s="1"/>
  <c r="M217" i="47" s="1"/>
  <c r="I217" i="47" s="1"/>
  <c r="L217" i="47"/>
  <c r="N216" i="47"/>
  <c r="O216" i="47" s="1"/>
  <c r="P216" i="47" s="1"/>
  <c r="M216" i="47" s="1"/>
  <c r="I216" i="47" s="1"/>
  <c r="L216" i="47"/>
  <c r="H216" i="47" s="1"/>
  <c r="N215" i="47"/>
  <c r="L215" i="47"/>
  <c r="N214" i="47"/>
  <c r="L214" i="47"/>
  <c r="H214" i="47" s="1"/>
  <c r="N213" i="47"/>
  <c r="L213" i="47"/>
  <c r="N212" i="47"/>
  <c r="O212" i="47" s="1"/>
  <c r="P212" i="47" s="1"/>
  <c r="M212" i="47" s="1"/>
  <c r="I212" i="47" s="1"/>
  <c r="L212" i="47"/>
  <c r="H212" i="47" s="1"/>
  <c r="N211" i="47"/>
  <c r="O211" i="47" s="1"/>
  <c r="P211" i="47" s="1"/>
  <c r="M211" i="47" s="1"/>
  <c r="I211" i="47" s="1"/>
  <c r="L211" i="47"/>
  <c r="N210" i="47"/>
  <c r="O210" i="47" s="1"/>
  <c r="P210" i="47" s="1"/>
  <c r="M210" i="47" s="1"/>
  <c r="I210" i="47" s="1"/>
  <c r="L210" i="47"/>
  <c r="H210" i="47" s="1"/>
  <c r="N209" i="47"/>
  <c r="O209" i="47" s="1"/>
  <c r="P209" i="47" s="1"/>
  <c r="M209" i="47" s="1"/>
  <c r="I209" i="47" s="1"/>
  <c r="L209" i="47"/>
  <c r="N208" i="47"/>
  <c r="O208" i="47" s="1"/>
  <c r="P208" i="47" s="1"/>
  <c r="M208" i="47" s="1"/>
  <c r="I208" i="47" s="1"/>
  <c r="L208" i="47"/>
  <c r="H208" i="47" s="1"/>
  <c r="N207" i="47"/>
  <c r="L207" i="47"/>
  <c r="N206" i="47"/>
  <c r="L206" i="47"/>
  <c r="H206" i="47" s="1"/>
  <c r="N205" i="47"/>
  <c r="O205" i="47" s="1"/>
  <c r="P205" i="47" s="1"/>
  <c r="M205" i="47" s="1"/>
  <c r="I205" i="47" s="1"/>
  <c r="L205" i="47"/>
  <c r="N204" i="47"/>
  <c r="O204" i="47" s="1"/>
  <c r="P204" i="47" s="1"/>
  <c r="M204" i="47" s="1"/>
  <c r="I204" i="47" s="1"/>
  <c r="L204" i="47"/>
  <c r="H204" i="47" s="1"/>
  <c r="N203" i="47"/>
  <c r="O203" i="47" s="1"/>
  <c r="P203" i="47" s="1"/>
  <c r="M203" i="47" s="1"/>
  <c r="I203" i="47" s="1"/>
  <c r="L203" i="47"/>
  <c r="N202" i="47"/>
  <c r="O202" i="47" s="1"/>
  <c r="P202" i="47" s="1"/>
  <c r="M202" i="47" s="1"/>
  <c r="I202" i="47" s="1"/>
  <c r="L202" i="47"/>
  <c r="H202" i="47" s="1"/>
  <c r="N201" i="47"/>
  <c r="O201" i="47" s="1"/>
  <c r="P201" i="47" s="1"/>
  <c r="M201" i="47" s="1"/>
  <c r="I201" i="47" s="1"/>
  <c r="L201" i="47"/>
  <c r="N200" i="47"/>
  <c r="O200" i="47" s="1"/>
  <c r="P200" i="47" s="1"/>
  <c r="M200" i="47" s="1"/>
  <c r="I200" i="47" s="1"/>
  <c r="L200" i="47"/>
  <c r="H200" i="47" s="1"/>
  <c r="N199" i="47"/>
  <c r="L199" i="47"/>
  <c r="N198" i="47"/>
  <c r="O198" i="47" s="1"/>
  <c r="P198" i="47" s="1"/>
  <c r="M198" i="47" s="1"/>
  <c r="I198" i="47" s="1"/>
  <c r="L198" i="47"/>
  <c r="H198" i="47" s="1"/>
  <c r="N197" i="47"/>
  <c r="L197" i="47"/>
  <c r="N196" i="47"/>
  <c r="O196" i="47" s="1"/>
  <c r="P196" i="47" s="1"/>
  <c r="M196" i="47" s="1"/>
  <c r="I196" i="47" s="1"/>
  <c r="L196" i="47"/>
  <c r="H196" i="47" s="1"/>
  <c r="N195" i="47"/>
  <c r="O195" i="47" s="1"/>
  <c r="P195" i="47" s="1"/>
  <c r="M195" i="47" s="1"/>
  <c r="I195" i="47" s="1"/>
  <c r="L195" i="47"/>
  <c r="N194" i="47"/>
  <c r="O194" i="47" s="1"/>
  <c r="P194" i="47" s="1"/>
  <c r="M194" i="47" s="1"/>
  <c r="I194" i="47" s="1"/>
  <c r="L194" i="47"/>
  <c r="H194" i="47" s="1"/>
  <c r="N193" i="47"/>
  <c r="O193" i="47" s="1"/>
  <c r="L193" i="47"/>
  <c r="N192" i="47"/>
  <c r="O192" i="47" s="1"/>
  <c r="P192" i="47" s="1"/>
  <c r="M192" i="47" s="1"/>
  <c r="I192" i="47" s="1"/>
  <c r="L192" i="47"/>
  <c r="H192" i="47" s="1"/>
  <c r="N191" i="47"/>
  <c r="L191" i="47"/>
  <c r="N190" i="47"/>
  <c r="O190" i="47" s="1"/>
  <c r="P190" i="47" s="1"/>
  <c r="M190" i="47" s="1"/>
  <c r="I190" i="47" s="1"/>
  <c r="L190" i="47"/>
  <c r="H190" i="47" s="1"/>
  <c r="N189" i="47"/>
  <c r="L189" i="47"/>
  <c r="N188" i="47"/>
  <c r="O188" i="47" s="1"/>
  <c r="P188" i="47" s="1"/>
  <c r="M188" i="47" s="1"/>
  <c r="I188" i="47" s="1"/>
  <c r="L188" i="47"/>
  <c r="H188" i="47" s="1"/>
  <c r="N187" i="47"/>
  <c r="O187" i="47" s="1"/>
  <c r="P187" i="47" s="1"/>
  <c r="M187" i="47" s="1"/>
  <c r="I187" i="47" s="1"/>
  <c r="L187" i="47"/>
  <c r="N186" i="47"/>
  <c r="O186" i="47" s="1"/>
  <c r="P186" i="47" s="1"/>
  <c r="M186" i="47" s="1"/>
  <c r="I186" i="47" s="1"/>
  <c r="L186" i="47"/>
  <c r="H186" i="47" s="1"/>
  <c r="N185" i="47"/>
  <c r="L185" i="47"/>
  <c r="N184" i="47"/>
  <c r="O184" i="47" s="1"/>
  <c r="P184" i="47" s="1"/>
  <c r="M184" i="47" s="1"/>
  <c r="I184" i="47" s="1"/>
  <c r="L184" i="47"/>
  <c r="H184" i="47" s="1"/>
  <c r="N183" i="47"/>
  <c r="L183" i="47"/>
  <c r="N182" i="47"/>
  <c r="O182" i="47" s="1"/>
  <c r="P182" i="47" s="1"/>
  <c r="M182" i="47" s="1"/>
  <c r="I182" i="47" s="1"/>
  <c r="L182" i="47"/>
  <c r="H182" i="47" s="1"/>
  <c r="N181" i="47"/>
  <c r="O181" i="47" s="1"/>
  <c r="P181" i="47" s="1"/>
  <c r="M181" i="47" s="1"/>
  <c r="I181" i="47" s="1"/>
  <c r="L181" i="47"/>
  <c r="N180" i="47"/>
  <c r="O180" i="47" s="1"/>
  <c r="P180" i="47" s="1"/>
  <c r="M180" i="47" s="1"/>
  <c r="I180" i="47" s="1"/>
  <c r="L180" i="47"/>
  <c r="H180" i="47" s="1"/>
  <c r="N179" i="47"/>
  <c r="O179" i="47" s="1"/>
  <c r="P179" i="47" s="1"/>
  <c r="M179" i="47" s="1"/>
  <c r="I179" i="47" s="1"/>
  <c r="L179" i="47"/>
  <c r="N178" i="47"/>
  <c r="O178" i="47" s="1"/>
  <c r="P178" i="47" s="1"/>
  <c r="M178" i="47" s="1"/>
  <c r="I178" i="47" s="1"/>
  <c r="L178" i="47"/>
  <c r="H178" i="47" s="1"/>
  <c r="N177" i="47"/>
  <c r="O177" i="47" s="1"/>
  <c r="P177" i="47" s="1"/>
  <c r="M177" i="47" s="1"/>
  <c r="I177" i="47" s="1"/>
  <c r="L177" i="47"/>
  <c r="N176" i="47"/>
  <c r="O176" i="47" s="1"/>
  <c r="P176" i="47" s="1"/>
  <c r="M176" i="47" s="1"/>
  <c r="I176" i="47" s="1"/>
  <c r="L176" i="47"/>
  <c r="H176" i="47" s="1"/>
  <c r="N175" i="47"/>
  <c r="O175" i="47" s="1"/>
  <c r="P175" i="47" s="1"/>
  <c r="M175" i="47" s="1"/>
  <c r="I175" i="47" s="1"/>
  <c r="L175" i="47"/>
  <c r="N174" i="47"/>
  <c r="L174" i="47"/>
  <c r="H174" i="47" s="1"/>
  <c r="N173" i="47"/>
  <c r="O173" i="47" s="1"/>
  <c r="P173" i="47" s="1"/>
  <c r="M173" i="47" s="1"/>
  <c r="I173" i="47" s="1"/>
  <c r="L173" i="47"/>
  <c r="N172" i="47"/>
  <c r="L172" i="47"/>
  <c r="H172" i="47" s="1"/>
  <c r="N171" i="47"/>
  <c r="O171" i="47" s="1"/>
  <c r="L171" i="47"/>
  <c r="N170" i="47"/>
  <c r="L170" i="47"/>
  <c r="H170" i="47" s="1"/>
  <c r="N169" i="47"/>
  <c r="O169" i="47" s="1"/>
  <c r="P169" i="47" s="1"/>
  <c r="M169" i="47" s="1"/>
  <c r="I169" i="47" s="1"/>
  <c r="L169" i="47"/>
  <c r="N168" i="47"/>
  <c r="O168" i="47" s="1"/>
  <c r="P168" i="47" s="1"/>
  <c r="M168" i="47" s="1"/>
  <c r="I168" i="47" s="1"/>
  <c r="L168" i="47"/>
  <c r="H168" i="47" s="1"/>
  <c r="N167" i="47"/>
  <c r="O167" i="47" s="1"/>
  <c r="P167" i="47" s="1"/>
  <c r="M167" i="47" s="1"/>
  <c r="I167" i="47" s="1"/>
  <c r="L167" i="47"/>
  <c r="N166" i="47"/>
  <c r="L166" i="47"/>
  <c r="H166" i="47" s="1"/>
  <c r="N165" i="47"/>
  <c r="L165" i="47"/>
  <c r="N164" i="47"/>
  <c r="L164" i="47"/>
  <c r="H164" i="47" s="1"/>
  <c r="N163" i="47"/>
  <c r="O163" i="47" s="1"/>
  <c r="L163" i="47"/>
  <c r="N162" i="47"/>
  <c r="L162" i="47"/>
  <c r="H162" i="47" s="1"/>
  <c r="N161" i="47"/>
  <c r="L161" i="47"/>
  <c r="N160" i="47"/>
  <c r="O160" i="47" s="1"/>
  <c r="P160" i="47" s="1"/>
  <c r="M160" i="47" s="1"/>
  <c r="I160" i="47" s="1"/>
  <c r="L160" i="47"/>
  <c r="H160" i="47" s="1"/>
  <c r="N159" i="47"/>
  <c r="L159" i="47"/>
  <c r="N158" i="47"/>
  <c r="L158" i="47"/>
  <c r="H158" i="47" s="1"/>
  <c r="N157" i="47"/>
  <c r="O157" i="47" s="1"/>
  <c r="L157" i="47"/>
  <c r="N156" i="47"/>
  <c r="O156" i="47" s="1"/>
  <c r="P156" i="47" s="1"/>
  <c r="M156" i="47" s="1"/>
  <c r="I156" i="47" s="1"/>
  <c r="L156" i="47"/>
  <c r="H156" i="47" s="1"/>
  <c r="N155" i="47"/>
  <c r="O155" i="47" s="1"/>
  <c r="L155" i="47"/>
  <c r="N154" i="47"/>
  <c r="L154" i="47"/>
  <c r="H154" i="47" s="1"/>
  <c r="N153" i="47"/>
  <c r="O153" i="47" s="1"/>
  <c r="P153" i="47" s="1"/>
  <c r="M153" i="47" s="1"/>
  <c r="I153" i="47" s="1"/>
  <c r="L153" i="47"/>
  <c r="N152" i="47"/>
  <c r="O152" i="47" s="1"/>
  <c r="P152" i="47" s="1"/>
  <c r="M152" i="47" s="1"/>
  <c r="I152" i="47" s="1"/>
  <c r="L152" i="47"/>
  <c r="H152" i="47" s="1"/>
  <c r="N151" i="47"/>
  <c r="O151" i="47" s="1"/>
  <c r="P151" i="47" s="1"/>
  <c r="M151" i="47" s="1"/>
  <c r="I151" i="47" s="1"/>
  <c r="L151" i="47"/>
  <c r="N150" i="47"/>
  <c r="O150" i="47" s="1"/>
  <c r="P150" i="47" s="1"/>
  <c r="M150" i="47" s="1"/>
  <c r="I150" i="47" s="1"/>
  <c r="L150" i="47"/>
  <c r="H150" i="47" s="1"/>
  <c r="N149" i="47"/>
  <c r="O149" i="47" s="1"/>
  <c r="L149" i="47"/>
  <c r="N148" i="47"/>
  <c r="O148" i="47" s="1"/>
  <c r="L148" i="47"/>
  <c r="H148" i="47" s="1"/>
  <c r="N147" i="47"/>
  <c r="O147" i="47" s="1"/>
  <c r="L147" i="47"/>
  <c r="N146" i="47"/>
  <c r="O146" i="47" s="1"/>
  <c r="L146" i="47"/>
  <c r="H146" i="47" s="1"/>
  <c r="N145" i="47"/>
  <c r="O145" i="47" s="1"/>
  <c r="P145" i="47" s="1"/>
  <c r="M145" i="47" s="1"/>
  <c r="I145" i="47" s="1"/>
  <c r="L145" i="47"/>
  <c r="N144" i="47"/>
  <c r="O144" i="47" s="1"/>
  <c r="P144" i="47" s="1"/>
  <c r="M144" i="47" s="1"/>
  <c r="I144" i="47" s="1"/>
  <c r="L144" i="47"/>
  <c r="H144" i="47" s="1"/>
  <c r="N143" i="47"/>
  <c r="O143" i="47" s="1"/>
  <c r="P143" i="47" s="1"/>
  <c r="M143" i="47" s="1"/>
  <c r="I143" i="47" s="1"/>
  <c r="L143" i="47"/>
  <c r="N142" i="47"/>
  <c r="L142" i="47"/>
  <c r="H142" i="47" s="1"/>
  <c r="N141" i="47"/>
  <c r="O141" i="47" s="1"/>
  <c r="L141" i="47"/>
  <c r="N140" i="47"/>
  <c r="L140" i="47"/>
  <c r="H140" i="47" s="1"/>
  <c r="N139" i="47"/>
  <c r="L139" i="47"/>
  <c r="N138" i="47"/>
  <c r="L138" i="47"/>
  <c r="H138" i="47" s="1"/>
  <c r="N137" i="47"/>
  <c r="L137" i="47"/>
  <c r="N136" i="47"/>
  <c r="O136" i="47" s="1"/>
  <c r="P136" i="47" s="1"/>
  <c r="M136" i="47" s="1"/>
  <c r="I136" i="47" s="1"/>
  <c r="L136" i="47"/>
  <c r="H136" i="47" s="1"/>
  <c r="N135" i="47"/>
  <c r="L135" i="47"/>
  <c r="N134" i="47"/>
  <c r="L134" i="47"/>
  <c r="H134" i="47" s="1"/>
  <c r="N133" i="47"/>
  <c r="O133" i="47" s="1"/>
  <c r="P133" i="47" s="1"/>
  <c r="M133" i="47" s="1"/>
  <c r="I133" i="47" s="1"/>
  <c r="L133" i="47"/>
  <c r="N132" i="47"/>
  <c r="L132" i="47"/>
  <c r="H132" i="47" s="1"/>
  <c r="N131" i="47"/>
  <c r="O131" i="47" s="1"/>
  <c r="L131" i="47"/>
  <c r="N130" i="47"/>
  <c r="L130" i="47"/>
  <c r="H130" i="47" s="1"/>
  <c r="N129" i="47"/>
  <c r="O129" i="47" s="1"/>
  <c r="P129" i="47" s="1"/>
  <c r="M129" i="47" s="1"/>
  <c r="I129" i="47" s="1"/>
  <c r="L129" i="47"/>
  <c r="N128" i="47"/>
  <c r="L128" i="47"/>
  <c r="H128" i="47" s="1"/>
  <c r="N127" i="47"/>
  <c r="L127" i="47"/>
  <c r="N126" i="47"/>
  <c r="L126" i="47"/>
  <c r="H126" i="47" s="1"/>
  <c r="N125" i="47"/>
  <c r="L125" i="47"/>
  <c r="N124" i="47"/>
  <c r="L124" i="47"/>
  <c r="H124" i="47" s="1"/>
  <c r="N123" i="47"/>
  <c r="O123" i="47" s="1"/>
  <c r="P123" i="47" s="1"/>
  <c r="M123" i="47" s="1"/>
  <c r="I123" i="47" s="1"/>
  <c r="L123" i="47"/>
  <c r="N122" i="47"/>
  <c r="O122" i="47" s="1"/>
  <c r="L122" i="47"/>
  <c r="H122" i="47" s="1"/>
  <c r="N121" i="47"/>
  <c r="O121" i="47" s="1"/>
  <c r="P121" i="47" s="1"/>
  <c r="M121" i="47" s="1"/>
  <c r="I121" i="47" s="1"/>
  <c r="L121" i="47"/>
  <c r="N120" i="47"/>
  <c r="L120" i="47"/>
  <c r="H120" i="47" s="1"/>
  <c r="N119" i="47"/>
  <c r="L119" i="47"/>
  <c r="N118" i="47"/>
  <c r="L118" i="47"/>
  <c r="H118" i="47" s="1"/>
  <c r="N117" i="47"/>
  <c r="L117" i="47"/>
  <c r="N116" i="47"/>
  <c r="L116" i="47"/>
  <c r="H116" i="47" s="1"/>
  <c r="N115" i="47"/>
  <c r="O115" i="47" s="1"/>
  <c r="P115" i="47" s="1"/>
  <c r="M115" i="47" s="1"/>
  <c r="I115" i="47" s="1"/>
  <c r="L115" i="47"/>
  <c r="N114" i="47"/>
  <c r="O114" i="47" s="1"/>
  <c r="L114" i="47"/>
  <c r="H114" i="47" s="1"/>
  <c r="N113" i="47"/>
  <c r="L113" i="47"/>
  <c r="N112" i="47"/>
  <c r="L112" i="47"/>
  <c r="H112" i="47" s="1"/>
  <c r="N111" i="47"/>
  <c r="O111" i="47" s="1"/>
  <c r="L111" i="47"/>
  <c r="N110" i="47"/>
  <c r="L110" i="47"/>
  <c r="H110" i="47" s="1"/>
  <c r="N109" i="47"/>
  <c r="O109" i="47" s="1"/>
  <c r="P109" i="47" s="1"/>
  <c r="M109" i="47" s="1"/>
  <c r="I109" i="47" s="1"/>
  <c r="L109" i="47"/>
  <c r="N108" i="47"/>
  <c r="L108" i="47"/>
  <c r="H108" i="47" s="1"/>
  <c r="N107" i="47"/>
  <c r="O107" i="47" s="1"/>
  <c r="L107" i="47"/>
  <c r="N106" i="47"/>
  <c r="O106" i="47" s="1"/>
  <c r="L106" i="47"/>
  <c r="H106" i="47" s="1"/>
  <c r="N105" i="47"/>
  <c r="O105" i="47" s="1"/>
  <c r="P105" i="47" s="1"/>
  <c r="M105" i="47" s="1"/>
  <c r="I105" i="47" s="1"/>
  <c r="L105" i="47"/>
  <c r="N104" i="47"/>
  <c r="L104" i="47"/>
  <c r="H104" i="47" s="1"/>
  <c r="N103" i="47"/>
  <c r="L103" i="47"/>
  <c r="N102" i="47"/>
  <c r="L102" i="47"/>
  <c r="H102" i="47" s="1"/>
  <c r="N101" i="47"/>
  <c r="O101" i="47" s="1"/>
  <c r="P101" i="47" s="1"/>
  <c r="M101" i="47" s="1"/>
  <c r="I101" i="47" s="1"/>
  <c r="L101" i="47"/>
  <c r="N100" i="47"/>
  <c r="L100" i="47"/>
  <c r="H100" i="47" s="1"/>
  <c r="N99" i="47"/>
  <c r="O99" i="47" s="1"/>
  <c r="L99" i="47"/>
  <c r="N98" i="47"/>
  <c r="L98" i="47"/>
  <c r="H98" i="47" s="1"/>
  <c r="N97" i="47"/>
  <c r="O97" i="47" s="1"/>
  <c r="P97" i="47" s="1"/>
  <c r="M97" i="47" s="1"/>
  <c r="I97" i="47" s="1"/>
  <c r="L97" i="47"/>
  <c r="N96" i="47"/>
  <c r="L96" i="47"/>
  <c r="H96" i="47" s="1"/>
  <c r="N95" i="47"/>
  <c r="L95" i="47"/>
  <c r="N94" i="47"/>
  <c r="L94" i="47"/>
  <c r="H94" i="47" s="1"/>
  <c r="N93" i="47"/>
  <c r="O93" i="47" s="1"/>
  <c r="P93" i="47" s="1"/>
  <c r="M93" i="47" s="1"/>
  <c r="I93" i="47" s="1"/>
  <c r="L93" i="47"/>
  <c r="N92" i="47"/>
  <c r="L92" i="47"/>
  <c r="H92" i="47" s="1"/>
  <c r="N91" i="47"/>
  <c r="L91" i="47"/>
  <c r="N90" i="47"/>
  <c r="O90" i="47" s="1"/>
  <c r="L90" i="47"/>
  <c r="H90" i="47" s="1"/>
  <c r="N89" i="47"/>
  <c r="O89" i="47" s="1"/>
  <c r="P89" i="47" s="1"/>
  <c r="M89" i="47" s="1"/>
  <c r="I89" i="47" s="1"/>
  <c r="L89" i="47"/>
  <c r="N88" i="47"/>
  <c r="L88" i="47"/>
  <c r="H88" i="47" s="1"/>
  <c r="N87" i="47"/>
  <c r="O87" i="47" s="1"/>
  <c r="L87" i="47"/>
  <c r="N86" i="47"/>
  <c r="L86" i="47"/>
  <c r="H86" i="47" s="1"/>
  <c r="N85" i="47"/>
  <c r="O85" i="47" s="1"/>
  <c r="P85" i="47" s="1"/>
  <c r="M85" i="47" s="1"/>
  <c r="I85" i="47" s="1"/>
  <c r="L85" i="47"/>
  <c r="N84" i="47"/>
  <c r="L84" i="47"/>
  <c r="H84" i="47" s="1"/>
  <c r="N83" i="47"/>
  <c r="L83" i="47"/>
  <c r="N82" i="47"/>
  <c r="L82" i="47"/>
  <c r="H82" i="47" s="1"/>
  <c r="N81" i="47"/>
  <c r="O81" i="47" s="1"/>
  <c r="P81" i="47" s="1"/>
  <c r="M81" i="47" s="1"/>
  <c r="I81" i="47" s="1"/>
  <c r="L81" i="47"/>
  <c r="N80" i="47"/>
  <c r="O80" i="47" s="1"/>
  <c r="L80" i="47"/>
  <c r="H80" i="47" s="1"/>
  <c r="N79" i="47"/>
  <c r="L79" i="47"/>
  <c r="N78" i="47"/>
  <c r="L78" i="47"/>
  <c r="H78" i="47" s="1"/>
  <c r="N77" i="47"/>
  <c r="O77" i="47" s="1"/>
  <c r="P77" i="47" s="1"/>
  <c r="M77" i="47" s="1"/>
  <c r="I77" i="47" s="1"/>
  <c r="L77" i="47"/>
  <c r="N76" i="47"/>
  <c r="L76" i="47"/>
  <c r="H76" i="47" s="1"/>
  <c r="N75" i="47"/>
  <c r="O75" i="47" s="1"/>
  <c r="L75" i="47"/>
  <c r="N74" i="47"/>
  <c r="L74" i="47"/>
  <c r="H74" i="47" s="1"/>
  <c r="N73" i="47"/>
  <c r="O73" i="47" s="1"/>
  <c r="P73" i="47" s="1"/>
  <c r="M73" i="47" s="1"/>
  <c r="I73" i="47" s="1"/>
  <c r="L73" i="47"/>
  <c r="N72" i="47"/>
  <c r="L72" i="47"/>
  <c r="H72" i="47" s="1"/>
  <c r="N71" i="47"/>
  <c r="L71" i="47"/>
  <c r="N70" i="47"/>
  <c r="O70" i="47" s="1"/>
  <c r="L70" i="47"/>
  <c r="H70" i="47" s="1"/>
  <c r="N69" i="47"/>
  <c r="O69" i="47" s="1"/>
  <c r="P69" i="47" s="1"/>
  <c r="M69" i="47" s="1"/>
  <c r="I69" i="47" s="1"/>
  <c r="L69" i="47"/>
  <c r="N68" i="47"/>
  <c r="L68" i="47"/>
  <c r="H68" i="47" s="1"/>
  <c r="N67" i="47"/>
  <c r="L67" i="47"/>
  <c r="N66" i="47"/>
  <c r="L66" i="47"/>
  <c r="H66" i="47" s="1"/>
  <c r="N65" i="47"/>
  <c r="O65" i="47" s="1"/>
  <c r="P65" i="47" s="1"/>
  <c r="M65" i="47" s="1"/>
  <c r="I65" i="47" s="1"/>
  <c r="L65" i="47"/>
  <c r="N64" i="47"/>
  <c r="L64" i="47"/>
  <c r="H64" i="47" s="1"/>
  <c r="N63" i="47"/>
  <c r="L63" i="47"/>
  <c r="N62" i="47"/>
  <c r="O62" i="47" s="1"/>
  <c r="P62" i="47" s="1"/>
  <c r="M62" i="47" s="1"/>
  <c r="I62" i="47" s="1"/>
  <c r="L62" i="47"/>
  <c r="H62" i="47" s="1"/>
  <c r="N61" i="47"/>
  <c r="O61" i="47" s="1"/>
  <c r="P61" i="47" s="1"/>
  <c r="M61" i="47" s="1"/>
  <c r="I61" i="47" s="1"/>
  <c r="L61" i="47"/>
  <c r="N60" i="47"/>
  <c r="L60" i="47"/>
  <c r="H60" i="47" s="1"/>
  <c r="N59" i="47"/>
  <c r="L59" i="47"/>
  <c r="N58" i="47"/>
  <c r="L58" i="47"/>
  <c r="H58" i="47" s="1"/>
  <c r="N57" i="47"/>
  <c r="O57" i="47" s="1"/>
  <c r="P57" i="47" s="1"/>
  <c r="M57" i="47" s="1"/>
  <c r="I57" i="47" s="1"/>
  <c r="L57" i="47"/>
  <c r="N56" i="47"/>
  <c r="L56" i="47"/>
  <c r="H56" i="47" s="1"/>
  <c r="N55" i="47"/>
  <c r="L55" i="47"/>
  <c r="N54" i="47"/>
  <c r="L54" i="47"/>
  <c r="H54" i="47" s="1"/>
  <c r="N53" i="47"/>
  <c r="O53" i="47" s="1"/>
  <c r="P53" i="47" s="1"/>
  <c r="M53" i="47" s="1"/>
  <c r="I53" i="47" s="1"/>
  <c r="L53" i="47"/>
  <c r="N52" i="47"/>
  <c r="L52" i="47"/>
  <c r="H52" i="47" s="1"/>
  <c r="N51" i="47"/>
  <c r="O51" i="47" s="1"/>
  <c r="P51" i="47" s="1"/>
  <c r="M51" i="47" s="1"/>
  <c r="I51" i="47" s="1"/>
  <c r="L51" i="47"/>
  <c r="N50" i="47"/>
  <c r="L50" i="47"/>
  <c r="H50" i="47" s="1"/>
  <c r="N49" i="47"/>
  <c r="O49" i="47" s="1"/>
  <c r="P49" i="47" s="1"/>
  <c r="M49" i="47" s="1"/>
  <c r="I49" i="47" s="1"/>
  <c r="L49" i="47"/>
  <c r="N48" i="47"/>
  <c r="L48" i="47"/>
  <c r="H48" i="47" s="1"/>
  <c r="N47" i="47"/>
  <c r="O47" i="47" s="1"/>
  <c r="L47" i="47"/>
  <c r="N46" i="47"/>
  <c r="O46" i="47" s="1"/>
  <c r="L46" i="47"/>
  <c r="H46" i="47" s="1"/>
  <c r="N45" i="47"/>
  <c r="O45" i="47" s="1"/>
  <c r="P45" i="47" s="1"/>
  <c r="M45" i="47" s="1"/>
  <c r="I45" i="47" s="1"/>
  <c r="L45" i="47"/>
  <c r="N44" i="47"/>
  <c r="L44" i="47"/>
  <c r="H44" i="47" s="1"/>
  <c r="N43" i="47"/>
  <c r="O43" i="47" s="1"/>
  <c r="L43" i="47"/>
  <c r="N42" i="47"/>
  <c r="L42" i="47"/>
  <c r="H42" i="47" s="1"/>
  <c r="N41" i="47"/>
  <c r="O41" i="47" s="1"/>
  <c r="P41" i="47" s="1"/>
  <c r="M41" i="47" s="1"/>
  <c r="I41" i="47" s="1"/>
  <c r="L41" i="47"/>
  <c r="N40" i="47"/>
  <c r="L40" i="47"/>
  <c r="H40" i="47" s="1"/>
  <c r="N39" i="47"/>
  <c r="O39" i="47" s="1"/>
  <c r="P39" i="47" s="1"/>
  <c r="M39" i="47" s="1"/>
  <c r="I39" i="47" s="1"/>
  <c r="L39" i="47"/>
  <c r="N38" i="47"/>
  <c r="L38" i="47"/>
  <c r="H38" i="47" s="1"/>
  <c r="N37" i="47"/>
  <c r="O37" i="47" s="1"/>
  <c r="P37" i="47" s="1"/>
  <c r="M37" i="47" s="1"/>
  <c r="I37" i="47" s="1"/>
  <c r="L37" i="47"/>
  <c r="N36" i="47"/>
  <c r="O36" i="47" s="1"/>
  <c r="L36" i="47"/>
  <c r="H36" i="47" s="1"/>
  <c r="N35" i="47"/>
  <c r="O35" i="47" s="1"/>
  <c r="L35" i="47"/>
  <c r="N34" i="47"/>
  <c r="O34" i="47" s="1"/>
  <c r="L34" i="47"/>
  <c r="H34" i="47" s="1"/>
  <c r="N33" i="47"/>
  <c r="O33" i="47" s="1"/>
  <c r="L33" i="47"/>
  <c r="N32" i="47"/>
  <c r="L32" i="47"/>
  <c r="H32" i="47" s="1"/>
  <c r="N31" i="47"/>
  <c r="O31" i="47" s="1"/>
  <c r="L31" i="47"/>
  <c r="N30" i="47"/>
  <c r="L30" i="47"/>
  <c r="H30" i="47" s="1"/>
  <c r="N29" i="47"/>
  <c r="O29" i="47" s="1"/>
  <c r="P29" i="47" s="1"/>
  <c r="M29" i="47" s="1"/>
  <c r="I29" i="47" s="1"/>
  <c r="L29" i="47"/>
  <c r="N28" i="47"/>
  <c r="L28" i="47"/>
  <c r="H28" i="47" s="1"/>
  <c r="N27" i="47"/>
  <c r="O27" i="47" s="1"/>
  <c r="L27" i="47"/>
  <c r="N26" i="47"/>
  <c r="L26" i="47"/>
  <c r="H26" i="47" s="1"/>
  <c r="N25" i="47"/>
  <c r="O25" i="47" s="1"/>
  <c r="P25" i="47" s="1"/>
  <c r="M25" i="47" s="1"/>
  <c r="I25" i="47" s="1"/>
  <c r="L25" i="47"/>
  <c r="N24" i="47"/>
  <c r="O24" i="47" s="1"/>
  <c r="L24" i="47"/>
  <c r="H24" i="47" s="1"/>
  <c r="N23" i="47"/>
  <c r="O23" i="47" s="1"/>
  <c r="L23" i="47"/>
  <c r="N22" i="47"/>
  <c r="L22" i="47"/>
  <c r="H22" i="47" s="1"/>
  <c r="N21" i="47"/>
  <c r="O21" i="47" s="1"/>
  <c r="L21" i="47"/>
  <c r="N20" i="47"/>
  <c r="L20" i="47"/>
  <c r="H20" i="47" s="1"/>
  <c r="N19" i="47"/>
  <c r="O19" i="47" s="1"/>
  <c r="L19" i="47"/>
  <c r="N18" i="47"/>
  <c r="L18" i="47"/>
  <c r="H18" i="47" s="1"/>
  <c r="L17" i="47"/>
  <c r="H17" i="47" s="1"/>
  <c r="N505" i="46"/>
  <c r="O505" i="46" s="1"/>
  <c r="P505" i="46" s="1"/>
  <c r="M505" i="46" s="1"/>
  <c r="I505" i="46" s="1"/>
  <c r="L505" i="46"/>
  <c r="H505" i="46" s="1"/>
  <c r="N504" i="46"/>
  <c r="O504" i="46" s="1"/>
  <c r="P504" i="46" s="1"/>
  <c r="M504" i="46" s="1"/>
  <c r="I504" i="46" s="1"/>
  <c r="L504" i="46"/>
  <c r="H504" i="46" s="1"/>
  <c r="N503" i="46"/>
  <c r="L503" i="46"/>
  <c r="N502" i="46"/>
  <c r="O502" i="46" s="1"/>
  <c r="P502" i="46" s="1"/>
  <c r="M502" i="46" s="1"/>
  <c r="I502" i="46" s="1"/>
  <c r="L502" i="46"/>
  <c r="H502" i="46" s="1"/>
  <c r="N501" i="46"/>
  <c r="O501" i="46" s="1"/>
  <c r="P501" i="46" s="1"/>
  <c r="M501" i="46" s="1"/>
  <c r="I501" i="46" s="1"/>
  <c r="L501" i="46"/>
  <c r="H501" i="46" s="1"/>
  <c r="N500" i="46"/>
  <c r="L500" i="46"/>
  <c r="H500" i="46" s="1"/>
  <c r="N499" i="46"/>
  <c r="L499" i="46"/>
  <c r="N498" i="46"/>
  <c r="O498" i="46" s="1"/>
  <c r="L498" i="46"/>
  <c r="H498" i="46" s="1"/>
  <c r="N497" i="46"/>
  <c r="O497" i="46" s="1"/>
  <c r="P497" i="46" s="1"/>
  <c r="M497" i="46" s="1"/>
  <c r="I497" i="46" s="1"/>
  <c r="L497" i="46"/>
  <c r="H497" i="46" s="1"/>
  <c r="N496" i="46"/>
  <c r="O496" i="46" s="1"/>
  <c r="L496" i="46"/>
  <c r="H496" i="46" s="1"/>
  <c r="N495" i="46"/>
  <c r="O495" i="46" s="1"/>
  <c r="L495" i="46"/>
  <c r="N494" i="46"/>
  <c r="L494" i="46"/>
  <c r="H494" i="46" s="1"/>
  <c r="N493" i="46"/>
  <c r="O493" i="46" s="1"/>
  <c r="P493" i="46" s="1"/>
  <c r="M493" i="46" s="1"/>
  <c r="I493" i="46" s="1"/>
  <c r="L493" i="46"/>
  <c r="H493" i="46" s="1"/>
  <c r="N492" i="46"/>
  <c r="O492" i="46" s="1"/>
  <c r="P492" i="46" s="1"/>
  <c r="M492" i="46" s="1"/>
  <c r="I492" i="46" s="1"/>
  <c r="L492" i="46"/>
  <c r="H492" i="46" s="1"/>
  <c r="N491" i="46"/>
  <c r="O491" i="46" s="1"/>
  <c r="P491" i="46" s="1"/>
  <c r="M491" i="46" s="1"/>
  <c r="I491" i="46" s="1"/>
  <c r="L491" i="46"/>
  <c r="N490" i="46"/>
  <c r="O490" i="46" s="1"/>
  <c r="L490" i="46"/>
  <c r="H490" i="46" s="1"/>
  <c r="N489" i="46"/>
  <c r="O489" i="46" s="1"/>
  <c r="P489" i="46" s="1"/>
  <c r="M489" i="46" s="1"/>
  <c r="I489" i="46" s="1"/>
  <c r="L489" i="46"/>
  <c r="H489" i="46" s="1"/>
  <c r="N488" i="46"/>
  <c r="O488" i="46" s="1"/>
  <c r="L488" i="46"/>
  <c r="H488" i="46" s="1"/>
  <c r="N487" i="46"/>
  <c r="O487" i="46" s="1"/>
  <c r="L487" i="46"/>
  <c r="N486" i="46"/>
  <c r="L486" i="46"/>
  <c r="H486" i="46" s="1"/>
  <c r="N485" i="46"/>
  <c r="O485" i="46" s="1"/>
  <c r="P485" i="46" s="1"/>
  <c r="M485" i="46" s="1"/>
  <c r="I485" i="46" s="1"/>
  <c r="L485" i="46"/>
  <c r="H485" i="46" s="1"/>
  <c r="N484" i="46"/>
  <c r="O484" i="46" s="1"/>
  <c r="L484" i="46"/>
  <c r="H484" i="46" s="1"/>
  <c r="N483" i="46"/>
  <c r="L483" i="46"/>
  <c r="N482" i="46"/>
  <c r="O482" i="46" s="1"/>
  <c r="P482" i="46" s="1"/>
  <c r="M482" i="46" s="1"/>
  <c r="I482" i="46" s="1"/>
  <c r="L482" i="46"/>
  <c r="H482" i="46" s="1"/>
  <c r="N481" i="46"/>
  <c r="O481" i="46" s="1"/>
  <c r="P481" i="46" s="1"/>
  <c r="M481" i="46" s="1"/>
  <c r="I481" i="46" s="1"/>
  <c r="L481" i="46"/>
  <c r="H481" i="46" s="1"/>
  <c r="N480" i="46"/>
  <c r="O480" i="46" s="1"/>
  <c r="P480" i="46" s="1"/>
  <c r="M480" i="46" s="1"/>
  <c r="I480" i="46" s="1"/>
  <c r="L480" i="46"/>
  <c r="H480" i="46" s="1"/>
  <c r="N479" i="46"/>
  <c r="O479" i="46" s="1"/>
  <c r="L479" i="46"/>
  <c r="N478" i="46"/>
  <c r="O478" i="46" s="1"/>
  <c r="P478" i="46" s="1"/>
  <c r="M478" i="46" s="1"/>
  <c r="I478" i="46" s="1"/>
  <c r="L478" i="46"/>
  <c r="H478" i="46" s="1"/>
  <c r="N477" i="46"/>
  <c r="O477" i="46" s="1"/>
  <c r="P477" i="46" s="1"/>
  <c r="M477" i="46" s="1"/>
  <c r="I477" i="46" s="1"/>
  <c r="L477" i="46"/>
  <c r="H477" i="46" s="1"/>
  <c r="N476" i="46"/>
  <c r="O476" i="46" s="1"/>
  <c r="L476" i="46"/>
  <c r="H476" i="46" s="1"/>
  <c r="N475" i="46"/>
  <c r="L475" i="46"/>
  <c r="N474" i="46"/>
  <c r="O474" i="46" s="1"/>
  <c r="L474" i="46"/>
  <c r="H474" i="46" s="1"/>
  <c r="N473" i="46"/>
  <c r="O473" i="46" s="1"/>
  <c r="P473" i="46" s="1"/>
  <c r="M473" i="46" s="1"/>
  <c r="I473" i="46" s="1"/>
  <c r="L473" i="46"/>
  <c r="H473" i="46" s="1"/>
  <c r="N472" i="46"/>
  <c r="O472" i="46" s="1"/>
  <c r="L472" i="46"/>
  <c r="H472" i="46" s="1"/>
  <c r="N471" i="46"/>
  <c r="L471" i="46"/>
  <c r="N470" i="46"/>
  <c r="O470" i="46" s="1"/>
  <c r="L470" i="46"/>
  <c r="H470" i="46" s="1"/>
  <c r="N469" i="46"/>
  <c r="O469" i="46" s="1"/>
  <c r="P469" i="46" s="1"/>
  <c r="M469" i="46" s="1"/>
  <c r="I469" i="46" s="1"/>
  <c r="L469" i="46"/>
  <c r="N468" i="46"/>
  <c r="O468" i="46" s="1"/>
  <c r="L468" i="46"/>
  <c r="H468" i="46" s="1"/>
  <c r="N467" i="46"/>
  <c r="L467" i="46"/>
  <c r="N466" i="46"/>
  <c r="L466" i="46"/>
  <c r="H466" i="46" s="1"/>
  <c r="N465" i="46"/>
  <c r="L465" i="46"/>
  <c r="N464" i="46"/>
  <c r="O464" i="46" s="1"/>
  <c r="L464" i="46"/>
  <c r="H464" i="46" s="1"/>
  <c r="N463" i="46"/>
  <c r="L463" i="46"/>
  <c r="N462" i="46"/>
  <c r="O462" i="46" s="1"/>
  <c r="L462" i="46"/>
  <c r="H462" i="46" s="1"/>
  <c r="N461" i="46"/>
  <c r="O461" i="46" s="1"/>
  <c r="P461" i="46" s="1"/>
  <c r="M461" i="46" s="1"/>
  <c r="I461" i="46" s="1"/>
  <c r="L461" i="46"/>
  <c r="N460" i="46"/>
  <c r="O460" i="46" s="1"/>
  <c r="P460" i="46" s="1"/>
  <c r="M460" i="46" s="1"/>
  <c r="I460" i="46" s="1"/>
  <c r="L460" i="46"/>
  <c r="H460" i="46" s="1"/>
  <c r="N459" i="46"/>
  <c r="O459" i="46" s="1"/>
  <c r="P459" i="46" s="1"/>
  <c r="M459" i="46" s="1"/>
  <c r="I459" i="46" s="1"/>
  <c r="L459" i="46"/>
  <c r="N458" i="46"/>
  <c r="O458" i="46" s="1"/>
  <c r="L458" i="46"/>
  <c r="H458" i="46" s="1"/>
  <c r="N457" i="46"/>
  <c r="O457" i="46" s="1"/>
  <c r="P457" i="46" s="1"/>
  <c r="M457" i="46" s="1"/>
  <c r="I457" i="46" s="1"/>
  <c r="L457" i="46"/>
  <c r="N456" i="46"/>
  <c r="O456" i="46" s="1"/>
  <c r="P456" i="46" s="1"/>
  <c r="M456" i="46" s="1"/>
  <c r="I456" i="46" s="1"/>
  <c r="L456" i="46"/>
  <c r="H456" i="46" s="1"/>
  <c r="N455" i="46"/>
  <c r="L455" i="46"/>
  <c r="N454" i="46"/>
  <c r="L454" i="46"/>
  <c r="H454" i="46" s="1"/>
  <c r="N453" i="46"/>
  <c r="O453" i="46" s="1"/>
  <c r="P453" i="46" s="1"/>
  <c r="M453" i="46" s="1"/>
  <c r="I453" i="46" s="1"/>
  <c r="L453" i="46"/>
  <c r="N452" i="46"/>
  <c r="O452" i="46" s="1"/>
  <c r="L452" i="46"/>
  <c r="H452" i="46" s="1"/>
  <c r="N451" i="46"/>
  <c r="O451" i="46" s="1"/>
  <c r="P451" i="46" s="1"/>
  <c r="M451" i="46" s="1"/>
  <c r="I451" i="46" s="1"/>
  <c r="L451" i="46"/>
  <c r="N450" i="46"/>
  <c r="O450" i="46" s="1"/>
  <c r="P450" i="46" s="1"/>
  <c r="M450" i="46" s="1"/>
  <c r="I450" i="46" s="1"/>
  <c r="L450" i="46"/>
  <c r="H450" i="46" s="1"/>
  <c r="N449" i="46"/>
  <c r="O449" i="46" s="1"/>
  <c r="P449" i="46" s="1"/>
  <c r="M449" i="46" s="1"/>
  <c r="I449" i="46" s="1"/>
  <c r="L449" i="46"/>
  <c r="N448" i="46"/>
  <c r="O448" i="46" s="1"/>
  <c r="L448" i="46"/>
  <c r="H448" i="46" s="1"/>
  <c r="N447" i="46"/>
  <c r="L447" i="46"/>
  <c r="N446" i="46"/>
  <c r="O446" i="46" s="1"/>
  <c r="P446" i="46" s="1"/>
  <c r="M446" i="46" s="1"/>
  <c r="I446" i="46" s="1"/>
  <c r="L446" i="46"/>
  <c r="H446" i="46" s="1"/>
  <c r="N445" i="46"/>
  <c r="O445" i="46" s="1"/>
  <c r="P445" i="46" s="1"/>
  <c r="M445" i="46" s="1"/>
  <c r="I445" i="46" s="1"/>
  <c r="L445" i="46"/>
  <c r="N444" i="46"/>
  <c r="L444" i="46"/>
  <c r="H444" i="46" s="1"/>
  <c r="N443" i="46"/>
  <c r="L443" i="46"/>
  <c r="N442" i="46"/>
  <c r="O442" i="46" s="1"/>
  <c r="P442" i="46" s="1"/>
  <c r="M442" i="46" s="1"/>
  <c r="I442" i="46" s="1"/>
  <c r="L442" i="46"/>
  <c r="H442" i="46" s="1"/>
  <c r="N441" i="46"/>
  <c r="O441" i="46" s="1"/>
  <c r="P441" i="46" s="1"/>
  <c r="M441" i="46" s="1"/>
  <c r="I441" i="46" s="1"/>
  <c r="L441" i="46"/>
  <c r="N440" i="46"/>
  <c r="O440" i="46" s="1"/>
  <c r="P440" i="46" s="1"/>
  <c r="M440" i="46" s="1"/>
  <c r="I440" i="46" s="1"/>
  <c r="L440" i="46"/>
  <c r="H440" i="46" s="1"/>
  <c r="N439" i="46"/>
  <c r="O439" i="46" s="1"/>
  <c r="P439" i="46" s="1"/>
  <c r="M439" i="46" s="1"/>
  <c r="I439" i="46" s="1"/>
  <c r="L439" i="46"/>
  <c r="N438" i="46"/>
  <c r="O438" i="46" s="1"/>
  <c r="L438" i="46"/>
  <c r="H438" i="46" s="1"/>
  <c r="N437" i="46"/>
  <c r="O437" i="46" s="1"/>
  <c r="P437" i="46" s="1"/>
  <c r="M437" i="46" s="1"/>
  <c r="I437" i="46" s="1"/>
  <c r="L437" i="46"/>
  <c r="N436" i="46"/>
  <c r="O436" i="46" s="1"/>
  <c r="P436" i="46" s="1"/>
  <c r="M436" i="46" s="1"/>
  <c r="I436" i="46" s="1"/>
  <c r="L436" i="46"/>
  <c r="H436" i="46" s="1"/>
  <c r="N435" i="46"/>
  <c r="L435" i="46"/>
  <c r="N434" i="46"/>
  <c r="O434" i="46" s="1"/>
  <c r="L434" i="46"/>
  <c r="H434" i="46" s="1"/>
  <c r="N433" i="46"/>
  <c r="O433" i="46" s="1"/>
  <c r="P433" i="46" s="1"/>
  <c r="M433" i="46" s="1"/>
  <c r="I433" i="46" s="1"/>
  <c r="L433" i="46"/>
  <c r="N432" i="46"/>
  <c r="O432" i="46" s="1"/>
  <c r="P432" i="46" s="1"/>
  <c r="M432" i="46" s="1"/>
  <c r="I432" i="46" s="1"/>
  <c r="L432" i="46"/>
  <c r="H432" i="46" s="1"/>
  <c r="N431" i="46"/>
  <c r="O431" i="46" s="1"/>
  <c r="P431" i="46" s="1"/>
  <c r="M431" i="46" s="1"/>
  <c r="I431" i="46" s="1"/>
  <c r="L431" i="46"/>
  <c r="N430" i="46"/>
  <c r="O430" i="46" s="1"/>
  <c r="P430" i="46" s="1"/>
  <c r="M430" i="46" s="1"/>
  <c r="I430" i="46" s="1"/>
  <c r="L430" i="46"/>
  <c r="H430" i="46" s="1"/>
  <c r="N429" i="46"/>
  <c r="O429" i="46" s="1"/>
  <c r="P429" i="46" s="1"/>
  <c r="M429" i="46" s="1"/>
  <c r="I429" i="46" s="1"/>
  <c r="L429" i="46"/>
  <c r="N428" i="46"/>
  <c r="O428" i="46" s="1"/>
  <c r="L428" i="46"/>
  <c r="H428" i="46" s="1"/>
  <c r="N427" i="46"/>
  <c r="L427" i="46"/>
  <c r="N426" i="46"/>
  <c r="O426" i="46" s="1"/>
  <c r="P426" i="46" s="1"/>
  <c r="M426" i="46" s="1"/>
  <c r="I426" i="46" s="1"/>
  <c r="L426" i="46"/>
  <c r="H426" i="46" s="1"/>
  <c r="N425" i="46"/>
  <c r="O425" i="46" s="1"/>
  <c r="P425" i="46" s="1"/>
  <c r="M425" i="46" s="1"/>
  <c r="I425" i="46" s="1"/>
  <c r="L425" i="46"/>
  <c r="N424" i="46"/>
  <c r="O424" i="46" s="1"/>
  <c r="L424" i="46"/>
  <c r="N423" i="46"/>
  <c r="O423" i="46" s="1"/>
  <c r="P423" i="46" s="1"/>
  <c r="M423" i="46" s="1"/>
  <c r="I423" i="46" s="1"/>
  <c r="L423" i="46"/>
  <c r="N422" i="46"/>
  <c r="O422" i="46" s="1"/>
  <c r="L422" i="46"/>
  <c r="H422" i="46" s="1"/>
  <c r="N421" i="46"/>
  <c r="O421" i="46" s="1"/>
  <c r="P421" i="46" s="1"/>
  <c r="M421" i="46" s="1"/>
  <c r="I421" i="46" s="1"/>
  <c r="L421" i="46"/>
  <c r="N420" i="46"/>
  <c r="O420" i="46" s="1"/>
  <c r="P420" i="46" s="1"/>
  <c r="M420" i="46" s="1"/>
  <c r="I420" i="46" s="1"/>
  <c r="L420" i="46"/>
  <c r="H420" i="46" s="1"/>
  <c r="N419" i="46"/>
  <c r="L419" i="46"/>
  <c r="N418" i="46"/>
  <c r="O418" i="46" s="1"/>
  <c r="L418" i="46"/>
  <c r="H418" i="46" s="1"/>
  <c r="N417" i="46"/>
  <c r="O417" i="46" s="1"/>
  <c r="P417" i="46" s="1"/>
  <c r="M417" i="46" s="1"/>
  <c r="I417" i="46" s="1"/>
  <c r="L417" i="46"/>
  <c r="N416" i="46"/>
  <c r="O416" i="46" s="1"/>
  <c r="L416" i="46"/>
  <c r="H416" i="46" s="1"/>
  <c r="N415" i="46"/>
  <c r="O415" i="46" s="1"/>
  <c r="P415" i="46" s="1"/>
  <c r="M415" i="46" s="1"/>
  <c r="I415" i="46" s="1"/>
  <c r="L415" i="46"/>
  <c r="N414" i="46"/>
  <c r="O414" i="46" s="1"/>
  <c r="L414" i="46"/>
  <c r="H414" i="46" s="1"/>
  <c r="N413" i="46"/>
  <c r="O413" i="46" s="1"/>
  <c r="P413" i="46" s="1"/>
  <c r="M413" i="46" s="1"/>
  <c r="I413" i="46" s="1"/>
  <c r="L413" i="46"/>
  <c r="N412" i="46"/>
  <c r="O412" i="46" s="1"/>
  <c r="P412" i="46" s="1"/>
  <c r="M412" i="46" s="1"/>
  <c r="I412" i="46" s="1"/>
  <c r="L412" i="46"/>
  <c r="H412" i="46" s="1"/>
  <c r="N411" i="46"/>
  <c r="O411" i="46" s="1"/>
  <c r="L411" i="46"/>
  <c r="N410" i="46"/>
  <c r="O410" i="46" s="1"/>
  <c r="L410" i="46"/>
  <c r="H410" i="46" s="1"/>
  <c r="N409" i="46"/>
  <c r="O409" i="46" s="1"/>
  <c r="P409" i="46" s="1"/>
  <c r="M409" i="46" s="1"/>
  <c r="L409" i="46"/>
  <c r="N408" i="46"/>
  <c r="O408" i="46" s="1"/>
  <c r="P408" i="46" s="1"/>
  <c r="M408" i="46" s="1"/>
  <c r="I408" i="46" s="1"/>
  <c r="L408" i="46"/>
  <c r="H408" i="46" s="1"/>
  <c r="N407" i="46"/>
  <c r="O407" i="46" s="1"/>
  <c r="P407" i="46" s="1"/>
  <c r="M407" i="46" s="1"/>
  <c r="L407" i="46"/>
  <c r="N406" i="46"/>
  <c r="O406" i="46" s="1"/>
  <c r="L406" i="46"/>
  <c r="H406" i="46" s="1"/>
  <c r="N405" i="46"/>
  <c r="O405" i="46" s="1"/>
  <c r="P405" i="46" s="1"/>
  <c r="M405" i="46" s="1"/>
  <c r="I405" i="46" s="1"/>
  <c r="L405" i="46"/>
  <c r="N404" i="46"/>
  <c r="O404" i="46" s="1"/>
  <c r="P404" i="46" s="1"/>
  <c r="M404" i="46" s="1"/>
  <c r="I404" i="46" s="1"/>
  <c r="L404" i="46"/>
  <c r="H404" i="46" s="1"/>
  <c r="N403" i="46"/>
  <c r="L403" i="46"/>
  <c r="N402" i="46"/>
  <c r="O402" i="46" s="1"/>
  <c r="L402" i="46"/>
  <c r="H402" i="46" s="1"/>
  <c r="N401" i="46"/>
  <c r="O401" i="46" s="1"/>
  <c r="P401" i="46" s="1"/>
  <c r="M401" i="46" s="1"/>
  <c r="I401" i="46" s="1"/>
  <c r="L401" i="46"/>
  <c r="N400" i="46"/>
  <c r="O400" i="46" s="1"/>
  <c r="L400" i="46"/>
  <c r="H400" i="46" s="1"/>
  <c r="N399" i="46"/>
  <c r="O399" i="46" s="1"/>
  <c r="P399" i="46" s="1"/>
  <c r="M399" i="46" s="1"/>
  <c r="I399" i="46" s="1"/>
  <c r="L399" i="46"/>
  <c r="N398" i="46"/>
  <c r="O398" i="46" s="1"/>
  <c r="L398" i="46"/>
  <c r="H398" i="46" s="1"/>
  <c r="N397" i="46"/>
  <c r="O397" i="46" s="1"/>
  <c r="P397" i="46" s="1"/>
  <c r="M397" i="46" s="1"/>
  <c r="I397" i="46" s="1"/>
  <c r="L397" i="46"/>
  <c r="N396" i="46"/>
  <c r="O396" i="46" s="1"/>
  <c r="P396" i="46" s="1"/>
  <c r="M396" i="46" s="1"/>
  <c r="I396" i="46" s="1"/>
  <c r="L396" i="46"/>
  <c r="H396" i="46" s="1"/>
  <c r="N395" i="46"/>
  <c r="O395" i="46" s="1"/>
  <c r="P395" i="46" s="1"/>
  <c r="M395" i="46" s="1"/>
  <c r="I395" i="46" s="1"/>
  <c r="L395" i="46"/>
  <c r="N394" i="46"/>
  <c r="L394" i="46"/>
  <c r="H394" i="46" s="1"/>
  <c r="N393" i="46"/>
  <c r="O393" i="46" s="1"/>
  <c r="P393" i="46" s="1"/>
  <c r="M393" i="46" s="1"/>
  <c r="I393" i="46" s="1"/>
  <c r="L393" i="46"/>
  <c r="N392" i="46"/>
  <c r="O392" i="46" s="1"/>
  <c r="P392" i="46" s="1"/>
  <c r="M392" i="46" s="1"/>
  <c r="I392" i="46" s="1"/>
  <c r="L392" i="46"/>
  <c r="H392" i="46" s="1"/>
  <c r="N391" i="46"/>
  <c r="O391" i="46" s="1"/>
  <c r="P391" i="46" s="1"/>
  <c r="M391" i="46" s="1"/>
  <c r="I391" i="46" s="1"/>
  <c r="L391" i="46"/>
  <c r="N390" i="46"/>
  <c r="O390" i="46" s="1"/>
  <c r="P390" i="46" s="1"/>
  <c r="M390" i="46" s="1"/>
  <c r="I390" i="46" s="1"/>
  <c r="L390" i="46"/>
  <c r="H390" i="46" s="1"/>
  <c r="N389" i="46"/>
  <c r="O389" i="46" s="1"/>
  <c r="P389" i="46" s="1"/>
  <c r="M389" i="46" s="1"/>
  <c r="I389" i="46" s="1"/>
  <c r="L389" i="46"/>
  <c r="N388" i="46"/>
  <c r="O388" i="46" s="1"/>
  <c r="P388" i="46" s="1"/>
  <c r="M388" i="46" s="1"/>
  <c r="I388" i="46" s="1"/>
  <c r="L388" i="46"/>
  <c r="H388" i="46" s="1"/>
  <c r="N387" i="46"/>
  <c r="O387" i="46" s="1"/>
  <c r="P387" i="46" s="1"/>
  <c r="M387" i="46" s="1"/>
  <c r="I387" i="46" s="1"/>
  <c r="L387" i="46"/>
  <c r="N386" i="46"/>
  <c r="L386" i="46"/>
  <c r="H386" i="46" s="1"/>
  <c r="N385" i="46"/>
  <c r="O385" i="46" s="1"/>
  <c r="P385" i="46" s="1"/>
  <c r="M385" i="46" s="1"/>
  <c r="I385" i="46" s="1"/>
  <c r="L385" i="46"/>
  <c r="N384" i="46"/>
  <c r="O384" i="46" s="1"/>
  <c r="P384" i="46" s="1"/>
  <c r="M384" i="46" s="1"/>
  <c r="I384" i="46" s="1"/>
  <c r="L384" i="46"/>
  <c r="H384" i="46" s="1"/>
  <c r="N383" i="46"/>
  <c r="O383" i="46" s="1"/>
  <c r="P383" i="46" s="1"/>
  <c r="M383" i="46" s="1"/>
  <c r="I383" i="46" s="1"/>
  <c r="L383" i="46"/>
  <c r="N382" i="46"/>
  <c r="O382" i="46" s="1"/>
  <c r="P382" i="46" s="1"/>
  <c r="M382" i="46" s="1"/>
  <c r="I382" i="46" s="1"/>
  <c r="L382" i="46"/>
  <c r="H382" i="46" s="1"/>
  <c r="N381" i="46"/>
  <c r="O381" i="46" s="1"/>
  <c r="P381" i="46" s="1"/>
  <c r="M381" i="46" s="1"/>
  <c r="L381" i="46"/>
  <c r="N380" i="46"/>
  <c r="O380" i="46" s="1"/>
  <c r="P380" i="46" s="1"/>
  <c r="M380" i="46" s="1"/>
  <c r="I380" i="46" s="1"/>
  <c r="L380" i="46"/>
  <c r="H380" i="46" s="1"/>
  <c r="N379" i="46"/>
  <c r="L379" i="46"/>
  <c r="N378" i="46"/>
  <c r="L378" i="46"/>
  <c r="H378" i="46" s="1"/>
  <c r="N377" i="46"/>
  <c r="O377" i="46" s="1"/>
  <c r="P377" i="46" s="1"/>
  <c r="M377" i="46" s="1"/>
  <c r="I377" i="46" s="1"/>
  <c r="L377" i="46"/>
  <c r="N376" i="46"/>
  <c r="O376" i="46" s="1"/>
  <c r="P376" i="46" s="1"/>
  <c r="M376" i="46" s="1"/>
  <c r="I376" i="46" s="1"/>
  <c r="L376" i="46"/>
  <c r="H376" i="46" s="1"/>
  <c r="N375" i="46"/>
  <c r="O375" i="46" s="1"/>
  <c r="P375" i="46" s="1"/>
  <c r="M375" i="46" s="1"/>
  <c r="I375" i="46" s="1"/>
  <c r="L375" i="46"/>
  <c r="N374" i="46"/>
  <c r="O374" i="46" s="1"/>
  <c r="L374" i="46"/>
  <c r="H374" i="46" s="1"/>
  <c r="N373" i="46"/>
  <c r="O373" i="46" s="1"/>
  <c r="P373" i="46" s="1"/>
  <c r="M373" i="46" s="1"/>
  <c r="I373" i="46" s="1"/>
  <c r="L373" i="46"/>
  <c r="N372" i="46"/>
  <c r="O372" i="46" s="1"/>
  <c r="P372" i="46" s="1"/>
  <c r="M372" i="46" s="1"/>
  <c r="I372" i="46" s="1"/>
  <c r="L372" i="46"/>
  <c r="H372" i="46" s="1"/>
  <c r="N371" i="46"/>
  <c r="O371" i="46" s="1"/>
  <c r="P371" i="46" s="1"/>
  <c r="M371" i="46" s="1"/>
  <c r="I371" i="46" s="1"/>
  <c r="L371" i="46"/>
  <c r="N370" i="46"/>
  <c r="O370" i="46" s="1"/>
  <c r="P370" i="46" s="1"/>
  <c r="M370" i="46" s="1"/>
  <c r="I370" i="46" s="1"/>
  <c r="L370" i="46"/>
  <c r="H370" i="46" s="1"/>
  <c r="N369" i="46"/>
  <c r="L369" i="46"/>
  <c r="N368" i="46"/>
  <c r="L368" i="46"/>
  <c r="H368" i="46" s="1"/>
  <c r="N367" i="46"/>
  <c r="O367" i="46" s="1"/>
  <c r="L367" i="46"/>
  <c r="N366" i="46"/>
  <c r="L366" i="46"/>
  <c r="H366" i="46" s="1"/>
  <c r="N365" i="46"/>
  <c r="L365" i="46"/>
  <c r="N364" i="46"/>
  <c r="L364" i="46"/>
  <c r="H364" i="46" s="1"/>
  <c r="N363" i="46"/>
  <c r="L363" i="46"/>
  <c r="N362" i="46"/>
  <c r="L362" i="46"/>
  <c r="H362" i="46" s="1"/>
  <c r="N361" i="46"/>
  <c r="O361" i="46" s="1"/>
  <c r="P361" i="46" s="1"/>
  <c r="M361" i="46" s="1"/>
  <c r="L361" i="46"/>
  <c r="N360" i="46"/>
  <c r="O360" i="46" s="1"/>
  <c r="P360" i="46" s="1"/>
  <c r="M360" i="46" s="1"/>
  <c r="I360" i="46" s="1"/>
  <c r="L360" i="46"/>
  <c r="H360" i="46" s="1"/>
  <c r="N359" i="46"/>
  <c r="L359" i="46"/>
  <c r="N358" i="46"/>
  <c r="O358" i="46" s="1"/>
  <c r="P358" i="46" s="1"/>
  <c r="M358" i="46" s="1"/>
  <c r="I358" i="46" s="1"/>
  <c r="L358" i="46"/>
  <c r="H358" i="46" s="1"/>
  <c r="N357" i="46"/>
  <c r="O357" i="46" s="1"/>
  <c r="P357" i="46" s="1"/>
  <c r="M357" i="46" s="1"/>
  <c r="I357" i="46" s="1"/>
  <c r="L357" i="46"/>
  <c r="N356" i="46"/>
  <c r="O356" i="46" s="1"/>
  <c r="P356" i="46" s="1"/>
  <c r="M356" i="46" s="1"/>
  <c r="I356" i="46" s="1"/>
  <c r="L356" i="46"/>
  <c r="H356" i="46" s="1"/>
  <c r="N355" i="46"/>
  <c r="O355" i="46" s="1"/>
  <c r="P355" i="46" s="1"/>
  <c r="M355" i="46" s="1"/>
  <c r="I355" i="46" s="1"/>
  <c r="L355" i="46"/>
  <c r="N354" i="46"/>
  <c r="O354" i="46" s="1"/>
  <c r="P354" i="46" s="1"/>
  <c r="M354" i="46" s="1"/>
  <c r="I354" i="46" s="1"/>
  <c r="L354" i="46"/>
  <c r="H354" i="46" s="1"/>
  <c r="N353" i="46"/>
  <c r="O353" i="46" s="1"/>
  <c r="P353" i="46" s="1"/>
  <c r="M353" i="46" s="1"/>
  <c r="I353" i="46" s="1"/>
  <c r="L353" i="46"/>
  <c r="N352" i="46"/>
  <c r="O352" i="46" s="1"/>
  <c r="P352" i="46" s="1"/>
  <c r="M352" i="46" s="1"/>
  <c r="I352" i="46" s="1"/>
  <c r="L352" i="46"/>
  <c r="H352" i="46" s="1"/>
  <c r="N351" i="46"/>
  <c r="L351" i="46"/>
  <c r="N350" i="46"/>
  <c r="O350" i="46" s="1"/>
  <c r="P350" i="46" s="1"/>
  <c r="M350" i="46" s="1"/>
  <c r="I350" i="46" s="1"/>
  <c r="L350" i="46"/>
  <c r="H350" i="46" s="1"/>
  <c r="N349" i="46"/>
  <c r="L349" i="46"/>
  <c r="N348" i="46"/>
  <c r="O348" i="46" s="1"/>
  <c r="L348" i="46"/>
  <c r="H348" i="46" s="1"/>
  <c r="N347" i="46"/>
  <c r="L347" i="46"/>
  <c r="N346" i="46"/>
  <c r="O346" i="46" s="1"/>
  <c r="P346" i="46" s="1"/>
  <c r="M346" i="46" s="1"/>
  <c r="I346" i="46" s="1"/>
  <c r="L346" i="46"/>
  <c r="H346" i="46" s="1"/>
  <c r="N345" i="46"/>
  <c r="O345" i="46" s="1"/>
  <c r="L345" i="46"/>
  <c r="N344" i="46"/>
  <c r="L344" i="46"/>
  <c r="H344" i="46" s="1"/>
  <c r="N343" i="46"/>
  <c r="L343" i="46"/>
  <c r="N342" i="46"/>
  <c r="O342" i="46" s="1"/>
  <c r="P342" i="46" s="1"/>
  <c r="M342" i="46" s="1"/>
  <c r="I342" i="46" s="1"/>
  <c r="L342" i="46"/>
  <c r="H342" i="46" s="1"/>
  <c r="N341" i="46"/>
  <c r="L341" i="46"/>
  <c r="N340" i="46"/>
  <c r="L340" i="46"/>
  <c r="H340" i="46" s="1"/>
  <c r="N339" i="46"/>
  <c r="L339" i="46"/>
  <c r="N338" i="46"/>
  <c r="O338" i="46" s="1"/>
  <c r="P338" i="46" s="1"/>
  <c r="M338" i="46" s="1"/>
  <c r="I338" i="46" s="1"/>
  <c r="L338" i="46"/>
  <c r="H338" i="46" s="1"/>
  <c r="N337" i="46"/>
  <c r="L337" i="46"/>
  <c r="N336" i="46"/>
  <c r="O336" i="46" s="1"/>
  <c r="L336" i="46"/>
  <c r="H336" i="46" s="1"/>
  <c r="N335" i="46"/>
  <c r="L335" i="46"/>
  <c r="N334" i="46"/>
  <c r="O334" i="46" s="1"/>
  <c r="P334" i="46" s="1"/>
  <c r="M334" i="46" s="1"/>
  <c r="I334" i="46" s="1"/>
  <c r="L334" i="46"/>
  <c r="H334" i="46" s="1"/>
  <c r="N333" i="46"/>
  <c r="O333" i="46" s="1"/>
  <c r="L333" i="46"/>
  <c r="N332" i="46"/>
  <c r="O332" i="46" s="1"/>
  <c r="L332" i="46"/>
  <c r="H332" i="46" s="1"/>
  <c r="N331" i="46"/>
  <c r="L331" i="46"/>
  <c r="N330" i="46"/>
  <c r="O330" i="46" s="1"/>
  <c r="P330" i="46" s="1"/>
  <c r="M330" i="46" s="1"/>
  <c r="I330" i="46" s="1"/>
  <c r="L330" i="46"/>
  <c r="H330" i="46" s="1"/>
  <c r="N329" i="46"/>
  <c r="O329" i="46" s="1"/>
  <c r="P329" i="46" s="1"/>
  <c r="M329" i="46" s="1"/>
  <c r="L329" i="46"/>
  <c r="N328" i="46"/>
  <c r="O328" i="46" s="1"/>
  <c r="L328" i="46"/>
  <c r="H328" i="46" s="1"/>
  <c r="N327" i="46"/>
  <c r="O327" i="46" s="1"/>
  <c r="L327" i="46"/>
  <c r="N326" i="46"/>
  <c r="L326" i="46"/>
  <c r="H326" i="46" s="1"/>
  <c r="N325" i="46"/>
  <c r="O325" i="46" s="1"/>
  <c r="L325" i="46"/>
  <c r="N324" i="46"/>
  <c r="O324" i="46" s="1"/>
  <c r="L324" i="46"/>
  <c r="H324" i="46" s="1"/>
  <c r="N323" i="46"/>
  <c r="O323" i="46" s="1"/>
  <c r="L323" i="46"/>
  <c r="N322" i="46"/>
  <c r="O322" i="46" s="1"/>
  <c r="L322" i="46"/>
  <c r="H322" i="46" s="1"/>
  <c r="N321" i="46"/>
  <c r="L321" i="46"/>
  <c r="N320" i="46"/>
  <c r="L320" i="46"/>
  <c r="H320" i="46" s="1"/>
  <c r="N319" i="46"/>
  <c r="L319" i="46"/>
  <c r="N318" i="46"/>
  <c r="O318" i="46" s="1"/>
  <c r="L318" i="46"/>
  <c r="H318" i="46" s="1"/>
  <c r="N317" i="46"/>
  <c r="L317" i="46"/>
  <c r="N316" i="46"/>
  <c r="L316" i="46"/>
  <c r="H316" i="46" s="1"/>
  <c r="N315" i="46"/>
  <c r="O315" i="46" s="1"/>
  <c r="L315" i="46"/>
  <c r="N314" i="46"/>
  <c r="O314" i="46" s="1"/>
  <c r="L314" i="46"/>
  <c r="H314" i="46" s="1"/>
  <c r="N313" i="46"/>
  <c r="L313" i="46"/>
  <c r="N312" i="46"/>
  <c r="L312" i="46"/>
  <c r="H312" i="46" s="1"/>
  <c r="N311" i="46"/>
  <c r="L311" i="46"/>
  <c r="N310" i="46"/>
  <c r="O310" i="46" s="1"/>
  <c r="L310" i="46"/>
  <c r="H310" i="46" s="1"/>
  <c r="N309" i="46"/>
  <c r="L309" i="46"/>
  <c r="N308" i="46"/>
  <c r="O308" i="46" s="1"/>
  <c r="P308" i="46" s="1"/>
  <c r="M308" i="46" s="1"/>
  <c r="I308" i="46" s="1"/>
  <c r="L308" i="46"/>
  <c r="H308" i="46" s="1"/>
  <c r="N307" i="46"/>
  <c r="O307" i="46" s="1"/>
  <c r="L307" i="46"/>
  <c r="N306" i="46"/>
  <c r="L306" i="46"/>
  <c r="H306" i="46" s="1"/>
  <c r="N305" i="46"/>
  <c r="L305" i="46"/>
  <c r="N304" i="46"/>
  <c r="O304" i="46" s="1"/>
  <c r="L304" i="46"/>
  <c r="H304" i="46" s="1"/>
  <c r="N303" i="46"/>
  <c r="L303" i="46"/>
  <c r="N302" i="46"/>
  <c r="L302" i="46"/>
  <c r="H302" i="46" s="1"/>
  <c r="N301" i="46"/>
  <c r="L301" i="46"/>
  <c r="N300" i="46"/>
  <c r="O300" i="46" s="1"/>
  <c r="L300" i="46"/>
  <c r="H300" i="46" s="1"/>
  <c r="N299" i="46"/>
  <c r="L299" i="46"/>
  <c r="N298" i="46"/>
  <c r="O298" i="46" s="1"/>
  <c r="L298" i="46"/>
  <c r="H298" i="46" s="1"/>
  <c r="N297" i="46"/>
  <c r="L297" i="46"/>
  <c r="N296" i="46"/>
  <c r="L296" i="46"/>
  <c r="H296" i="46" s="1"/>
  <c r="N295" i="46"/>
  <c r="L295" i="46"/>
  <c r="N294" i="46"/>
  <c r="L294" i="46"/>
  <c r="H294" i="46" s="1"/>
  <c r="N293" i="46"/>
  <c r="O293" i="46" s="1"/>
  <c r="P293" i="46" s="1"/>
  <c r="M293" i="46" s="1"/>
  <c r="L293" i="46"/>
  <c r="N292" i="46"/>
  <c r="O292" i="46" s="1"/>
  <c r="L292" i="46"/>
  <c r="H292" i="46" s="1"/>
  <c r="N291" i="46"/>
  <c r="L291" i="46"/>
  <c r="N290" i="46"/>
  <c r="O290" i="46" s="1"/>
  <c r="L290" i="46"/>
  <c r="H290" i="46" s="1"/>
  <c r="N289" i="46"/>
  <c r="O289" i="46" s="1"/>
  <c r="L289" i="46"/>
  <c r="N288" i="46"/>
  <c r="O288" i="46" s="1"/>
  <c r="L288" i="46"/>
  <c r="H288" i="46" s="1"/>
  <c r="N287" i="46"/>
  <c r="O287" i="46" s="1"/>
  <c r="L287" i="46"/>
  <c r="N286" i="46"/>
  <c r="O286" i="46" s="1"/>
  <c r="P286" i="46" s="1"/>
  <c r="M286" i="46" s="1"/>
  <c r="I286" i="46" s="1"/>
  <c r="L286" i="46"/>
  <c r="H286" i="46" s="1"/>
  <c r="N285" i="46"/>
  <c r="L285" i="46"/>
  <c r="N284" i="46"/>
  <c r="O284" i="46" s="1"/>
  <c r="L284" i="46"/>
  <c r="H284" i="46" s="1"/>
  <c r="N283" i="46"/>
  <c r="L283" i="46"/>
  <c r="N282" i="46"/>
  <c r="L282" i="46"/>
  <c r="H282" i="46" s="1"/>
  <c r="N281" i="46"/>
  <c r="O281" i="46" s="1"/>
  <c r="P281" i="46" s="1"/>
  <c r="M281" i="46" s="1"/>
  <c r="I281" i="46" s="1"/>
  <c r="L281" i="46"/>
  <c r="N280" i="46"/>
  <c r="O280" i="46" s="1"/>
  <c r="L280" i="46"/>
  <c r="H280" i="46" s="1"/>
  <c r="N279" i="46"/>
  <c r="O279" i="46" s="1"/>
  <c r="P279" i="46" s="1"/>
  <c r="M279" i="46" s="1"/>
  <c r="I279" i="46" s="1"/>
  <c r="L279" i="46"/>
  <c r="N278" i="46"/>
  <c r="L278" i="46"/>
  <c r="H278" i="46" s="1"/>
  <c r="N277" i="46"/>
  <c r="O277" i="46" s="1"/>
  <c r="P277" i="46" s="1"/>
  <c r="M277" i="46" s="1"/>
  <c r="I277" i="46" s="1"/>
  <c r="L277" i="46"/>
  <c r="N276" i="46"/>
  <c r="O276" i="46" s="1"/>
  <c r="L276" i="46"/>
  <c r="H276" i="46" s="1"/>
  <c r="N275" i="46"/>
  <c r="L275" i="46"/>
  <c r="N274" i="46"/>
  <c r="O274" i="46" s="1"/>
  <c r="L274" i="46"/>
  <c r="H274" i="46" s="1"/>
  <c r="N273" i="46"/>
  <c r="O273" i="46" s="1"/>
  <c r="P273" i="46" s="1"/>
  <c r="M273" i="46" s="1"/>
  <c r="I273" i="46" s="1"/>
  <c r="L273" i="46"/>
  <c r="N272" i="46"/>
  <c r="O272" i="46" s="1"/>
  <c r="P272" i="46" s="1"/>
  <c r="M272" i="46" s="1"/>
  <c r="I272" i="46" s="1"/>
  <c r="L272" i="46"/>
  <c r="H272" i="46" s="1"/>
  <c r="N271" i="46"/>
  <c r="O271" i="46" s="1"/>
  <c r="P271" i="46" s="1"/>
  <c r="M271" i="46" s="1"/>
  <c r="I271" i="46" s="1"/>
  <c r="L271" i="46"/>
  <c r="N270" i="46"/>
  <c r="L270" i="46"/>
  <c r="H270" i="46" s="1"/>
  <c r="N269" i="46"/>
  <c r="O269" i="46" s="1"/>
  <c r="P269" i="46" s="1"/>
  <c r="M269" i="46" s="1"/>
  <c r="I269" i="46" s="1"/>
  <c r="L269" i="46"/>
  <c r="N268" i="46"/>
  <c r="O268" i="46" s="1"/>
  <c r="L268" i="46"/>
  <c r="H268" i="46" s="1"/>
  <c r="N267" i="46"/>
  <c r="O267" i="46" s="1"/>
  <c r="L267" i="46"/>
  <c r="N266" i="46"/>
  <c r="L266" i="46"/>
  <c r="H266" i="46" s="1"/>
  <c r="N265" i="46"/>
  <c r="O265" i="46" s="1"/>
  <c r="P265" i="46" s="1"/>
  <c r="M265" i="46" s="1"/>
  <c r="I265" i="46" s="1"/>
  <c r="L265" i="46"/>
  <c r="N264" i="46"/>
  <c r="L264" i="46"/>
  <c r="H264" i="46" s="1"/>
  <c r="N263" i="46"/>
  <c r="O263" i="46" s="1"/>
  <c r="P263" i="46" s="1"/>
  <c r="M263" i="46" s="1"/>
  <c r="I263" i="46" s="1"/>
  <c r="L263" i="46"/>
  <c r="N262" i="46"/>
  <c r="O262" i="46" s="1"/>
  <c r="L262" i="46"/>
  <c r="H262" i="46" s="1"/>
  <c r="N261" i="46"/>
  <c r="O261" i="46" s="1"/>
  <c r="P261" i="46" s="1"/>
  <c r="M261" i="46" s="1"/>
  <c r="I261" i="46" s="1"/>
  <c r="L261" i="46"/>
  <c r="N260" i="46"/>
  <c r="O260" i="46" s="1"/>
  <c r="L260" i="46"/>
  <c r="H260" i="46" s="1"/>
  <c r="N259" i="46"/>
  <c r="O259" i="46" s="1"/>
  <c r="P259" i="46" s="1"/>
  <c r="M259" i="46" s="1"/>
  <c r="I259" i="46" s="1"/>
  <c r="L259" i="46"/>
  <c r="N258" i="46"/>
  <c r="O258" i="46" s="1"/>
  <c r="L258" i="46"/>
  <c r="H258" i="46" s="1"/>
  <c r="N257" i="46"/>
  <c r="O257" i="46" s="1"/>
  <c r="P257" i="46" s="1"/>
  <c r="M257" i="46" s="1"/>
  <c r="I257" i="46" s="1"/>
  <c r="L257" i="46"/>
  <c r="N256" i="46"/>
  <c r="O256" i="46" s="1"/>
  <c r="P256" i="46" s="1"/>
  <c r="M256" i="46" s="1"/>
  <c r="I256" i="46" s="1"/>
  <c r="L256" i="46"/>
  <c r="H256" i="46" s="1"/>
  <c r="N255" i="46"/>
  <c r="O255" i="46" s="1"/>
  <c r="P255" i="46" s="1"/>
  <c r="M255" i="46" s="1"/>
  <c r="I255" i="46" s="1"/>
  <c r="L255" i="46"/>
  <c r="N254" i="46"/>
  <c r="O254" i="46" s="1"/>
  <c r="L254" i="46"/>
  <c r="H254" i="46" s="1"/>
  <c r="N253" i="46"/>
  <c r="O253" i="46" s="1"/>
  <c r="P253" i="46" s="1"/>
  <c r="M253" i="46" s="1"/>
  <c r="I253" i="46" s="1"/>
  <c r="L253" i="46"/>
  <c r="N252" i="46"/>
  <c r="O252" i="46" s="1"/>
  <c r="L252" i="46"/>
  <c r="H252" i="46" s="1"/>
  <c r="N251" i="46"/>
  <c r="O251" i="46" s="1"/>
  <c r="P251" i="46" s="1"/>
  <c r="M251" i="46" s="1"/>
  <c r="I251" i="46" s="1"/>
  <c r="L251" i="46"/>
  <c r="N250" i="46"/>
  <c r="O250" i="46" s="1"/>
  <c r="P250" i="46" s="1"/>
  <c r="M250" i="46" s="1"/>
  <c r="I250" i="46" s="1"/>
  <c r="L250" i="46"/>
  <c r="H250" i="46" s="1"/>
  <c r="N249" i="46"/>
  <c r="O249" i="46" s="1"/>
  <c r="P249" i="46" s="1"/>
  <c r="M249" i="46" s="1"/>
  <c r="I249" i="46" s="1"/>
  <c r="L249" i="46"/>
  <c r="N248" i="46"/>
  <c r="O248" i="46" s="1"/>
  <c r="P248" i="46" s="1"/>
  <c r="M248" i="46" s="1"/>
  <c r="I248" i="46" s="1"/>
  <c r="L248" i="46"/>
  <c r="H248" i="46" s="1"/>
  <c r="N247" i="46"/>
  <c r="O247" i="46" s="1"/>
  <c r="P247" i="46" s="1"/>
  <c r="M247" i="46" s="1"/>
  <c r="I247" i="46" s="1"/>
  <c r="L247" i="46"/>
  <c r="N246" i="46"/>
  <c r="O246" i="46" s="1"/>
  <c r="L246" i="46"/>
  <c r="H246" i="46" s="1"/>
  <c r="N245" i="46"/>
  <c r="O245" i="46" s="1"/>
  <c r="P245" i="46" s="1"/>
  <c r="M245" i="46" s="1"/>
  <c r="I245" i="46" s="1"/>
  <c r="L245" i="46"/>
  <c r="N244" i="46"/>
  <c r="O244" i="46" s="1"/>
  <c r="L244" i="46"/>
  <c r="H244" i="46" s="1"/>
  <c r="N243" i="46"/>
  <c r="O243" i="46" s="1"/>
  <c r="P243" i="46" s="1"/>
  <c r="M243" i="46" s="1"/>
  <c r="I243" i="46" s="1"/>
  <c r="L243" i="46"/>
  <c r="N242" i="46"/>
  <c r="O242" i="46" s="1"/>
  <c r="P242" i="46" s="1"/>
  <c r="M242" i="46" s="1"/>
  <c r="I242" i="46" s="1"/>
  <c r="L242" i="46"/>
  <c r="H242" i="46" s="1"/>
  <c r="N241" i="46"/>
  <c r="O241" i="46" s="1"/>
  <c r="P241" i="46" s="1"/>
  <c r="M241" i="46" s="1"/>
  <c r="I241" i="46" s="1"/>
  <c r="L241" i="46"/>
  <c r="N240" i="46"/>
  <c r="O240" i="46" s="1"/>
  <c r="P240" i="46" s="1"/>
  <c r="M240" i="46" s="1"/>
  <c r="I240" i="46" s="1"/>
  <c r="L240" i="46"/>
  <c r="H240" i="46" s="1"/>
  <c r="N239" i="46"/>
  <c r="O239" i="46" s="1"/>
  <c r="P239" i="46" s="1"/>
  <c r="M239" i="46" s="1"/>
  <c r="I239" i="46" s="1"/>
  <c r="L239" i="46"/>
  <c r="N238" i="46"/>
  <c r="O238" i="46" s="1"/>
  <c r="L238" i="46"/>
  <c r="H238" i="46" s="1"/>
  <c r="N237" i="46"/>
  <c r="L237" i="46"/>
  <c r="N236" i="46"/>
  <c r="O236" i="46" s="1"/>
  <c r="L236" i="46"/>
  <c r="H236" i="46" s="1"/>
  <c r="N235" i="46"/>
  <c r="O235" i="46" s="1"/>
  <c r="P235" i="46" s="1"/>
  <c r="M235" i="46" s="1"/>
  <c r="I235" i="46" s="1"/>
  <c r="L235" i="46"/>
  <c r="N234" i="46"/>
  <c r="O234" i="46" s="1"/>
  <c r="P234" i="46" s="1"/>
  <c r="M234" i="46" s="1"/>
  <c r="I234" i="46" s="1"/>
  <c r="L234" i="46"/>
  <c r="H234" i="46" s="1"/>
  <c r="N233" i="46"/>
  <c r="O233" i="46" s="1"/>
  <c r="P233" i="46" s="1"/>
  <c r="M233" i="46" s="1"/>
  <c r="I233" i="46" s="1"/>
  <c r="L233" i="46"/>
  <c r="N232" i="46"/>
  <c r="O232" i="46" s="1"/>
  <c r="L232" i="46"/>
  <c r="H232" i="46" s="1"/>
  <c r="N231" i="46"/>
  <c r="O231" i="46" s="1"/>
  <c r="P231" i="46" s="1"/>
  <c r="M231" i="46" s="1"/>
  <c r="I231" i="46" s="1"/>
  <c r="L231" i="46"/>
  <c r="N230" i="46"/>
  <c r="O230" i="46" s="1"/>
  <c r="L230" i="46"/>
  <c r="H230" i="46" s="1"/>
  <c r="N229" i="46"/>
  <c r="L229" i="46"/>
  <c r="N228" i="46"/>
  <c r="L228" i="46"/>
  <c r="H228" i="46" s="1"/>
  <c r="N227" i="46"/>
  <c r="O227" i="46" s="1"/>
  <c r="P227" i="46" s="1"/>
  <c r="M227" i="46" s="1"/>
  <c r="I227" i="46" s="1"/>
  <c r="L227" i="46"/>
  <c r="N226" i="46"/>
  <c r="O226" i="46" s="1"/>
  <c r="L226" i="46"/>
  <c r="H226" i="46" s="1"/>
  <c r="N225" i="46"/>
  <c r="O225" i="46" s="1"/>
  <c r="P225" i="46" s="1"/>
  <c r="M225" i="46" s="1"/>
  <c r="I225" i="46" s="1"/>
  <c r="L225" i="46"/>
  <c r="N224" i="46"/>
  <c r="L224" i="46"/>
  <c r="H224" i="46" s="1"/>
  <c r="N223" i="46"/>
  <c r="O223" i="46" s="1"/>
  <c r="P223" i="46" s="1"/>
  <c r="M223" i="46" s="1"/>
  <c r="I223" i="46" s="1"/>
  <c r="L223" i="46"/>
  <c r="N222" i="46"/>
  <c r="O222" i="46" s="1"/>
  <c r="L222" i="46"/>
  <c r="H222" i="46" s="1"/>
  <c r="N221" i="46"/>
  <c r="O221" i="46" s="1"/>
  <c r="P221" i="46" s="1"/>
  <c r="M221" i="46" s="1"/>
  <c r="I221" i="46" s="1"/>
  <c r="L221" i="46"/>
  <c r="N220" i="46"/>
  <c r="O220" i="46" s="1"/>
  <c r="L220" i="46"/>
  <c r="H220" i="46" s="1"/>
  <c r="N219" i="46"/>
  <c r="O219" i="46" s="1"/>
  <c r="P219" i="46" s="1"/>
  <c r="M219" i="46" s="1"/>
  <c r="I219" i="46" s="1"/>
  <c r="L219" i="46"/>
  <c r="N218" i="46"/>
  <c r="L218" i="46"/>
  <c r="H218" i="46" s="1"/>
  <c r="N217" i="46"/>
  <c r="O217" i="46" s="1"/>
  <c r="P217" i="46" s="1"/>
  <c r="M217" i="46" s="1"/>
  <c r="I217" i="46" s="1"/>
  <c r="L217" i="46"/>
  <c r="N216" i="46"/>
  <c r="O216" i="46" s="1"/>
  <c r="L216" i="46"/>
  <c r="H216" i="46" s="1"/>
  <c r="N215" i="46"/>
  <c r="O215" i="46" s="1"/>
  <c r="P215" i="46" s="1"/>
  <c r="M215" i="46" s="1"/>
  <c r="I215" i="46" s="1"/>
  <c r="L215" i="46"/>
  <c r="N214" i="46"/>
  <c r="O214" i="46" s="1"/>
  <c r="L214" i="46"/>
  <c r="H214" i="46" s="1"/>
  <c r="N213" i="46"/>
  <c r="O213" i="46" s="1"/>
  <c r="P213" i="46" s="1"/>
  <c r="M213" i="46" s="1"/>
  <c r="I213" i="46" s="1"/>
  <c r="L213" i="46"/>
  <c r="N212" i="46"/>
  <c r="L212" i="46"/>
  <c r="H212" i="46" s="1"/>
  <c r="N211" i="46"/>
  <c r="O211" i="46" s="1"/>
  <c r="P211" i="46" s="1"/>
  <c r="M211" i="46" s="1"/>
  <c r="I211" i="46" s="1"/>
  <c r="L211" i="46"/>
  <c r="N210" i="46"/>
  <c r="O210" i="46" s="1"/>
  <c r="L210" i="46"/>
  <c r="H210" i="46" s="1"/>
  <c r="N209" i="46"/>
  <c r="O209" i="46" s="1"/>
  <c r="P209" i="46" s="1"/>
  <c r="M209" i="46" s="1"/>
  <c r="I209" i="46" s="1"/>
  <c r="L209" i="46"/>
  <c r="N208" i="46"/>
  <c r="O208" i="46" s="1"/>
  <c r="L208" i="46"/>
  <c r="H208" i="46" s="1"/>
  <c r="N207" i="46"/>
  <c r="O207" i="46" s="1"/>
  <c r="P207" i="46" s="1"/>
  <c r="M207" i="46" s="1"/>
  <c r="I207" i="46" s="1"/>
  <c r="L207" i="46"/>
  <c r="N206" i="46"/>
  <c r="L206" i="46"/>
  <c r="H206" i="46" s="1"/>
  <c r="N205" i="46"/>
  <c r="O205" i="46" s="1"/>
  <c r="P205" i="46" s="1"/>
  <c r="M205" i="46" s="1"/>
  <c r="I205" i="46" s="1"/>
  <c r="L205" i="46"/>
  <c r="N204" i="46"/>
  <c r="O204" i="46" s="1"/>
  <c r="L204" i="46"/>
  <c r="H204" i="46" s="1"/>
  <c r="N203" i="46"/>
  <c r="O203" i="46" s="1"/>
  <c r="P203" i="46" s="1"/>
  <c r="M203" i="46" s="1"/>
  <c r="I203" i="46" s="1"/>
  <c r="L203" i="46"/>
  <c r="N202" i="46"/>
  <c r="O202" i="46" s="1"/>
  <c r="L202" i="46"/>
  <c r="H202" i="46" s="1"/>
  <c r="N201" i="46"/>
  <c r="O201" i="46" s="1"/>
  <c r="P201" i="46" s="1"/>
  <c r="M201" i="46" s="1"/>
  <c r="I201" i="46" s="1"/>
  <c r="L201" i="46"/>
  <c r="N200" i="46"/>
  <c r="L200" i="46"/>
  <c r="H200" i="46" s="1"/>
  <c r="N199" i="46"/>
  <c r="O199" i="46" s="1"/>
  <c r="P199" i="46" s="1"/>
  <c r="M199" i="46" s="1"/>
  <c r="I199" i="46" s="1"/>
  <c r="L199" i="46"/>
  <c r="N198" i="46"/>
  <c r="O198" i="46" s="1"/>
  <c r="L198" i="46"/>
  <c r="H198" i="46" s="1"/>
  <c r="N197" i="46"/>
  <c r="O197" i="46" s="1"/>
  <c r="P197" i="46" s="1"/>
  <c r="M197" i="46" s="1"/>
  <c r="I197" i="46" s="1"/>
  <c r="L197" i="46"/>
  <c r="N196" i="46"/>
  <c r="O196" i="46" s="1"/>
  <c r="L196" i="46"/>
  <c r="H196" i="46" s="1"/>
  <c r="N195" i="46"/>
  <c r="O195" i="46" s="1"/>
  <c r="P195" i="46" s="1"/>
  <c r="M195" i="46" s="1"/>
  <c r="I195" i="46" s="1"/>
  <c r="L195" i="46"/>
  <c r="N194" i="46"/>
  <c r="O194" i="46" s="1"/>
  <c r="P194" i="46" s="1"/>
  <c r="M194" i="46" s="1"/>
  <c r="I194" i="46" s="1"/>
  <c r="L194" i="46"/>
  <c r="H194" i="46" s="1"/>
  <c r="N193" i="46"/>
  <c r="O193" i="46" s="1"/>
  <c r="P193" i="46" s="1"/>
  <c r="M193" i="46" s="1"/>
  <c r="I193" i="46" s="1"/>
  <c r="L193" i="46"/>
  <c r="N192" i="46"/>
  <c r="O192" i="46" s="1"/>
  <c r="L192" i="46"/>
  <c r="H192" i="46" s="1"/>
  <c r="N191" i="46"/>
  <c r="O191" i="46" s="1"/>
  <c r="P191" i="46" s="1"/>
  <c r="M191" i="46" s="1"/>
  <c r="I191" i="46" s="1"/>
  <c r="L191" i="46"/>
  <c r="N190" i="46"/>
  <c r="O190" i="46" s="1"/>
  <c r="L190" i="46"/>
  <c r="H190" i="46" s="1"/>
  <c r="N189" i="46"/>
  <c r="L189" i="46"/>
  <c r="N188" i="46"/>
  <c r="O188" i="46" s="1"/>
  <c r="L188" i="46"/>
  <c r="H188" i="46" s="1"/>
  <c r="N187" i="46"/>
  <c r="L187" i="46"/>
  <c r="N186" i="46"/>
  <c r="O186" i="46" s="1"/>
  <c r="P186" i="46" s="1"/>
  <c r="M186" i="46" s="1"/>
  <c r="I186" i="46" s="1"/>
  <c r="L186" i="46"/>
  <c r="H186" i="46" s="1"/>
  <c r="N185" i="46"/>
  <c r="L185" i="46"/>
  <c r="N184" i="46"/>
  <c r="O184" i="46" s="1"/>
  <c r="L184" i="46"/>
  <c r="H184" i="46" s="1"/>
  <c r="N183" i="46"/>
  <c r="O183" i="46" s="1"/>
  <c r="P183" i="46" s="1"/>
  <c r="M183" i="46" s="1"/>
  <c r="I183" i="46" s="1"/>
  <c r="L183" i="46"/>
  <c r="N182" i="46"/>
  <c r="L182" i="46"/>
  <c r="H182" i="46" s="1"/>
  <c r="N181" i="46"/>
  <c r="O181" i="46" s="1"/>
  <c r="P181" i="46" s="1"/>
  <c r="M181" i="46" s="1"/>
  <c r="I181" i="46" s="1"/>
  <c r="L181" i="46"/>
  <c r="N180" i="46"/>
  <c r="O180" i="46" s="1"/>
  <c r="L180" i="46"/>
  <c r="H180" i="46" s="1"/>
  <c r="N179" i="46"/>
  <c r="O179" i="46" s="1"/>
  <c r="L179" i="46"/>
  <c r="N178" i="46"/>
  <c r="O178" i="46" s="1"/>
  <c r="L178" i="46"/>
  <c r="H178" i="46" s="1"/>
  <c r="N177" i="46"/>
  <c r="L177" i="46"/>
  <c r="N176" i="46"/>
  <c r="O176" i="46" s="1"/>
  <c r="L176" i="46"/>
  <c r="H176" i="46" s="1"/>
  <c r="N175" i="46"/>
  <c r="O175" i="46" s="1"/>
  <c r="L175" i="46"/>
  <c r="N174" i="46"/>
  <c r="O174" i="46" s="1"/>
  <c r="L174" i="46"/>
  <c r="H174" i="46" s="1"/>
  <c r="N173" i="46"/>
  <c r="L173" i="46"/>
  <c r="N172" i="46"/>
  <c r="O172" i="46" s="1"/>
  <c r="L172" i="46"/>
  <c r="H172" i="46" s="1"/>
  <c r="N171" i="46"/>
  <c r="L171" i="46"/>
  <c r="N170" i="46"/>
  <c r="L170" i="46"/>
  <c r="H170" i="46" s="1"/>
  <c r="N169" i="46"/>
  <c r="L169" i="46"/>
  <c r="N168" i="46"/>
  <c r="O168" i="46" s="1"/>
  <c r="L168" i="46"/>
  <c r="H168" i="46" s="1"/>
  <c r="N167" i="46"/>
  <c r="L167" i="46"/>
  <c r="N166" i="46"/>
  <c r="L166" i="46"/>
  <c r="H166" i="46" s="1"/>
  <c r="N165" i="46"/>
  <c r="O165" i="46" s="1"/>
  <c r="L165" i="46"/>
  <c r="N164" i="46"/>
  <c r="O164" i="46" s="1"/>
  <c r="L164" i="46"/>
  <c r="H164" i="46" s="1"/>
  <c r="N163" i="46"/>
  <c r="L163" i="46"/>
  <c r="N162" i="46"/>
  <c r="O162" i="46" s="1"/>
  <c r="L162" i="46"/>
  <c r="H162" i="46" s="1"/>
  <c r="N161" i="46"/>
  <c r="L161" i="46"/>
  <c r="N160" i="46"/>
  <c r="O160" i="46" s="1"/>
  <c r="L160" i="46"/>
  <c r="H160" i="46" s="1"/>
  <c r="N159" i="46"/>
  <c r="L159" i="46"/>
  <c r="N158" i="46"/>
  <c r="L158" i="46"/>
  <c r="H158" i="46" s="1"/>
  <c r="N157" i="46"/>
  <c r="O157" i="46" s="1"/>
  <c r="L157" i="46"/>
  <c r="N156" i="46"/>
  <c r="O156" i="46" s="1"/>
  <c r="L156" i="46"/>
  <c r="H156" i="46" s="1"/>
  <c r="N155" i="46"/>
  <c r="L155" i="46"/>
  <c r="N154" i="46"/>
  <c r="O154" i="46" s="1"/>
  <c r="L154" i="46"/>
  <c r="H154" i="46" s="1"/>
  <c r="N153" i="46"/>
  <c r="L153" i="46"/>
  <c r="N152" i="46"/>
  <c r="O152" i="46" s="1"/>
  <c r="P152" i="46" s="1"/>
  <c r="M152" i="46" s="1"/>
  <c r="I152" i="46" s="1"/>
  <c r="L152" i="46"/>
  <c r="H152" i="46" s="1"/>
  <c r="N151" i="46"/>
  <c r="L151" i="46"/>
  <c r="N150" i="46"/>
  <c r="O150" i="46" s="1"/>
  <c r="L150" i="46"/>
  <c r="H150" i="46" s="1"/>
  <c r="N149" i="46"/>
  <c r="O149" i="46" s="1"/>
  <c r="P149" i="46" s="1"/>
  <c r="M149" i="46" s="1"/>
  <c r="I149" i="46" s="1"/>
  <c r="L149" i="46"/>
  <c r="N148" i="46"/>
  <c r="O148" i="46" s="1"/>
  <c r="P148" i="46" s="1"/>
  <c r="M148" i="46" s="1"/>
  <c r="I148" i="46" s="1"/>
  <c r="L148" i="46"/>
  <c r="H148" i="46" s="1"/>
  <c r="N147" i="46"/>
  <c r="L147" i="46"/>
  <c r="N146" i="46"/>
  <c r="L146" i="46"/>
  <c r="H146" i="46" s="1"/>
  <c r="N145" i="46"/>
  <c r="O145" i="46" s="1"/>
  <c r="L145" i="46"/>
  <c r="N144" i="46"/>
  <c r="O144" i="46" s="1"/>
  <c r="P144" i="46" s="1"/>
  <c r="M144" i="46" s="1"/>
  <c r="I144" i="46" s="1"/>
  <c r="L144" i="46"/>
  <c r="H144" i="46" s="1"/>
  <c r="N143" i="46"/>
  <c r="L143" i="46"/>
  <c r="N142" i="46"/>
  <c r="O142" i="46" s="1"/>
  <c r="L142" i="46"/>
  <c r="H142" i="46" s="1"/>
  <c r="N141" i="46"/>
  <c r="O141" i="46" s="1"/>
  <c r="P141" i="46" s="1"/>
  <c r="M141" i="46" s="1"/>
  <c r="I141" i="46" s="1"/>
  <c r="L141" i="46"/>
  <c r="N140" i="46"/>
  <c r="O140" i="46" s="1"/>
  <c r="P140" i="46" s="1"/>
  <c r="M140" i="46" s="1"/>
  <c r="I140" i="46" s="1"/>
  <c r="L140" i="46"/>
  <c r="H140" i="46" s="1"/>
  <c r="N139" i="46"/>
  <c r="O139" i="46" s="1"/>
  <c r="L139" i="46"/>
  <c r="N138" i="46"/>
  <c r="O138" i="46" s="1"/>
  <c r="L138" i="46"/>
  <c r="H138" i="46" s="1"/>
  <c r="N137" i="46"/>
  <c r="O137" i="46" s="1"/>
  <c r="L137" i="46"/>
  <c r="N136" i="46"/>
  <c r="O136" i="46" s="1"/>
  <c r="P136" i="46" s="1"/>
  <c r="M136" i="46" s="1"/>
  <c r="I136" i="46" s="1"/>
  <c r="L136" i="46"/>
  <c r="H136" i="46" s="1"/>
  <c r="N135" i="46"/>
  <c r="O135" i="46" s="1"/>
  <c r="L135" i="46"/>
  <c r="N134" i="46"/>
  <c r="O134" i="46" s="1"/>
  <c r="L134" i="46"/>
  <c r="H134" i="46" s="1"/>
  <c r="N133" i="46"/>
  <c r="O133" i="46" s="1"/>
  <c r="L133" i="46"/>
  <c r="N132" i="46"/>
  <c r="O132" i="46" s="1"/>
  <c r="P132" i="46" s="1"/>
  <c r="M132" i="46" s="1"/>
  <c r="I132" i="46" s="1"/>
  <c r="L132" i="46"/>
  <c r="H132" i="46" s="1"/>
  <c r="N131" i="46"/>
  <c r="L131" i="46"/>
  <c r="N130" i="46"/>
  <c r="O130" i="46" s="1"/>
  <c r="L130" i="46"/>
  <c r="H130" i="46" s="1"/>
  <c r="N129" i="46"/>
  <c r="O129" i="46" s="1"/>
  <c r="P129" i="46" s="1"/>
  <c r="M129" i="46" s="1"/>
  <c r="I129" i="46" s="1"/>
  <c r="L129" i="46"/>
  <c r="N128" i="46"/>
  <c r="O128" i="46" s="1"/>
  <c r="P128" i="46" s="1"/>
  <c r="M128" i="46" s="1"/>
  <c r="I128" i="46" s="1"/>
  <c r="L128" i="46"/>
  <c r="H128" i="46" s="1"/>
  <c r="N127" i="46"/>
  <c r="L127" i="46"/>
  <c r="N126" i="46"/>
  <c r="O126" i="46" s="1"/>
  <c r="L126" i="46"/>
  <c r="H126" i="46" s="1"/>
  <c r="N125" i="46"/>
  <c r="L125" i="46"/>
  <c r="N124" i="46"/>
  <c r="O124" i="46" s="1"/>
  <c r="P124" i="46" s="1"/>
  <c r="M124" i="46" s="1"/>
  <c r="I124" i="46" s="1"/>
  <c r="L124" i="46"/>
  <c r="H124" i="46" s="1"/>
  <c r="N123" i="46"/>
  <c r="L123" i="46"/>
  <c r="N122" i="46"/>
  <c r="O122" i="46" s="1"/>
  <c r="L122" i="46"/>
  <c r="H122" i="46" s="1"/>
  <c r="N121" i="46"/>
  <c r="O121" i="46" s="1"/>
  <c r="P121" i="46" s="1"/>
  <c r="M121" i="46" s="1"/>
  <c r="I121" i="46" s="1"/>
  <c r="L121" i="46"/>
  <c r="N120" i="46"/>
  <c r="L120" i="46"/>
  <c r="H120" i="46" s="1"/>
  <c r="N119" i="46"/>
  <c r="L119" i="46"/>
  <c r="N118" i="46"/>
  <c r="O118" i="46" s="1"/>
  <c r="L118" i="46"/>
  <c r="H118" i="46" s="1"/>
  <c r="N117" i="46"/>
  <c r="L117" i="46"/>
  <c r="N116" i="46"/>
  <c r="O116" i="46" s="1"/>
  <c r="P116" i="46" s="1"/>
  <c r="M116" i="46" s="1"/>
  <c r="I116" i="46" s="1"/>
  <c r="L116" i="46"/>
  <c r="H116" i="46" s="1"/>
  <c r="N115" i="46"/>
  <c r="L115" i="46"/>
  <c r="N114" i="46"/>
  <c r="O114" i="46" s="1"/>
  <c r="L114" i="46"/>
  <c r="H114" i="46" s="1"/>
  <c r="N113" i="46"/>
  <c r="L113" i="46"/>
  <c r="N112" i="46"/>
  <c r="O112" i="46" s="1"/>
  <c r="P112" i="46" s="1"/>
  <c r="M112" i="46" s="1"/>
  <c r="I112" i="46" s="1"/>
  <c r="L112" i="46"/>
  <c r="H112" i="46" s="1"/>
  <c r="N111" i="46"/>
  <c r="L111" i="46"/>
  <c r="N110" i="46"/>
  <c r="L110" i="46"/>
  <c r="H110" i="46" s="1"/>
  <c r="N109" i="46"/>
  <c r="L109" i="46"/>
  <c r="N108" i="46"/>
  <c r="O108" i="46" s="1"/>
  <c r="L108" i="46"/>
  <c r="H108" i="46" s="1"/>
  <c r="N107" i="46"/>
  <c r="L107" i="46"/>
  <c r="N106" i="46"/>
  <c r="O106" i="46" s="1"/>
  <c r="L106" i="46"/>
  <c r="H106" i="46" s="1"/>
  <c r="N105" i="46"/>
  <c r="L105" i="46"/>
  <c r="N104" i="46"/>
  <c r="O104" i="46" s="1"/>
  <c r="P104" i="46" s="1"/>
  <c r="M104" i="46" s="1"/>
  <c r="I104" i="46" s="1"/>
  <c r="L104" i="46"/>
  <c r="H104" i="46" s="1"/>
  <c r="N103" i="46"/>
  <c r="L103" i="46"/>
  <c r="N102" i="46"/>
  <c r="O102" i="46" s="1"/>
  <c r="L102" i="46"/>
  <c r="H102" i="46" s="1"/>
  <c r="N101" i="46"/>
  <c r="O101" i="46" s="1"/>
  <c r="L101" i="46"/>
  <c r="N100" i="46"/>
  <c r="O100" i="46" s="1"/>
  <c r="L100" i="46"/>
  <c r="H100" i="46" s="1"/>
  <c r="N99" i="46"/>
  <c r="L99" i="46"/>
  <c r="N98" i="46"/>
  <c r="L98" i="46"/>
  <c r="H98" i="46" s="1"/>
  <c r="N97" i="46"/>
  <c r="L97" i="46"/>
  <c r="N96" i="46"/>
  <c r="O96" i="46" s="1"/>
  <c r="L96" i="46"/>
  <c r="H96" i="46" s="1"/>
  <c r="N95" i="46"/>
  <c r="O95" i="46" s="1"/>
  <c r="P95" i="46" s="1"/>
  <c r="M95" i="46" s="1"/>
  <c r="L95" i="46"/>
  <c r="N94" i="46"/>
  <c r="O94" i="46" s="1"/>
  <c r="L94" i="46"/>
  <c r="H94" i="46" s="1"/>
  <c r="N93" i="46"/>
  <c r="L93" i="46"/>
  <c r="N92" i="46"/>
  <c r="L92" i="46"/>
  <c r="H92" i="46" s="1"/>
  <c r="N91" i="46"/>
  <c r="L91" i="46"/>
  <c r="N90" i="46"/>
  <c r="O90" i="46" s="1"/>
  <c r="L90" i="46"/>
  <c r="H90" i="46" s="1"/>
  <c r="N89" i="46"/>
  <c r="L89" i="46"/>
  <c r="N88" i="46"/>
  <c r="L88" i="46"/>
  <c r="H88" i="46" s="1"/>
  <c r="N87" i="46"/>
  <c r="L87" i="46"/>
  <c r="N86" i="46"/>
  <c r="O86" i="46" s="1"/>
  <c r="L86" i="46"/>
  <c r="H86" i="46" s="1"/>
  <c r="N85" i="46"/>
  <c r="L85" i="46"/>
  <c r="N84" i="46"/>
  <c r="O84" i="46" s="1"/>
  <c r="L84" i="46"/>
  <c r="H84" i="46" s="1"/>
  <c r="N83" i="46"/>
  <c r="O83" i="46" s="1"/>
  <c r="L83" i="46"/>
  <c r="N82" i="46"/>
  <c r="O82" i="46" s="1"/>
  <c r="L82" i="46"/>
  <c r="H82" i="46" s="1"/>
  <c r="N81" i="46"/>
  <c r="O81" i="46" s="1"/>
  <c r="L81" i="46"/>
  <c r="N80" i="46"/>
  <c r="L80" i="46"/>
  <c r="H80" i="46" s="1"/>
  <c r="N79" i="46"/>
  <c r="L79" i="46"/>
  <c r="N78" i="46"/>
  <c r="O78" i="46" s="1"/>
  <c r="L78" i="46"/>
  <c r="H78" i="46" s="1"/>
  <c r="N77" i="46"/>
  <c r="L77" i="46"/>
  <c r="N76" i="46"/>
  <c r="L76" i="46"/>
  <c r="H76" i="46" s="1"/>
  <c r="N75" i="46"/>
  <c r="L75" i="46"/>
  <c r="N74" i="46"/>
  <c r="O74" i="46" s="1"/>
  <c r="P74" i="46" s="1"/>
  <c r="M74" i="46" s="1"/>
  <c r="I74" i="46" s="1"/>
  <c r="L74" i="46"/>
  <c r="H74" i="46" s="1"/>
  <c r="N73" i="46"/>
  <c r="L73" i="46"/>
  <c r="N72" i="46"/>
  <c r="O72" i="46" s="1"/>
  <c r="L72" i="46"/>
  <c r="H72" i="46" s="1"/>
  <c r="N71" i="46"/>
  <c r="L71" i="46"/>
  <c r="N70" i="46"/>
  <c r="L70" i="46"/>
  <c r="H70" i="46" s="1"/>
  <c r="N69" i="46"/>
  <c r="L69" i="46"/>
  <c r="N68" i="46"/>
  <c r="O68" i="46" s="1"/>
  <c r="L68" i="46"/>
  <c r="H68" i="46" s="1"/>
  <c r="N67" i="46"/>
  <c r="L67" i="46"/>
  <c r="N66" i="46"/>
  <c r="L66" i="46"/>
  <c r="H66" i="46" s="1"/>
  <c r="N65" i="46"/>
  <c r="O65" i="46" s="1"/>
  <c r="L65" i="46"/>
  <c r="N64" i="46"/>
  <c r="O64" i="46" s="1"/>
  <c r="L64" i="46"/>
  <c r="H64" i="46" s="1"/>
  <c r="N63" i="46"/>
  <c r="L63" i="46"/>
  <c r="N62" i="46"/>
  <c r="L62" i="46"/>
  <c r="H62" i="46" s="1"/>
  <c r="N61" i="46"/>
  <c r="L61" i="46"/>
  <c r="N60" i="46"/>
  <c r="O60" i="46" s="1"/>
  <c r="L60" i="46"/>
  <c r="H60" i="46" s="1"/>
  <c r="N59" i="46"/>
  <c r="L59" i="46"/>
  <c r="N58" i="46"/>
  <c r="L58" i="46"/>
  <c r="H58" i="46" s="1"/>
  <c r="N57" i="46"/>
  <c r="L57" i="46"/>
  <c r="N56" i="46"/>
  <c r="O56" i="46" s="1"/>
  <c r="L56" i="46"/>
  <c r="H56" i="46" s="1"/>
  <c r="N55" i="46"/>
  <c r="L55" i="46"/>
  <c r="N54" i="46"/>
  <c r="O54" i="46" s="1"/>
  <c r="L54" i="46"/>
  <c r="H54" i="46" s="1"/>
  <c r="N53" i="46"/>
  <c r="L53" i="46"/>
  <c r="N52" i="46"/>
  <c r="L52" i="46"/>
  <c r="H52" i="46" s="1"/>
  <c r="N51" i="46"/>
  <c r="L51" i="46"/>
  <c r="N50" i="46"/>
  <c r="O50" i="46" s="1"/>
  <c r="L50" i="46"/>
  <c r="H50" i="46" s="1"/>
  <c r="N49" i="46"/>
  <c r="O49" i="46" s="1"/>
  <c r="L49" i="46"/>
  <c r="N48" i="46"/>
  <c r="L48" i="46"/>
  <c r="H48" i="46" s="1"/>
  <c r="N47" i="46"/>
  <c r="O47" i="46" s="1"/>
  <c r="L47" i="46"/>
  <c r="N46" i="46"/>
  <c r="L46" i="46"/>
  <c r="H46" i="46" s="1"/>
  <c r="N45" i="46"/>
  <c r="L45" i="46"/>
  <c r="N44" i="46"/>
  <c r="L44" i="46"/>
  <c r="H44" i="46" s="1"/>
  <c r="N43" i="46"/>
  <c r="L43" i="46"/>
  <c r="N42" i="46"/>
  <c r="L42" i="46"/>
  <c r="H42" i="46" s="1"/>
  <c r="N41" i="46"/>
  <c r="L41" i="46"/>
  <c r="N40" i="46"/>
  <c r="O40" i="46" s="1"/>
  <c r="L40" i="46"/>
  <c r="H40" i="46" s="1"/>
  <c r="N39" i="46"/>
  <c r="L39" i="46"/>
  <c r="N38" i="46"/>
  <c r="O38" i="46" s="1"/>
  <c r="L38" i="46"/>
  <c r="H38" i="46" s="1"/>
  <c r="N37" i="46"/>
  <c r="L37" i="46"/>
  <c r="N36" i="46"/>
  <c r="O36" i="46" s="1"/>
  <c r="L36" i="46"/>
  <c r="H36" i="46" s="1"/>
  <c r="N35" i="46"/>
  <c r="L35" i="46"/>
  <c r="N34" i="46"/>
  <c r="O34" i="46" s="1"/>
  <c r="L34" i="46"/>
  <c r="H34" i="46" s="1"/>
  <c r="N33" i="46"/>
  <c r="L33" i="46"/>
  <c r="N32" i="46"/>
  <c r="L32" i="46"/>
  <c r="H32" i="46" s="1"/>
  <c r="N31" i="46"/>
  <c r="O31" i="46" s="1"/>
  <c r="L31" i="46"/>
  <c r="N30" i="46"/>
  <c r="L30" i="46"/>
  <c r="H30" i="46" s="1"/>
  <c r="N29" i="46"/>
  <c r="L29" i="46"/>
  <c r="N28" i="46"/>
  <c r="O28" i="46" s="1"/>
  <c r="L28" i="46"/>
  <c r="H28" i="46" s="1"/>
  <c r="N27" i="46"/>
  <c r="O27" i="46" s="1"/>
  <c r="P27" i="46" s="1"/>
  <c r="M27" i="46" s="1"/>
  <c r="L27" i="46"/>
  <c r="N26" i="46"/>
  <c r="O26" i="46" s="1"/>
  <c r="L26" i="46"/>
  <c r="H26" i="46" s="1"/>
  <c r="N25" i="46"/>
  <c r="L25" i="46"/>
  <c r="N24" i="46"/>
  <c r="O24" i="46" s="1"/>
  <c r="L24" i="46"/>
  <c r="H24" i="46" s="1"/>
  <c r="N23" i="46"/>
  <c r="L23" i="46"/>
  <c r="N22" i="46"/>
  <c r="O22" i="46" s="1"/>
  <c r="L22" i="46"/>
  <c r="H22" i="46" s="1"/>
  <c r="N21" i="46"/>
  <c r="L21" i="46"/>
  <c r="N20" i="46"/>
  <c r="L20" i="46"/>
  <c r="H20" i="46" s="1"/>
  <c r="N19" i="46"/>
  <c r="L19" i="46"/>
  <c r="N18" i="46"/>
  <c r="O18" i="46" s="1"/>
  <c r="P18" i="46" s="1"/>
  <c r="M18" i="46" s="1"/>
  <c r="I18" i="46" s="1"/>
  <c r="L18" i="46"/>
  <c r="H18" i="46" s="1"/>
  <c r="L17" i="46"/>
  <c r="N505" i="45"/>
  <c r="O505" i="45" s="1"/>
  <c r="P505" i="45" s="1"/>
  <c r="M505" i="45" s="1"/>
  <c r="I505" i="45" s="1"/>
  <c r="L505" i="45"/>
  <c r="H505" i="45" s="1"/>
  <c r="N504" i="45"/>
  <c r="O504" i="45" s="1"/>
  <c r="P504" i="45" s="1"/>
  <c r="M504" i="45" s="1"/>
  <c r="I504" i="45" s="1"/>
  <c r="L504" i="45"/>
  <c r="N503" i="45"/>
  <c r="O503" i="45" s="1"/>
  <c r="P503" i="45" s="1"/>
  <c r="M503" i="45" s="1"/>
  <c r="I503" i="45" s="1"/>
  <c r="L503" i="45"/>
  <c r="H503" i="45" s="1"/>
  <c r="N502" i="45"/>
  <c r="L502" i="45"/>
  <c r="N501" i="45"/>
  <c r="O501" i="45" s="1"/>
  <c r="P501" i="45" s="1"/>
  <c r="M501" i="45" s="1"/>
  <c r="I501" i="45" s="1"/>
  <c r="L501" i="45"/>
  <c r="H501" i="45" s="1"/>
  <c r="N500" i="45"/>
  <c r="L500" i="45"/>
  <c r="N499" i="45"/>
  <c r="O499" i="45" s="1"/>
  <c r="P499" i="45" s="1"/>
  <c r="M499" i="45" s="1"/>
  <c r="I499" i="45" s="1"/>
  <c r="L499" i="45"/>
  <c r="H499" i="45" s="1"/>
  <c r="N498" i="45"/>
  <c r="O498" i="45" s="1"/>
  <c r="P498" i="45" s="1"/>
  <c r="M498" i="45" s="1"/>
  <c r="I498" i="45" s="1"/>
  <c r="L498" i="45"/>
  <c r="N497" i="45"/>
  <c r="O497" i="45" s="1"/>
  <c r="P497" i="45" s="1"/>
  <c r="M497" i="45" s="1"/>
  <c r="I497" i="45" s="1"/>
  <c r="L497" i="45"/>
  <c r="H497" i="45" s="1"/>
  <c r="N496" i="45"/>
  <c r="O496" i="45" s="1"/>
  <c r="L496" i="45"/>
  <c r="N495" i="45"/>
  <c r="O495" i="45" s="1"/>
  <c r="P495" i="45" s="1"/>
  <c r="M495" i="45" s="1"/>
  <c r="I495" i="45" s="1"/>
  <c r="L495" i="45"/>
  <c r="H495" i="45" s="1"/>
  <c r="N494" i="45"/>
  <c r="L494" i="45"/>
  <c r="N493" i="45"/>
  <c r="O493" i="45" s="1"/>
  <c r="P493" i="45" s="1"/>
  <c r="M493" i="45" s="1"/>
  <c r="I493" i="45" s="1"/>
  <c r="L493" i="45"/>
  <c r="H493" i="45" s="1"/>
  <c r="N492" i="45"/>
  <c r="O492" i="45" s="1"/>
  <c r="L492" i="45"/>
  <c r="N491" i="45"/>
  <c r="O491" i="45" s="1"/>
  <c r="P491" i="45" s="1"/>
  <c r="M491" i="45" s="1"/>
  <c r="I491" i="45" s="1"/>
  <c r="L491" i="45"/>
  <c r="H491" i="45" s="1"/>
  <c r="N490" i="45"/>
  <c r="O490" i="45" s="1"/>
  <c r="P490" i="45" s="1"/>
  <c r="M490" i="45" s="1"/>
  <c r="I490" i="45" s="1"/>
  <c r="L490" i="45"/>
  <c r="N489" i="45"/>
  <c r="O489" i="45" s="1"/>
  <c r="P489" i="45" s="1"/>
  <c r="M489" i="45" s="1"/>
  <c r="I489" i="45" s="1"/>
  <c r="L489" i="45"/>
  <c r="H489" i="45" s="1"/>
  <c r="N488" i="45"/>
  <c r="O488" i="45" s="1"/>
  <c r="P488" i="45" s="1"/>
  <c r="M488" i="45" s="1"/>
  <c r="I488" i="45" s="1"/>
  <c r="L488" i="45"/>
  <c r="N487" i="45"/>
  <c r="O487" i="45" s="1"/>
  <c r="P487" i="45" s="1"/>
  <c r="M487" i="45" s="1"/>
  <c r="I487" i="45" s="1"/>
  <c r="L487" i="45"/>
  <c r="H487" i="45" s="1"/>
  <c r="N486" i="45"/>
  <c r="L486" i="45"/>
  <c r="N485" i="45"/>
  <c r="O485" i="45" s="1"/>
  <c r="P485" i="45" s="1"/>
  <c r="M485" i="45" s="1"/>
  <c r="I485" i="45" s="1"/>
  <c r="L485" i="45"/>
  <c r="H485" i="45" s="1"/>
  <c r="N484" i="45"/>
  <c r="O484" i="45" s="1"/>
  <c r="L484" i="45"/>
  <c r="N483" i="45"/>
  <c r="O483" i="45" s="1"/>
  <c r="P483" i="45" s="1"/>
  <c r="M483" i="45" s="1"/>
  <c r="I483" i="45" s="1"/>
  <c r="L483" i="45"/>
  <c r="H483" i="45" s="1"/>
  <c r="N482" i="45"/>
  <c r="L482" i="45"/>
  <c r="N481" i="45"/>
  <c r="O481" i="45" s="1"/>
  <c r="P481" i="45" s="1"/>
  <c r="M481" i="45" s="1"/>
  <c r="I481" i="45" s="1"/>
  <c r="L481" i="45"/>
  <c r="H481" i="45" s="1"/>
  <c r="N480" i="45"/>
  <c r="O480" i="45" s="1"/>
  <c r="L480" i="45"/>
  <c r="N479" i="45"/>
  <c r="O479" i="45" s="1"/>
  <c r="P479" i="45" s="1"/>
  <c r="M479" i="45" s="1"/>
  <c r="I479" i="45" s="1"/>
  <c r="L479" i="45"/>
  <c r="H479" i="45" s="1"/>
  <c r="N478" i="45"/>
  <c r="O478" i="45" s="1"/>
  <c r="P478" i="45" s="1"/>
  <c r="M478" i="45" s="1"/>
  <c r="I478" i="45" s="1"/>
  <c r="L478" i="45"/>
  <c r="N477" i="45"/>
  <c r="O477" i="45" s="1"/>
  <c r="P477" i="45" s="1"/>
  <c r="M477" i="45" s="1"/>
  <c r="I477" i="45" s="1"/>
  <c r="L477" i="45"/>
  <c r="H477" i="45" s="1"/>
  <c r="N476" i="45"/>
  <c r="O476" i="45" s="1"/>
  <c r="L476" i="45"/>
  <c r="N475" i="45"/>
  <c r="O475" i="45" s="1"/>
  <c r="P475" i="45" s="1"/>
  <c r="M475" i="45" s="1"/>
  <c r="I475" i="45" s="1"/>
  <c r="L475" i="45"/>
  <c r="H475" i="45" s="1"/>
  <c r="N474" i="45"/>
  <c r="O474" i="45" s="1"/>
  <c r="P474" i="45" s="1"/>
  <c r="M474" i="45" s="1"/>
  <c r="I474" i="45" s="1"/>
  <c r="L474" i="45"/>
  <c r="N473" i="45"/>
  <c r="O473" i="45" s="1"/>
  <c r="P473" i="45" s="1"/>
  <c r="M473" i="45" s="1"/>
  <c r="I473" i="45" s="1"/>
  <c r="L473" i="45"/>
  <c r="H473" i="45" s="1"/>
  <c r="N472" i="45"/>
  <c r="O472" i="45" s="1"/>
  <c r="L472" i="45"/>
  <c r="N471" i="45"/>
  <c r="O471" i="45" s="1"/>
  <c r="P471" i="45" s="1"/>
  <c r="M471" i="45" s="1"/>
  <c r="I471" i="45" s="1"/>
  <c r="L471" i="45"/>
  <c r="H471" i="45" s="1"/>
  <c r="N470" i="45"/>
  <c r="O470" i="45" s="1"/>
  <c r="L470" i="45"/>
  <c r="N469" i="45"/>
  <c r="O469" i="45" s="1"/>
  <c r="P469" i="45" s="1"/>
  <c r="M469" i="45" s="1"/>
  <c r="I469" i="45" s="1"/>
  <c r="L469" i="45"/>
  <c r="H469" i="45" s="1"/>
  <c r="N468" i="45"/>
  <c r="O468" i="45" s="1"/>
  <c r="L468" i="45"/>
  <c r="N467" i="45"/>
  <c r="O467" i="45" s="1"/>
  <c r="P467" i="45" s="1"/>
  <c r="M467" i="45" s="1"/>
  <c r="I467" i="45" s="1"/>
  <c r="L467" i="45"/>
  <c r="H467" i="45" s="1"/>
  <c r="N466" i="45"/>
  <c r="O466" i="45" s="1"/>
  <c r="L466" i="45"/>
  <c r="N465" i="45"/>
  <c r="O465" i="45" s="1"/>
  <c r="P465" i="45" s="1"/>
  <c r="M465" i="45" s="1"/>
  <c r="I465" i="45" s="1"/>
  <c r="L465" i="45"/>
  <c r="H465" i="45" s="1"/>
  <c r="N464" i="45"/>
  <c r="O464" i="45" s="1"/>
  <c r="L464" i="45"/>
  <c r="N463" i="45"/>
  <c r="O463" i="45" s="1"/>
  <c r="P463" i="45" s="1"/>
  <c r="M463" i="45" s="1"/>
  <c r="I463" i="45" s="1"/>
  <c r="L463" i="45"/>
  <c r="H463" i="45" s="1"/>
  <c r="N462" i="45"/>
  <c r="L462" i="45"/>
  <c r="N461" i="45"/>
  <c r="O461" i="45" s="1"/>
  <c r="P461" i="45" s="1"/>
  <c r="M461" i="45" s="1"/>
  <c r="I461" i="45" s="1"/>
  <c r="L461" i="45"/>
  <c r="H461" i="45" s="1"/>
  <c r="N460" i="45"/>
  <c r="O460" i="45" s="1"/>
  <c r="L460" i="45"/>
  <c r="N459" i="45"/>
  <c r="O459" i="45" s="1"/>
  <c r="P459" i="45" s="1"/>
  <c r="M459" i="45" s="1"/>
  <c r="I459" i="45" s="1"/>
  <c r="L459" i="45"/>
  <c r="H459" i="45" s="1"/>
  <c r="N458" i="45"/>
  <c r="O458" i="45" s="1"/>
  <c r="P458" i="45" s="1"/>
  <c r="M458" i="45" s="1"/>
  <c r="I458" i="45" s="1"/>
  <c r="L458" i="45"/>
  <c r="N457" i="45"/>
  <c r="O457" i="45" s="1"/>
  <c r="P457" i="45" s="1"/>
  <c r="M457" i="45" s="1"/>
  <c r="I457" i="45" s="1"/>
  <c r="L457" i="45"/>
  <c r="H457" i="45" s="1"/>
  <c r="N456" i="45"/>
  <c r="O456" i="45" s="1"/>
  <c r="P456" i="45" s="1"/>
  <c r="M456" i="45" s="1"/>
  <c r="I456" i="45" s="1"/>
  <c r="L456" i="45"/>
  <c r="N455" i="45"/>
  <c r="O455" i="45" s="1"/>
  <c r="P455" i="45" s="1"/>
  <c r="M455" i="45" s="1"/>
  <c r="I455" i="45" s="1"/>
  <c r="L455" i="45"/>
  <c r="H455" i="45" s="1"/>
  <c r="N454" i="45"/>
  <c r="O454" i="45" s="1"/>
  <c r="P454" i="45" s="1"/>
  <c r="M454" i="45" s="1"/>
  <c r="I454" i="45" s="1"/>
  <c r="L454" i="45"/>
  <c r="N453" i="45"/>
  <c r="O453" i="45" s="1"/>
  <c r="P453" i="45" s="1"/>
  <c r="M453" i="45" s="1"/>
  <c r="I453" i="45" s="1"/>
  <c r="L453" i="45"/>
  <c r="H453" i="45" s="1"/>
  <c r="N452" i="45"/>
  <c r="O452" i="45" s="1"/>
  <c r="L452" i="45"/>
  <c r="N451" i="45"/>
  <c r="O451" i="45" s="1"/>
  <c r="P451" i="45" s="1"/>
  <c r="M451" i="45" s="1"/>
  <c r="I451" i="45" s="1"/>
  <c r="L451" i="45"/>
  <c r="H451" i="45" s="1"/>
  <c r="N450" i="45"/>
  <c r="L450" i="45"/>
  <c r="N449" i="45"/>
  <c r="O449" i="45" s="1"/>
  <c r="P449" i="45" s="1"/>
  <c r="M449" i="45" s="1"/>
  <c r="I449" i="45" s="1"/>
  <c r="L449" i="45"/>
  <c r="H449" i="45" s="1"/>
  <c r="N448" i="45"/>
  <c r="O448" i="45" s="1"/>
  <c r="L448" i="45"/>
  <c r="N447" i="45"/>
  <c r="O447" i="45" s="1"/>
  <c r="P447" i="45" s="1"/>
  <c r="M447" i="45" s="1"/>
  <c r="I447" i="45" s="1"/>
  <c r="L447" i="45"/>
  <c r="H447" i="45" s="1"/>
  <c r="N446" i="45"/>
  <c r="O446" i="45" s="1"/>
  <c r="P446" i="45" s="1"/>
  <c r="M446" i="45" s="1"/>
  <c r="I446" i="45" s="1"/>
  <c r="L446" i="45"/>
  <c r="N445" i="45"/>
  <c r="O445" i="45" s="1"/>
  <c r="P445" i="45" s="1"/>
  <c r="M445" i="45" s="1"/>
  <c r="I445" i="45" s="1"/>
  <c r="L445" i="45"/>
  <c r="H445" i="45" s="1"/>
  <c r="N444" i="45"/>
  <c r="O444" i="45" s="1"/>
  <c r="P444" i="45" s="1"/>
  <c r="M444" i="45" s="1"/>
  <c r="I444" i="45" s="1"/>
  <c r="L444" i="45"/>
  <c r="N443" i="45"/>
  <c r="O443" i="45" s="1"/>
  <c r="P443" i="45" s="1"/>
  <c r="M443" i="45" s="1"/>
  <c r="I443" i="45" s="1"/>
  <c r="L443" i="45"/>
  <c r="H443" i="45" s="1"/>
  <c r="N442" i="45"/>
  <c r="O442" i="45" s="1"/>
  <c r="P442" i="45" s="1"/>
  <c r="M442" i="45" s="1"/>
  <c r="I442" i="45" s="1"/>
  <c r="L442" i="45"/>
  <c r="N441" i="45"/>
  <c r="O441" i="45" s="1"/>
  <c r="P441" i="45" s="1"/>
  <c r="M441" i="45" s="1"/>
  <c r="I441" i="45" s="1"/>
  <c r="L441" i="45"/>
  <c r="H441" i="45" s="1"/>
  <c r="N440" i="45"/>
  <c r="O440" i="45" s="1"/>
  <c r="L440" i="45"/>
  <c r="N439" i="45"/>
  <c r="O439" i="45" s="1"/>
  <c r="P439" i="45" s="1"/>
  <c r="M439" i="45" s="1"/>
  <c r="I439" i="45" s="1"/>
  <c r="L439" i="45"/>
  <c r="H439" i="45" s="1"/>
  <c r="N438" i="45"/>
  <c r="O438" i="45" s="1"/>
  <c r="P438" i="45" s="1"/>
  <c r="M438" i="45" s="1"/>
  <c r="I438" i="45" s="1"/>
  <c r="L438" i="45"/>
  <c r="N437" i="45"/>
  <c r="O437" i="45" s="1"/>
  <c r="P437" i="45" s="1"/>
  <c r="M437" i="45" s="1"/>
  <c r="I437" i="45" s="1"/>
  <c r="L437" i="45"/>
  <c r="H437" i="45" s="1"/>
  <c r="N436" i="45"/>
  <c r="O436" i="45" s="1"/>
  <c r="L436" i="45"/>
  <c r="N435" i="45"/>
  <c r="O435" i="45" s="1"/>
  <c r="P435" i="45" s="1"/>
  <c r="M435" i="45" s="1"/>
  <c r="I435" i="45" s="1"/>
  <c r="L435" i="45"/>
  <c r="H435" i="45" s="1"/>
  <c r="N434" i="45"/>
  <c r="O434" i="45" s="1"/>
  <c r="L434" i="45"/>
  <c r="N433" i="45"/>
  <c r="O433" i="45" s="1"/>
  <c r="P433" i="45" s="1"/>
  <c r="M433" i="45" s="1"/>
  <c r="I433" i="45" s="1"/>
  <c r="L433" i="45"/>
  <c r="H433" i="45" s="1"/>
  <c r="N432" i="45"/>
  <c r="L432" i="45"/>
  <c r="N431" i="45"/>
  <c r="O431" i="45" s="1"/>
  <c r="P431" i="45" s="1"/>
  <c r="M431" i="45" s="1"/>
  <c r="I431" i="45" s="1"/>
  <c r="L431" i="45"/>
  <c r="H431" i="45" s="1"/>
  <c r="N430" i="45"/>
  <c r="L430" i="45"/>
  <c r="N429" i="45"/>
  <c r="O429" i="45" s="1"/>
  <c r="P429" i="45" s="1"/>
  <c r="M429" i="45" s="1"/>
  <c r="I429" i="45" s="1"/>
  <c r="L429" i="45"/>
  <c r="H429" i="45" s="1"/>
  <c r="N428" i="45"/>
  <c r="O428" i="45" s="1"/>
  <c r="P428" i="45" s="1"/>
  <c r="M428" i="45" s="1"/>
  <c r="I428" i="45" s="1"/>
  <c r="L428" i="45"/>
  <c r="N427" i="45"/>
  <c r="O427" i="45" s="1"/>
  <c r="P427" i="45" s="1"/>
  <c r="M427" i="45" s="1"/>
  <c r="I427" i="45" s="1"/>
  <c r="L427" i="45"/>
  <c r="H427" i="45" s="1"/>
  <c r="N426" i="45"/>
  <c r="O426" i="45" s="1"/>
  <c r="P426" i="45" s="1"/>
  <c r="M426" i="45" s="1"/>
  <c r="I426" i="45" s="1"/>
  <c r="L426" i="45"/>
  <c r="N425" i="45"/>
  <c r="O425" i="45" s="1"/>
  <c r="P425" i="45" s="1"/>
  <c r="M425" i="45" s="1"/>
  <c r="I425" i="45" s="1"/>
  <c r="L425" i="45"/>
  <c r="H425" i="45" s="1"/>
  <c r="N424" i="45"/>
  <c r="L424" i="45"/>
  <c r="N423" i="45"/>
  <c r="O423" i="45" s="1"/>
  <c r="P423" i="45" s="1"/>
  <c r="M423" i="45" s="1"/>
  <c r="I423" i="45" s="1"/>
  <c r="L423" i="45"/>
  <c r="H423" i="45" s="1"/>
  <c r="N422" i="45"/>
  <c r="L422" i="45"/>
  <c r="N421" i="45"/>
  <c r="O421" i="45" s="1"/>
  <c r="P421" i="45" s="1"/>
  <c r="M421" i="45" s="1"/>
  <c r="I421" i="45" s="1"/>
  <c r="L421" i="45"/>
  <c r="H421" i="45" s="1"/>
  <c r="N420" i="45"/>
  <c r="L420" i="45"/>
  <c r="N419" i="45"/>
  <c r="O419" i="45" s="1"/>
  <c r="P419" i="45" s="1"/>
  <c r="M419" i="45" s="1"/>
  <c r="I419" i="45" s="1"/>
  <c r="L419" i="45"/>
  <c r="H419" i="45" s="1"/>
  <c r="N418" i="45"/>
  <c r="O418" i="45" s="1"/>
  <c r="P418" i="45" s="1"/>
  <c r="M418" i="45" s="1"/>
  <c r="I418" i="45" s="1"/>
  <c r="L418" i="45"/>
  <c r="N417" i="45"/>
  <c r="L417" i="45"/>
  <c r="H417" i="45" s="1"/>
  <c r="N416" i="45"/>
  <c r="O416" i="45" s="1"/>
  <c r="L416" i="45"/>
  <c r="N415" i="45"/>
  <c r="L415" i="45"/>
  <c r="H415" i="45" s="1"/>
  <c r="N414" i="45"/>
  <c r="L414" i="45"/>
  <c r="N413" i="45"/>
  <c r="O413" i="45" s="1"/>
  <c r="L413" i="45"/>
  <c r="H413" i="45" s="1"/>
  <c r="N412" i="45"/>
  <c r="L412" i="45"/>
  <c r="N411" i="45"/>
  <c r="L411" i="45"/>
  <c r="H411" i="45" s="1"/>
  <c r="N410" i="45"/>
  <c r="O410" i="45" s="1"/>
  <c r="P410" i="45" s="1"/>
  <c r="M410" i="45" s="1"/>
  <c r="I410" i="45" s="1"/>
  <c r="L410" i="45"/>
  <c r="N409" i="45"/>
  <c r="O409" i="45" s="1"/>
  <c r="P409" i="45" s="1"/>
  <c r="M409" i="45" s="1"/>
  <c r="I409" i="45" s="1"/>
  <c r="L409" i="45"/>
  <c r="H409" i="45" s="1"/>
  <c r="N408" i="45"/>
  <c r="L408" i="45"/>
  <c r="N407" i="45"/>
  <c r="O407" i="45" s="1"/>
  <c r="P407" i="45" s="1"/>
  <c r="M407" i="45" s="1"/>
  <c r="I407" i="45" s="1"/>
  <c r="L407" i="45"/>
  <c r="H407" i="45" s="1"/>
  <c r="N406" i="45"/>
  <c r="L406" i="45"/>
  <c r="N405" i="45"/>
  <c r="L405" i="45"/>
  <c r="H405" i="45" s="1"/>
  <c r="N404" i="45"/>
  <c r="L404" i="45"/>
  <c r="N403" i="45"/>
  <c r="O403" i="45" s="1"/>
  <c r="P403" i="45" s="1"/>
  <c r="M403" i="45" s="1"/>
  <c r="I403" i="45" s="1"/>
  <c r="L403" i="45"/>
  <c r="H403" i="45" s="1"/>
  <c r="N402" i="45"/>
  <c r="L402" i="45"/>
  <c r="N401" i="45"/>
  <c r="L401" i="45"/>
  <c r="H401" i="45" s="1"/>
  <c r="N400" i="45"/>
  <c r="L400" i="45"/>
  <c r="N399" i="45"/>
  <c r="O399" i="45" s="1"/>
  <c r="P399" i="45" s="1"/>
  <c r="M399" i="45" s="1"/>
  <c r="I399" i="45" s="1"/>
  <c r="L399" i="45"/>
  <c r="H399" i="45" s="1"/>
  <c r="N398" i="45"/>
  <c r="O398" i="45" s="1"/>
  <c r="P398" i="45" s="1"/>
  <c r="M398" i="45" s="1"/>
  <c r="I398" i="45" s="1"/>
  <c r="L398" i="45"/>
  <c r="N397" i="45"/>
  <c r="O397" i="45" s="1"/>
  <c r="P397" i="45" s="1"/>
  <c r="M397" i="45" s="1"/>
  <c r="I397" i="45" s="1"/>
  <c r="L397" i="45"/>
  <c r="H397" i="45" s="1"/>
  <c r="N396" i="45"/>
  <c r="L396" i="45"/>
  <c r="N395" i="45"/>
  <c r="O395" i="45" s="1"/>
  <c r="P395" i="45" s="1"/>
  <c r="M395" i="45" s="1"/>
  <c r="I395" i="45" s="1"/>
  <c r="L395" i="45"/>
  <c r="H395" i="45" s="1"/>
  <c r="N394" i="45"/>
  <c r="L394" i="45"/>
  <c r="N393" i="45"/>
  <c r="L393" i="45"/>
  <c r="H393" i="45" s="1"/>
  <c r="N392" i="45"/>
  <c r="L392" i="45"/>
  <c r="N391" i="45"/>
  <c r="O391" i="45" s="1"/>
  <c r="P391" i="45" s="1"/>
  <c r="M391" i="45" s="1"/>
  <c r="I391" i="45" s="1"/>
  <c r="L391" i="45"/>
  <c r="H391" i="45" s="1"/>
  <c r="N390" i="45"/>
  <c r="L390" i="45"/>
  <c r="N389" i="45"/>
  <c r="L389" i="45"/>
  <c r="H389" i="45" s="1"/>
  <c r="N388" i="45"/>
  <c r="O388" i="45" s="1"/>
  <c r="P388" i="45" s="1"/>
  <c r="M388" i="45" s="1"/>
  <c r="I388" i="45" s="1"/>
  <c r="L388" i="45"/>
  <c r="N387" i="45"/>
  <c r="L387" i="45"/>
  <c r="H387" i="45" s="1"/>
  <c r="N386" i="45"/>
  <c r="L386" i="45"/>
  <c r="N385" i="45"/>
  <c r="L385" i="45"/>
  <c r="H385" i="45" s="1"/>
  <c r="N384" i="45"/>
  <c r="L384" i="45"/>
  <c r="N383" i="45"/>
  <c r="O383" i="45" s="1"/>
  <c r="P383" i="45" s="1"/>
  <c r="M383" i="45" s="1"/>
  <c r="I383" i="45" s="1"/>
  <c r="L383" i="45"/>
  <c r="H383" i="45" s="1"/>
  <c r="N382" i="45"/>
  <c r="L382" i="45"/>
  <c r="N381" i="45"/>
  <c r="L381" i="45"/>
  <c r="H381" i="45" s="1"/>
  <c r="N380" i="45"/>
  <c r="L380" i="45"/>
  <c r="N379" i="45"/>
  <c r="O379" i="45" s="1"/>
  <c r="P379" i="45" s="1"/>
  <c r="M379" i="45" s="1"/>
  <c r="I379" i="45" s="1"/>
  <c r="L379" i="45"/>
  <c r="H379" i="45" s="1"/>
  <c r="N378" i="45"/>
  <c r="O378" i="45" s="1"/>
  <c r="P378" i="45" s="1"/>
  <c r="M378" i="45" s="1"/>
  <c r="I378" i="45" s="1"/>
  <c r="L378" i="45"/>
  <c r="N377" i="45"/>
  <c r="O377" i="45" s="1"/>
  <c r="P377" i="45" s="1"/>
  <c r="M377" i="45" s="1"/>
  <c r="I377" i="45" s="1"/>
  <c r="L377" i="45"/>
  <c r="H377" i="45" s="1"/>
  <c r="N376" i="45"/>
  <c r="L376" i="45"/>
  <c r="N375" i="45"/>
  <c r="O375" i="45" s="1"/>
  <c r="P375" i="45" s="1"/>
  <c r="M375" i="45" s="1"/>
  <c r="I375" i="45" s="1"/>
  <c r="L375" i="45"/>
  <c r="H375" i="45" s="1"/>
  <c r="N374" i="45"/>
  <c r="L374" i="45"/>
  <c r="N373" i="45"/>
  <c r="L373" i="45"/>
  <c r="H373" i="45" s="1"/>
  <c r="N372" i="45"/>
  <c r="L372" i="45"/>
  <c r="N371" i="45"/>
  <c r="O371" i="45" s="1"/>
  <c r="P371" i="45" s="1"/>
  <c r="M371" i="45" s="1"/>
  <c r="I371" i="45" s="1"/>
  <c r="L371" i="45"/>
  <c r="H371" i="45" s="1"/>
  <c r="N370" i="45"/>
  <c r="L370" i="45"/>
  <c r="N369" i="45"/>
  <c r="L369" i="45"/>
  <c r="H369" i="45" s="1"/>
  <c r="N368" i="45"/>
  <c r="L368" i="45"/>
  <c r="N367" i="45"/>
  <c r="O367" i="45" s="1"/>
  <c r="P367" i="45" s="1"/>
  <c r="M367" i="45" s="1"/>
  <c r="I367" i="45" s="1"/>
  <c r="L367" i="45"/>
  <c r="H367" i="45" s="1"/>
  <c r="N366" i="45"/>
  <c r="O366" i="45" s="1"/>
  <c r="P366" i="45" s="1"/>
  <c r="M366" i="45" s="1"/>
  <c r="I366" i="45" s="1"/>
  <c r="L366" i="45"/>
  <c r="N365" i="45"/>
  <c r="O365" i="45" s="1"/>
  <c r="P365" i="45" s="1"/>
  <c r="M365" i="45" s="1"/>
  <c r="I365" i="45" s="1"/>
  <c r="L365" i="45"/>
  <c r="H365" i="45" s="1"/>
  <c r="N364" i="45"/>
  <c r="L364" i="45"/>
  <c r="N363" i="45"/>
  <c r="L363" i="45"/>
  <c r="H363" i="45" s="1"/>
  <c r="N362" i="45"/>
  <c r="L362" i="45"/>
  <c r="N361" i="45"/>
  <c r="L361" i="45"/>
  <c r="H361" i="45" s="1"/>
  <c r="N360" i="45"/>
  <c r="L360" i="45"/>
  <c r="N359" i="45"/>
  <c r="L359" i="45"/>
  <c r="H359" i="45" s="1"/>
  <c r="N358" i="45"/>
  <c r="L358" i="45"/>
  <c r="N357" i="45"/>
  <c r="L357" i="45"/>
  <c r="H357" i="45" s="1"/>
  <c r="N356" i="45"/>
  <c r="O356" i="45" s="1"/>
  <c r="P356" i="45" s="1"/>
  <c r="M356" i="45" s="1"/>
  <c r="I356" i="45" s="1"/>
  <c r="L356" i="45"/>
  <c r="N355" i="45"/>
  <c r="L355" i="45"/>
  <c r="H355" i="45" s="1"/>
  <c r="N354" i="45"/>
  <c r="O354" i="45" s="1"/>
  <c r="P354" i="45" s="1"/>
  <c r="M354" i="45" s="1"/>
  <c r="I354" i="45" s="1"/>
  <c r="L354" i="45"/>
  <c r="N353" i="45"/>
  <c r="L353" i="45"/>
  <c r="H353" i="45" s="1"/>
  <c r="N352" i="45"/>
  <c r="O352" i="45" s="1"/>
  <c r="L352" i="45"/>
  <c r="N351" i="45"/>
  <c r="L351" i="45"/>
  <c r="H351" i="45" s="1"/>
  <c r="N350" i="45"/>
  <c r="O350" i="45" s="1"/>
  <c r="P350" i="45" s="1"/>
  <c r="M350" i="45" s="1"/>
  <c r="I350" i="45" s="1"/>
  <c r="L350" i="45"/>
  <c r="N349" i="45"/>
  <c r="L349" i="45"/>
  <c r="H349" i="45" s="1"/>
  <c r="N348" i="45"/>
  <c r="O348" i="45" s="1"/>
  <c r="P348" i="45" s="1"/>
  <c r="M348" i="45" s="1"/>
  <c r="I348" i="45" s="1"/>
  <c r="L348" i="45"/>
  <c r="N347" i="45"/>
  <c r="L347" i="45"/>
  <c r="H347" i="45" s="1"/>
  <c r="N346" i="45"/>
  <c r="O346" i="45" s="1"/>
  <c r="P346" i="45" s="1"/>
  <c r="M346" i="45" s="1"/>
  <c r="I346" i="45" s="1"/>
  <c r="L346" i="45"/>
  <c r="N345" i="45"/>
  <c r="L345" i="45"/>
  <c r="H345" i="45" s="1"/>
  <c r="N344" i="45"/>
  <c r="O344" i="45" s="1"/>
  <c r="P344" i="45" s="1"/>
  <c r="M344" i="45" s="1"/>
  <c r="I344" i="45" s="1"/>
  <c r="L344" i="45"/>
  <c r="N343" i="45"/>
  <c r="O343" i="45" s="1"/>
  <c r="L343" i="45"/>
  <c r="H343" i="45" s="1"/>
  <c r="N342" i="45"/>
  <c r="O342" i="45" s="1"/>
  <c r="P342" i="45" s="1"/>
  <c r="M342" i="45" s="1"/>
  <c r="I342" i="45" s="1"/>
  <c r="L342" i="45"/>
  <c r="N341" i="45"/>
  <c r="O341" i="45" s="1"/>
  <c r="L341" i="45"/>
  <c r="H341" i="45" s="1"/>
  <c r="N340" i="45"/>
  <c r="L340" i="45"/>
  <c r="N339" i="45"/>
  <c r="L339" i="45"/>
  <c r="H339" i="45" s="1"/>
  <c r="N338" i="45"/>
  <c r="L338" i="45"/>
  <c r="N337" i="45"/>
  <c r="O337" i="45" s="1"/>
  <c r="P337" i="45" s="1"/>
  <c r="M337" i="45" s="1"/>
  <c r="I337" i="45" s="1"/>
  <c r="L337" i="45"/>
  <c r="H337" i="45" s="1"/>
  <c r="N336" i="45"/>
  <c r="O336" i="45" s="1"/>
  <c r="L336" i="45"/>
  <c r="N335" i="45"/>
  <c r="L335" i="45"/>
  <c r="H335" i="45" s="1"/>
  <c r="N334" i="45"/>
  <c r="O334" i="45" s="1"/>
  <c r="P334" i="45" s="1"/>
  <c r="M334" i="45" s="1"/>
  <c r="I334" i="45" s="1"/>
  <c r="L334" i="45"/>
  <c r="N333" i="45"/>
  <c r="O333" i="45" s="1"/>
  <c r="P333" i="45" s="1"/>
  <c r="M333" i="45" s="1"/>
  <c r="I333" i="45" s="1"/>
  <c r="L333" i="45"/>
  <c r="H333" i="45" s="1"/>
  <c r="N332" i="45"/>
  <c r="O332" i="45" s="1"/>
  <c r="P332" i="45" s="1"/>
  <c r="M332" i="45" s="1"/>
  <c r="I332" i="45" s="1"/>
  <c r="L332" i="45"/>
  <c r="N331" i="45"/>
  <c r="L331" i="45"/>
  <c r="H331" i="45" s="1"/>
  <c r="N330" i="45"/>
  <c r="L330" i="45"/>
  <c r="N329" i="45"/>
  <c r="L329" i="45"/>
  <c r="H329" i="45" s="1"/>
  <c r="N328" i="45"/>
  <c r="L328" i="45"/>
  <c r="N327" i="45"/>
  <c r="O327" i="45" s="1"/>
  <c r="L327" i="45"/>
  <c r="H327" i="45" s="1"/>
  <c r="N326" i="45"/>
  <c r="O326" i="45" s="1"/>
  <c r="P326" i="45" s="1"/>
  <c r="M326" i="45" s="1"/>
  <c r="I326" i="45" s="1"/>
  <c r="L326" i="45"/>
  <c r="N325" i="45"/>
  <c r="L325" i="45"/>
  <c r="H325" i="45" s="1"/>
  <c r="N324" i="45"/>
  <c r="O324" i="45" s="1"/>
  <c r="P324" i="45" s="1"/>
  <c r="M324" i="45" s="1"/>
  <c r="I324" i="45" s="1"/>
  <c r="L324" i="45"/>
  <c r="N323" i="45"/>
  <c r="L323" i="45"/>
  <c r="H323" i="45" s="1"/>
  <c r="N322" i="45"/>
  <c r="O322" i="45" s="1"/>
  <c r="P322" i="45" s="1"/>
  <c r="M322" i="45" s="1"/>
  <c r="I322" i="45" s="1"/>
  <c r="L322" i="45"/>
  <c r="N321" i="45"/>
  <c r="L321" i="45"/>
  <c r="H321" i="45" s="1"/>
  <c r="N320" i="45"/>
  <c r="L320" i="45"/>
  <c r="N319" i="45"/>
  <c r="L319" i="45"/>
  <c r="H319" i="45" s="1"/>
  <c r="N318" i="45"/>
  <c r="L318" i="45"/>
  <c r="N317" i="45"/>
  <c r="L317" i="45"/>
  <c r="H317" i="45" s="1"/>
  <c r="N316" i="45"/>
  <c r="O316" i="45" s="1"/>
  <c r="P316" i="45" s="1"/>
  <c r="M316" i="45" s="1"/>
  <c r="I316" i="45" s="1"/>
  <c r="L316" i="45"/>
  <c r="N315" i="45"/>
  <c r="L315" i="45"/>
  <c r="H315" i="45" s="1"/>
  <c r="N314" i="45"/>
  <c r="O314" i="45" s="1"/>
  <c r="L314" i="45"/>
  <c r="N313" i="45"/>
  <c r="L313" i="45"/>
  <c r="H313" i="45" s="1"/>
  <c r="N312" i="45"/>
  <c r="O312" i="45" s="1"/>
  <c r="L312" i="45"/>
  <c r="N311" i="45"/>
  <c r="L311" i="45"/>
  <c r="H311" i="45" s="1"/>
  <c r="N310" i="45"/>
  <c r="O310" i="45" s="1"/>
  <c r="P310" i="45" s="1"/>
  <c r="M310" i="45" s="1"/>
  <c r="I310" i="45" s="1"/>
  <c r="L310" i="45"/>
  <c r="N309" i="45"/>
  <c r="L309" i="45"/>
  <c r="H309" i="45" s="1"/>
  <c r="N308" i="45"/>
  <c r="O308" i="45" s="1"/>
  <c r="P308" i="45" s="1"/>
  <c r="M308" i="45" s="1"/>
  <c r="I308" i="45" s="1"/>
  <c r="L308" i="45"/>
  <c r="N307" i="45"/>
  <c r="L307" i="45"/>
  <c r="H307" i="45" s="1"/>
  <c r="N306" i="45"/>
  <c r="O306" i="45" s="1"/>
  <c r="P306" i="45" s="1"/>
  <c r="M306" i="45" s="1"/>
  <c r="I306" i="45" s="1"/>
  <c r="L306" i="45"/>
  <c r="N305" i="45"/>
  <c r="L305" i="45"/>
  <c r="H305" i="45" s="1"/>
  <c r="N304" i="45"/>
  <c r="L304" i="45"/>
  <c r="N303" i="45"/>
  <c r="L303" i="45"/>
  <c r="H303" i="45" s="1"/>
  <c r="N302" i="45"/>
  <c r="O302" i="45" s="1"/>
  <c r="P302" i="45" s="1"/>
  <c r="M302" i="45" s="1"/>
  <c r="I302" i="45" s="1"/>
  <c r="L302" i="45"/>
  <c r="N301" i="45"/>
  <c r="L301" i="45"/>
  <c r="H301" i="45" s="1"/>
  <c r="N300" i="45"/>
  <c r="O300" i="45" s="1"/>
  <c r="P300" i="45" s="1"/>
  <c r="M300" i="45" s="1"/>
  <c r="I300" i="45" s="1"/>
  <c r="L300" i="45"/>
  <c r="N299" i="45"/>
  <c r="L299" i="45"/>
  <c r="H299" i="45" s="1"/>
  <c r="N298" i="45"/>
  <c r="O298" i="45" s="1"/>
  <c r="P298" i="45" s="1"/>
  <c r="M298" i="45" s="1"/>
  <c r="I298" i="45" s="1"/>
  <c r="L298" i="45"/>
  <c r="N297" i="45"/>
  <c r="L297" i="45"/>
  <c r="H297" i="45" s="1"/>
  <c r="N296" i="45"/>
  <c r="L296" i="45"/>
  <c r="N295" i="45"/>
  <c r="O295" i="45" s="1"/>
  <c r="L295" i="45"/>
  <c r="H295" i="45" s="1"/>
  <c r="N294" i="45"/>
  <c r="O294" i="45" s="1"/>
  <c r="P294" i="45" s="1"/>
  <c r="M294" i="45" s="1"/>
  <c r="I294" i="45" s="1"/>
  <c r="L294" i="45"/>
  <c r="N293" i="45"/>
  <c r="L293" i="45"/>
  <c r="H293" i="45" s="1"/>
  <c r="N292" i="45"/>
  <c r="O292" i="45" s="1"/>
  <c r="P292" i="45" s="1"/>
  <c r="M292" i="45" s="1"/>
  <c r="I292" i="45" s="1"/>
  <c r="L292" i="45"/>
  <c r="N291" i="45"/>
  <c r="L291" i="45"/>
  <c r="H291" i="45" s="1"/>
  <c r="N290" i="45"/>
  <c r="O290" i="45" s="1"/>
  <c r="P290" i="45" s="1"/>
  <c r="M290" i="45" s="1"/>
  <c r="I290" i="45" s="1"/>
  <c r="L290" i="45"/>
  <c r="N289" i="45"/>
  <c r="L289" i="45"/>
  <c r="H289" i="45" s="1"/>
  <c r="N288" i="45"/>
  <c r="L288" i="45"/>
  <c r="N287" i="45"/>
  <c r="L287" i="45"/>
  <c r="H287" i="45" s="1"/>
  <c r="N286" i="45"/>
  <c r="O286" i="45" s="1"/>
  <c r="P286" i="45" s="1"/>
  <c r="M286" i="45" s="1"/>
  <c r="I286" i="45" s="1"/>
  <c r="L286" i="45"/>
  <c r="N285" i="45"/>
  <c r="L285" i="45"/>
  <c r="H285" i="45" s="1"/>
  <c r="N284" i="45"/>
  <c r="O284" i="45" s="1"/>
  <c r="P284" i="45" s="1"/>
  <c r="M284" i="45" s="1"/>
  <c r="I284" i="45" s="1"/>
  <c r="L284" i="45"/>
  <c r="N283" i="45"/>
  <c r="L283" i="45"/>
  <c r="H283" i="45" s="1"/>
  <c r="N282" i="45"/>
  <c r="O282" i="45" s="1"/>
  <c r="P282" i="45" s="1"/>
  <c r="M282" i="45" s="1"/>
  <c r="I282" i="45" s="1"/>
  <c r="L282" i="45"/>
  <c r="N281" i="45"/>
  <c r="L281" i="45"/>
  <c r="H281" i="45" s="1"/>
  <c r="N280" i="45"/>
  <c r="L280" i="45"/>
  <c r="N279" i="45"/>
  <c r="O279" i="45" s="1"/>
  <c r="P279" i="45" s="1"/>
  <c r="M279" i="45" s="1"/>
  <c r="I279" i="45" s="1"/>
  <c r="L279" i="45"/>
  <c r="H279" i="45" s="1"/>
  <c r="N278" i="45"/>
  <c r="L278" i="45"/>
  <c r="N277" i="45"/>
  <c r="O277" i="45" s="1"/>
  <c r="P277" i="45" s="1"/>
  <c r="M277" i="45" s="1"/>
  <c r="I277" i="45" s="1"/>
  <c r="L277" i="45"/>
  <c r="H277" i="45" s="1"/>
  <c r="N276" i="45"/>
  <c r="O276" i="45" s="1"/>
  <c r="L276" i="45"/>
  <c r="N275" i="45"/>
  <c r="O275" i="45" s="1"/>
  <c r="P275" i="45" s="1"/>
  <c r="M275" i="45" s="1"/>
  <c r="I275" i="45" s="1"/>
  <c r="L275" i="45"/>
  <c r="H275" i="45" s="1"/>
  <c r="N274" i="45"/>
  <c r="O274" i="45" s="1"/>
  <c r="P274" i="45" s="1"/>
  <c r="M274" i="45" s="1"/>
  <c r="I274" i="45" s="1"/>
  <c r="L274" i="45"/>
  <c r="N273" i="45"/>
  <c r="O273" i="45" s="1"/>
  <c r="P273" i="45" s="1"/>
  <c r="M273" i="45" s="1"/>
  <c r="I273" i="45" s="1"/>
  <c r="L273" i="45"/>
  <c r="H273" i="45" s="1"/>
  <c r="N272" i="45"/>
  <c r="O272" i="45" s="1"/>
  <c r="P272" i="45" s="1"/>
  <c r="M272" i="45" s="1"/>
  <c r="I272" i="45" s="1"/>
  <c r="L272" i="45"/>
  <c r="N271" i="45"/>
  <c r="O271" i="45" s="1"/>
  <c r="P271" i="45" s="1"/>
  <c r="M271" i="45" s="1"/>
  <c r="I271" i="45" s="1"/>
  <c r="L271" i="45"/>
  <c r="H271" i="45" s="1"/>
  <c r="N270" i="45"/>
  <c r="O270" i="45" s="1"/>
  <c r="P270" i="45" s="1"/>
  <c r="M270" i="45" s="1"/>
  <c r="I270" i="45" s="1"/>
  <c r="L270" i="45"/>
  <c r="N269" i="45"/>
  <c r="O269" i="45" s="1"/>
  <c r="P269" i="45" s="1"/>
  <c r="M269" i="45" s="1"/>
  <c r="I269" i="45" s="1"/>
  <c r="L269" i="45"/>
  <c r="H269" i="45" s="1"/>
  <c r="N268" i="45"/>
  <c r="O268" i="45" s="1"/>
  <c r="P268" i="45" s="1"/>
  <c r="M268" i="45" s="1"/>
  <c r="I268" i="45" s="1"/>
  <c r="L268" i="45"/>
  <c r="N267" i="45"/>
  <c r="O267" i="45" s="1"/>
  <c r="P267" i="45" s="1"/>
  <c r="M267" i="45" s="1"/>
  <c r="I267" i="45" s="1"/>
  <c r="L267" i="45"/>
  <c r="H267" i="45" s="1"/>
  <c r="N266" i="45"/>
  <c r="O266" i="45" s="1"/>
  <c r="L266" i="45"/>
  <c r="N265" i="45"/>
  <c r="O265" i="45" s="1"/>
  <c r="P265" i="45" s="1"/>
  <c r="M265" i="45" s="1"/>
  <c r="I265" i="45" s="1"/>
  <c r="L265" i="45"/>
  <c r="H265" i="45" s="1"/>
  <c r="N264" i="45"/>
  <c r="O264" i="45" s="1"/>
  <c r="P264" i="45" s="1"/>
  <c r="M264" i="45" s="1"/>
  <c r="I264" i="45" s="1"/>
  <c r="L264" i="45"/>
  <c r="N263" i="45"/>
  <c r="O263" i="45" s="1"/>
  <c r="P263" i="45" s="1"/>
  <c r="M263" i="45" s="1"/>
  <c r="I263" i="45" s="1"/>
  <c r="L263" i="45"/>
  <c r="H263" i="45" s="1"/>
  <c r="N262" i="45"/>
  <c r="O262" i="45" s="1"/>
  <c r="P262" i="45" s="1"/>
  <c r="M262" i="45" s="1"/>
  <c r="I262" i="45" s="1"/>
  <c r="L262" i="45"/>
  <c r="N261" i="45"/>
  <c r="O261" i="45" s="1"/>
  <c r="P261" i="45" s="1"/>
  <c r="M261" i="45" s="1"/>
  <c r="I261" i="45" s="1"/>
  <c r="L261" i="45"/>
  <c r="H261" i="45" s="1"/>
  <c r="N260" i="45"/>
  <c r="L260" i="45"/>
  <c r="N259" i="45"/>
  <c r="O259" i="45" s="1"/>
  <c r="P259" i="45" s="1"/>
  <c r="M259" i="45" s="1"/>
  <c r="I259" i="45" s="1"/>
  <c r="L259" i="45"/>
  <c r="H259" i="45" s="1"/>
  <c r="N258" i="45"/>
  <c r="O258" i="45" s="1"/>
  <c r="L258" i="45"/>
  <c r="N257" i="45"/>
  <c r="O257" i="45" s="1"/>
  <c r="P257" i="45" s="1"/>
  <c r="M257" i="45" s="1"/>
  <c r="I257" i="45" s="1"/>
  <c r="L257" i="45"/>
  <c r="H257" i="45" s="1"/>
  <c r="N256" i="45"/>
  <c r="O256" i="45" s="1"/>
  <c r="P256" i="45" s="1"/>
  <c r="M256" i="45" s="1"/>
  <c r="I256" i="45" s="1"/>
  <c r="L256" i="45"/>
  <c r="N255" i="45"/>
  <c r="O255" i="45" s="1"/>
  <c r="P255" i="45" s="1"/>
  <c r="M255" i="45" s="1"/>
  <c r="I255" i="45" s="1"/>
  <c r="L255" i="45"/>
  <c r="H255" i="45" s="1"/>
  <c r="N254" i="45"/>
  <c r="O254" i="45" s="1"/>
  <c r="P254" i="45" s="1"/>
  <c r="M254" i="45" s="1"/>
  <c r="I254" i="45" s="1"/>
  <c r="L254" i="45"/>
  <c r="N253" i="45"/>
  <c r="O253" i="45" s="1"/>
  <c r="P253" i="45" s="1"/>
  <c r="M253" i="45" s="1"/>
  <c r="I253" i="45" s="1"/>
  <c r="L253" i="45"/>
  <c r="H253" i="45" s="1"/>
  <c r="N252" i="45"/>
  <c r="L252" i="45"/>
  <c r="N251" i="45"/>
  <c r="O251" i="45" s="1"/>
  <c r="P251" i="45" s="1"/>
  <c r="M251" i="45" s="1"/>
  <c r="I251" i="45" s="1"/>
  <c r="L251" i="45"/>
  <c r="H251" i="45" s="1"/>
  <c r="N250" i="45"/>
  <c r="O250" i="45" s="1"/>
  <c r="L250" i="45"/>
  <c r="N249" i="45"/>
  <c r="O249" i="45" s="1"/>
  <c r="P249" i="45" s="1"/>
  <c r="M249" i="45" s="1"/>
  <c r="I249" i="45" s="1"/>
  <c r="L249" i="45"/>
  <c r="H249" i="45" s="1"/>
  <c r="N248" i="45"/>
  <c r="O248" i="45" s="1"/>
  <c r="P248" i="45" s="1"/>
  <c r="M248" i="45" s="1"/>
  <c r="I248" i="45" s="1"/>
  <c r="L248" i="45"/>
  <c r="N247" i="45"/>
  <c r="O247" i="45" s="1"/>
  <c r="P247" i="45" s="1"/>
  <c r="M247" i="45" s="1"/>
  <c r="I247" i="45" s="1"/>
  <c r="L247" i="45"/>
  <c r="H247" i="45" s="1"/>
  <c r="N246" i="45"/>
  <c r="O246" i="45" s="1"/>
  <c r="P246" i="45" s="1"/>
  <c r="M246" i="45" s="1"/>
  <c r="I246" i="45" s="1"/>
  <c r="L246" i="45"/>
  <c r="N245" i="45"/>
  <c r="O245" i="45" s="1"/>
  <c r="P245" i="45" s="1"/>
  <c r="M245" i="45" s="1"/>
  <c r="I245" i="45" s="1"/>
  <c r="L245" i="45"/>
  <c r="H245" i="45" s="1"/>
  <c r="N244" i="45"/>
  <c r="O244" i="45" s="1"/>
  <c r="L244" i="45"/>
  <c r="N243" i="45"/>
  <c r="O243" i="45" s="1"/>
  <c r="P243" i="45" s="1"/>
  <c r="M243" i="45" s="1"/>
  <c r="I243" i="45" s="1"/>
  <c r="L243" i="45"/>
  <c r="H243" i="45" s="1"/>
  <c r="N242" i="45"/>
  <c r="O242" i="45" s="1"/>
  <c r="L242" i="45"/>
  <c r="N241" i="45"/>
  <c r="O241" i="45" s="1"/>
  <c r="P241" i="45" s="1"/>
  <c r="M241" i="45" s="1"/>
  <c r="I241" i="45" s="1"/>
  <c r="L241" i="45"/>
  <c r="H241" i="45" s="1"/>
  <c r="N240" i="45"/>
  <c r="O240" i="45" s="1"/>
  <c r="P240" i="45" s="1"/>
  <c r="M240" i="45" s="1"/>
  <c r="I240" i="45" s="1"/>
  <c r="L240" i="45"/>
  <c r="N239" i="45"/>
  <c r="O239" i="45" s="1"/>
  <c r="P239" i="45" s="1"/>
  <c r="M239" i="45" s="1"/>
  <c r="I239" i="45" s="1"/>
  <c r="L239" i="45"/>
  <c r="H239" i="45" s="1"/>
  <c r="N238" i="45"/>
  <c r="O238" i="45" s="1"/>
  <c r="P238" i="45" s="1"/>
  <c r="M238" i="45" s="1"/>
  <c r="I238" i="45" s="1"/>
  <c r="L238" i="45"/>
  <c r="N237" i="45"/>
  <c r="O237" i="45" s="1"/>
  <c r="P237" i="45" s="1"/>
  <c r="M237" i="45" s="1"/>
  <c r="I237" i="45" s="1"/>
  <c r="L237" i="45"/>
  <c r="H237" i="45" s="1"/>
  <c r="N236" i="45"/>
  <c r="O236" i="45" s="1"/>
  <c r="L236" i="45"/>
  <c r="N235" i="45"/>
  <c r="O235" i="45" s="1"/>
  <c r="P235" i="45" s="1"/>
  <c r="M235" i="45" s="1"/>
  <c r="I235" i="45" s="1"/>
  <c r="L235" i="45"/>
  <c r="H235" i="45" s="1"/>
  <c r="N234" i="45"/>
  <c r="O234" i="45" s="1"/>
  <c r="P234" i="45" s="1"/>
  <c r="M234" i="45" s="1"/>
  <c r="I234" i="45" s="1"/>
  <c r="L234" i="45"/>
  <c r="N233" i="45"/>
  <c r="O233" i="45" s="1"/>
  <c r="P233" i="45" s="1"/>
  <c r="M233" i="45" s="1"/>
  <c r="I233" i="45" s="1"/>
  <c r="L233" i="45"/>
  <c r="H233" i="45" s="1"/>
  <c r="N232" i="45"/>
  <c r="L232" i="45"/>
  <c r="N231" i="45"/>
  <c r="O231" i="45" s="1"/>
  <c r="P231" i="45" s="1"/>
  <c r="M231" i="45" s="1"/>
  <c r="I231" i="45" s="1"/>
  <c r="L231" i="45"/>
  <c r="H231" i="45" s="1"/>
  <c r="N230" i="45"/>
  <c r="O230" i="45" s="1"/>
  <c r="P230" i="45" s="1"/>
  <c r="M230" i="45" s="1"/>
  <c r="I230" i="45" s="1"/>
  <c r="L230" i="45"/>
  <c r="N229" i="45"/>
  <c r="O229" i="45" s="1"/>
  <c r="P229" i="45" s="1"/>
  <c r="M229" i="45" s="1"/>
  <c r="I229" i="45" s="1"/>
  <c r="L229" i="45"/>
  <c r="H229" i="45" s="1"/>
  <c r="N228" i="45"/>
  <c r="O228" i="45" s="1"/>
  <c r="L228" i="45"/>
  <c r="N227" i="45"/>
  <c r="O227" i="45" s="1"/>
  <c r="P227" i="45" s="1"/>
  <c r="M227" i="45" s="1"/>
  <c r="I227" i="45" s="1"/>
  <c r="L227" i="45"/>
  <c r="H227" i="45" s="1"/>
  <c r="N226" i="45"/>
  <c r="O226" i="45" s="1"/>
  <c r="P226" i="45" s="1"/>
  <c r="M226" i="45" s="1"/>
  <c r="I226" i="45" s="1"/>
  <c r="L226" i="45"/>
  <c r="N225" i="45"/>
  <c r="O225" i="45" s="1"/>
  <c r="P225" i="45" s="1"/>
  <c r="M225" i="45" s="1"/>
  <c r="I225" i="45" s="1"/>
  <c r="L225" i="45"/>
  <c r="H225" i="45" s="1"/>
  <c r="N224" i="45"/>
  <c r="O224" i="45" s="1"/>
  <c r="P224" i="45" s="1"/>
  <c r="M224" i="45" s="1"/>
  <c r="I224" i="45" s="1"/>
  <c r="L224" i="45"/>
  <c r="N223" i="45"/>
  <c r="O223" i="45" s="1"/>
  <c r="P223" i="45" s="1"/>
  <c r="M223" i="45" s="1"/>
  <c r="I223" i="45" s="1"/>
  <c r="L223" i="45"/>
  <c r="H223" i="45" s="1"/>
  <c r="N222" i="45"/>
  <c r="L222" i="45"/>
  <c r="N221" i="45"/>
  <c r="O221" i="45" s="1"/>
  <c r="P221" i="45" s="1"/>
  <c r="M221" i="45" s="1"/>
  <c r="I221" i="45" s="1"/>
  <c r="L221" i="45"/>
  <c r="H221" i="45" s="1"/>
  <c r="N220" i="45"/>
  <c r="O220" i="45" s="1"/>
  <c r="L220" i="45"/>
  <c r="N219" i="45"/>
  <c r="O219" i="45" s="1"/>
  <c r="P219" i="45" s="1"/>
  <c r="M219" i="45" s="1"/>
  <c r="I219" i="45" s="1"/>
  <c r="L219" i="45"/>
  <c r="H219" i="45" s="1"/>
  <c r="N218" i="45"/>
  <c r="L218" i="45"/>
  <c r="N217" i="45"/>
  <c r="O217" i="45" s="1"/>
  <c r="P217" i="45" s="1"/>
  <c r="M217" i="45" s="1"/>
  <c r="I217" i="45" s="1"/>
  <c r="L217" i="45"/>
  <c r="H217" i="45" s="1"/>
  <c r="N216" i="45"/>
  <c r="L216" i="45"/>
  <c r="N215" i="45"/>
  <c r="L215" i="45"/>
  <c r="H215" i="45" s="1"/>
  <c r="N214" i="45"/>
  <c r="O214" i="45" s="1"/>
  <c r="P214" i="45" s="1"/>
  <c r="M214" i="45" s="1"/>
  <c r="I214" i="45" s="1"/>
  <c r="L214" i="45"/>
  <c r="N213" i="45"/>
  <c r="L213" i="45"/>
  <c r="H213" i="45" s="1"/>
  <c r="N212" i="45"/>
  <c r="L212" i="45"/>
  <c r="N211" i="45"/>
  <c r="O211" i="45" s="1"/>
  <c r="P211" i="45" s="1"/>
  <c r="M211" i="45" s="1"/>
  <c r="I211" i="45" s="1"/>
  <c r="L211" i="45"/>
  <c r="H211" i="45" s="1"/>
  <c r="N210" i="45"/>
  <c r="O210" i="45" s="1"/>
  <c r="L210" i="45"/>
  <c r="N209" i="45"/>
  <c r="O209" i="45" s="1"/>
  <c r="P209" i="45" s="1"/>
  <c r="M209" i="45" s="1"/>
  <c r="I209" i="45" s="1"/>
  <c r="L209" i="45"/>
  <c r="H209" i="45" s="1"/>
  <c r="N208" i="45"/>
  <c r="O208" i="45" s="1"/>
  <c r="L208" i="45"/>
  <c r="N207" i="45"/>
  <c r="L207" i="45"/>
  <c r="H207" i="45" s="1"/>
  <c r="N206" i="45"/>
  <c r="L206" i="45"/>
  <c r="N205" i="45"/>
  <c r="O205" i="45" s="1"/>
  <c r="P205" i="45" s="1"/>
  <c r="M205" i="45" s="1"/>
  <c r="I205" i="45" s="1"/>
  <c r="L205" i="45"/>
  <c r="H205" i="45" s="1"/>
  <c r="N204" i="45"/>
  <c r="O204" i="45" s="1"/>
  <c r="P204" i="45" s="1"/>
  <c r="M204" i="45" s="1"/>
  <c r="I204" i="45" s="1"/>
  <c r="L204" i="45"/>
  <c r="N203" i="45"/>
  <c r="L203" i="45"/>
  <c r="H203" i="45" s="1"/>
  <c r="N202" i="45"/>
  <c r="O202" i="45" s="1"/>
  <c r="P202" i="45" s="1"/>
  <c r="M202" i="45" s="1"/>
  <c r="I202" i="45" s="1"/>
  <c r="L202" i="45"/>
  <c r="N201" i="45"/>
  <c r="O201" i="45" s="1"/>
  <c r="L201" i="45"/>
  <c r="H201" i="45" s="1"/>
  <c r="N200" i="45"/>
  <c r="O200" i="45" s="1"/>
  <c r="P200" i="45" s="1"/>
  <c r="M200" i="45" s="1"/>
  <c r="I200" i="45" s="1"/>
  <c r="L200" i="45"/>
  <c r="N199" i="45"/>
  <c r="O199" i="45" s="1"/>
  <c r="L199" i="45"/>
  <c r="H199" i="45" s="1"/>
  <c r="N198" i="45"/>
  <c r="O198" i="45" s="1"/>
  <c r="P198" i="45" s="1"/>
  <c r="M198" i="45" s="1"/>
  <c r="I198" i="45" s="1"/>
  <c r="L198" i="45"/>
  <c r="N197" i="45"/>
  <c r="O197" i="45" s="1"/>
  <c r="P197" i="45" s="1"/>
  <c r="M197" i="45" s="1"/>
  <c r="I197" i="45" s="1"/>
  <c r="L197" i="45"/>
  <c r="H197" i="45" s="1"/>
  <c r="N196" i="45"/>
  <c r="O196" i="45" s="1"/>
  <c r="P196" i="45" s="1"/>
  <c r="M196" i="45" s="1"/>
  <c r="I196" i="45" s="1"/>
  <c r="L196" i="45"/>
  <c r="N195" i="45"/>
  <c r="L195" i="45"/>
  <c r="H195" i="45" s="1"/>
  <c r="N194" i="45"/>
  <c r="O194" i="45" s="1"/>
  <c r="L194" i="45"/>
  <c r="N193" i="45"/>
  <c r="L193" i="45"/>
  <c r="H193" i="45" s="1"/>
  <c r="N192" i="45"/>
  <c r="O192" i="45" s="1"/>
  <c r="P192" i="45" s="1"/>
  <c r="M192" i="45" s="1"/>
  <c r="I192" i="45" s="1"/>
  <c r="L192" i="45"/>
  <c r="N191" i="45"/>
  <c r="L191" i="45"/>
  <c r="H191" i="45" s="1"/>
  <c r="N190" i="45"/>
  <c r="O190" i="45" s="1"/>
  <c r="P190" i="45" s="1"/>
  <c r="M190" i="45" s="1"/>
  <c r="I190" i="45" s="1"/>
  <c r="L190" i="45"/>
  <c r="N189" i="45"/>
  <c r="O189" i="45" s="1"/>
  <c r="L189" i="45"/>
  <c r="H189" i="45" s="1"/>
  <c r="N188" i="45"/>
  <c r="O188" i="45" s="1"/>
  <c r="P188" i="45" s="1"/>
  <c r="M188" i="45" s="1"/>
  <c r="I188" i="45" s="1"/>
  <c r="L188" i="45"/>
  <c r="N187" i="45"/>
  <c r="O187" i="45" s="1"/>
  <c r="L187" i="45"/>
  <c r="H187" i="45" s="1"/>
  <c r="N186" i="45"/>
  <c r="O186" i="45" s="1"/>
  <c r="P186" i="45" s="1"/>
  <c r="M186" i="45" s="1"/>
  <c r="I186" i="45" s="1"/>
  <c r="L186" i="45"/>
  <c r="N185" i="45"/>
  <c r="L185" i="45"/>
  <c r="H185" i="45" s="1"/>
  <c r="N184" i="45"/>
  <c r="O184" i="45" s="1"/>
  <c r="P184" i="45" s="1"/>
  <c r="M184" i="45" s="1"/>
  <c r="I184" i="45" s="1"/>
  <c r="L184" i="45"/>
  <c r="N183" i="45"/>
  <c r="O183" i="45" s="1"/>
  <c r="P183" i="45" s="1"/>
  <c r="M183" i="45" s="1"/>
  <c r="I183" i="45" s="1"/>
  <c r="L183" i="45"/>
  <c r="H183" i="45" s="1"/>
  <c r="N182" i="45"/>
  <c r="O182" i="45" s="1"/>
  <c r="L182" i="45"/>
  <c r="N181" i="45"/>
  <c r="O181" i="45" s="1"/>
  <c r="L181" i="45"/>
  <c r="H181" i="45" s="1"/>
  <c r="N180" i="45"/>
  <c r="O180" i="45" s="1"/>
  <c r="P180" i="45" s="1"/>
  <c r="M180" i="45" s="1"/>
  <c r="I180" i="45" s="1"/>
  <c r="L180" i="45"/>
  <c r="N179" i="45"/>
  <c r="O179" i="45" s="1"/>
  <c r="L179" i="45"/>
  <c r="H179" i="45" s="1"/>
  <c r="N178" i="45"/>
  <c r="O178" i="45" s="1"/>
  <c r="L178" i="45"/>
  <c r="N177" i="45"/>
  <c r="O177" i="45" s="1"/>
  <c r="L177" i="45"/>
  <c r="H177" i="45" s="1"/>
  <c r="N176" i="45"/>
  <c r="O176" i="45" s="1"/>
  <c r="P176" i="45" s="1"/>
  <c r="M176" i="45" s="1"/>
  <c r="I176" i="45" s="1"/>
  <c r="L176" i="45"/>
  <c r="N175" i="45"/>
  <c r="O175" i="45" s="1"/>
  <c r="P175" i="45" s="1"/>
  <c r="M175" i="45" s="1"/>
  <c r="I175" i="45" s="1"/>
  <c r="L175" i="45"/>
  <c r="H175" i="45" s="1"/>
  <c r="N174" i="45"/>
  <c r="L174" i="45"/>
  <c r="N173" i="45"/>
  <c r="L173" i="45"/>
  <c r="H173" i="45" s="1"/>
  <c r="N172" i="45"/>
  <c r="O172" i="45" s="1"/>
  <c r="P172" i="45" s="1"/>
  <c r="M172" i="45" s="1"/>
  <c r="I172" i="45" s="1"/>
  <c r="L172" i="45"/>
  <c r="N171" i="45"/>
  <c r="L171" i="45"/>
  <c r="H171" i="45" s="1"/>
  <c r="N170" i="45"/>
  <c r="L170" i="45"/>
  <c r="N169" i="45"/>
  <c r="O169" i="45" s="1"/>
  <c r="L169" i="45"/>
  <c r="H169" i="45" s="1"/>
  <c r="N168" i="45"/>
  <c r="O168" i="45" s="1"/>
  <c r="P168" i="45" s="1"/>
  <c r="M168" i="45" s="1"/>
  <c r="I168" i="45" s="1"/>
  <c r="L168" i="45"/>
  <c r="N167" i="45"/>
  <c r="O167" i="45" s="1"/>
  <c r="L167" i="45"/>
  <c r="H167" i="45" s="1"/>
  <c r="N166" i="45"/>
  <c r="L166" i="45"/>
  <c r="N165" i="45"/>
  <c r="L165" i="45"/>
  <c r="H165" i="45" s="1"/>
  <c r="N164" i="45"/>
  <c r="O164" i="45" s="1"/>
  <c r="P164" i="45" s="1"/>
  <c r="M164" i="45" s="1"/>
  <c r="I164" i="45" s="1"/>
  <c r="L164" i="45"/>
  <c r="N163" i="45"/>
  <c r="O163" i="45" s="1"/>
  <c r="P163" i="45" s="1"/>
  <c r="M163" i="45" s="1"/>
  <c r="I163" i="45" s="1"/>
  <c r="L163" i="45"/>
  <c r="H163" i="45" s="1"/>
  <c r="N162" i="45"/>
  <c r="L162" i="45"/>
  <c r="N161" i="45"/>
  <c r="O161" i="45" s="1"/>
  <c r="L161" i="45"/>
  <c r="H161" i="45" s="1"/>
  <c r="N160" i="45"/>
  <c r="O160" i="45" s="1"/>
  <c r="P160" i="45" s="1"/>
  <c r="M160" i="45" s="1"/>
  <c r="I160" i="45" s="1"/>
  <c r="L160" i="45"/>
  <c r="N159" i="45"/>
  <c r="O159" i="45" s="1"/>
  <c r="L159" i="45"/>
  <c r="H159" i="45" s="1"/>
  <c r="N158" i="45"/>
  <c r="O158" i="45" s="1"/>
  <c r="L158" i="45"/>
  <c r="N157" i="45"/>
  <c r="O157" i="45" s="1"/>
  <c r="L157" i="45"/>
  <c r="H157" i="45" s="1"/>
  <c r="N156" i="45"/>
  <c r="O156" i="45" s="1"/>
  <c r="P156" i="45" s="1"/>
  <c r="M156" i="45" s="1"/>
  <c r="I156" i="45" s="1"/>
  <c r="L156" i="45"/>
  <c r="N155" i="45"/>
  <c r="O155" i="45" s="1"/>
  <c r="P155" i="45" s="1"/>
  <c r="M155" i="45" s="1"/>
  <c r="I155" i="45" s="1"/>
  <c r="L155" i="45"/>
  <c r="H155" i="45" s="1"/>
  <c r="N154" i="45"/>
  <c r="O154" i="45" s="1"/>
  <c r="P154" i="45" s="1"/>
  <c r="M154" i="45" s="1"/>
  <c r="I154" i="45" s="1"/>
  <c r="L154" i="45"/>
  <c r="N153" i="45"/>
  <c r="O153" i="45" s="1"/>
  <c r="L153" i="45"/>
  <c r="H153" i="45" s="1"/>
  <c r="N152" i="45"/>
  <c r="O152" i="45" s="1"/>
  <c r="P152" i="45" s="1"/>
  <c r="M152" i="45" s="1"/>
  <c r="I152" i="45" s="1"/>
  <c r="L152" i="45"/>
  <c r="N151" i="45"/>
  <c r="O151" i="45" s="1"/>
  <c r="L151" i="45"/>
  <c r="H151" i="45" s="1"/>
  <c r="N150" i="45"/>
  <c r="O150" i="45" s="1"/>
  <c r="P150" i="45" s="1"/>
  <c r="M150" i="45" s="1"/>
  <c r="I150" i="45" s="1"/>
  <c r="L150" i="45"/>
  <c r="N149" i="45"/>
  <c r="O149" i="45" s="1"/>
  <c r="L149" i="45"/>
  <c r="H149" i="45" s="1"/>
  <c r="N148" i="45"/>
  <c r="O148" i="45" s="1"/>
  <c r="P148" i="45" s="1"/>
  <c r="M148" i="45" s="1"/>
  <c r="I148" i="45" s="1"/>
  <c r="L148" i="45"/>
  <c r="N147" i="45"/>
  <c r="O147" i="45" s="1"/>
  <c r="P147" i="45" s="1"/>
  <c r="M147" i="45" s="1"/>
  <c r="I147" i="45" s="1"/>
  <c r="L147" i="45"/>
  <c r="H147" i="45" s="1"/>
  <c r="N146" i="45"/>
  <c r="O146" i="45" s="1"/>
  <c r="P146" i="45" s="1"/>
  <c r="M146" i="45" s="1"/>
  <c r="I146" i="45" s="1"/>
  <c r="L146" i="45"/>
  <c r="N145" i="45"/>
  <c r="O145" i="45" s="1"/>
  <c r="L145" i="45"/>
  <c r="H145" i="45" s="1"/>
  <c r="N144" i="45"/>
  <c r="O144" i="45" s="1"/>
  <c r="P144" i="45" s="1"/>
  <c r="M144" i="45" s="1"/>
  <c r="I144" i="45" s="1"/>
  <c r="L144" i="45"/>
  <c r="N143" i="45"/>
  <c r="O143" i="45" s="1"/>
  <c r="P143" i="45" s="1"/>
  <c r="M143" i="45" s="1"/>
  <c r="I143" i="45" s="1"/>
  <c r="L143" i="45"/>
  <c r="H143" i="45" s="1"/>
  <c r="N142" i="45"/>
  <c r="O142" i="45" s="1"/>
  <c r="P142" i="45" s="1"/>
  <c r="M142" i="45" s="1"/>
  <c r="I142" i="45" s="1"/>
  <c r="L142" i="45"/>
  <c r="N141" i="45"/>
  <c r="O141" i="45" s="1"/>
  <c r="P141" i="45" s="1"/>
  <c r="M141" i="45" s="1"/>
  <c r="I141" i="45" s="1"/>
  <c r="L141" i="45"/>
  <c r="H141" i="45" s="1"/>
  <c r="N140" i="45"/>
  <c r="O140" i="45" s="1"/>
  <c r="P140" i="45" s="1"/>
  <c r="M140" i="45" s="1"/>
  <c r="I140" i="45" s="1"/>
  <c r="L140" i="45"/>
  <c r="N139" i="45"/>
  <c r="O139" i="45" s="1"/>
  <c r="L139" i="45"/>
  <c r="H139" i="45" s="1"/>
  <c r="N138" i="45"/>
  <c r="O138" i="45" s="1"/>
  <c r="P138" i="45" s="1"/>
  <c r="M138" i="45" s="1"/>
  <c r="I138" i="45" s="1"/>
  <c r="L138" i="45"/>
  <c r="N137" i="45"/>
  <c r="L137" i="45"/>
  <c r="H137" i="45" s="1"/>
  <c r="N136" i="45"/>
  <c r="O136" i="45" s="1"/>
  <c r="P136" i="45" s="1"/>
  <c r="M136" i="45" s="1"/>
  <c r="I136" i="45" s="1"/>
  <c r="L136" i="45"/>
  <c r="N135" i="45"/>
  <c r="O135" i="45" s="1"/>
  <c r="P135" i="45" s="1"/>
  <c r="M135" i="45" s="1"/>
  <c r="I135" i="45" s="1"/>
  <c r="L135" i="45"/>
  <c r="H135" i="45" s="1"/>
  <c r="N134" i="45"/>
  <c r="O134" i="45" s="1"/>
  <c r="P134" i="45" s="1"/>
  <c r="M134" i="45" s="1"/>
  <c r="I134" i="45" s="1"/>
  <c r="L134" i="45"/>
  <c r="N133" i="45"/>
  <c r="O133" i="45" s="1"/>
  <c r="L133" i="45"/>
  <c r="H133" i="45" s="1"/>
  <c r="N132" i="45"/>
  <c r="O132" i="45" s="1"/>
  <c r="P132" i="45" s="1"/>
  <c r="M132" i="45" s="1"/>
  <c r="I132" i="45" s="1"/>
  <c r="L132" i="45"/>
  <c r="N131" i="45"/>
  <c r="O131" i="45" s="1"/>
  <c r="L131" i="45"/>
  <c r="H131" i="45" s="1"/>
  <c r="N130" i="45"/>
  <c r="O130" i="45" s="1"/>
  <c r="P130" i="45" s="1"/>
  <c r="M130" i="45" s="1"/>
  <c r="I130" i="45" s="1"/>
  <c r="L130" i="45"/>
  <c r="N129" i="45"/>
  <c r="O129" i="45" s="1"/>
  <c r="P129" i="45" s="1"/>
  <c r="M129" i="45" s="1"/>
  <c r="I129" i="45" s="1"/>
  <c r="L129" i="45"/>
  <c r="H129" i="45" s="1"/>
  <c r="N128" i="45"/>
  <c r="O128" i="45" s="1"/>
  <c r="P128" i="45" s="1"/>
  <c r="M128" i="45" s="1"/>
  <c r="I128" i="45" s="1"/>
  <c r="L128" i="45"/>
  <c r="N127" i="45"/>
  <c r="L127" i="45"/>
  <c r="H127" i="45" s="1"/>
  <c r="N126" i="45"/>
  <c r="O126" i="45" s="1"/>
  <c r="P126" i="45" s="1"/>
  <c r="M126" i="45" s="1"/>
  <c r="I126" i="45" s="1"/>
  <c r="L126" i="45"/>
  <c r="N125" i="45"/>
  <c r="L125" i="45"/>
  <c r="H125" i="45" s="1"/>
  <c r="N124" i="45"/>
  <c r="O124" i="45" s="1"/>
  <c r="P124" i="45" s="1"/>
  <c r="M124" i="45" s="1"/>
  <c r="I124" i="45" s="1"/>
  <c r="L124" i="45"/>
  <c r="N123" i="45"/>
  <c r="O123" i="45" s="1"/>
  <c r="P123" i="45" s="1"/>
  <c r="M123" i="45" s="1"/>
  <c r="I123" i="45" s="1"/>
  <c r="L123" i="45"/>
  <c r="H123" i="45" s="1"/>
  <c r="N122" i="45"/>
  <c r="O122" i="45" s="1"/>
  <c r="P122" i="45" s="1"/>
  <c r="M122" i="45" s="1"/>
  <c r="I122" i="45" s="1"/>
  <c r="L122" i="45"/>
  <c r="N121" i="45"/>
  <c r="L121" i="45"/>
  <c r="H121" i="45" s="1"/>
  <c r="N120" i="45"/>
  <c r="O120" i="45" s="1"/>
  <c r="P120" i="45" s="1"/>
  <c r="M120" i="45" s="1"/>
  <c r="I120" i="45" s="1"/>
  <c r="L120" i="45"/>
  <c r="N119" i="45"/>
  <c r="L119" i="45"/>
  <c r="H119" i="45" s="1"/>
  <c r="N118" i="45"/>
  <c r="O118" i="45" s="1"/>
  <c r="P118" i="45" s="1"/>
  <c r="M118" i="45" s="1"/>
  <c r="I118" i="45" s="1"/>
  <c r="L118" i="45"/>
  <c r="N117" i="45"/>
  <c r="L117" i="45"/>
  <c r="H117" i="45" s="1"/>
  <c r="N116" i="45"/>
  <c r="O116" i="45" s="1"/>
  <c r="P116" i="45" s="1"/>
  <c r="M116" i="45" s="1"/>
  <c r="I116" i="45" s="1"/>
  <c r="L116" i="45"/>
  <c r="N115" i="45"/>
  <c r="O115" i="45" s="1"/>
  <c r="L115" i="45"/>
  <c r="H115" i="45" s="1"/>
  <c r="N114" i="45"/>
  <c r="O114" i="45" s="1"/>
  <c r="P114" i="45" s="1"/>
  <c r="M114" i="45" s="1"/>
  <c r="I114" i="45" s="1"/>
  <c r="L114" i="45"/>
  <c r="N113" i="45"/>
  <c r="O113" i="45" s="1"/>
  <c r="P113" i="45" s="1"/>
  <c r="M113" i="45" s="1"/>
  <c r="I113" i="45" s="1"/>
  <c r="L113" i="45"/>
  <c r="H113" i="45" s="1"/>
  <c r="N112" i="45"/>
  <c r="O112" i="45" s="1"/>
  <c r="P112" i="45" s="1"/>
  <c r="M112" i="45" s="1"/>
  <c r="I112" i="45" s="1"/>
  <c r="L112" i="45"/>
  <c r="N111" i="45"/>
  <c r="O111" i="45" s="1"/>
  <c r="L111" i="45"/>
  <c r="H111" i="45" s="1"/>
  <c r="N110" i="45"/>
  <c r="O110" i="45" s="1"/>
  <c r="P110" i="45" s="1"/>
  <c r="M110" i="45" s="1"/>
  <c r="I110" i="45" s="1"/>
  <c r="L110" i="45"/>
  <c r="N109" i="45"/>
  <c r="O109" i="45" s="1"/>
  <c r="P109" i="45" s="1"/>
  <c r="M109" i="45" s="1"/>
  <c r="I109" i="45" s="1"/>
  <c r="L109" i="45"/>
  <c r="H109" i="45" s="1"/>
  <c r="N108" i="45"/>
  <c r="O108" i="45" s="1"/>
  <c r="P108" i="45" s="1"/>
  <c r="M108" i="45" s="1"/>
  <c r="I108" i="45" s="1"/>
  <c r="L108" i="45"/>
  <c r="N107" i="45"/>
  <c r="L107" i="45"/>
  <c r="H107" i="45" s="1"/>
  <c r="N106" i="45"/>
  <c r="O106" i="45" s="1"/>
  <c r="P106" i="45" s="1"/>
  <c r="M106" i="45" s="1"/>
  <c r="I106" i="45" s="1"/>
  <c r="L106" i="45"/>
  <c r="N105" i="45"/>
  <c r="L105" i="45"/>
  <c r="H105" i="45" s="1"/>
  <c r="N104" i="45"/>
  <c r="O104" i="45" s="1"/>
  <c r="P104" i="45" s="1"/>
  <c r="M104" i="45" s="1"/>
  <c r="I104" i="45" s="1"/>
  <c r="L104" i="45"/>
  <c r="N103" i="45"/>
  <c r="L103" i="45"/>
  <c r="H103" i="45" s="1"/>
  <c r="N102" i="45"/>
  <c r="O102" i="45" s="1"/>
  <c r="P102" i="45" s="1"/>
  <c r="M102" i="45" s="1"/>
  <c r="I102" i="45" s="1"/>
  <c r="L102" i="45"/>
  <c r="N101" i="45"/>
  <c r="O101" i="45" s="1"/>
  <c r="L101" i="45"/>
  <c r="H101" i="45" s="1"/>
  <c r="N100" i="45"/>
  <c r="O100" i="45" s="1"/>
  <c r="P100" i="45" s="1"/>
  <c r="M100" i="45" s="1"/>
  <c r="I100" i="45" s="1"/>
  <c r="L100" i="45"/>
  <c r="N99" i="45"/>
  <c r="L99" i="45"/>
  <c r="H99" i="45" s="1"/>
  <c r="N98" i="45"/>
  <c r="O98" i="45" s="1"/>
  <c r="P98" i="45" s="1"/>
  <c r="M98" i="45" s="1"/>
  <c r="I98" i="45" s="1"/>
  <c r="L98" i="45"/>
  <c r="N97" i="45"/>
  <c r="O97" i="45" s="1"/>
  <c r="L97" i="45"/>
  <c r="H97" i="45" s="1"/>
  <c r="N96" i="45"/>
  <c r="O96" i="45" s="1"/>
  <c r="P96" i="45" s="1"/>
  <c r="M96" i="45" s="1"/>
  <c r="I96" i="45" s="1"/>
  <c r="L96" i="45"/>
  <c r="N95" i="45"/>
  <c r="O95" i="45" s="1"/>
  <c r="P95" i="45" s="1"/>
  <c r="M95" i="45" s="1"/>
  <c r="I95" i="45" s="1"/>
  <c r="L95" i="45"/>
  <c r="H95" i="45" s="1"/>
  <c r="N94" i="45"/>
  <c r="O94" i="45" s="1"/>
  <c r="P94" i="45" s="1"/>
  <c r="M94" i="45" s="1"/>
  <c r="I94" i="45" s="1"/>
  <c r="L94" i="45"/>
  <c r="N93" i="45"/>
  <c r="O93" i="45" s="1"/>
  <c r="P93" i="45" s="1"/>
  <c r="M93" i="45" s="1"/>
  <c r="I93" i="45" s="1"/>
  <c r="L93" i="45"/>
  <c r="H93" i="45" s="1"/>
  <c r="N92" i="45"/>
  <c r="O92" i="45" s="1"/>
  <c r="P92" i="45" s="1"/>
  <c r="M92" i="45" s="1"/>
  <c r="I92" i="45" s="1"/>
  <c r="L92" i="45"/>
  <c r="N91" i="45"/>
  <c r="O91" i="45" s="1"/>
  <c r="L91" i="45"/>
  <c r="H91" i="45" s="1"/>
  <c r="N90" i="45"/>
  <c r="O90" i="45" s="1"/>
  <c r="P90" i="45" s="1"/>
  <c r="M90" i="45" s="1"/>
  <c r="I90" i="45" s="1"/>
  <c r="L90" i="45"/>
  <c r="N89" i="45"/>
  <c r="O89" i="45" s="1"/>
  <c r="P89" i="45" s="1"/>
  <c r="M89" i="45" s="1"/>
  <c r="I89" i="45" s="1"/>
  <c r="L89" i="45"/>
  <c r="H89" i="45" s="1"/>
  <c r="N88" i="45"/>
  <c r="O88" i="45" s="1"/>
  <c r="P88" i="45" s="1"/>
  <c r="M88" i="45" s="1"/>
  <c r="I88" i="45" s="1"/>
  <c r="L88" i="45"/>
  <c r="N87" i="45"/>
  <c r="L87" i="45"/>
  <c r="H87" i="45" s="1"/>
  <c r="N86" i="45"/>
  <c r="O86" i="45" s="1"/>
  <c r="P86" i="45" s="1"/>
  <c r="M86" i="45" s="1"/>
  <c r="I86" i="45" s="1"/>
  <c r="L86" i="45"/>
  <c r="N85" i="45"/>
  <c r="O85" i="45" s="1"/>
  <c r="P85" i="45" s="1"/>
  <c r="M85" i="45" s="1"/>
  <c r="I85" i="45" s="1"/>
  <c r="L85" i="45"/>
  <c r="H85" i="45" s="1"/>
  <c r="N84" i="45"/>
  <c r="O84" i="45" s="1"/>
  <c r="P84" i="45" s="1"/>
  <c r="M84" i="45" s="1"/>
  <c r="I84" i="45" s="1"/>
  <c r="L84" i="45"/>
  <c r="N83" i="45"/>
  <c r="L83" i="45"/>
  <c r="H83" i="45" s="1"/>
  <c r="N82" i="45"/>
  <c r="O82" i="45" s="1"/>
  <c r="P82" i="45" s="1"/>
  <c r="M82" i="45" s="1"/>
  <c r="I82" i="45" s="1"/>
  <c r="L82" i="45"/>
  <c r="N81" i="45"/>
  <c r="O81" i="45" s="1"/>
  <c r="P81" i="45" s="1"/>
  <c r="M81" i="45" s="1"/>
  <c r="I81" i="45" s="1"/>
  <c r="L81" i="45"/>
  <c r="H81" i="45" s="1"/>
  <c r="N80" i="45"/>
  <c r="O80" i="45" s="1"/>
  <c r="P80" i="45" s="1"/>
  <c r="M80" i="45" s="1"/>
  <c r="I80" i="45" s="1"/>
  <c r="L80" i="45"/>
  <c r="N79" i="45"/>
  <c r="O79" i="45" s="1"/>
  <c r="P79" i="45" s="1"/>
  <c r="M79" i="45" s="1"/>
  <c r="I79" i="45" s="1"/>
  <c r="L79" i="45"/>
  <c r="H79" i="45" s="1"/>
  <c r="N78" i="45"/>
  <c r="O78" i="45" s="1"/>
  <c r="P78" i="45" s="1"/>
  <c r="M78" i="45" s="1"/>
  <c r="I78" i="45" s="1"/>
  <c r="L78" i="45"/>
  <c r="N77" i="45"/>
  <c r="O77" i="45" s="1"/>
  <c r="P77" i="45" s="1"/>
  <c r="M77" i="45" s="1"/>
  <c r="I77" i="45" s="1"/>
  <c r="L77" i="45"/>
  <c r="H77" i="45" s="1"/>
  <c r="N76" i="45"/>
  <c r="O76" i="45" s="1"/>
  <c r="P76" i="45" s="1"/>
  <c r="M76" i="45" s="1"/>
  <c r="I76" i="45" s="1"/>
  <c r="L76" i="45"/>
  <c r="N75" i="45"/>
  <c r="O75" i="45" s="1"/>
  <c r="L75" i="45"/>
  <c r="H75" i="45" s="1"/>
  <c r="N74" i="45"/>
  <c r="O74" i="45" s="1"/>
  <c r="P74" i="45" s="1"/>
  <c r="M74" i="45" s="1"/>
  <c r="I74" i="45" s="1"/>
  <c r="L74" i="45"/>
  <c r="N73" i="45"/>
  <c r="O73" i="45" s="1"/>
  <c r="L73" i="45"/>
  <c r="H73" i="45" s="1"/>
  <c r="N72" i="45"/>
  <c r="O72" i="45" s="1"/>
  <c r="P72" i="45" s="1"/>
  <c r="M72" i="45" s="1"/>
  <c r="I72" i="45" s="1"/>
  <c r="L72" i="45"/>
  <c r="N71" i="45"/>
  <c r="O71" i="45" s="1"/>
  <c r="P71" i="45" s="1"/>
  <c r="M71" i="45" s="1"/>
  <c r="I71" i="45" s="1"/>
  <c r="L71" i="45"/>
  <c r="H71" i="45" s="1"/>
  <c r="N70" i="45"/>
  <c r="O70" i="45" s="1"/>
  <c r="P70" i="45" s="1"/>
  <c r="M70" i="45" s="1"/>
  <c r="I70" i="45" s="1"/>
  <c r="L70" i="45"/>
  <c r="N69" i="45"/>
  <c r="O69" i="45" s="1"/>
  <c r="P69" i="45" s="1"/>
  <c r="M69" i="45" s="1"/>
  <c r="I69" i="45" s="1"/>
  <c r="L69" i="45"/>
  <c r="H69" i="45" s="1"/>
  <c r="N68" i="45"/>
  <c r="O68" i="45" s="1"/>
  <c r="P68" i="45" s="1"/>
  <c r="M68" i="45" s="1"/>
  <c r="I68" i="45" s="1"/>
  <c r="L68" i="45"/>
  <c r="N67" i="45"/>
  <c r="L67" i="45"/>
  <c r="H67" i="45" s="1"/>
  <c r="N66" i="45"/>
  <c r="O66" i="45" s="1"/>
  <c r="P66" i="45" s="1"/>
  <c r="M66" i="45" s="1"/>
  <c r="I66" i="45" s="1"/>
  <c r="L66" i="45"/>
  <c r="N65" i="45"/>
  <c r="L65" i="45"/>
  <c r="H65" i="45" s="1"/>
  <c r="N64" i="45"/>
  <c r="O64" i="45" s="1"/>
  <c r="P64" i="45" s="1"/>
  <c r="M64" i="45" s="1"/>
  <c r="I64" i="45" s="1"/>
  <c r="L64" i="45"/>
  <c r="N63" i="45"/>
  <c r="O63" i="45" s="1"/>
  <c r="P63" i="45" s="1"/>
  <c r="M63" i="45" s="1"/>
  <c r="I63" i="45" s="1"/>
  <c r="L63" i="45"/>
  <c r="H63" i="45" s="1"/>
  <c r="N62" i="45"/>
  <c r="O62" i="45" s="1"/>
  <c r="P62" i="45" s="1"/>
  <c r="M62" i="45" s="1"/>
  <c r="I62" i="45" s="1"/>
  <c r="L62" i="45"/>
  <c r="N61" i="45"/>
  <c r="O61" i="45" s="1"/>
  <c r="L61" i="45"/>
  <c r="H61" i="45" s="1"/>
  <c r="N60" i="45"/>
  <c r="L60" i="45"/>
  <c r="N59" i="45"/>
  <c r="O59" i="45" s="1"/>
  <c r="L59" i="45"/>
  <c r="H59" i="45" s="1"/>
  <c r="N58" i="45"/>
  <c r="L58" i="45"/>
  <c r="N57" i="45"/>
  <c r="O57" i="45" s="1"/>
  <c r="L57" i="45"/>
  <c r="H57" i="45" s="1"/>
  <c r="N56" i="45"/>
  <c r="O56" i="45" s="1"/>
  <c r="P56" i="45" s="1"/>
  <c r="M56" i="45" s="1"/>
  <c r="I56" i="45" s="1"/>
  <c r="L56" i="45"/>
  <c r="N55" i="45"/>
  <c r="O55" i="45" s="1"/>
  <c r="P55" i="45" s="1"/>
  <c r="M55" i="45" s="1"/>
  <c r="I55" i="45" s="1"/>
  <c r="L55" i="45"/>
  <c r="H55" i="45" s="1"/>
  <c r="N54" i="45"/>
  <c r="O54" i="45" s="1"/>
  <c r="P54" i="45" s="1"/>
  <c r="M54" i="45" s="1"/>
  <c r="I54" i="45" s="1"/>
  <c r="L54" i="45"/>
  <c r="N53" i="45"/>
  <c r="O53" i="45" s="1"/>
  <c r="L53" i="45"/>
  <c r="H53" i="45" s="1"/>
  <c r="N52" i="45"/>
  <c r="O52" i="45" s="1"/>
  <c r="P52" i="45" s="1"/>
  <c r="M52" i="45" s="1"/>
  <c r="I52" i="45" s="1"/>
  <c r="L52" i="45"/>
  <c r="N51" i="45"/>
  <c r="O51" i="45" s="1"/>
  <c r="L51" i="45"/>
  <c r="H51" i="45" s="1"/>
  <c r="N50" i="45"/>
  <c r="O50" i="45" s="1"/>
  <c r="P50" i="45" s="1"/>
  <c r="M50" i="45" s="1"/>
  <c r="I50" i="45" s="1"/>
  <c r="L50" i="45"/>
  <c r="N49" i="45"/>
  <c r="O49" i="45" s="1"/>
  <c r="L49" i="45"/>
  <c r="H49" i="45" s="1"/>
  <c r="N48" i="45"/>
  <c r="O48" i="45" s="1"/>
  <c r="P48" i="45" s="1"/>
  <c r="M48" i="45" s="1"/>
  <c r="I48" i="45" s="1"/>
  <c r="L48" i="45"/>
  <c r="N47" i="45"/>
  <c r="L47" i="45"/>
  <c r="H47" i="45" s="1"/>
  <c r="N46" i="45"/>
  <c r="O46" i="45" s="1"/>
  <c r="P46" i="45" s="1"/>
  <c r="M46" i="45" s="1"/>
  <c r="I46" i="45" s="1"/>
  <c r="L46" i="45"/>
  <c r="N45" i="45"/>
  <c r="O45" i="45" s="1"/>
  <c r="L45" i="45"/>
  <c r="H45" i="45" s="1"/>
  <c r="N44" i="45"/>
  <c r="O44" i="45" s="1"/>
  <c r="P44" i="45" s="1"/>
  <c r="M44" i="45" s="1"/>
  <c r="I44" i="45" s="1"/>
  <c r="L44" i="45"/>
  <c r="N43" i="45"/>
  <c r="L43" i="45"/>
  <c r="H43" i="45" s="1"/>
  <c r="N42" i="45"/>
  <c r="O42" i="45" s="1"/>
  <c r="P42" i="45" s="1"/>
  <c r="M42" i="45" s="1"/>
  <c r="I42" i="45" s="1"/>
  <c r="L42" i="45"/>
  <c r="N41" i="45"/>
  <c r="O41" i="45" s="1"/>
  <c r="L41" i="45"/>
  <c r="H41" i="45" s="1"/>
  <c r="N40" i="45"/>
  <c r="O40" i="45" s="1"/>
  <c r="P40" i="45" s="1"/>
  <c r="M40" i="45" s="1"/>
  <c r="I40" i="45" s="1"/>
  <c r="L40" i="45"/>
  <c r="N39" i="45"/>
  <c r="O39" i="45" s="1"/>
  <c r="L39" i="45"/>
  <c r="H39" i="45" s="1"/>
  <c r="N38" i="45"/>
  <c r="O38" i="45" s="1"/>
  <c r="P38" i="45" s="1"/>
  <c r="M38" i="45" s="1"/>
  <c r="I38" i="45" s="1"/>
  <c r="L38" i="45"/>
  <c r="N37" i="45"/>
  <c r="O37" i="45" s="1"/>
  <c r="P37" i="45" s="1"/>
  <c r="M37" i="45" s="1"/>
  <c r="I37" i="45" s="1"/>
  <c r="L37" i="45"/>
  <c r="H37" i="45" s="1"/>
  <c r="N36" i="45"/>
  <c r="O36" i="45" s="1"/>
  <c r="P36" i="45" s="1"/>
  <c r="M36" i="45" s="1"/>
  <c r="I36" i="45" s="1"/>
  <c r="L36" i="45"/>
  <c r="N35" i="45"/>
  <c r="O35" i="45" s="1"/>
  <c r="L35" i="45"/>
  <c r="H35" i="45" s="1"/>
  <c r="N34" i="45"/>
  <c r="O34" i="45" s="1"/>
  <c r="P34" i="45" s="1"/>
  <c r="M34" i="45" s="1"/>
  <c r="I34" i="45" s="1"/>
  <c r="L34" i="45"/>
  <c r="N33" i="45"/>
  <c r="O33" i="45" s="1"/>
  <c r="P33" i="45" s="1"/>
  <c r="M33" i="45" s="1"/>
  <c r="I33" i="45" s="1"/>
  <c r="L33" i="45"/>
  <c r="H33" i="45" s="1"/>
  <c r="N32" i="45"/>
  <c r="O32" i="45" s="1"/>
  <c r="P32" i="45" s="1"/>
  <c r="M32" i="45" s="1"/>
  <c r="I32" i="45" s="1"/>
  <c r="L32" i="45"/>
  <c r="N31" i="45"/>
  <c r="O31" i="45" s="1"/>
  <c r="L31" i="45"/>
  <c r="H31" i="45" s="1"/>
  <c r="N30" i="45"/>
  <c r="O30" i="45" s="1"/>
  <c r="P30" i="45" s="1"/>
  <c r="M30" i="45" s="1"/>
  <c r="I30" i="45" s="1"/>
  <c r="L30" i="45"/>
  <c r="N29" i="45"/>
  <c r="O29" i="45" s="1"/>
  <c r="L29" i="45"/>
  <c r="H29" i="45" s="1"/>
  <c r="N28" i="45"/>
  <c r="O28" i="45" s="1"/>
  <c r="P28" i="45" s="1"/>
  <c r="M28" i="45" s="1"/>
  <c r="I28" i="45" s="1"/>
  <c r="L28" i="45"/>
  <c r="N27" i="45"/>
  <c r="L27" i="45"/>
  <c r="H27" i="45" s="1"/>
  <c r="N26" i="45"/>
  <c r="O26" i="45" s="1"/>
  <c r="P26" i="45" s="1"/>
  <c r="M26" i="45" s="1"/>
  <c r="I26" i="45" s="1"/>
  <c r="L26" i="45"/>
  <c r="N25" i="45"/>
  <c r="O25" i="45" s="1"/>
  <c r="L25" i="45"/>
  <c r="H25" i="45" s="1"/>
  <c r="N24" i="45"/>
  <c r="O24" i="45" s="1"/>
  <c r="P24" i="45" s="1"/>
  <c r="M24" i="45" s="1"/>
  <c r="I24" i="45" s="1"/>
  <c r="L24" i="45"/>
  <c r="N23" i="45"/>
  <c r="O23" i="45" s="1"/>
  <c r="P23" i="45" s="1"/>
  <c r="M23" i="45" s="1"/>
  <c r="I23" i="45" s="1"/>
  <c r="L23" i="45"/>
  <c r="H23" i="45" s="1"/>
  <c r="N22" i="45"/>
  <c r="O22" i="45" s="1"/>
  <c r="P22" i="45" s="1"/>
  <c r="M22" i="45" s="1"/>
  <c r="I22" i="45" s="1"/>
  <c r="L22" i="45"/>
  <c r="N21" i="45"/>
  <c r="O21" i="45" s="1"/>
  <c r="P21" i="45" s="1"/>
  <c r="M21" i="45" s="1"/>
  <c r="I21" i="45" s="1"/>
  <c r="L21" i="45"/>
  <c r="H21" i="45" s="1"/>
  <c r="N20" i="45"/>
  <c r="O20" i="45" s="1"/>
  <c r="P20" i="45" s="1"/>
  <c r="M20" i="45" s="1"/>
  <c r="I20" i="45" s="1"/>
  <c r="L20" i="45"/>
  <c r="N19" i="45"/>
  <c r="O19" i="45" s="1"/>
  <c r="L19" i="45"/>
  <c r="H19" i="45" s="1"/>
  <c r="N18" i="45"/>
  <c r="O18" i="45" s="1"/>
  <c r="P18" i="45" s="1"/>
  <c r="M18" i="45" s="1"/>
  <c r="I18" i="45" s="1"/>
  <c r="L18" i="45"/>
  <c r="L17" i="45"/>
  <c r="H17" i="45" s="1"/>
  <c r="N505" i="44"/>
  <c r="L505" i="44"/>
  <c r="H505" i="44" s="1"/>
  <c r="N504" i="44"/>
  <c r="O504" i="44" s="1"/>
  <c r="P504" i="44" s="1"/>
  <c r="M504" i="44" s="1"/>
  <c r="L504" i="44"/>
  <c r="H504" i="44" s="1"/>
  <c r="N503" i="44"/>
  <c r="O503" i="44" s="1"/>
  <c r="P503" i="44" s="1"/>
  <c r="M503" i="44" s="1"/>
  <c r="I503" i="44" s="1"/>
  <c r="L503" i="44"/>
  <c r="H503" i="44" s="1"/>
  <c r="N502" i="44"/>
  <c r="O502" i="44" s="1"/>
  <c r="P502" i="44" s="1"/>
  <c r="M502" i="44" s="1"/>
  <c r="L502" i="44"/>
  <c r="N501" i="44"/>
  <c r="L501" i="44"/>
  <c r="H501" i="44" s="1"/>
  <c r="N500" i="44"/>
  <c r="L500" i="44"/>
  <c r="N499" i="44"/>
  <c r="O499" i="44" s="1"/>
  <c r="P499" i="44" s="1"/>
  <c r="M499" i="44" s="1"/>
  <c r="I499" i="44" s="1"/>
  <c r="L499" i="44"/>
  <c r="H499" i="44" s="1"/>
  <c r="N498" i="44"/>
  <c r="O498" i="44" s="1"/>
  <c r="P498" i="44" s="1"/>
  <c r="M498" i="44" s="1"/>
  <c r="I498" i="44" s="1"/>
  <c r="L498" i="44"/>
  <c r="N497" i="44"/>
  <c r="L497" i="44"/>
  <c r="H497" i="44" s="1"/>
  <c r="N496" i="44"/>
  <c r="O496" i="44" s="1"/>
  <c r="P496" i="44" s="1"/>
  <c r="M496" i="44" s="1"/>
  <c r="I496" i="44" s="1"/>
  <c r="L496" i="44"/>
  <c r="H496" i="44" s="1"/>
  <c r="N495" i="44"/>
  <c r="O495" i="44" s="1"/>
  <c r="P495" i="44" s="1"/>
  <c r="M495" i="44" s="1"/>
  <c r="I495" i="44" s="1"/>
  <c r="L495" i="44"/>
  <c r="H495" i="44" s="1"/>
  <c r="N494" i="44"/>
  <c r="O494" i="44" s="1"/>
  <c r="P494" i="44" s="1"/>
  <c r="M494" i="44" s="1"/>
  <c r="L494" i="44"/>
  <c r="N493" i="44"/>
  <c r="L493" i="44"/>
  <c r="H493" i="44" s="1"/>
  <c r="N492" i="44"/>
  <c r="O492" i="44" s="1"/>
  <c r="P492" i="44" s="1"/>
  <c r="M492" i="44" s="1"/>
  <c r="I492" i="44" s="1"/>
  <c r="L492" i="44"/>
  <c r="N491" i="44"/>
  <c r="O491" i="44" s="1"/>
  <c r="P491" i="44" s="1"/>
  <c r="M491" i="44" s="1"/>
  <c r="I491" i="44" s="1"/>
  <c r="L491" i="44"/>
  <c r="H491" i="44" s="1"/>
  <c r="N490" i="44"/>
  <c r="O490" i="44" s="1"/>
  <c r="P490" i="44" s="1"/>
  <c r="M490" i="44" s="1"/>
  <c r="I490" i="44" s="1"/>
  <c r="L490" i="44"/>
  <c r="N489" i="44"/>
  <c r="L489" i="44"/>
  <c r="H489" i="44" s="1"/>
  <c r="N488" i="44"/>
  <c r="O488" i="44" s="1"/>
  <c r="P488" i="44" s="1"/>
  <c r="M488" i="44" s="1"/>
  <c r="L488" i="44"/>
  <c r="H488" i="44" s="1"/>
  <c r="N487" i="44"/>
  <c r="O487" i="44" s="1"/>
  <c r="P487" i="44" s="1"/>
  <c r="M487" i="44" s="1"/>
  <c r="I487" i="44" s="1"/>
  <c r="L487" i="44"/>
  <c r="H487" i="44" s="1"/>
  <c r="N486" i="44"/>
  <c r="O486" i="44" s="1"/>
  <c r="P486" i="44" s="1"/>
  <c r="M486" i="44" s="1"/>
  <c r="L486" i="44"/>
  <c r="N485" i="44"/>
  <c r="O485" i="44" s="1"/>
  <c r="P485" i="44" s="1"/>
  <c r="M485" i="44" s="1"/>
  <c r="I485" i="44" s="1"/>
  <c r="L485" i="44"/>
  <c r="H485" i="44" s="1"/>
  <c r="N484" i="44"/>
  <c r="O484" i="44" s="1"/>
  <c r="P484" i="44" s="1"/>
  <c r="M484" i="44" s="1"/>
  <c r="I484" i="44" s="1"/>
  <c r="L484" i="44"/>
  <c r="N483" i="44"/>
  <c r="O483" i="44" s="1"/>
  <c r="P483" i="44" s="1"/>
  <c r="M483" i="44" s="1"/>
  <c r="I483" i="44" s="1"/>
  <c r="L483" i="44"/>
  <c r="H483" i="44" s="1"/>
  <c r="N482" i="44"/>
  <c r="O482" i="44" s="1"/>
  <c r="P482" i="44" s="1"/>
  <c r="M482" i="44" s="1"/>
  <c r="I482" i="44" s="1"/>
  <c r="L482" i="44"/>
  <c r="N481" i="44"/>
  <c r="L481" i="44"/>
  <c r="H481" i="44" s="1"/>
  <c r="N480" i="44"/>
  <c r="O480" i="44" s="1"/>
  <c r="P480" i="44" s="1"/>
  <c r="M480" i="44" s="1"/>
  <c r="I480" i="44" s="1"/>
  <c r="L480" i="44"/>
  <c r="H480" i="44" s="1"/>
  <c r="N479" i="44"/>
  <c r="O479" i="44" s="1"/>
  <c r="P479" i="44" s="1"/>
  <c r="M479" i="44" s="1"/>
  <c r="I479" i="44" s="1"/>
  <c r="L479" i="44"/>
  <c r="H479" i="44" s="1"/>
  <c r="N478" i="44"/>
  <c r="O478" i="44" s="1"/>
  <c r="P478" i="44" s="1"/>
  <c r="M478" i="44" s="1"/>
  <c r="L478" i="44"/>
  <c r="N477" i="44"/>
  <c r="L477" i="44"/>
  <c r="H477" i="44" s="1"/>
  <c r="N476" i="44"/>
  <c r="O476" i="44" s="1"/>
  <c r="P476" i="44" s="1"/>
  <c r="M476" i="44" s="1"/>
  <c r="I476" i="44" s="1"/>
  <c r="L476" i="44"/>
  <c r="N475" i="44"/>
  <c r="O475" i="44" s="1"/>
  <c r="P475" i="44" s="1"/>
  <c r="M475" i="44" s="1"/>
  <c r="I475" i="44" s="1"/>
  <c r="L475" i="44"/>
  <c r="H475" i="44" s="1"/>
  <c r="N474" i="44"/>
  <c r="O474" i="44" s="1"/>
  <c r="P474" i="44" s="1"/>
  <c r="M474" i="44" s="1"/>
  <c r="I474" i="44" s="1"/>
  <c r="L474" i="44"/>
  <c r="N473" i="44"/>
  <c r="L473" i="44"/>
  <c r="H473" i="44" s="1"/>
  <c r="N472" i="44"/>
  <c r="O472" i="44" s="1"/>
  <c r="P472" i="44" s="1"/>
  <c r="M472" i="44" s="1"/>
  <c r="I472" i="44" s="1"/>
  <c r="L472" i="44"/>
  <c r="N471" i="44"/>
  <c r="O471" i="44" s="1"/>
  <c r="P471" i="44" s="1"/>
  <c r="M471" i="44" s="1"/>
  <c r="I471" i="44" s="1"/>
  <c r="L471" i="44"/>
  <c r="H471" i="44" s="1"/>
  <c r="N470" i="44"/>
  <c r="L470" i="44"/>
  <c r="N469" i="44"/>
  <c r="O469" i="44" s="1"/>
  <c r="L469" i="44"/>
  <c r="H469" i="44" s="1"/>
  <c r="N468" i="44"/>
  <c r="O468" i="44" s="1"/>
  <c r="P468" i="44" s="1"/>
  <c r="M468" i="44" s="1"/>
  <c r="I468" i="44" s="1"/>
  <c r="L468" i="44"/>
  <c r="N467" i="44"/>
  <c r="O467" i="44" s="1"/>
  <c r="P467" i="44" s="1"/>
  <c r="M467" i="44" s="1"/>
  <c r="I467" i="44" s="1"/>
  <c r="L467" i="44"/>
  <c r="H467" i="44" s="1"/>
  <c r="N466" i="44"/>
  <c r="O466" i="44" s="1"/>
  <c r="P466" i="44" s="1"/>
  <c r="M466" i="44" s="1"/>
  <c r="L466" i="44"/>
  <c r="N465" i="44"/>
  <c r="L465" i="44"/>
  <c r="H465" i="44" s="1"/>
  <c r="N464" i="44"/>
  <c r="O464" i="44" s="1"/>
  <c r="P464" i="44" s="1"/>
  <c r="M464" i="44" s="1"/>
  <c r="I464" i="44" s="1"/>
  <c r="L464" i="44"/>
  <c r="N463" i="44"/>
  <c r="O463" i="44" s="1"/>
  <c r="P463" i="44" s="1"/>
  <c r="M463" i="44" s="1"/>
  <c r="I463" i="44" s="1"/>
  <c r="L463" i="44"/>
  <c r="H463" i="44" s="1"/>
  <c r="N462" i="44"/>
  <c r="O462" i="44" s="1"/>
  <c r="P462" i="44" s="1"/>
  <c r="M462" i="44" s="1"/>
  <c r="I462" i="44" s="1"/>
  <c r="L462" i="44"/>
  <c r="N461" i="44"/>
  <c r="O461" i="44" s="1"/>
  <c r="P461" i="44" s="1"/>
  <c r="M461" i="44" s="1"/>
  <c r="I461" i="44" s="1"/>
  <c r="L461" i="44"/>
  <c r="H461" i="44" s="1"/>
  <c r="N460" i="44"/>
  <c r="O460" i="44" s="1"/>
  <c r="L460" i="44"/>
  <c r="N459" i="44"/>
  <c r="O459" i="44" s="1"/>
  <c r="P459" i="44" s="1"/>
  <c r="M459" i="44" s="1"/>
  <c r="I459" i="44" s="1"/>
  <c r="L459" i="44"/>
  <c r="H459" i="44" s="1"/>
  <c r="N458" i="44"/>
  <c r="O458" i="44" s="1"/>
  <c r="P458" i="44" s="1"/>
  <c r="M458" i="44" s="1"/>
  <c r="L458" i="44"/>
  <c r="N457" i="44"/>
  <c r="O457" i="44" s="1"/>
  <c r="P457" i="44" s="1"/>
  <c r="M457" i="44" s="1"/>
  <c r="I457" i="44" s="1"/>
  <c r="L457" i="44"/>
  <c r="H457" i="44" s="1"/>
  <c r="N456" i="44"/>
  <c r="O456" i="44" s="1"/>
  <c r="L456" i="44"/>
  <c r="N455" i="44"/>
  <c r="O455" i="44" s="1"/>
  <c r="P455" i="44" s="1"/>
  <c r="M455" i="44" s="1"/>
  <c r="I455" i="44" s="1"/>
  <c r="L455" i="44"/>
  <c r="H455" i="44" s="1"/>
  <c r="N454" i="44"/>
  <c r="O454" i="44" s="1"/>
  <c r="P454" i="44" s="1"/>
  <c r="M454" i="44" s="1"/>
  <c r="L454" i="44"/>
  <c r="N453" i="44"/>
  <c r="L453" i="44"/>
  <c r="H453" i="44" s="1"/>
  <c r="N452" i="44"/>
  <c r="O452" i="44" s="1"/>
  <c r="L452" i="44"/>
  <c r="N451" i="44"/>
  <c r="O451" i="44" s="1"/>
  <c r="P451" i="44" s="1"/>
  <c r="M451" i="44" s="1"/>
  <c r="I451" i="44" s="1"/>
  <c r="L451" i="44"/>
  <c r="H451" i="44" s="1"/>
  <c r="N450" i="44"/>
  <c r="O450" i="44" s="1"/>
  <c r="P450" i="44" s="1"/>
  <c r="M450" i="44" s="1"/>
  <c r="I450" i="44" s="1"/>
  <c r="L450" i="44"/>
  <c r="N449" i="44"/>
  <c r="L449" i="44"/>
  <c r="H449" i="44" s="1"/>
  <c r="N448" i="44"/>
  <c r="O448" i="44" s="1"/>
  <c r="P448" i="44" s="1"/>
  <c r="M448" i="44" s="1"/>
  <c r="I448" i="44" s="1"/>
  <c r="L448" i="44"/>
  <c r="N447" i="44"/>
  <c r="O447" i="44" s="1"/>
  <c r="P447" i="44" s="1"/>
  <c r="M447" i="44" s="1"/>
  <c r="I447" i="44" s="1"/>
  <c r="L447" i="44"/>
  <c r="H447" i="44" s="1"/>
  <c r="N446" i="44"/>
  <c r="L446" i="44"/>
  <c r="N445" i="44"/>
  <c r="O445" i="44" s="1"/>
  <c r="L445" i="44"/>
  <c r="H445" i="44" s="1"/>
  <c r="N444" i="44"/>
  <c r="O444" i="44" s="1"/>
  <c r="P444" i="44" s="1"/>
  <c r="M444" i="44" s="1"/>
  <c r="I444" i="44" s="1"/>
  <c r="L444" i="44"/>
  <c r="N443" i="44"/>
  <c r="O443" i="44" s="1"/>
  <c r="P443" i="44" s="1"/>
  <c r="M443" i="44" s="1"/>
  <c r="I443" i="44" s="1"/>
  <c r="L443" i="44"/>
  <c r="H443" i="44" s="1"/>
  <c r="N442" i="44"/>
  <c r="O442" i="44" s="1"/>
  <c r="L442" i="44"/>
  <c r="N441" i="44"/>
  <c r="L441" i="44"/>
  <c r="H441" i="44" s="1"/>
  <c r="N440" i="44"/>
  <c r="O440" i="44" s="1"/>
  <c r="P440" i="44" s="1"/>
  <c r="M440" i="44" s="1"/>
  <c r="I440" i="44" s="1"/>
  <c r="L440" i="44"/>
  <c r="N439" i="44"/>
  <c r="O439" i="44" s="1"/>
  <c r="P439" i="44" s="1"/>
  <c r="M439" i="44" s="1"/>
  <c r="I439" i="44" s="1"/>
  <c r="L439" i="44"/>
  <c r="H439" i="44" s="1"/>
  <c r="N438" i="44"/>
  <c r="L438" i="44"/>
  <c r="N437" i="44"/>
  <c r="O437" i="44" s="1"/>
  <c r="P437" i="44" s="1"/>
  <c r="M437" i="44" s="1"/>
  <c r="I437" i="44" s="1"/>
  <c r="L437" i="44"/>
  <c r="H437" i="44" s="1"/>
  <c r="N436" i="44"/>
  <c r="L436" i="44"/>
  <c r="N435" i="44"/>
  <c r="O435" i="44" s="1"/>
  <c r="P435" i="44" s="1"/>
  <c r="M435" i="44" s="1"/>
  <c r="I435" i="44" s="1"/>
  <c r="L435" i="44"/>
  <c r="H435" i="44" s="1"/>
  <c r="N434" i="44"/>
  <c r="O434" i="44" s="1"/>
  <c r="P434" i="44" s="1"/>
  <c r="M434" i="44" s="1"/>
  <c r="L434" i="44"/>
  <c r="N433" i="44"/>
  <c r="O433" i="44" s="1"/>
  <c r="P433" i="44" s="1"/>
  <c r="M433" i="44" s="1"/>
  <c r="I433" i="44" s="1"/>
  <c r="L433" i="44"/>
  <c r="H433" i="44" s="1"/>
  <c r="N432" i="44"/>
  <c r="L432" i="44"/>
  <c r="H432" i="44" s="1"/>
  <c r="N431" i="44"/>
  <c r="O431" i="44" s="1"/>
  <c r="P431" i="44" s="1"/>
  <c r="M431" i="44" s="1"/>
  <c r="I431" i="44" s="1"/>
  <c r="L431" i="44"/>
  <c r="H431" i="44" s="1"/>
  <c r="N430" i="44"/>
  <c r="O430" i="44" s="1"/>
  <c r="L430" i="44"/>
  <c r="N429" i="44"/>
  <c r="O429" i="44" s="1"/>
  <c r="P429" i="44" s="1"/>
  <c r="M429" i="44" s="1"/>
  <c r="I429" i="44" s="1"/>
  <c r="L429" i="44"/>
  <c r="H429" i="44" s="1"/>
  <c r="N428" i="44"/>
  <c r="O428" i="44" s="1"/>
  <c r="P428" i="44" s="1"/>
  <c r="M428" i="44" s="1"/>
  <c r="L428" i="44"/>
  <c r="N427" i="44"/>
  <c r="O427" i="44" s="1"/>
  <c r="P427" i="44" s="1"/>
  <c r="M427" i="44" s="1"/>
  <c r="I427" i="44" s="1"/>
  <c r="L427" i="44"/>
  <c r="H427" i="44" s="1"/>
  <c r="N426" i="44"/>
  <c r="O426" i="44" s="1"/>
  <c r="L426" i="44"/>
  <c r="N425" i="44"/>
  <c r="O425" i="44" s="1"/>
  <c r="P425" i="44" s="1"/>
  <c r="M425" i="44" s="1"/>
  <c r="I425" i="44" s="1"/>
  <c r="L425" i="44"/>
  <c r="H425" i="44" s="1"/>
  <c r="N424" i="44"/>
  <c r="O424" i="44" s="1"/>
  <c r="P424" i="44" s="1"/>
  <c r="M424" i="44" s="1"/>
  <c r="L424" i="44"/>
  <c r="H424" i="44" s="1"/>
  <c r="N423" i="44"/>
  <c r="O423" i="44" s="1"/>
  <c r="P423" i="44" s="1"/>
  <c r="M423" i="44" s="1"/>
  <c r="I423" i="44" s="1"/>
  <c r="L423" i="44"/>
  <c r="H423" i="44" s="1"/>
  <c r="N422" i="44"/>
  <c r="O422" i="44" s="1"/>
  <c r="L422" i="44"/>
  <c r="N421" i="44"/>
  <c r="O421" i="44" s="1"/>
  <c r="P421" i="44" s="1"/>
  <c r="M421" i="44" s="1"/>
  <c r="I421" i="44" s="1"/>
  <c r="L421" i="44"/>
  <c r="H421" i="44" s="1"/>
  <c r="N420" i="44"/>
  <c r="O420" i="44" s="1"/>
  <c r="P420" i="44" s="1"/>
  <c r="M420" i="44" s="1"/>
  <c r="I420" i="44" s="1"/>
  <c r="L420" i="44"/>
  <c r="N419" i="44"/>
  <c r="O419" i="44" s="1"/>
  <c r="L419" i="44"/>
  <c r="H419" i="44" s="1"/>
  <c r="N418" i="44"/>
  <c r="L418" i="44"/>
  <c r="H418" i="44" s="1"/>
  <c r="N417" i="44"/>
  <c r="L417" i="44"/>
  <c r="H417" i="44" s="1"/>
  <c r="N416" i="44"/>
  <c r="O416" i="44" s="1"/>
  <c r="P416" i="44" s="1"/>
  <c r="M416" i="44" s="1"/>
  <c r="I416" i="44" s="1"/>
  <c r="L416" i="44"/>
  <c r="H416" i="44" s="1"/>
  <c r="N415" i="44"/>
  <c r="O415" i="44" s="1"/>
  <c r="L415" i="44"/>
  <c r="H415" i="44" s="1"/>
  <c r="N414" i="44"/>
  <c r="L414" i="44"/>
  <c r="N413" i="44"/>
  <c r="L413" i="44"/>
  <c r="H413" i="44" s="1"/>
  <c r="N412" i="44"/>
  <c r="O412" i="44" s="1"/>
  <c r="P412" i="44" s="1"/>
  <c r="M412" i="44" s="1"/>
  <c r="I412" i="44" s="1"/>
  <c r="L412" i="44"/>
  <c r="N411" i="44"/>
  <c r="L411" i="44"/>
  <c r="H411" i="44" s="1"/>
  <c r="N410" i="44"/>
  <c r="O410" i="44" s="1"/>
  <c r="P410" i="44" s="1"/>
  <c r="M410" i="44" s="1"/>
  <c r="I410" i="44" s="1"/>
  <c r="L410" i="44"/>
  <c r="N409" i="44"/>
  <c r="O409" i="44" s="1"/>
  <c r="L409" i="44"/>
  <c r="H409" i="44" s="1"/>
  <c r="N408" i="44"/>
  <c r="L408" i="44"/>
  <c r="H408" i="44" s="1"/>
  <c r="N407" i="44"/>
  <c r="O407" i="44" s="1"/>
  <c r="L407" i="44"/>
  <c r="H407" i="44" s="1"/>
  <c r="N406" i="44"/>
  <c r="O406" i="44" s="1"/>
  <c r="P406" i="44" s="1"/>
  <c r="M406" i="44" s="1"/>
  <c r="I406" i="44" s="1"/>
  <c r="L406" i="44"/>
  <c r="N405" i="44"/>
  <c r="L405" i="44"/>
  <c r="H405" i="44" s="1"/>
  <c r="N404" i="44"/>
  <c r="O404" i="44" s="1"/>
  <c r="P404" i="44" s="1"/>
  <c r="M404" i="44" s="1"/>
  <c r="I404" i="44" s="1"/>
  <c r="L404" i="44"/>
  <c r="N403" i="44"/>
  <c r="O403" i="44" s="1"/>
  <c r="P403" i="44" s="1"/>
  <c r="M403" i="44" s="1"/>
  <c r="I403" i="44" s="1"/>
  <c r="L403" i="44"/>
  <c r="H403" i="44" s="1"/>
  <c r="N402" i="44"/>
  <c r="O402" i="44" s="1"/>
  <c r="P402" i="44" s="1"/>
  <c r="M402" i="44" s="1"/>
  <c r="I402" i="44" s="1"/>
  <c r="L402" i="44"/>
  <c r="H402" i="44" s="1"/>
  <c r="N401" i="44"/>
  <c r="O401" i="44" s="1"/>
  <c r="P401" i="44" s="1"/>
  <c r="M401" i="44" s="1"/>
  <c r="I401" i="44" s="1"/>
  <c r="L401" i="44"/>
  <c r="H401" i="44" s="1"/>
  <c r="N400" i="44"/>
  <c r="O400" i="44" s="1"/>
  <c r="L400" i="44"/>
  <c r="H400" i="44" s="1"/>
  <c r="N399" i="44"/>
  <c r="O399" i="44" s="1"/>
  <c r="P399" i="44" s="1"/>
  <c r="M399" i="44" s="1"/>
  <c r="I399" i="44" s="1"/>
  <c r="L399" i="44"/>
  <c r="H399" i="44" s="1"/>
  <c r="N398" i="44"/>
  <c r="O398" i="44" s="1"/>
  <c r="P398" i="44" s="1"/>
  <c r="M398" i="44" s="1"/>
  <c r="I398" i="44" s="1"/>
  <c r="L398" i="44"/>
  <c r="N397" i="44"/>
  <c r="O397" i="44" s="1"/>
  <c r="L397" i="44"/>
  <c r="H397" i="44" s="1"/>
  <c r="N396" i="44"/>
  <c r="O396" i="44" s="1"/>
  <c r="L396" i="44"/>
  <c r="N395" i="44"/>
  <c r="O395" i="44" s="1"/>
  <c r="P395" i="44" s="1"/>
  <c r="M395" i="44" s="1"/>
  <c r="I395" i="44" s="1"/>
  <c r="L395" i="44"/>
  <c r="H395" i="44" s="1"/>
  <c r="N394" i="44"/>
  <c r="O394" i="44" s="1"/>
  <c r="P394" i="44" s="1"/>
  <c r="M394" i="44" s="1"/>
  <c r="I394" i="44" s="1"/>
  <c r="L394" i="44"/>
  <c r="N393" i="44"/>
  <c r="L393" i="44"/>
  <c r="H393" i="44" s="1"/>
  <c r="N392" i="44"/>
  <c r="O392" i="44" s="1"/>
  <c r="L392" i="44"/>
  <c r="H392" i="44" s="1"/>
  <c r="N391" i="44"/>
  <c r="O391" i="44" s="1"/>
  <c r="P391" i="44" s="1"/>
  <c r="M391" i="44" s="1"/>
  <c r="I391" i="44" s="1"/>
  <c r="L391" i="44"/>
  <c r="H391" i="44" s="1"/>
  <c r="N390" i="44"/>
  <c r="L390" i="44"/>
  <c r="N389" i="44"/>
  <c r="O389" i="44" s="1"/>
  <c r="L389" i="44"/>
  <c r="H389" i="44" s="1"/>
  <c r="N388" i="44"/>
  <c r="L388" i="44"/>
  <c r="N387" i="44"/>
  <c r="O387" i="44" s="1"/>
  <c r="L387" i="44"/>
  <c r="H387" i="44" s="1"/>
  <c r="N386" i="44"/>
  <c r="O386" i="44" s="1"/>
  <c r="P386" i="44" s="1"/>
  <c r="M386" i="44" s="1"/>
  <c r="I386" i="44" s="1"/>
  <c r="L386" i="44"/>
  <c r="H386" i="44" s="1"/>
  <c r="N385" i="44"/>
  <c r="O385" i="44" s="1"/>
  <c r="P385" i="44" s="1"/>
  <c r="M385" i="44" s="1"/>
  <c r="I385" i="44" s="1"/>
  <c r="L385" i="44"/>
  <c r="H385" i="44" s="1"/>
  <c r="N384" i="44"/>
  <c r="L384" i="44"/>
  <c r="H384" i="44" s="1"/>
  <c r="N383" i="44"/>
  <c r="O383" i="44" s="1"/>
  <c r="P383" i="44" s="1"/>
  <c r="M383" i="44" s="1"/>
  <c r="I383" i="44" s="1"/>
  <c r="L383" i="44"/>
  <c r="H383" i="44" s="1"/>
  <c r="N382" i="44"/>
  <c r="O382" i="44" s="1"/>
  <c r="P382" i="44" s="1"/>
  <c r="M382" i="44" s="1"/>
  <c r="I382" i="44" s="1"/>
  <c r="L382" i="44"/>
  <c r="N381" i="44"/>
  <c r="O381" i="44" s="1"/>
  <c r="L381" i="44"/>
  <c r="H381" i="44" s="1"/>
  <c r="N380" i="44"/>
  <c r="L380" i="44"/>
  <c r="N379" i="44"/>
  <c r="O379" i="44" s="1"/>
  <c r="L379" i="44"/>
  <c r="H379" i="44" s="1"/>
  <c r="N378" i="44"/>
  <c r="O378" i="44" s="1"/>
  <c r="P378" i="44" s="1"/>
  <c r="M378" i="44" s="1"/>
  <c r="I378" i="44" s="1"/>
  <c r="L378" i="44"/>
  <c r="N377" i="44"/>
  <c r="L377" i="44"/>
  <c r="H377" i="44" s="1"/>
  <c r="N376" i="44"/>
  <c r="L376" i="44"/>
  <c r="H376" i="44" s="1"/>
  <c r="N375" i="44"/>
  <c r="O375" i="44" s="1"/>
  <c r="P375" i="44" s="1"/>
  <c r="M375" i="44" s="1"/>
  <c r="I375" i="44" s="1"/>
  <c r="L375" i="44"/>
  <c r="H375" i="44" s="1"/>
  <c r="N374" i="44"/>
  <c r="L374" i="44"/>
  <c r="N373" i="44"/>
  <c r="O373" i="44" s="1"/>
  <c r="P373" i="44" s="1"/>
  <c r="M373" i="44" s="1"/>
  <c r="I373" i="44" s="1"/>
  <c r="L373" i="44"/>
  <c r="H373" i="44" s="1"/>
  <c r="N372" i="44"/>
  <c r="L372" i="44"/>
  <c r="N371" i="44"/>
  <c r="O371" i="44" s="1"/>
  <c r="P371" i="44" s="1"/>
  <c r="M371" i="44" s="1"/>
  <c r="I371" i="44" s="1"/>
  <c r="L371" i="44"/>
  <c r="H371" i="44" s="1"/>
  <c r="N370" i="44"/>
  <c r="O370" i="44" s="1"/>
  <c r="P370" i="44" s="1"/>
  <c r="M370" i="44" s="1"/>
  <c r="I370" i="44" s="1"/>
  <c r="L370" i="44"/>
  <c r="H370" i="44" s="1"/>
  <c r="N369" i="44"/>
  <c r="O369" i="44" s="1"/>
  <c r="L369" i="44"/>
  <c r="H369" i="44" s="1"/>
  <c r="N368" i="44"/>
  <c r="L368" i="44"/>
  <c r="N367" i="44"/>
  <c r="L367" i="44"/>
  <c r="H367" i="44" s="1"/>
  <c r="N366" i="44"/>
  <c r="O366" i="44" s="1"/>
  <c r="P366" i="44" s="1"/>
  <c r="M366" i="44" s="1"/>
  <c r="I366" i="44" s="1"/>
  <c r="L366" i="44"/>
  <c r="N365" i="44"/>
  <c r="O365" i="44" s="1"/>
  <c r="P365" i="44" s="1"/>
  <c r="M365" i="44" s="1"/>
  <c r="I365" i="44" s="1"/>
  <c r="L365" i="44"/>
  <c r="H365" i="44" s="1"/>
  <c r="N364" i="44"/>
  <c r="L364" i="44"/>
  <c r="N363" i="44"/>
  <c r="O363" i="44" s="1"/>
  <c r="P363" i="44" s="1"/>
  <c r="M363" i="44" s="1"/>
  <c r="I363" i="44" s="1"/>
  <c r="L363" i="44"/>
  <c r="H363" i="44" s="1"/>
  <c r="N362" i="44"/>
  <c r="O362" i="44" s="1"/>
  <c r="P362" i="44" s="1"/>
  <c r="M362" i="44" s="1"/>
  <c r="I362" i="44" s="1"/>
  <c r="L362" i="44"/>
  <c r="H362" i="44" s="1"/>
  <c r="N361" i="44"/>
  <c r="L361" i="44"/>
  <c r="H361" i="44" s="1"/>
  <c r="N360" i="44"/>
  <c r="L360" i="44"/>
  <c r="N359" i="44"/>
  <c r="O359" i="44" s="1"/>
  <c r="P359" i="44" s="1"/>
  <c r="M359" i="44" s="1"/>
  <c r="I359" i="44" s="1"/>
  <c r="L359" i="44"/>
  <c r="H359" i="44" s="1"/>
  <c r="N358" i="44"/>
  <c r="L358" i="44"/>
  <c r="N357" i="44"/>
  <c r="O357" i="44" s="1"/>
  <c r="P357" i="44" s="1"/>
  <c r="M357" i="44" s="1"/>
  <c r="I357" i="44" s="1"/>
  <c r="L357" i="44"/>
  <c r="H357" i="44" s="1"/>
  <c r="N356" i="44"/>
  <c r="L356" i="44"/>
  <c r="N355" i="44"/>
  <c r="O355" i="44" s="1"/>
  <c r="L355" i="44"/>
  <c r="H355" i="44" s="1"/>
  <c r="N354" i="44"/>
  <c r="O354" i="44" s="1"/>
  <c r="P354" i="44" s="1"/>
  <c r="M354" i="44" s="1"/>
  <c r="I354" i="44" s="1"/>
  <c r="L354" i="44"/>
  <c r="H354" i="44" s="1"/>
  <c r="N353" i="44"/>
  <c r="O353" i="44" s="1"/>
  <c r="L353" i="44"/>
  <c r="H353" i="44" s="1"/>
  <c r="N352" i="44"/>
  <c r="L352" i="44"/>
  <c r="N351" i="44"/>
  <c r="O351" i="44" s="1"/>
  <c r="P351" i="44" s="1"/>
  <c r="M351" i="44" s="1"/>
  <c r="I351" i="44" s="1"/>
  <c r="L351" i="44"/>
  <c r="H351" i="44" s="1"/>
  <c r="N350" i="44"/>
  <c r="O350" i="44" s="1"/>
  <c r="P350" i="44" s="1"/>
  <c r="M350" i="44" s="1"/>
  <c r="I350" i="44" s="1"/>
  <c r="L350" i="44"/>
  <c r="N349" i="44"/>
  <c r="O349" i="44" s="1"/>
  <c r="P349" i="44" s="1"/>
  <c r="M349" i="44" s="1"/>
  <c r="I349" i="44" s="1"/>
  <c r="L349" i="44"/>
  <c r="H349" i="44" s="1"/>
  <c r="N348" i="44"/>
  <c r="L348" i="44"/>
  <c r="N347" i="44"/>
  <c r="O347" i="44" s="1"/>
  <c r="L347" i="44"/>
  <c r="H347" i="44" s="1"/>
  <c r="N346" i="44"/>
  <c r="O346" i="44" s="1"/>
  <c r="P346" i="44" s="1"/>
  <c r="M346" i="44" s="1"/>
  <c r="I346" i="44" s="1"/>
  <c r="L346" i="44"/>
  <c r="H346" i="44" s="1"/>
  <c r="N345" i="44"/>
  <c r="O345" i="44" s="1"/>
  <c r="P345" i="44" s="1"/>
  <c r="M345" i="44" s="1"/>
  <c r="I345" i="44" s="1"/>
  <c r="L345" i="44"/>
  <c r="H345" i="44" s="1"/>
  <c r="N344" i="44"/>
  <c r="L344" i="44"/>
  <c r="N343" i="44"/>
  <c r="O343" i="44" s="1"/>
  <c r="L343" i="44"/>
  <c r="H343" i="44" s="1"/>
  <c r="N342" i="44"/>
  <c r="O342" i="44" s="1"/>
  <c r="L342" i="44"/>
  <c r="N341" i="44"/>
  <c r="O341" i="44" s="1"/>
  <c r="L341" i="44"/>
  <c r="H341" i="44" s="1"/>
  <c r="N340" i="44"/>
  <c r="O340" i="44" s="1"/>
  <c r="L340" i="44"/>
  <c r="N339" i="44"/>
  <c r="L339" i="44"/>
  <c r="H339" i="44" s="1"/>
  <c r="N338" i="44"/>
  <c r="O338" i="44" s="1"/>
  <c r="P338" i="44" s="1"/>
  <c r="M338" i="44" s="1"/>
  <c r="I338" i="44" s="1"/>
  <c r="L338" i="44"/>
  <c r="H338" i="44" s="1"/>
  <c r="N337" i="44"/>
  <c r="L337" i="44"/>
  <c r="H337" i="44" s="1"/>
  <c r="N336" i="44"/>
  <c r="O336" i="44" s="1"/>
  <c r="P336" i="44" s="1"/>
  <c r="M336" i="44" s="1"/>
  <c r="L336" i="44"/>
  <c r="N335" i="44"/>
  <c r="O335" i="44" s="1"/>
  <c r="L335" i="44"/>
  <c r="H335" i="44" s="1"/>
  <c r="N334" i="44"/>
  <c r="O334" i="44" s="1"/>
  <c r="P334" i="44" s="1"/>
  <c r="M334" i="44" s="1"/>
  <c r="L334" i="44"/>
  <c r="N333" i="44"/>
  <c r="O333" i="44" s="1"/>
  <c r="P333" i="44" s="1"/>
  <c r="M333" i="44" s="1"/>
  <c r="I333" i="44" s="1"/>
  <c r="L333" i="44"/>
  <c r="H333" i="44" s="1"/>
  <c r="N332" i="44"/>
  <c r="L332" i="44"/>
  <c r="N331" i="44"/>
  <c r="O331" i="44" s="1"/>
  <c r="L331" i="44"/>
  <c r="H331" i="44" s="1"/>
  <c r="N330" i="44"/>
  <c r="L330" i="44"/>
  <c r="H330" i="44" s="1"/>
  <c r="N329" i="44"/>
  <c r="O329" i="44" s="1"/>
  <c r="P329" i="44" s="1"/>
  <c r="M329" i="44" s="1"/>
  <c r="I329" i="44" s="1"/>
  <c r="L329" i="44"/>
  <c r="H329" i="44" s="1"/>
  <c r="N328" i="44"/>
  <c r="L328" i="44"/>
  <c r="N327" i="44"/>
  <c r="L327" i="44"/>
  <c r="H327" i="44" s="1"/>
  <c r="N326" i="44"/>
  <c r="L326" i="44"/>
  <c r="N325" i="44"/>
  <c r="O325" i="44" s="1"/>
  <c r="P325" i="44" s="1"/>
  <c r="M325" i="44" s="1"/>
  <c r="I325" i="44" s="1"/>
  <c r="L325" i="44"/>
  <c r="H325" i="44" s="1"/>
  <c r="N324" i="44"/>
  <c r="O324" i="44" s="1"/>
  <c r="L324" i="44"/>
  <c r="N323" i="44"/>
  <c r="O323" i="44" s="1"/>
  <c r="L323" i="44"/>
  <c r="H323" i="44" s="1"/>
  <c r="N322" i="44"/>
  <c r="O322" i="44" s="1"/>
  <c r="P322" i="44" s="1"/>
  <c r="M322" i="44" s="1"/>
  <c r="L322" i="44"/>
  <c r="H322" i="44" s="1"/>
  <c r="N321" i="44"/>
  <c r="O321" i="44" s="1"/>
  <c r="P321" i="44" s="1"/>
  <c r="M321" i="44" s="1"/>
  <c r="I321" i="44" s="1"/>
  <c r="L321" i="44"/>
  <c r="H321" i="44" s="1"/>
  <c r="N320" i="44"/>
  <c r="O320" i="44" s="1"/>
  <c r="L320" i="44"/>
  <c r="N319" i="44"/>
  <c r="O319" i="44" s="1"/>
  <c r="L319" i="44"/>
  <c r="H319" i="44" s="1"/>
  <c r="N318" i="44"/>
  <c r="O318" i="44" s="1"/>
  <c r="P318" i="44" s="1"/>
  <c r="M318" i="44" s="1"/>
  <c r="L318" i="44"/>
  <c r="N317" i="44"/>
  <c r="O317" i="44" s="1"/>
  <c r="L317" i="44"/>
  <c r="H317" i="44" s="1"/>
  <c r="N316" i="44"/>
  <c r="O316" i="44" s="1"/>
  <c r="P316" i="44" s="1"/>
  <c r="M316" i="44" s="1"/>
  <c r="L316" i="44"/>
  <c r="N315" i="44"/>
  <c r="O315" i="44" s="1"/>
  <c r="L315" i="44"/>
  <c r="H315" i="44" s="1"/>
  <c r="N314" i="44"/>
  <c r="O314" i="44" s="1"/>
  <c r="L314" i="44"/>
  <c r="H314" i="44" s="1"/>
  <c r="N313" i="44"/>
  <c r="O313" i="44" s="1"/>
  <c r="P313" i="44" s="1"/>
  <c r="M313" i="44" s="1"/>
  <c r="I313" i="44" s="1"/>
  <c r="L313" i="44"/>
  <c r="H313" i="44" s="1"/>
  <c r="N312" i="44"/>
  <c r="O312" i="44" s="1"/>
  <c r="P312" i="44" s="1"/>
  <c r="M312" i="44" s="1"/>
  <c r="I312" i="44" s="1"/>
  <c r="L312" i="44"/>
  <c r="N311" i="44"/>
  <c r="L311" i="44"/>
  <c r="H311" i="44" s="1"/>
  <c r="N310" i="44"/>
  <c r="O310" i="44" s="1"/>
  <c r="P310" i="44" s="1"/>
  <c r="M310" i="44" s="1"/>
  <c r="L310" i="44"/>
  <c r="N309" i="44"/>
  <c r="O309" i="44" s="1"/>
  <c r="P309" i="44" s="1"/>
  <c r="M309" i="44" s="1"/>
  <c r="I309" i="44" s="1"/>
  <c r="L309" i="44"/>
  <c r="H309" i="44" s="1"/>
  <c r="N308" i="44"/>
  <c r="O308" i="44" s="1"/>
  <c r="L308" i="44"/>
  <c r="N307" i="44"/>
  <c r="L307" i="44"/>
  <c r="H307" i="44" s="1"/>
  <c r="N306" i="44"/>
  <c r="O306" i="44" s="1"/>
  <c r="L306" i="44"/>
  <c r="H306" i="44" s="1"/>
  <c r="N305" i="44"/>
  <c r="O305" i="44" s="1"/>
  <c r="P305" i="44" s="1"/>
  <c r="M305" i="44" s="1"/>
  <c r="I305" i="44" s="1"/>
  <c r="L305" i="44"/>
  <c r="H305" i="44" s="1"/>
  <c r="N304" i="44"/>
  <c r="L304" i="44"/>
  <c r="N303" i="44"/>
  <c r="O303" i="44" s="1"/>
  <c r="L303" i="44"/>
  <c r="H303" i="44" s="1"/>
  <c r="N302" i="44"/>
  <c r="O302" i="44" s="1"/>
  <c r="L302" i="44"/>
  <c r="N301" i="44"/>
  <c r="O301" i="44" s="1"/>
  <c r="P301" i="44" s="1"/>
  <c r="M301" i="44" s="1"/>
  <c r="I301" i="44" s="1"/>
  <c r="L301" i="44"/>
  <c r="H301" i="44" s="1"/>
  <c r="N300" i="44"/>
  <c r="O300" i="44" s="1"/>
  <c r="P300" i="44" s="1"/>
  <c r="M300" i="44" s="1"/>
  <c r="I300" i="44" s="1"/>
  <c r="L300" i="44"/>
  <c r="N299" i="44"/>
  <c r="O299" i="44" s="1"/>
  <c r="L299" i="44"/>
  <c r="H299" i="44" s="1"/>
  <c r="N298" i="44"/>
  <c r="O298" i="44" s="1"/>
  <c r="P298" i="44" s="1"/>
  <c r="M298" i="44" s="1"/>
  <c r="L298" i="44"/>
  <c r="H298" i="44" s="1"/>
  <c r="N297" i="44"/>
  <c r="O297" i="44" s="1"/>
  <c r="P297" i="44" s="1"/>
  <c r="M297" i="44" s="1"/>
  <c r="I297" i="44" s="1"/>
  <c r="L297" i="44"/>
  <c r="H297" i="44" s="1"/>
  <c r="N296" i="44"/>
  <c r="O296" i="44" s="1"/>
  <c r="L296" i="44"/>
  <c r="N295" i="44"/>
  <c r="L295" i="44"/>
  <c r="H295" i="44" s="1"/>
  <c r="N294" i="44"/>
  <c r="O294" i="44" s="1"/>
  <c r="P294" i="44" s="1"/>
  <c r="M294" i="44" s="1"/>
  <c r="L294" i="44"/>
  <c r="N293" i="44"/>
  <c r="O293" i="44" s="1"/>
  <c r="P293" i="44" s="1"/>
  <c r="M293" i="44" s="1"/>
  <c r="I293" i="44" s="1"/>
  <c r="L293" i="44"/>
  <c r="H293" i="44" s="1"/>
  <c r="N292" i="44"/>
  <c r="O292" i="44" s="1"/>
  <c r="L292" i="44"/>
  <c r="N291" i="44"/>
  <c r="L291" i="44"/>
  <c r="H291" i="44" s="1"/>
  <c r="N290" i="44"/>
  <c r="L290" i="44"/>
  <c r="H290" i="44" s="1"/>
  <c r="N289" i="44"/>
  <c r="O289" i="44" s="1"/>
  <c r="P289" i="44" s="1"/>
  <c r="M289" i="44" s="1"/>
  <c r="I289" i="44" s="1"/>
  <c r="L289" i="44"/>
  <c r="H289" i="44" s="1"/>
  <c r="N288" i="44"/>
  <c r="O288" i="44" s="1"/>
  <c r="L288" i="44"/>
  <c r="N287" i="44"/>
  <c r="O287" i="44" s="1"/>
  <c r="L287" i="44"/>
  <c r="H287" i="44" s="1"/>
  <c r="N286" i="44"/>
  <c r="O286" i="44" s="1"/>
  <c r="P286" i="44" s="1"/>
  <c r="M286" i="44" s="1"/>
  <c r="L286" i="44"/>
  <c r="N285" i="44"/>
  <c r="O285" i="44" s="1"/>
  <c r="P285" i="44" s="1"/>
  <c r="M285" i="44" s="1"/>
  <c r="I285" i="44" s="1"/>
  <c r="L285" i="44"/>
  <c r="H285" i="44" s="1"/>
  <c r="N284" i="44"/>
  <c r="O284" i="44" s="1"/>
  <c r="L284" i="44"/>
  <c r="N283" i="44"/>
  <c r="O283" i="44" s="1"/>
  <c r="L283" i="44"/>
  <c r="H283" i="44" s="1"/>
  <c r="N282" i="44"/>
  <c r="O282" i="44" s="1"/>
  <c r="P282" i="44" s="1"/>
  <c r="M282" i="44" s="1"/>
  <c r="L282" i="44"/>
  <c r="H282" i="44" s="1"/>
  <c r="N281" i="44"/>
  <c r="O281" i="44" s="1"/>
  <c r="P281" i="44" s="1"/>
  <c r="M281" i="44" s="1"/>
  <c r="I281" i="44" s="1"/>
  <c r="L281" i="44"/>
  <c r="H281" i="44" s="1"/>
  <c r="N280" i="44"/>
  <c r="O280" i="44" s="1"/>
  <c r="L280" i="44"/>
  <c r="N279" i="44"/>
  <c r="L279" i="44"/>
  <c r="H279" i="44" s="1"/>
  <c r="N278" i="44"/>
  <c r="O278" i="44" s="1"/>
  <c r="L278" i="44"/>
  <c r="N277" i="44"/>
  <c r="O277" i="44" s="1"/>
  <c r="P277" i="44" s="1"/>
  <c r="M277" i="44" s="1"/>
  <c r="I277" i="44" s="1"/>
  <c r="L277" i="44"/>
  <c r="H277" i="44" s="1"/>
  <c r="N276" i="44"/>
  <c r="L276" i="44"/>
  <c r="N275" i="44"/>
  <c r="L275" i="44"/>
  <c r="H275" i="44" s="1"/>
  <c r="N274" i="44"/>
  <c r="O274" i="44" s="1"/>
  <c r="L274" i="44"/>
  <c r="H274" i="44" s="1"/>
  <c r="N273" i="44"/>
  <c r="L273" i="44"/>
  <c r="H273" i="44" s="1"/>
  <c r="N272" i="44"/>
  <c r="L272" i="44"/>
  <c r="N271" i="44"/>
  <c r="O271" i="44" s="1"/>
  <c r="L271" i="44"/>
  <c r="H271" i="44" s="1"/>
  <c r="N270" i="44"/>
  <c r="O270" i="44" s="1"/>
  <c r="L270" i="44"/>
  <c r="N269" i="44"/>
  <c r="O269" i="44" s="1"/>
  <c r="P269" i="44" s="1"/>
  <c r="M269" i="44" s="1"/>
  <c r="I269" i="44" s="1"/>
  <c r="L269" i="44"/>
  <c r="H269" i="44" s="1"/>
  <c r="N268" i="44"/>
  <c r="O268" i="44" s="1"/>
  <c r="L268" i="44"/>
  <c r="N267" i="44"/>
  <c r="O267" i="44" s="1"/>
  <c r="L267" i="44"/>
  <c r="H267" i="44" s="1"/>
  <c r="N266" i="44"/>
  <c r="O266" i="44" s="1"/>
  <c r="L266" i="44"/>
  <c r="H266" i="44" s="1"/>
  <c r="N265" i="44"/>
  <c r="O265" i="44" s="1"/>
  <c r="L265" i="44"/>
  <c r="H265" i="44" s="1"/>
  <c r="N264" i="44"/>
  <c r="L264" i="44"/>
  <c r="N263" i="44"/>
  <c r="L263" i="44"/>
  <c r="H263" i="44" s="1"/>
  <c r="N262" i="44"/>
  <c r="O262" i="44" s="1"/>
  <c r="P262" i="44" s="1"/>
  <c r="M262" i="44" s="1"/>
  <c r="L262" i="44"/>
  <c r="N261" i="44"/>
  <c r="L261" i="44"/>
  <c r="H261" i="44" s="1"/>
  <c r="N260" i="44"/>
  <c r="O260" i="44" s="1"/>
  <c r="L260" i="44"/>
  <c r="N259" i="44"/>
  <c r="O259" i="44" s="1"/>
  <c r="L259" i="44"/>
  <c r="H259" i="44" s="1"/>
  <c r="N258" i="44"/>
  <c r="O258" i="44" s="1"/>
  <c r="L258" i="44"/>
  <c r="H258" i="44" s="1"/>
  <c r="N257" i="44"/>
  <c r="O257" i="44" s="1"/>
  <c r="P257" i="44" s="1"/>
  <c r="M257" i="44" s="1"/>
  <c r="I257" i="44" s="1"/>
  <c r="L257" i="44"/>
  <c r="H257" i="44" s="1"/>
  <c r="N256" i="44"/>
  <c r="O256" i="44" s="1"/>
  <c r="L256" i="44"/>
  <c r="N255" i="44"/>
  <c r="O255" i="44" s="1"/>
  <c r="L255" i="44"/>
  <c r="H255" i="44" s="1"/>
  <c r="N254" i="44"/>
  <c r="L254" i="44"/>
  <c r="N253" i="44"/>
  <c r="O253" i="44" s="1"/>
  <c r="L253" i="44"/>
  <c r="H253" i="44" s="1"/>
  <c r="N252" i="44"/>
  <c r="O252" i="44" s="1"/>
  <c r="L252" i="44"/>
  <c r="N251" i="44"/>
  <c r="O251" i="44" s="1"/>
  <c r="L251" i="44"/>
  <c r="H251" i="44" s="1"/>
  <c r="N250" i="44"/>
  <c r="O250" i="44" s="1"/>
  <c r="P250" i="44" s="1"/>
  <c r="M250" i="44" s="1"/>
  <c r="L250" i="44"/>
  <c r="H250" i="44" s="1"/>
  <c r="N249" i="44"/>
  <c r="O249" i="44" s="1"/>
  <c r="P249" i="44" s="1"/>
  <c r="M249" i="44" s="1"/>
  <c r="I249" i="44" s="1"/>
  <c r="L249" i="44"/>
  <c r="H249" i="44" s="1"/>
  <c r="N248" i="44"/>
  <c r="O248" i="44" s="1"/>
  <c r="L248" i="44"/>
  <c r="N247" i="44"/>
  <c r="L247" i="44"/>
  <c r="H247" i="44" s="1"/>
  <c r="N246" i="44"/>
  <c r="O246" i="44" s="1"/>
  <c r="P246" i="44" s="1"/>
  <c r="M246" i="44" s="1"/>
  <c r="I246" i="44" s="1"/>
  <c r="L246" i="44"/>
  <c r="N245" i="44"/>
  <c r="O245" i="44" s="1"/>
  <c r="L245" i="44"/>
  <c r="H245" i="44" s="1"/>
  <c r="N244" i="44"/>
  <c r="O244" i="44" s="1"/>
  <c r="L244" i="44"/>
  <c r="N243" i="44"/>
  <c r="L243" i="44"/>
  <c r="H243" i="44" s="1"/>
  <c r="N242" i="44"/>
  <c r="O242" i="44" s="1"/>
  <c r="L242" i="44"/>
  <c r="H242" i="44" s="1"/>
  <c r="N241" i="44"/>
  <c r="O241" i="44" s="1"/>
  <c r="P241" i="44" s="1"/>
  <c r="M241" i="44" s="1"/>
  <c r="I241" i="44" s="1"/>
  <c r="L241" i="44"/>
  <c r="H241" i="44" s="1"/>
  <c r="N240" i="44"/>
  <c r="O240" i="44" s="1"/>
  <c r="L240" i="44"/>
  <c r="H240" i="44" s="1"/>
  <c r="N239" i="44"/>
  <c r="O239" i="44" s="1"/>
  <c r="L239" i="44"/>
  <c r="H239" i="44" s="1"/>
  <c r="N238" i="44"/>
  <c r="O238" i="44" s="1"/>
  <c r="L238" i="44"/>
  <c r="N237" i="44"/>
  <c r="O237" i="44" s="1"/>
  <c r="P237" i="44" s="1"/>
  <c r="M237" i="44" s="1"/>
  <c r="I237" i="44" s="1"/>
  <c r="L237" i="44"/>
  <c r="H237" i="44" s="1"/>
  <c r="N236" i="44"/>
  <c r="O236" i="44" s="1"/>
  <c r="P236" i="44" s="1"/>
  <c r="M236" i="44" s="1"/>
  <c r="L236" i="44"/>
  <c r="N235" i="44"/>
  <c r="L235" i="44"/>
  <c r="H235" i="44" s="1"/>
  <c r="N234" i="44"/>
  <c r="O234" i="44" s="1"/>
  <c r="L234" i="44"/>
  <c r="H234" i="44" s="1"/>
  <c r="N233" i="44"/>
  <c r="O233" i="44" s="1"/>
  <c r="P233" i="44" s="1"/>
  <c r="M233" i="44" s="1"/>
  <c r="I233" i="44" s="1"/>
  <c r="L233" i="44"/>
  <c r="H233" i="44" s="1"/>
  <c r="N232" i="44"/>
  <c r="O232" i="44" s="1"/>
  <c r="L232" i="44"/>
  <c r="N231" i="44"/>
  <c r="O231" i="44" s="1"/>
  <c r="P231" i="44" s="1"/>
  <c r="M231" i="44" s="1"/>
  <c r="I231" i="44" s="1"/>
  <c r="L231" i="44"/>
  <c r="H231" i="44" s="1"/>
  <c r="N230" i="44"/>
  <c r="O230" i="44" s="1"/>
  <c r="L230" i="44"/>
  <c r="N229" i="44"/>
  <c r="O229" i="44" s="1"/>
  <c r="P229" i="44" s="1"/>
  <c r="M229" i="44" s="1"/>
  <c r="I229" i="44" s="1"/>
  <c r="L229" i="44"/>
  <c r="H229" i="44" s="1"/>
  <c r="N228" i="44"/>
  <c r="O228" i="44" s="1"/>
  <c r="L228" i="44"/>
  <c r="N227" i="44"/>
  <c r="O227" i="44" s="1"/>
  <c r="L227" i="44"/>
  <c r="H227" i="44" s="1"/>
  <c r="N226" i="44"/>
  <c r="L226" i="44"/>
  <c r="H226" i="44" s="1"/>
  <c r="N225" i="44"/>
  <c r="O225" i="44" s="1"/>
  <c r="P225" i="44" s="1"/>
  <c r="M225" i="44" s="1"/>
  <c r="I225" i="44" s="1"/>
  <c r="L225" i="44"/>
  <c r="H225" i="44" s="1"/>
  <c r="N224" i="44"/>
  <c r="L224" i="44"/>
  <c r="H224" i="44" s="1"/>
  <c r="N223" i="44"/>
  <c r="O223" i="44" s="1"/>
  <c r="P223" i="44" s="1"/>
  <c r="M223" i="44" s="1"/>
  <c r="I223" i="44" s="1"/>
  <c r="L223" i="44"/>
  <c r="H223" i="44" s="1"/>
  <c r="N222" i="44"/>
  <c r="L222" i="44"/>
  <c r="N221" i="44"/>
  <c r="L221" i="44"/>
  <c r="H221" i="44" s="1"/>
  <c r="N220" i="44"/>
  <c r="O220" i="44" s="1"/>
  <c r="L220" i="44"/>
  <c r="N219" i="44"/>
  <c r="O219" i="44" s="1"/>
  <c r="L219" i="44"/>
  <c r="H219" i="44" s="1"/>
  <c r="N218" i="44"/>
  <c r="L218" i="44"/>
  <c r="H218" i="44" s="1"/>
  <c r="N217" i="44"/>
  <c r="O217" i="44" s="1"/>
  <c r="L217" i="44"/>
  <c r="H217" i="44" s="1"/>
  <c r="N216" i="44"/>
  <c r="O216" i="44" s="1"/>
  <c r="L216" i="44"/>
  <c r="N215" i="44"/>
  <c r="O215" i="44" s="1"/>
  <c r="P215" i="44" s="1"/>
  <c r="M215" i="44" s="1"/>
  <c r="I215" i="44" s="1"/>
  <c r="L215" i="44"/>
  <c r="H215" i="44" s="1"/>
  <c r="N214" i="44"/>
  <c r="O214" i="44" s="1"/>
  <c r="P214" i="44" s="1"/>
  <c r="M214" i="44" s="1"/>
  <c r="I214" i="44" s="1"/>
  <c r="L214" i="44"/>
  <c r="N213" i="44"/>
  <c r="L213" i="44"/>
  <c r="H213" i="44" s="1"/>
  <c r="N212" i="44"/>
  <c r="O212" i="44" s="1"/>
  <c r="L212" i="44"/>
  <c r="N211" i="44"/>
  <c r="O211" i="44" s="1"/>
  <c r="P211" i="44" s="1"/>
  <c r="M211" i="44" s="1"/>
  <c r="I211" i="44" s="1"/>
  <c r="L211" i="44"/>
  <c r="H211" i="44" s="1"/>
  <c r="N210" i="44"/>
  <c r="O210" i="44" s="1"/>
  <c r="P210" i="44" s="1"/>
  <c r="M210" i="44" s="1"/>
  <c r="I210" i="44" s="1"/>
  <c r="L210" i="44"/>
  <c r="H210" i="44" s="1"/>
  <c r="N209" i="44"/>
  <c r="L209" i="44"/>
  <c r="H209" i="44" s="1"/>
  <c r="N208" i="44"/>
  <c r="O208" i="44" s="1"/>
  <c r="L208" i="44"/>
  <c r="H208" i="44" s="1"/>
  <c r="N207" i="44"/>
  <c r="L207" i="44"/>
  <c r="H207" i="44" s="1"/>
  <c r="N206" i="44"/>
  <c r="O206" i="44" s="1"/>
  <c r="P206" i="44" s="1"/>
  <c r="M206" i="44" s="1"/>
  <c r="I206" i="44" s="1"/>
  <c r="L206" i="44"/>
  <c r="N205" i="44"/>
  <c r="L205" i="44"/>
  <c r="H205" i="44" s="1"/>
  <c r="N204" i="44"/>
  <c r="O204" i="44" s="1"/>
  <c r="P204" i="44" s="1"/>
  <c r="M204" i="44" s="1"/>
  <c r="L204" i="44"/>
  <c r="N203" i="44"/>
  <c r="O203" i="44" s="1"/>
  <c r="P203" i="44" s="1"/>
  <c r="M203" i="44" s="1"/>
  <c r="I203" i="44" s="1"/>
  <c r="L203" i="44"/>
  <c r="H203" i="44" s="1"/>
  <c r="N202" i="44"/>
  <c r="O202" i="44" s="1"/>
  <c r="P202" i="44" s="1"/>
  <c r="M202" i="44" s="1"/>
  <c r="I202" i="44" s="1"/>
  <c r="L202" i="44"/>
  <c r="H202" i="44" s="1"/>
  <c r="N201" i="44"/>
  <c r="O201" i="44" s="1"/>
  <c r="P201" i="44" s="1"/>
  <c r="M201" i="44" s="1"/>
  <c r="I201" i="44" s="1"/>
  <c r="L201" i="44"/>
  <c r="H201" i="44" s="1"/>
  <c r="N200" i="44"/>
  <c r="O200" i="44" s="1"/>
  <c r="L200" i="44"/>
  <c r="H200" i="44" s="1"/>
  <c r="N199" i="44"/>
  <c r="O199" i="44" s="1"/>
  <c r="L199" i="44"/>
  <c r="H199" i="44" s="1"/>
  <c r="N198" i="44"/>
  <c r="O198" i="44" s="1"/>
  <c r="P198" i="44" s="1"/>
  <c r="M198" i="44" s="1"/>
  <c r="I198" i="44" s="1"/>
  <c r="L198" i="44"/>
  <c r="N197" i="44"/>
  <c r="O197" i="44" s="1"/>
  <c r="P197" i="44" s="1"/>
  <c r="M197" i="44" s="1"/>
  <c r="I197" i="44" s="1"/>
  <c r="L197" i="44"/>
  <c r="H197" i="44" s="1"/>
  <c r="N196" i="44"/>
  <c r="L196" i="44"/>
  <c r="N195" i="44"/>
  <c r="O195" i="44" s="1"/>
  <c r="P195" i="44" s="1"/>
  <c r="M195" i="44" s="1"/>
  <c r="I195" i="44" s="1"/>
  <c r="L195" i="44"/>
  <c r="H195" i="44" s="1"/>
  <c r="N194" i="44"/>
  <c r="O194" i="44" s="1"/>
  <c r="P194" i="44" s="1"/>
  <c r="M194" i="44" s="1"/>
  <c r="I194" i="44" s="1"/>
  <c r="L194" i="44"/>
  <c r="H194" i="44" s="1"/>
  <c r="N193" i="44"/>
  <c r="O193" i="44" s="1"/>
  <c r="P193" i="44" s="1"/>
  <c r="M193" i="44" s="1"/>
  <c r="I193" i="44" s="1"/>
  <c r="L193" i="44"/>
  <c r="H193" i="44" s="1"/>
  <c r="N192" i="44"/>
  <c r="O192" i="44" s="1"/>
  <c r="P192" i="44" s="1"/>
  <c r="M192" i="44" s="1"/>
  <c r="I192" i="44" s="1"/>
  <c r="L192" i="44"/>
  <c r="H192" i="44" s="1"/>
  <c r="N191" i="44"/>
  <c r="O191" i="44" s="1"/>
  <c r="P191" i="44" s="1"/>
  <c r="M191" i="44" s="1"/>
  <c r="I191" i="44" s="1"/>
  <c r="L191" i="44"/>
  <c r="H191" i="44" s="1"/>
  <c r="N190" i="44"/>
  <c r="O190" i="44" s="1"/>
  <c r="P190" i="44" s="1"/>
  <c r="M190" i="44" s="1"/>
  <c r="I190" i="44" s="1"/>
  <c r="L190" i="44"/>
  <c r="N189" i="44"/>
  <c r="O189" i="44" s="1"/>
  <c r="P189" i="44" s="1"/>
  <c r="M189" i="44" s="1"/>
  <c r="I189" i="44" s="1"/>
  <c r="L189" i="44"/>
  <c r="H189" i="44" s="1"/>
  <c r="N188" i="44"/>
  <c r="O188" i="44" s="1"/>
  <c r="P188" i="44" s="1"/>
  <c r="M188" i="44" s="1"/>
  <c r="I188" i="44" s="1"/>
  <c r="L188" i="44"/>
  <c r="N187" i="44"/>
  <c r="O187" i="44" s="1"/>
  <c r="P187" i="44" s="1"/>
  <c r="M187" i="44" s="1"/>
  <c r="I187" i="44" s="1"/>
  <c r="L187" i="44"/>
  <c r="H187" i="44" s="1"/>
  <c r="N186" i="44"/>
  <c r="O186" i="44" s="1"/>
  <c r="L186" i="44"/>
  <c r="H186" i="44" s="1"/>
  <c r="N185" i="44"/>
  <c r="O185" i="44" s="1"/>
  <c r="P185" i="44" s="1"/>
  <c r="M185" i="44" s="1"/>
  <c r="I185" i="44" s="1"/>
  <c r="L185" i="44"/>
  <c r="H185" i="44" s="1"/>
  <c r="N184" i="44"/>
  <c r="O184" i="44" s="1"/>
  <c r="P184" i="44" s="1"/>
  <c r="M184" i="44" s="1"/>
  <c r="I184" i="44" s="1"/>
  <c r="L184" i="44"/>
  <c r="H184" i="44" s="1"/>
  <c r="N183" i="44"/>
  <c r="O183" i="44" s="1"/>
  <c r="P183" i="44" s="1"/>
  <c r="M183" i="44" s="1"/>
  <c r="I183" i="44" s="1"/>
  <c r="L183" i="44"/>
  <c r="H183" i="44" s="1"/>
  <c r="N182" i="44"/>
  <c r="O182" i="44" s="1"/>
  <c r="L182" i="44"/>
  <c r="N181" i="44"/>
  <c r="O181" i="44" s="1"/>
  <c r="P181" i="44" s="1"/>
  <c r="M181" i="44" s="1"/>
  <c r="I181" i="44" s="1"/>
  <c r="L181" i="44"/>
  <c r="H181" i="44" s="1"/>
  <c r="N180" i="44"/>
  <c r="L180" i="44"/>
  <c r="N179" i="44"/>
  <c r="O179" i="44" s="1"/>
  <c r="P179" i="44" s="1"/>
  <c r="M179" i="44" s="1"/>
  <c r="I179" i="44" s="1"/>
  <c r="L179" i="44"/>
  <c r="H179" i="44" s="1"/>
  <c r="N178" i="44"/>
  <c r="O178" i="44" s="1"/>
  <c r="L178" i="44"/>
  <c r="H178" i="44" s="1"/>
  <c r="N177" i="44"/>
  <c r="O177" i="44" s="1"/>
  <c r="P177" i="44" s="1"/>
  <c r="M177" i="44" s="1"/>
  <c r="I177" i="44" s="1"/>
  <c r="L177" i="44"/>
  <c r="H177" i="44" s="1"/>
  <c r="N176" i="44"/>
  <c r="O176" i="44" s="1"/>
  <c r="P176" i="44" s="1"/>
  <c r="M176" i="44" s="1"/>
  <c r="I176" i="44" s="1"/>
  <c r="L176" i="44"/>
  <c r="N175" i="44"/>
  <c r="O175" i="44" s="1"/>
  <c r="P175" i="44" s="1"/>
  <c r="M175" i="44" s="1"/>
  <c r="I175" i="44" s="1"/>
  <c r="L175" i="44"/>
  <c r="H175" i="44" s="1"/>
  <c r="N174" i="44"/>
  <c r="L174" i="44"/>
  <c r="N173" i="44"/>
  <c r="O173" i="44" s="1"/>
  <c r="P173" i="44" s="1"/>
  <c r="M173" i="44" s="1"/>
  <c r="I173" i="44" s="1"/>
  <c r="L173" i="44"/>
  <c r="H173" i="44" s="1"/>
  <c r="N172" i="44"/>
  <c r="O172" i="44" s="1"/>
  <c r="P172" i="44" s="1"/>
  <c r="M172" i="44" s="1"/>
  <c r="I172" i="44" s="1"/>
  <c r="L172" i="44"/>
  <c r="N171" i="44"/>
  <c r="O171" i="44" s="1"/>
  <c r="P171" i="44" s="1"/>
  <c r="M171" i="44" s="1"/>
  <c r="I171" i="44" s="1"/>
  <c r="L171" i="44"/>
  <c r="H171" i="44" s="1"/>
  <c r="N170" i="44"/>
  <c r="O170" i="44" s="1"/>
  <c r="P170" i="44" s="1"/>
  <c r="M170" i="44" s="1"/>
  <c r="I170" i="44" s="1"/>
  <c r="L170" i="44"/>
  <c r="H170" i="44" s="1"/>
  <c r="N169" i="44"/>
  <c r="O169" i="44" s="1"/>
  <c r="P169" i="44" s="1"/>
  <c r="M169" i="44" s="1"/>
  <c r="I169" i="44" s="1"/>
  <c r="L169" i="44"/>
  <c r="H169" i="44" s="1"/>
  <c r="N168" i="44"/>
  <c r="O168" i="44" s="1"/>
  <c r="P168" i="44" s="1"/>
  <c r="M168" i="44" s="1"/>
  <c r="I168" i="44" s="1"/>
  <c r="L168" i="44"/>
  <c r="H168" i="44" s="1"/>
  <c r="N167" i="44"/>
  <c r="O167" i="44" s="1"/>
  <c r="P167" i="44" s="1"/>
  <c r="M167" i="44" s="1"/>
  <c r="I167" i="44" s="1"/>
  <c r="L167" i="44"/>
  <c r="H167" i="44" s="1"/>
  <c r="N166" i="44"/>
  <c r="O166" i="44" s="1"/>
  <c r="P166" i="44" s="1"/>
  <c r="M166" i="44" s="1"/>
  <c r="I166" i="44" s="1"/>
  <c r="L166" i="44"/>
  <c r="N165" i="44"/>
  <c r="O165" i="44" s="1"/>
  <c r="P165" i="44" s="1"/>
  <c r="M165" i="44" s="1"/>
  <c r="I165" i="44" s="1"/>
  <c r="L165" i="44"/>
  <c r="H165" i="44" s="1"/>
  <c r="N164" i="44"/>
  <c r="L164" i="44"/>
  <c r="N163" i="44"/>
  <c r="O163" i="44" s="1"/>
  <c r="P163" i="44" s="1"/>
  <c r="M163" i="44" s="1"/>
  <c r="I163" i="44" s="1"/>
  <c r="L163" i="44"/>
  <c r="H163" i="44" s="1"/>
  <c r="N162" i="44"/>
  <c r="O162" i="44" s="1"/>
  <c r="L162" i="44"/>
  <c r="H162" i="44" s="1"/>
  <c r="N161" i="44"/>
  <c r="O161" i="44" s="1"/>
  <c r="P161" i="44" s="1"/>
  <c r="M161" i="44" s="1"/>
  <c r="I161" i="44" s="1"/>
  <c r="L161" i="44"/>
  <c r="H161" i="44" s="1"/>
  <c r="N160" i="44"/>
  <c r="O160" i="44" s="1"/>
  <c r="P160" i="44" s="1"/>
  <c r="M160" i="44" s="1"/>
  <c r="I160" i="44" s="1"/>
  <c r="L160" i="44"/>
  <c r="N159" i="44"/>
  <c r="O159" i="44" s="1"/>
  <c r="P159" i="44" s="1"/>
  <c r="M159" i="44" s="1"/>
  <c r="I159" i="44" s="1"/>
  <c r="L159" i="44"/>
  <c r="H159" i="44" s="1"/>
  <c r="N158" i="44"/>
  <c r="O158" i="44" s="1"/>
  <c r="P158" i="44" s="1"/>
  <c r="M158" i="44" s="1"/>
  <c r="I158" i="44" s="1"/>
  <c r="L158" i="44"/>
  <c r="N157" i="44"/>
  <c r="O157" i="44" s="1"/>
  <c r="P157" i="44" s="1"/>
  <c r="M157" i="44" s="1"/>
  <c r="I157" i="44" s="1"/>
  <c r="L157" i="44"/>
  <c r="H157" i="44" s="1"/>
  <c r="N156" i="44"/>
  <c r="O156" i="44" s="1"/>
  <c r="P156" i="44" s="1"/>
  <c r="M156" i="44" s="1"/>
  <c r="I156" i="44" s="1"/>
  <c r="L156" i="44"/>
  <c r="N155" i="44"/>
  <c r="O155" i="44" s="1"/>
  <c r="P155" i="44" s="1"/>
  <c r="M155" i="44" s="1"/>
  <c r="I155" i="44" s="1"/>
  <c r="L155" i="44"/>
  <c r="H155" i="44" s="1"/>
  <c r="N154" i="44"/>
  <c r="O154" i="44" s="1"/>
  <c r="L154" i="44"/>
  <c r="H154" i="44" s="1"/>
  <c r="N153" i="44"/>
  <c r="O153" i="44" s="1"/>
  <c r="P153" i="44" s="1"/>
  <c r="M153" i="44" s="1"/>
  <c r="I153" i="44" s="1"/>
  <c r="L153" i="44"/>
  <c r="H153" i="44" s="1"/>
  <c r="N152" i="44"/>
  <c r="O152" i="44" s="1"/>
  <c r="P152" i="44" s="1"/>
  <c r="M152" i="44" s="1"/>
  <c r="I152" i="44" s="1"/>
  <c r="L152" i="44"/>
  <c r="H152" i="44" s="1"/>
  <c r="N151" i="44"/>
  <c r="O151" i="44" s="1"/>
  <c r="P151" i="44" s="1"/>
  <c r="M151" i="44" s="1"/>
  <c r="I151" i="44" s="1"/>
  <c r="L151" i="44"/>
  <c r="H151" i="44" s="1"/>
  <c r="N150" i="44"/>
  <c r="O150" i="44" s="1"/>
  <c r="P150" i="44" s="1"/>
  <c r="M150" i="44" s="1"/>
  <c r="I150" i="44" s="1"/>
  <c r="L150" i="44"/>
  <c r="N149" i="44"/>
  <c r="O149" i="44" s="1"/>
  <c r="P149" i="44" s="1"/>
  <c r="M149" i="44" s="1"/>
  <c r="I149" i="44" s="1"/>
  <c r="L149" i="44"/>
  <c r="H149" i="44" s="1"/>
  <c r="N148" i="44"/>
  <c r="L148" i="44"/>
  <c r="N147" i="44"/>
  <c r="O147" i="44" s="1"/>
  <c r="P147" i="44" s="1"/>
  <c r="M147" i="44" s="1"/>
  <c r="I147" i="44" s="1"/>
  <c r="L147" i="44"/>
  <c r="H147" i="44" s="1"/>
  <c r="N146" i="44"/>
  <c r="L146" i="44"/>
  <c r="H146" i="44" s="1"/>
  <c r="N145" i="44"/>
  <c r="O145" i="44" s="1"/>
  <c r="P145" i="44" s="1"/>
  <c r="M145" i="44" s="1"/>
  <c r="I145" i="44" s="1"/>
  <c r="L145" i="44"/>
  <c r="H145" i="44" s="1"/>
  <c r="N144" i="44"/>
  <c r="O144" i="44" s="1"/>
  <c r="P144" i="44" s="1"/>
  <c r="M144" i="44" s="1"/>
  <c r="I144" i="44" s="1"/>
  <c r="L144" i="44"/>
  <c r="N143" i="44"/>
  <c r="O143" i="44" s="1"/>
  <c r="P143" i="44" s="1"/>
  <c r="M143" i="44" s="1"/>
  <c r="I143" i="44" s="1"/>
  <c r="L143" i="44"/>
  <c r="H143" i="44" s="1"/>
  <c r="N142" i="44"/>
  <c r="O142" i="44" s="1"/>
  <c r="L142" i="44"/>
  <c r="N141" i="44"/>
  <c r="O141" i="44" s="1"/>
  <c r="P141" i="44" s="1"/>
  <c r="M141" i="44" s="1"/>
  <c r="I141" i="44" s="1"/>
  <c r="L141" i="44"/>
  <c r="H141" i="44" s="1"/>
  <c r="N140" i="44"/>
  <c r="O140" i="44" s="1"/>
  <c r="P140" i="44" s="1"/>
  <c r="M140" i="44" s="1"/>
  <c r="I140" i="44" s="1"/>
  <c r="L140" i="44"/>
  <c r="N139" i="44"/>
  <c r="O139" i="44" s="1"/>
  <c r="P139" i="44" s="1"/>
  <c r="M139" i="44" s="1"/>
  <c r="I139" i="44" s="1"/>
  <c r="L139" i="44"/>
  <c r="H139" i="44" s="1"/>
  <c r="N138" i="44"/>
  <c r="O138" i="44" s="1"/>
  <c r="P138" i="44" s="1"/>
  <c r="M138" i="44" s="1"/>
  <c r="I138" i="44" s="1"/>
  <c r="L138" i="44"/>
  <c r="H138" i="44" s="1"/>
  <c r="N137" i="44"/>
  <c r="L137" i="44"/>
  <c r="H137" i="44" s="1"/>
  <c r="N136" i="44"/>
  <c r="O136" i="44" s="1"/>
  <c r="P136" i="44" s="1"/>
  <c r="M136" i="44" s="1"/>
  <c r="I136" i="44" s="1"/>
  <c r="L136" i="44"/>
  <c r="H136" i="44" s="1"/>
  <c r="N135" i="44"/>
  <c r="O135" i="44" s="1"/>
  <c r="L135" i="44"/>
  <c r="H135" i="44" s="1"/>
  <c r="N134" i="44"/>
  <c r="O134" i="44" s="1"/>
  <c r="P134" i="44" s="1"/>
  <c r="M134" i="44" s="1"/>
  <c r="I134" i="44" s="1"/>
  <c r="L134" i="44"/>
  <c r="N133" i="44"/>
  <c r="O133" i="44" s="1"/>
  <c r="P133" i="44" s="1"/>
  <c r="M133" i="44" s="1"/>
  <c r="I133" i="44" s="1"/>
  <c r="L133" i="44"/>
  <c r="H133" i="44" s="1"/>
  <c r="N132" i="44"/>
  <c r="O132" i="44" s="1"/>
  <c r="P132" i="44" s="1"/>
  <c r="M132" i="44" s="1"/>
  <c r="I132" i="44" s="1"/>
  <c r="L132" i="44"/>
  <c r="N131" i="44"/>
  <c r="O131" i="44" s="1"/>
  <c r="L131" i="44"/>
  <c r="H131" i="44" s="1"/>
  <c r="N130" i="44"/>
  <c r="O130" i="44" s="1"/>
  <c r="P130" i="44" s="1"/>
  <c r="M130" i="44" s="1"/>
  <c r="I130" i="44" s="1"/>
  <c r="L130" i="44"/>
  <c r="H130" i="44" s="1"/>
  <c r="N129" i="44"/>
  <c r="O129" i="44" s="1"/>
  <c r="L129" i="44"/>
  <c r="H129" i="44" s="1"/>
  <c r="N128" i="44"/>
  <c r="O128" i="44" s="1"/>
  <c r="P128" i="44" s="1"/>
  <c r="M128" i="44" s="1"/>
  <c r="I128" i="44" s="1"/>
  <c r="L128" i="44"/>
  <c r="N127" i="44"/>
  <c r="O127" i="44" s="1"/>
  <c r="L127" i="44"/>
  <c r="H127" i="44" s="1"/>
  <c r="N126" i="44"/>
  <c r="O126" i="44" s="1"/>
  <c r="P126" i="44" s="1"/>
  <c r="M126" i="44" s="1"/>
  <c r="I126" i="44" s="1"/>
  <c r="L126" i="44"/>
  <c r="N125" i="44"/>
  <c r="L125" i="44"/>
  <c r="H125" i="44" s="1"/>
  <c r="N124" i="44"/>
  <c r="O124" i="44" s="1"/>
  <c r="P124" i="44" s="1"/>
  <c r="M124" i="44" s="1"/>
  <c r="I124" i="44" s="1"/>
  <c r="L124" i="44"/>
  <c r="N123" i="44"/>
  <c r="L123" i="44"/>
  <c r="H123" i="44" s="1"/>
  <c r="N122" i="44"/>
  <c r="O122" i="44" s="1"/>
  <c r="P122" i="44" s="1"/>
  <c r="M122" i="44" s="1"/>
  <c r="I122" i="44" s="1"/>
  <c r="L122" i="44"/>
  <c r="H122" i="44" s="1"/>
  <c r="N121" i="44"/>
  <c r="O121" i="44" s="1"/>
  <c r="L121" i="44"/>
  <c r="H121" i="44" s="1"/>
  <c r="N120" i="44"/>
  <c r="O120" i="44" s="1"/>
  <c r="P120" i="44" s="1"/>
  <c r="M120" i="44" s="1"/>
  <c r="I120" i="44" s="1"/>
  <c r="L120" i="44"/>
  <c r="H120" i="44" s="1"/>
  <c r="N119" i="44"/>
  <c r="O119" i="44" s="1"/>
  <c r="L119" i="44"/>
  <c r="H119" i="44" s="1"/>
  <c r="N118" i="44"/>
  <c r="O118" i="44" s="1"/>
  <c r="P118" i="44" s="1"/>
  <c r="M118" i="44" s="1"/>
  <c r="I118" i="44" s="1"/>
  <c r="L118" i="44"/>
  <c r="N117" i="44"/>
  <c r="O117" i="44" s="1"/>
  <c r="P117" i="44" s="1"/>
  <c r="M117" i="44" s="1"/>
  <c r="I117" i="44" s="1"/>
  <c r="L117" i="44"/>
  <c r="H117" i="44" s="1"/>
  <c r="N116" i="44"/>
  <c r="O116" i="44" s="1"/>
  <c r="P116" i="44" s="1"/>
  <c r="M116" i="44" s="1"/>
  <c r="I116" i="44" s="1"/>
  <c r="L116" i="44"/>
  <c r="N115" i="44"/>
  <c r="O115" i="44" s="1"/>
  <c r="L115" i="44"/>
  <c r="H115" i="44" s="1"/>
  <c r="N114" i="44"/>
  <c r="O114" i="44" s="1"/>
  <c r="P114" i="44" s="1"/>
  <c r="M114" i="44" s="1"/>
  <c r="I114" i="44" s="1"/>
  <c r="L114" i="44"/>
  <c r="H114" i="44" s="1"/>
  <c r="N113" i="44"/>
  <c r="O113" i="44" s="1"/>
  <c r="L113" i="44"/>
  <c r="H113" i="44" s="1"/>
  <c r="N112" i="44"/>
  <c r="O112" i="44" s="1"/>
  <c r="P112" i="44" s="1"/>
  <c r="M112" i="44" s="1"/>
  <c r="I112" i="44" s="1"/>
  <c r="L112" i="44"/>
  <c r="H112" i="44" s="1"/>
  <c r="N111" i="44"/>
  <c r="L111" i="44"/>
  <c r="H111" i="44" s="1"/>
  <c r="N110" i="44"/>
  <c r="O110" i="44" s="1"/>
  <c r="P110" i="44" s="1"/>
  <c r="M110" i="44" s="1"/>
  <c r="I110" i="44" s="1"/>
  <c r="L110" i="44"/>
  <c r="N109" i="44"/>
  <c r="L109" i="44"/>
  <c r="H109" i="44" s="1"/>
  <c r="N108" i="44"/>
  <c r="O108" i="44" s="1"/>
  <c r="P108" i="44" s="1"/>
  <c r="M108" i="44" s="1"/>
  <c r="I108" i="44" s="1"/>
  <c r="L108" i="44"/>
  <c r="N107" i="44"/>
  <c r="L107" i="44"/>
  <c r="H107" i="44" s="1"/>
  <c r="N106" i="44"/>
  <c r="O106" i="44" s="1"/>
  <c r="P106" i="44" s="1"/>
  <c r="M106" i="44" s="1"/>
  <c r="I106" i="44" s="1"/>
  <c r="L106" i="44"/>
  <c r="H106" i="44" s="1"/>
  <c r="N105" i="44"/>
  <c r="L105" i="44"/>
  <c r="H105" i="44" s="1"/>
  <c r="N104" i="44"/>
  <c r="O104" i="44" s="1"/>
  <c r="P104" i="44" s="1"/>
  <c r="M104" i="44" s="1"/>
  <c r="I104" i="44" s="1"/>
  <c r="L104" i="44"/>
  <c r="H104" i="44" s="1"/>
  <c r="N103" i="44"/>
  <c r="O103" i="44" s="1"/>
  <c r="P103" i="44" s="1"/>
  <c r="M103" i="44" s="1"/>
  <c r="I103" i="44" s="1"/>
  <c r="L103" i="44"/>
  <c r="H103" i="44" s="1"/>
  <c r="N102" i="44"/>
  <c r="O102" i="44" s="1"/>
  <c r="P102" i="44" s="1"/>
  <c r="M102" i="44" s="1"/>
  <c r="I102" i="44" s="1"/>
  <c r="L102" i="44"/>
  <c r="N101" i="44"/>
  <c r="O101" i="44" s="1"/>
  <c r="L101" i="44"/>
  <c r="H101" i="44" s="1"/>
  <c r="N100" i="44"/>
  <c r="O100" i="44" s="1"/>
  <c r="P100" i="44" s="1"/>
  <c r="M100" i="44" s="1"/>
  <c r="I100" i="44" s="1"/>
  <c r="L100" i="44"/>
  <c r="N99" i="44"/>
  <c r="O99" i="44" s="1"/>
  <c r="P99" i="44" s="1"/>
  <c r="M99" i="44" s="1"/>
  <c r="I99" i="44" s="1"/>
  <c r="L99" i="44"/>
  <c r="H99" i="44" s="1"/>
  <c r="N98" i="44"/>
  <c r="O98" i="44" s="1"/>
  <c r="P98" i="44" s="1"/>
  <c r="M98" i="44" s="1"/>
  <c r="I98" i="44" s="1"/>
  <c r="L98" i="44"/>
  <c r="H98" i="44" s="1"/>
  <c r="N97" i="44"/>
  <c r="O97" i="44" s="1"/>
  <c r="P97" i="44" s="1"/>
  <c r="M97" i="44" s="1"/>
  <c r="I97" i="44" s="1"/>
  <c r="L97" i="44"/>
  <c r="H97" i="44" s="1"/>
  <c r="N96" i="44"/>
  <c r="O96" i="44" s="1"/>
  <c r="P96" i="44" s="1"/>
  <c r="M96" i="44" s="1"/>
  <c r="I96" i="44" s="1"/>
  <c r="L96" i="44"/>
  <c r="H96" i="44" s="1"/>
  <c r="N95" i="44"/>
  <c r="O95" i="44" s="1"/>
  <c r="P95" i="44" s="1"/>
  <c r="M95" i="44" s="1"/>
  <c r="I95" i="44" s="1"/>
  <c r="L95" i="44"/>
  <c r="H95" i="44" s="1"/>
  <c r="N94" i="44"/>
  <c r="O94" i="44" s="1"/>
  <c r="P94" i="44" s="1"/>
  <c r="M94" i="44" s="1"/>
  <c r="I94" i="44" s="1"/>
  <c r="L94" i="44"/>
  <c r="N93" i="44"/>
  <c r="O93" i="44" s="1"/>
  <c r="L93" i="44"/>
  <c r="H93" i="44" s="1"/>
  <c r="N92" i="44"/>
  <c r="O92" i="44" s="1"/>
  <c r="P92" i="44" s="1"/>
  <c r="M92" i="44" s="1"/>
  <c r="I92" i="44" s="1"/>
  <c r="L92" i="44"/>
  <c r="N91" i="44"/>
  <c r="O91" i="44" s="1"/>
  <c r="P91" i="44" s="1"/>
  <c r="M91" i="44" s="1"/>
  <c r="I91" i="44" s="1"/>
  <c r="L91" i="44"/>
  <c r="H91" i="44" s="1"/>
  <c r="N90" i="44"/>
  <c r="O90" i="44" s="1"/>
  <c r="P90" i="44" s="1"/>
  <c r="M90" i="44" s="1"/>
  <c r="I90" i="44" s="1"/>
  <c r="L90" i="44"/>
  <c r="H90" i="44" s="1"/>
  <c r="N89" i="44"/>
  <c r="L89" i="44"/>
  <c r="H89" i="44" s="1"/>
  <c r="N88" i="44"/>
  <c r="O88" i="44" s="1"/>
  <c r="P88" i="44" s="1"/>
  <c r="M88" i="44" s="1"/>
  <c r="I88" i="44" s="1"/>
  <c r="L88" i="44"/>
  <c r="H88" i="44" s="1"/>
  <c r="N87" i="44"/>
  <c r="O87" i="44" s="1"/>
  <c r="P87" i="44" s="1"/>
  <c r="M87" i="44" s="1"/>
  <c r="I87" i="44" s="1"/>
  <c r="L87" i="44"/>
  <c r="H87" i="44" s="1"/>
  <c r="N86" i="44"/>
  <c r="O86" i="44" s="1"/>
  <c r="P86" i="44" s="1"/>
  <c r="M86" i="44" s="1"/>
  <c r="I86" i="44" s="1"/>
  <c r="L86" i="44"/>
  <c r="N85" i="44"/>
  <c r="L85" i="44"/>
  <c r="H85" i="44" s="1"/>
  <c r="N84" i="44"/>
  <c r="O84" i="44" s="1"/>
  <c r="P84" i="44" s="1"/>
  <c r="M84" i="44" s="1"/>
  <c r="I84" i="44" s="1"/>
  <c r="L84" i="44"/>
  <c r="N83" i="44"/>
  <c r="O83" i="44" s="1"/>
  <c r="P83" i="44" s="1"/>
  <c r="M83" i="44" s="1"/>
  <c r="I83" i="44" s="1"/>
  <c r="L83" i="44"/>
  <c r="H83" i="44" s="1"/>
  <c r="N82" i="44"/>
  <c r="L82" i="44"/>
  <c r="H82" i="44" s="1"/>
  <c r="N81" i="44"/>
  <c r="L81" i="44"/>
  <c r="H81" i="44" s="1"/>
  <c r="N80" i="44"/>
  <c r="O80" i="44" s="1"/>
  <c r="P80" i="44" s="1"/>
  <c r="M80" i="44" s="1"/>
  <c r="I80" i="44" s="1"/>
  <c r="L80" i="44"/>
  <c r="H80" i="44" s="1"/>
  <c r="N79" i="44"/>
  <c r="O79" i="44" s="1"/>
  <c r="P79" i="44" s="1"/>
  <c r="M79" i="44" s="1"/>
  <c r="I79" i="44" s="1"/>
  <c r="L79" i="44"/>
  <c r="H79" i="44" s="1"/>
  <c r="N78" i="44"/>
  <c r="O78" i="44" s="1"/>
  <c r="P78" i="44" s="1"/>
  <c r="M78" i="44" s="1"/>
  <c r="I78" i="44" s="1"/>
  <c r="L78" i="44"/>
  <c r="N77" i="44"/>
  <c r="L77" i="44"/>
  <c r="H77" i="44" s="1"/>
  <c r="N76" i="44"/>
  <c r="O76" i="44" s="1"/>
  <c r="P76" i="44" s="1"/>
  <c r="M76" i="44" s="1"/>
  <c r="I76" i="44" s="1"/>
  <c r="L76" i="44"/>
  <c r="N75" i="44"/>
  <c r="O75" i="44" s="1"/>
  <c r="L75" i="44"/>
  <c r="H75" i="44" s="1"/>
  <c r="N74" i="44"/>
  <c r="O74" i="44" s="1"/>
  <c r="P74" i="44" s="1"/>
  <c r="M74" i="44" s="1"/>
  <c r="I74" i="44" s="1"/>
  <c r="L74" i="44"/>
  <c r="H74" i="44" s="1"/>
  <c r="N73" i="44"/>
  <c r="O73" i="44" s="1"/>
  <c r="P73" i="44" s="1"/>
  <c r="M73" i="44" s="1"/>
  <c r="I73" i="44" s="1"/>
  <c r="L73" i="44"/>
  <c r="H73" i="44" s="1"/>
  <c r="N72" i="44"/>
  <c r="L72" i="44"/>
  <c r="H72" i="44" s="1"/>
  <c r="N71" i="44"/>
  <c r="O71" i="44" s="1"/>
  <c r="L71" i="44"/>
  <c r="H71" i="44" s="1"/>
  <c r="N70" i="44"/>
  <c r="O70" i="44" s="1"/>
  <c r="P70" i="44" s="1"/>
  <c r="M70" i="44" s="1"/>
  <c r="I70" i="44" s="1"/>
  <c r="L70" i="44"/>
  <c r="N69" i="44"/>
  <c r="O69" i="44" s="1"/>
  <c r="P69" i="44" s="1"/>
  <c r="M69" i="44" s="1"/>
  <c r="I69" i="44" s="1"/>
  <c r="L69" i="44"/>
  <c r="H69" i="44" s="1"/>
  <c r="N68" i="44"/>
  <c r="O68" i="44" s="1"/>
  <c r="P68" i="44" s="1"/>
  <c r="M68" i="44" s="1"/>
  <c r="I68" i="44" s="1"/>
  <c r="L68" i="44"/>
  <c r="N67" i="44"/>
  <c r="O67" i="44" s="1"/>
  <c r="L67" i="44"/>
  <c r="H67" i="44" s="1"/>
  <c r="N66" i="44"/>
  <c r="O66" i="44" s="1"/>
  <c r="P66" i="44" s="1"/>
  <c r="M66" i="44" s="1"/>
  <c r="I66" i="44" s="1"/>
  <c r="L66" i="44"/>
  <c r="H66" i="44" s="1"/>
  <c r="N65" i="44"/>
  <c r="O65" i="44" s="1"/>
  <c r="P65" i="44" s="1"/>
  <c r="M65" i="44" s="1"/>
  <c r="I65" i="44" s="1"/>
  <c r="L65" i="44"/>
  <c r="H65" i="44" s="1"/>
  <c r="N64" i="44"/>
  <c r="O64" i="44" s="1"/>
  <c r="P64" i="44" s="1"/>
  <c r="M64" i="44" s="1"/>
  <c r="I64" i="44" s="1"/>
  <c r="L64" i="44"/>
  <c r="H64" i="44" s="1"/>
  <c r="N63" i="44"/>
  <c r="O63" i="44" s="1"/>
  <c r="L63" i="44"/>
  <c r="H63" i="44" s="1"/>
  <c r="N62" i="44"/>
  <c r="O62" i="44" s="1"/>
  <c r="P62" i="44" s="1"/>
  <c r="M62" i="44" s="1"/>
  <c r="I62" i="44" s="1"/>
  <c r="L62" i="44"/>
  <c r="N61" i="44"/>
  <c r="L61" i="44"/>
  <c r="H61" i="44" s="1"/>
  <c r="N60" i="44"/>
  <c r="O60" i="44" s="1"/>
  <c r="P60" i="44" s="1"/>
  <c r="M60" i="44" s="1"/>
  <c r="I60" i="44" s="1"/>
  <c r="L60" i="44"/>
  <c r="N59" i="44"/>
  <c r="O59" i="44" s="1"/>
  <c r="L59" i="44"/>
  <c r="H59" i="44" s="1"/>
  <c r="N58" i="44"/>
  <c r="O58" i="44" s="1"/>
  <c r="P58" i="44" s="1"/>
  <c r="M58" i="44" s="1"/>
  <c r="I58" i="44" s="1"/>
  <c r="L58" i="44"/>
  <c r="H58" i="44" s="1"/>
  <c r="N57" i="44"/>
  <c r="O57" i="44" s="1"/>
  <c r="L57" i="44"/>
  <c r="H57" i="44" s="1"/>
  <c r="N56" i="44"/>
  <c r="O56" i="44" s="1"/>
  <c r="P56" i="44" s="1"/>
  <c r="M56" i="44" s="1"/>
  <c r="I56" i="44" s="1"/>
  <c r="L56" i="44"/>
  <c r="H56" i="44" s="1"/>
  <c r="N55" i="44"/>
  <c r="O55" i="44" s="1"/>
  <c r="L55" i="44"/>
  <c r="H55" i="44" s="1"/>
  <c r="N54" i="44"/>
  <c r="O54" i="44" s="1"/>
  <c r="P54" i="44" s="1"/>
  <c r="M54" i="44" s="1"/>
  <c r="I54" i="44" s="1"/>
  <c r="L54" i="44"/>
  <c r="N53" i="44"/>
  <c r="O53" i="44" s="1"/>
  <c r="L53" i="44"/>
  <c r="H53" i="44" s="1"/>
  <c r="N52" i="44"/>
  <c r="O52" i="44" s="1"/>
  <c r="P52" i="44" s="1"/>
  <c r="M52" i="44" s="1"/>
  <c r="I52" i="44" s="1"/>
  <c r="L52" i="44"/>
  <c r="N51" i="44"/>
  <c r="O51" i="44" s="1"/>
  <c r="P51" i="44" s="1"/>
  <c r="M51" i="44" s="1"/>
  <c r="I51" i="44" s="1"/>
  <c r="L51" i="44"/>
  <c r="H51" i="44" s="1"/>
  <c r="N50" i="44"/>
  <c r="O50" i="44" s="1"/>
  <c r="P50" i="44" s="1"/>
  <c r="M50" i="44" s="1"/>
  <c r="I50" i="44" s="1"/>
  <c r="L50" i="44"/>
  <c r="H50" i="44" s="1"/>
  <c r="N49" i="44"/>
  <c r="O49" i="44" s="1"/>
  <c r="P49" i="44" s="1"/>
  <c r="M49" i="44" s="1"/>
  <c r="I49" i="44" s="1"/>
  <c r="L49" i="44"/>
  <c r="H49" i="44" s="1"/>
  <c r="N48" i="44"/>
  <c r="O48" i="44" s="1"/>
  <c r="L48" i="44"/>
  <c r="H48" i="44" s="1"/>
  <c r="N47" i="44"/>
  <c r="O47" i="44" s="1"/>
  <c r="P47" i="44" s="1"/>
  <c r="M47" i="44" s="1"/>
  <c r="I47" i="44" s="1"/>
  <c r="L47" i="44"/>
  <c r="H47" i="44" s="1"/>
  <c r="N46" i="44"/>
  <c r="O46" i="44" s="1"/>
  <c r="L46" i="44"/>
  <c r="N45" i="44"/>
  <c r="O45" i="44" s="1"/>
  <c r="P45" i="44" s="1"/>
  <c r="M45" i="44" s="1"/>
  <c r="I45" i="44" s="1"/>
  <c r="L45" i="44"/>
  <c r="H45" i="44" s="1"/>
  <c r="N44" i="44"/>
  <c r="O44" i="44" s="1"/>
  <c r="L44" i="44"/>
  <c r="N43" i="44"/>
  <c r="O43" i="44" s="1"/>
  <c r="P43" i="44" s="1"/>
  <c r="M43" i="44" s="1"/>
  <c r="I43" i="44" s="1"/>
  <c r="L43" i="44"/>
  <c r="H43" i="44" s="1"/>
  <c r="N42" i="44"/>
  <c r="O42" i="44" s="1"/>
  <c r="L42" i="44"/>
  <c r="H42" i="44" s="1"/>
  <c r="N41" i="44"/>
  <c r="O41" i="44" s="1"/>
  <c r="P41" i="44" s="1"/>
  <c r="M41" i="44" s="1"/>
  <c r="I41" i="44" s="1"/>
  <c r="L41" i="44"/>
  <c r="H41" i="44" s="1"/>
  <c r="N40" i="44"/>
  <c r="L40" i="44"/>
  <c r="H40" i="44" s="1"/>
  <c r="N39" i="44"/>
  <c r="O39" i="44" s="1"/>
  <c r="P39" i="44" s="1"/>
  <c r="M39" i="44" s="1"/>
  <c r="I39" i="44" s="1"/>
  <c r="L39" i="44"/>
  <c r="H39" i="44" s="1"/>
  <c r="N38" i="44"/>
  <c r="O38" i="44" s="1"/>
  <c r="P38" i="44" s="1"/>
  <c r="M38" i="44" s="1"/>
  <c r="I38" i="44" s="1"/>
  <c r="L38" i="44"/>
  <c r="N37" i="44"/>
  <c r="O37" i="44" s="1"/>
  <c r="P37" i="44" s="1"/>
  <c r="M37" i="44" s="1"/>
  <c r="I37" i="44" s="1"/>
  <c r="L37" i="44"/>
  <c r="H37" i="44" s="1"/>
  <c r="N36" i="44"/>
  <c r="O36" i="44" s="1"/>
  <c r="L36" i="44"/>
  <c r="N35" i="44"/>
  <c r="O35" i="44" s="1"/>
  <c r="P35" i="44" s="1"/>
  <c r="M35" i="44" s="1"/>
  <c r="I35" i="44" s="1"/>
  <c r="L35" i="44"/>
  <c r="H35" i="44" s="1"/>
  <c r="N34" i="44"/>
  <c r="L34" i="44"/>
  <c r="H34" i="44" s="1"/>
  <c r="N33" i="44"/>
  <c r="O33" i="44" s="1"/>
  <c r="P33" i="44" s="1"/>
  <c r="M33" i="44" s="1"/>
  <c r="I33" i="44" s="1"/>
  <c r="L33" i="44"/>
  <c r="H33" i="44" s="1"/>
  <c r="N32" i="44"/>
  <c r="L32" i="44"/>
  <c r="H32" i="44" s="1"/>
  <c r="N31" i="44"/>
  <c r="O31" i="44" s="1"/>
  <c r="P31" i="44" s="1"/>
  <c r="M31" i="44" s="1"/>
  <c r="I31" i="44" s="1"/>
  <c r="L31" i="44"/>
  <c r="H31" i="44" s="1"/>
  <c r="N30" i="44"/>
  <c r="O30" i="44" s="1"/>
  <c r="L30" i="44"/>
  <c r="N29" i="44"/>
  <c r="O29" i="44" s="1"/>
  <c r="P29" i="44" s="1"/>
  <c r="M29" i="44" s="1"/>
  <c r="I29" i="44" s="1"/>
  <c r="L29" i="44"/>
  <c r="H29" i="44" s="1"/>
  <c r="N28" i="44"/>
  <c r="L28" i="44"/>
  <c r="N27" i="44"/>
  <c r="O27" i="44" s="1"/>
  <c r="P27" i="44" s="1"/>
  <c r="M27" i="44" s="1"/>
  <c r="I27" i="44" s="1"/>
  <c r="L27" i="44"/>
  <c r="H27" i="44" s="1"/>
  <c r="N26" i="44"/>
  <c r="O26" i="44" s="1"/>
  <c r="L26" i="44"/>
  <c r="H26" i="44" s="1"/>
  <c r="N25" i="44"/>
  <c r="O25" i="44" s="1"/>
  <c r="P25" i="44" s="1"/>
  <c r="M25" i="44" s="1"/>
  <c r="I25" i="44" s="1"/>
  <c r="L25" i="44"/>
  <c r="H25" i="44" s="1"/>
  <c r="N24" i="44"/>
  <c r="O24" i="44" s="1"/>
  <c r="L24" i="44"/>
  <c r="H24" i="44" s="1"/>
  <c r="N23" i="44"/>
  <c r="O23" i="44" s="1"/>
  <c r="P23" i="44" s="1"/>
  <c r="M23" i="44" s="1"/>
  <c r="I23" i="44" s="1"/>
  <c r="L23" i="44"/>
  <c r="H23" i="44" s="1"/>
  <c r="N22" i="44"/>
  <c r="O22" i="44" s="1"/>
  <c r="L22" i="44"/>
  <c r="N21" i="44"/>
  <c r="O21" i="44" s="1"/>
  <c r="P21" i="44" s="1"/>
  <c r="M21" i="44" s="1"/>
  <c r="I21" i="44" s="1"/>
  <c r="L21" i="44"/>
  <c r="H21" i="44" s="1"/>
  <c r="N20" i="44"/>
  <c r="L20" i="44"/>
  <c r="N19" i="44"/>
  <c r="O19" i="44" s="1"/>
  <c r="P19" i="44" s="1"/>
  <c r="M19" i="44" s="1"/>
  <c r="I19" i="44" s="1"/>
  <c r="L19" i="44"/>
  <c r="H19" i="44" s="1"/>
  <c r="N18" i="44"/>
  <c r="O18" i="44" s="1"/>
  <c r="L18" i="44"/>
  <c r="L17" i="44"/>
  <c r="H17" i="44" s="1"/>
  <c r="N505" i="43"/>
  <c r="O505" i="43" s="1"/>
  <c r="P505" i="43" s="1"/>
  <c r="M505" i="43" s="1"/>
  <c r="I505" i="43" s="1"/>
  <c r="L505" i="43"/>
  <c r="N504" i="43"/>
  <c r="O504" i="43" s="1"/>
  <c r="L504" i="43"/>
  <c r="H504" i="43" s="1"/>
  <c r="N503" i="43"/>
  <c r="O503" i="43" s="1"/>
  <c r="P503" i="43" s="1"/>
  <c r="M503" i="43" s="1"/>
  <c r="I503" i="43" s="1"/>
  <c r="L503" i="43"/>
  <c r="N502" i="43"/>
  <c r="O502" i="43" s="1"/>
  <c r="L502" i="43"/>
  <c r="H502" i="43" s="1"/>
  <c r="N501" i="43"/>
  <c r="O501" i="43" s="1"/>
  <c r="P501" i="43" s="1"/>
  <c r="M501" i="43" s="1"/>
  <c r="I501" i="43" s="1"/>
  <c r="L501" i="43"/>
  <c r="N500" i="43"/>
  <c r="L500" i="43"/>
  <c r="H500" i="43" s="1"/>
  <c r="N499" i="43"/>
  <c r="O499" i="43" s="1"/>
  <c r="P499" i="43" s="1"/>
  <c r="M499" i="43" s="1"/>
  <c r="I499" i="43" s="1"/>
  <c r="L499" i="43"/>
  <c r="N498" i="43"/>
  <c r="O498" i="43" s="1"/>
  <c r="L498" i="43"/>
  <c r="H498" i="43" s="1"/>
  <c r="N497" i="43"/>
  <c r="O497" i="43" s="1"/>
  <c r="P497" i="43" s="1"/>
  <c r="M497" i="43" s="1"/>
  <c r="I497" i="43" s="1"/>
  <c r="L497" i="43"/>
  <c r="N496" i="43"/>
  <c r="O496" i="43" s="1"/>
  <c r="L496" i="43"/>
  <c r="H496" i="43" s="1"/>
  <c r="N495" i="43"/>
  <c r="O495" i="43" s="1"/>
  <c r="P495" i="43" s="1"/>
  <c r="M495" i="43" s="1"/>
  <c r="I495" i="43" s="1"/>
  <c r="L495" i="43"/>
  <c r="N494" i="43"/>
  <c r="L494" i="43"/>
  <c r="H494" i="43" s="1"/>
  <c r="N493" i="43"/>
  <c r="O493" i="43" s="1"/>
  <c r="P493" i="43" s="1"/>
  <c r="M493" i="43" s="1"/>
  <c r="I493" i="43" s="1"/>
  <c r="L493" i="43"/>
  <c r="N492" i="43"/>
  <c r="L492" i="43"/>
  <c r="H492" i="43" s="1"/>
  <c r="N491" i="43"/>
  <c r="O491" i="43" s="1"/>
  <c r="P491" i="43" s="1"/>
  <c r="M491" i="43" s="1"/>
  <c r="I491" i="43" s="1"/>
  <c r="L491" i="43"/>
  <c r="N490" i="43"/>
  <c r="L490" i="43"/>
  <c r="H490" i="43" s="1"/>
  <c r="N489" i="43"/>
  <c r="O489" i="43" s="1"/>
  <c r="P489" i="43" s="1"/>
  <c r="M489" i="43" s="1"/>
  <c r="I489" i="43" s="1"/>
  <c r="L489" i="43"/>
  <c r="N488" i="43"/>
  <c r="L488" i="43"/>
  <c r="H488" i="43" s="1"/>
  <c r="N487" i="43"/>
  <c r="O487" i="43" s="1"/>
  <c r="P487" i="43" s="1"/>
  <c r="M487" i="43" s="1"/>
  <c r="I487" i="43" s="1"/>
  <c r="L487" i="43"/>
  <c r="N486" i="43"/>
  <c r="O486" i="43" s="1"/>
  <c r="P486" i="43" s="1"/>
  <c r="M486" i="43" s="1"/>
  <c r="I486" i="43" s="1"/>
  <c r="L486" i="43"/>
  <c r="H486" i="43" s="1"/>
  <c r="N485" i="43"/>
  <c r="O485" i="43" s="1"/>
  <c r="P485" i="43" s="1"/>
  <c r="M485" i="43" s="1"/>
  <c r="I485" i="43" s="1"/>
  <c r="L485" i="43"/>
  <c r="N484" i="43"/>
  <c r="L484" i="43"/>
  <c r="H484" i="43" s="1"/>
  <c r="N483" i="43"/>
  <c r="O483" i="43" s="1"/>
  <c r="P483" i="43" s="1"/>
  <c r="M483" i="43" s="1"/>
  <c r="I483" i="43" s="1"/>
  <c r="L483" i="43"/>
  <c r="N482" i="43"/>
  <c r="O482" i="43" s="1"/>
  <c r="L482" i="43"/>
  <c r="H482" i="43" s="1"/>
  <c r="N481" i="43"/>
  <c r="O481" i="43" s="1"/>
  <c r="P481" i="43" s="1"/>
  <c r="M481" i="43" s="1"/>
  <c r="I481" i="43" s="1"/>
  <c r="L481" i="43"/>
  <c r="N480" i="43"/>
  <c r="O480" i="43" s="1"/>
  <c r="L480" i="43"/>
  <c r="H480" i="43" s="1"/>
  <c r="N479" i="43"/>
  <c r="O479" i="43" s="1"/>
  <c r="P479" i="43" s="1"/>
  <c r="M479" i="43" s="1"/>
  <c r="I479" i="43" s="1"/>
  <c r="L479" i="43"/>
  <c r="N478" i="43"/>
  <c r="O478" i="43" s="1"/>
  <c r="L478" i="43"/>
  <c r="H478" i="43" s="1"/>
  <c r="N477" i="43"/>
  <c r="O477" i="43" s="1"/>
  <c r="P477" i="43" s="1"/>
  <c r="M477" i="43" s="1"/>
  <c r="I477" i="43" s="1"/>
  <c r="L477" i="43"/>
  <c r="N476" i="43"/>
  <c r="O476" i="43" s="1"/>
  <c r="P476" i="43" s="1"/>
  <c r="M476" i="43" s="1"/>
  <c r="I476" i="43" s="1"/>
  <c r="L476" i="43"/>
  <c r="H476" i="43" s="1"/>
  <c r="N475" i="43"/>
  <c r="O475" i="43" s="1"/>
  <c r="P475" i="43" s="1"/>
  <c r="M475" i="43" s="1"/>
  <c r="I475" i="43" s="1"/>
  <c r="L475" i="43"/>
  <c r="N474" i="43"/>
  <c r="O474" i="43" s="1"/>
  <c r="L474" i="43"/>
  <c r="H474" i="43" s="1"/>
  <c r="N473" i="43"/>
  <c r="O473" i="43" s="1"/>
  <c r="P473" i="43" s="1"/>
  <c r="M473" i="43" s="1"/>
  <c r="I473" i="43" s="1"/>
  <c r="L473" i="43"/>
  <c r="N472" i="43"/>
  <c r="O472" i="43" s="1"/>
  <c r="L472" i="43"/>
  <c r="H472" i="43" s="1"/>
  <c r="N471" i="43"/>
  <c r="O471" i="43" s="1"/>
  <c r="P471" i="43" s="1"/>
  <c r="M471" i="43" s="1"/>
  <c r="I471" i="43" s="1"/>
  <c r="L471" i="43"/>
  <c r="N470" i="43"/>
  <c r="O470" i="43" s="1"/>
  <c r="L470" i="43"/>
  <c r="H470" i="43" s="1"/>
  <c r="N469" i="43"/>
  <c r="O469" i="43" s="1"/>
  <c r="P469" i="43" s="1"/>
  <c r="M469" i="43" s="1"/>
  <c r="I469" i="43" s="1"/>
  <c r="L469" i="43"/>
  <c r="N468" i="43"/>
  <c r="O468" i="43" s="1"/>
  <c r="P468" i="43" s="1"/>
  <c r="M468" i="43" s="1"/>
  <c r="I468" i="43" s="1"/>
  <c r="L468" i="43"/>
  <c r="H468" i="43" s="1"/>
  <c r="N467" i="43"/>
  <c r="O467" i="43" s="1"/>
  <c r="P467" i="43" s="1"/>
  <c r="M467" i="43" s="1"/>
  <c r="I467" i="43" s="1"/>
  <c r="L467" i="43"/>
  <c r="N466" i="43"/>
  <c r="O466" i="43" s="1"/>
  <c r="L466" i="43"/>
  <c r="H466" i="43" s="1"/>
  <c r="N465" i="43"/>
  <c r="O465" i="43" s="1"/>
  <c r="P465" i="43" s="1"/>
  <c r="M465" i="43" s="1"/>
  <c r="I465" i="43" s="1"/>
  <c r="L465" i="43"/>
  <c r="N464" i="43"/>
  <c r="O464" i="43" s="1"/>
  <c r="L464" i="43"/>
  <c r="H464" i="43" s="1"/>
  <c r="N463" i="43"/>
  <c r="O463" i="43" s="1"/>
  <c r="P463" i="43" s="1"/>
  <c r="M463" i="43" s="1"/>
  <c r="I463" i="43" s="1"/>
  <c r="L463" i="43"/>
  <c r="N462" i="43"/>
  <c r="O462" i="43" s="1"/>
  <c r="P462" i="43" s="1"/>
  <c r="M462" i="43" s="1"/>
  <c r="I462" i="43" s="1"/>
  <c r="L462" i="43"/>
  <c r="H462" i="43" s="1"/>
  <c r="N461" i="43"/>
  <c r="O461" i="43" s="1"/>
  <c r="P461" i="43" s="1"/>
  <c r="M461" i="43" s="1"/>
  <c r="I461" i="43" s="1"/>
  <c r="L461" i="43"/>
  <c r="N460" i="43"/>
  <c r="O460" i="43" s="1"/>
  <c r="P460" i="43" s="1"/>
  <c r="M460" i="43" s="1"/>
  <c r="I460" i="43" s="1"/>
  <c r="L460" i="43"/>
  <c r="H460" i="43" s="1"/>
  <c r="N459" i="43"/>
  <c r="O459" i="43" s="1"/>
  <c r="P459" i="43" s="1"/>
  <c r="M459" i="43" s="1"/>
  <c r="I459" i="43" s="1"/>
  <c r="L459" i="43"/>
  <c r="N458" i="43"/>
  <c r="L458" i="43"/>
  <c r="H458" i="43" s="1"/>
  <c r="N457" i="43"/>
  <c r="O457" i="43" s="1"/>
  <c r="P457" i="43" s="1"/>
  <c r="M457" i="43" s="1"/>
  <c r="I457" i="43" s="1"/>
  <c r="L457" i="43"/>
  <c r="N456" i="43"/>
  <c r="O456" i="43" s="1"/>
  <c r="P456" i="43" s="1"/>
  <c r="M456" i="43" s="1"/>
  <c r="I456" i="43" s="1"/>
  <c r="L456" i="43"/>
  <c r="H456" i="43" s="1"/>
  <c r="N455" i="43"/>
  <c r="O455" i="43" s="1"/>
  <c r="P455" i="43" s="1"/>
  <c r="M455" i="43" s="1"/>
  <c r="I455" i="43" s="1"/>
  <c r="L455" i="43"/>
  <c r="N454" i="43"/>
  <c r="O454" i="43" s="1"/>
  <c r="P454" i="43" s="1"/>
  <c r="M454" i="43" s="1"/>
  <c r="I454" i="43" s="1"/>
  <c r="L454" i="43"/>
  <c r="H454" i="43" s="1"/>
  <c r="N453" i="43"/>
  <c r="O453" i="43" s="1"/>
  <c r="P453" i="43" s="1"/>
  <c r="M453" i="43" s="1"/>
  <c r="I453" i="43" s="1"/>
  <c r="L453" i="43"/>
  <c r="N452" i="43"/>
  <c r="O452" i="43" s="1"/>
  <c r="P452" i="43" s="1"/>
  <c r="M452" i="43" s="1"/>
  <c r="I452" i="43" s="1"/>
  <c r="L452" i="43"/>
  <c r="H452" i="43" s="1"/>
  <c r="N451" i="43"/>
  <c r="O451" i="43" s="1"/>
  <c r="P451" i="43" s="1"/>
  <c r="M451" i="43" s="1"/>
  <c r="I451" i="43" s="1"/>
  <c r="L451" i="43"/>
  <c r="N450" i="43"/>
  <c r="O450" i="43" s="1"/>
  <c r="P450" i="43" s="1"/>
  <c r="M450" i="43" s="1"/>
  <c r="I450" i="43" s="1"/>
  <c r="L450" i="43"/>
  <c r="H450" i="43" s="1"/>
  <c r="N449" i="43"/>
  <c r="O449" i="43" s="1"/>
  <c r="P449" i="43" s="1"/>
  <c r="M449" i="43" s="1"/>
  <c r="I449" i="43" s="1"/>
  <c r="L449" i="43"/>
  <c r="N448" i="43"/>
  <c r="O448" i="43" s="1"/>
  <c r="P448" i="43" s="1"/>
  <c r="M448" i="43" s="1"/>
  <c r="I448" i="43" s="1"/>
  <c r="L448" i="43"/>
  <c r="H448" i="43" s="1"/>
  <c r="N447" i="43"/>
  <c r="O447" i="43" s="1"/>
  <c r="P447" i="43" s="1"/>
  <c r="M447" i="43" s="1"/>
  <c r="I447" i="43" s="1"/>
  <c r="L447" i="43"/>
  <c r="N446" i="43"/>
  <c r="O446" i="43" s="1"/>
  <c r="P446" i="43" s="1"/>
  <c r="M446" i="43" s="1"/>
  <c r="I446" i="43" s="1"/>
  <c r="L446" i="43"/>
  <c r="H446" i="43" s="1"/>
  <c r="N445" i="43"/>
  <c r="O445" i="43" s="1"/>
  <c r="P445" i="43" s="1"/>
  <c r="M445" i="43" s="1"/>
  <c r="I445" i="43" s="1"/>
  <c r="L445" i="43"/>
  <c r="N444" i="43"/>
  <c r="O444" i="43" s="1"/>
  <c r="P444" i="43" s="1"/>
  <c r="M444" i="43" s="1"/>
  <c r="I444" i="43" s="1"/>
  <c r="L444" i="43"/>
  <c r="H444" i="43" s="1"/>
  <c r="N443" i="43"/>
  <c r="O443" i="43" s="1"/>
  <c r="P443" i="43" s="1"/>
  <c r="M443" i="43" s="1"/>
  <c r="I443" i="43" s="1"/>
  <c r="L443" i="43"/>
  <c r="N442" i="43"/>
  <c r="O442" i="43" s="1"/>
  <c r="P442" i="43" s="1"/>
  <c r="M442" i="43" s="1"/>
  <c r="I442" i="43" s="1"/>
  <c r="L442" i="43"/>
  <c r="H442" i="43" s="1"/>
  <c r="N441" i="43"/>
  <c r="O441" i="43" s="1"/>
  <c r="P441" i="43" s="1"/>
  <c r="M441" i="43" s="1"/>
  <c r="I441" i="43" s="1"/>
  <c r="L441" i="43"/>
  <c r="N440" i="43"/>
  <c r="O440" i="43" s="1"/>
  <c r="P440" i="43" s="1"/>
  <c r="M440" i="43" s="1"/>
  <c r="I440" i="43" s="1"/>
  <c r="L440" i="43"/>
  <c r="H440" i="43" s="1"/>
  <c r="N439" i="43"/>
  <c r="O439" i="43" s="1"/>
  <c r="P439" i="43" s="1"/>
  <c r="M439" i="43" s="1"/>
  <c r="I439" i="43" s="1"/>
  <c r="L439" i="43"/>
  <c r="N438" i="43"/>
  <c r="O438" i="43" s="1"/>
  <c r="P438" i="43" s="1"/>
  <c r="M438" i="43" s="1"/>
  <c r="I438" i="43" s="1"/>
  <c r="L438" i="43"/>
  <c r="H438" i="43" s="1"/>
  <c r="N437" i="43"/>
  <c r="O437" i="43" s="1"/>
  <c r="P437" i="43" s="1"/>
  <c r="M437" i="43" s="1"/>
  <c r="I437" i="43" s="1"/>
  <c r="L437" i="43"/>
  <c r="N436" i="43"/>
  <c r="O436" i="43" s="1"/>
  <c r="P436" i="43" s="1"/>
  <c r="M436" i="43" s="1"/>
  <c r="I436" i="43" s="1"/>
  <c r="L436" i="43"/>
  <c r="H436" i="43" s="1"/>
  <c r="N435" i="43"/>
  <c r="O435" i="43" s="1"/>
  <c r="P435" i="43" s="1"/>
  <c r="M435" i="43" s="1"/>
  <c r="I435" i="43" s="1"/>
  <c r="L435" i="43"/>
  <c r="N434" i="43"/>
  <c r="O434" i="43" s="1"/>
  <c r="P434" i="43" s="1"/>
  <c r="M434" i="43" s="1"/>
  <c r="I434" i="43" s="1"/>
  <c r="L434" i="43"/>
  <c r="H434" i="43" s="1"/>
  <c r="N433" i="43"/>
  <c r="O433" i="43" s="1"/>
  <c r="P433" i="43" s="1"/>
  <c r="M433" i="43" s="1"/>
  <c r="I433" i="43" s="1"/>
  <c r="L433" i="43"/>
  <c r="N432" i="43"/>
  <c r="L432" i="43"/>
  <c r="H432" i="43" s="1"/>
  <c r="N431" i="43"/>
  <c r="O431" i="43" s="1"/>
  <c r="P431" i="43" s="1"/>
  <c r="M431" i="43" s="1"/>
  <c r="I431" i="43" s="1"/>
  <c r="L431" i="43"/>
  <c r="N430" i="43"/>
  <c r="O430" i="43" s="1"/>
  <c r="P430" i="43" s="1"/>
  <c r="M430" i="43" s="1"/>
  <c r="I430" i="43" s="1"/>
  <c r="L430" i="43"/>
  <c r="H430" i="43" s="1"/>
  <c r="N429" i="43"/>
  <c r="O429" i="43" s="1"/>
  <c r="P429" i="43" s="1"/>
  <c r="M429" i="43" s="1"/>
  <c r="I429" i="43" s="1"/>
  <c r="L429" i="43"/>
  <c r="N428" i="43"/>
  <c r="O428" i="43" s="1"/>
  <c r="P428" i="43" s="1"/>
  <c r="M428" i="43" s="1"/>
  <c r="I428" i="43" s="1"/>
  <c r="L428" i="43"/>
  <c r="H428" i="43" s="1"/>
  <c r="N427" i="43"/>
  <c r="O427" i="43" s="1"/>
  <c r="P427" i="43" s="1"/>
  <c r="M427" i="43" s="1"/>
  <c r="I427" i="43" s="1"/>
  <c r="L427" i="43"/>
  <c r="N426" i="43"/>
  <c r="O426" i="43" s="1"/>
  <c r="P426" i="43" s="1"/>
  <c r="M426" i="43" s="1"/>
  <c r="I426" i="43" s="1"/>
  <c r="L426" i="43"/>
  <c r="H426" i="43" s="1"/>
  <c r="N425" i="43"/>
  <c r="O425" i="43" s="1"/>
  <c r="P425" i="43" s="1"/>
  <c r="M425" i="43" s="1"/>
  <c r="I425" i="43" s="1"/>
  <c r="L425" i="43"/>
  <c r="N424" i="43"/>
  <c r="O424" i="43" s="1"/>
  <c r="P424" i="43" s="1"/>
  <c r="M424" i="43" s="1"/>
  <c r="I424" i="43" s="1"/>
  <c r="L424" i="43"/>
  <c r="H424" i="43" s="1"/>
  <c r="N423" i="43"/>
  <c r="O423" i="43" s="1"/>
  <c r="P423" i="43" s="1"/>
  <c r="M423" i="43" s="1"/>
  <c r="I423" i="43" s="1"/>
  <c r="L423" i="43"/>
  <c r="N422" i="43"/>
  <c r="L422" i="43"/>
  <c r="H422" i="43" s="1"/>
  <c r="N421" i="43"/>
  <c r="O421" i="43" s="1"/>
  <c r="P421" i="43" s="1"/>
  <c r="M421" i="43" s="1"/>
  <c r="I421" i="43" s="1"/>
  <c r="L421" i="43"/>
  <c r="N420" i="43"/>
  <c r="O420" i="43" s="1"/>
  <c r="P420" i="43" s="1"/>
  <c r="M420" i="43" s="1"/>
  <c r="I420" i="43" s="1"/>
  <c r="L420" i="43"/>
  <c r="H420" i="43" s="1"/>
  <c r="N419" i="43"/>
  <c r="O419" i="43" s="1"/>
  <c r="P419" i="43" s="1"/>
  <c r="M419" i="43" s="1"/>
  <c r="I419" i="43" s="1"/>
  <c r="L419" i="43"/>
  <c r="N418" i="43"/>
  <c r="O418" i="43" s="1"/>
  <c r="P418" i="43" s="1"/>
  <c r="M418" i="43" s="1"/>
  <c r="I418" i="43" s="1"/>
  <c r="L418" i="43"/>
  <c r="H418" i="43" s="1"/>
  <c r="N417" i="43"/>
  <c r="O417" i="43" s="1"/>
  <c r="P417" i="43" s="1"/>
  <c r="M417" i="43" s="1"/>
  <c r="I417" i="43" s="1"/>
  <c r="L417" i="43"/>
  <c r="N416" i="43"/>
  <c r="O416" i="43" s="1"/>
  <c r="P416" i="43" s="1"/>
  <c r="M416" i="43" s="1"/>
  <c r="I416" i="43" s="1"/>
  <c r="L416" i="43"/>
  <c r="H416" i="43" s="1"/>
  <c r="N415" i="43"/>
  <c r="O415" i="43" s="1"/>
  <c r="P415" i="43" s="1"/>
  <c r="M415" i="43" s="1"/>
  <c r="I415" i="43" s="1"/>
  <c r="L415" i="43"/>
  <c r="N414" i="43"/>
  <c r="O414" i="43" s="1"/>
  <c r="P414" i="43" s="1"/>
  <c r="M414" i="43" s="1"/>
  <c r="I414" i="43" s="1"/>
  <c r="L414" i="43"/>
  <c r="H414" i="43" s="1"/>
  <c r="N413" i="43"/>
  <c r="O413" i="43" s="1"/>
  <c r="P413" i="43" s="1"/>
  <c r="M413" i="43" s="1"/>
  <c r="I413" i="43" s="1"/>
  <c r="L413" i="43"/>
  <c r="N412" i="43"/>
  <c r="O412" i="43" s="1"/>
  <c r="P412" i="43" s="1"/>
  <c r="M412" i="43" s="1"/>
  <c r="I412" i="43" s="1"/>
  <c r="L412" i="43"/>
  <c r="H412" i="43" s="1"/>
  <c r="N411" i="43"/>
  <c r="O411" i="43" s="1"/>
  <c r="P411" i="43" s="1"/>
  <c r="M411" i="43" s="1"/>
  <c r="I411" i="43" s="1"/>
  <c r="L411" i="43"/>
  <c r="N410" i="43"/>
  <c r="O410" i="43" s="1"/>
  <c r="P410" i="43" s="1"/>
  <c r="M410" i="43" s="1"/>
  <c r="I410" i="43" s="1"/>
  <c r="L410" i="43"/>
  <c r="H410" i="43" s="1"/>
  <c r="N409" i="43"/>
  <c r="O409" i="43" s="1"/>
  <c r="P409" i="43" s="1"/>
  <c r="M409" i="43" s="1"/>
  <c r="I409" i="43" s="1"/>
  <c r="L409" i="43"/>
  <c r="N408" i="43"/>
  <c r="O408" i="43" s="1"/>
  <c r="P408" i="43" s="1"/>
  <c r="M408" i="43" s="1"/>
  <c r="I408" i="43" s="1"/>
  <c r="L408" i="43"/>
  <c r="H408" i="43" s="1"/>
  <c r="N407" i="43"/>
  <c r="O407" i="43" s="1"/>
  <c r="P407" i="43" s="1"/>
  <c r="M407" i="43" s="1"/>
  <c r="I407" i="43" s="1"/>
  <c r="L407" i="43"/>
  <c r="N406" i="43"/>
  <c r="O406" i="43" s="1"/>
  <c r="P406" i="43" s="1"/>
  <c r="M406" i="43" s="1"/>
  <c r="I406" i="43" s="1"/>
  <c r="L406" i="43"/>
  <c r="H406" i="43" s="1"/>
  <c r="N405" i="43"/>
  <c r="O405" i="43" s="1"/>
  <c r="P405" i="43" s="1"/>
  <c r="M405" i="43" s="1"/>
  <c r="I405" i="43" s="1"/>
  <c r="L405" i="43"/>
  <c r="N404" i="43"/>
  <c r="O404" i="43" s="1"/>
  <c r="P404" i="43" s="1"/>
  <c r="M404" i="43" s="1"/>
  <c r="I404" i="43" s="1"/>
  <c r="L404" i="43"/>
  <c r="H404" i="43" s="1"/>
  <c r="N403" i="43"/>
  <c r="O403" i="43" s="1"/>
  <c r="P403" i="43" s="1"/>
  <c r="M403" i="43" s="1"/>
  <c r="I403" i="43" s="1"/>
  <c r="L403" i="43"/>
  <c r="N402" i="43"/>
  <c r="O402" i="43" s="1"/>
  <c r="P402" i="43" s="1"/>
  <c r="M402" i="43" s="1"/>
  <c r="I402" i="43" s="1"/>
  <c r="L402" i="43"/>
  <c r="H402" i="43" s="1"/>
  <c r="N401" i="43"/>
  <c r="O401" i="43" s="1"/>
  <c r="P401" i="43" s="1"/>
  <c r="M401" i="43" s="1"/>
  <c r="I401" i="43" s="1"/>
  <c r="L401" i="43"/>
  <c r="N400" i="43"/>
  <c r="O400" i="43" s="1"/>
  <c r="P400" i="43" s="1"/>
  <c r="M400" i="43" s="1"/>
  <c r="I400" i="43" s="1"/>
  <c r="L400" i="43"/>
  <c r="H400" i="43" s="1"/>
  <c r="N399" i="43"/>
  <c r="O399" i="43" s="1"/>
  <c r="P399" i="43" s="1"/>
  <c r="M399" i="43" s="1"/>
  <c r="I399" i="43" s="1"/>
  <c r="L399" i="43"/>
  <c r="N398" i="43"/>
  <c r="O398" i="43" s="1"/>
  <c r="P398" i="43" s="1"/>
  <c r="M398" i="43" s="1"/>
  <c r="I398" i="43" s="1"/>
  <c r="L398" i="43"/>
  <c r="H398" i="43" s="1"/>
  <c r="N397" i="43"/>
  <c r="O397" i="43" s="1"/>
  <c r="P397" i="43" s="1"/>
  <c r="M397" i="43" s="1"/>
  <c r="I397" i="43" s="1"/>
  <c r="L397" i="43"/>
  <c r="N396" i="43"/>
  <c r="O396" i="43" s="1"/>
  <c r="P396" i="43" s="1"/>
  <c r="M396" i="43" s="1"/>
  <c r="I396" i="43" s="1"/>
  <c r="L396" i="43"/>
  <c r="H396" i="43" s="1"/>
  <c r="N395" i="43"/>
  <c r="O395" i="43" s="1"/>
  <c r="P395" i="43" s="1"/>
  <c r="M395" i="43" s="1"/>
  <c r="I395" i="43" s="1"/>
  <c r="L395" i="43"/>
  <c r="N394" i="43"/>
  <c r="O394" i="43" s="1"/>
  <c r="P394" i="43" s="1"/>
  <c r="M394" i="43" s="1"/>
  <c r="I394" i="43" s="1"/>
  <c r="L394" i="43"/>
  <c r="H394" i="43" s="1"/>
  <c r="N393" i="43"/>
  <c r="O393" i="43" s="1"/>
  <c r="P393" i="43" s="1"/>
  <c r="M393" i="43" s="1"/>
  <c r="I393" i="43" s="1"/>
  <c r="L393" i="43"/>
  <c r="N392" i="43"/>
  <c r="O392" i="43" s="1"/>
  <c r="P392" i="43" s="1"/>
  <c r="M392" i="43" s="1"/>
  <c r="I392" i="43" s="1"/>
  <c r="L392" i="43"/>
  <c r="H392" i="43" s="1"/>
  <c r="N391" i="43"/>
  <c r="O391" i="43" s="1"/>
  <c r="P391" i="43" s="1"/>
  <c r="M391" i="43" s="1"/>
  <c r="I391" i="43" s="1"/>
  <c r="L391" i="43"/>
  <c r="N390" i="43"/>
  <c r="O390" i="43" s="1"/>
  <c r="P390" i="43" s="1"/>
  <c r="M390" i="43" s="1"/>
  <c r="I390" i="43" s="1"/>
  <c r="L390" i="43"/>
  <c r="H390" i="43" s="1"/>
  <c r="N389" i="43"/>
  <c r="O389" i="43" s="1"/>
  <c r="P389" i="43" s="1"/>
  <c r="M389" i="43" s="1"/>
  <c r="I389" i="43" s="1"/>
  <c r="L389" i="43"/>
  <c r="N388" i="43"/>
  <c r="O388" i="43" s="1"/>
  <c r="P388" i="43" s="1"/>
  <c r="M388" i="43" s="1"/>
  <c r="I388" i="43" s="1"/>
  <c r="L388" i="43"/>
  <c r="H388" i="43" s="1"/>
  <c r="N387" i="43"/>
  <c r="O387" i="43" s="1"/>
  <c r="P387" i="43" s="1"/>
  <c r="M387" i="43" s="1"/>
  <c r="I387" i="43" s="1"/>
  <c r="L387" i="43"/>
  <c r="N386" i="43"/>
  <c r="O386" i="43" s="1"/>
  <c r="P386" i="43" s="1"/>
  <c r="M386" i="43" s="1"/>
  <c r="I386" i="43" s="1"/>
  <c r="L386" i="43"/>
  <c r="H386" i="43" s="1"/>
  <c r="N385" i="43"/>
  <c r="O385" i="43" s="1"/>
  <c r="P385" i="43" s="1"/>
  <c r="M385" i="43" s="1"/>
  <c r="I385" i="43" s="1"/>
  <c r="L385" i="43"/>
  <c r="N384" i="43"/>
  <c r="O384" i="43" s="1"/>
  <c r="P384" i="43" s="1"/>
  <c r="M384" i="43" s="1"/>
  <c r="I384" i="43" s="1"/>
  <c r="L384" i="43"/>
  <c r="H384" i="43" s="1"/>
  <c r="N383" i="43"/>
  <c r="O383" i="43" s="1"/>
  <c r="P383" i="43" s="1"/>
  <c r="M383" i="43" s="1"/>
  <c r="I383" i="43" s="1"/>
  <c r="L383" i="43"/>
  <c r="N382" i="43"/>
  <c r="O382" i="43" s="1"/>
  <c r="P382" i="43" s="1"/>
  <c r="M382" i="43" s="1"/>
  <c r="I382" i="43" s="1"/>
  <c r="L382" i="43"/>
  <c r="H382" i="43" s="1"/>
  <c r="N381" i="43"/>
  <c r="O381" i="43" s="1"/>
  <c r="L381" i="43"/>
  <c r="N380" i="43"/>
  <c r="O380" i="43" s="1"/>
  <c r="P380" i="43" s="1"/>
  <c r="M380" i="43" s="1"/>
  <c r="I380" i="43" s="1"/>
  <c r="L380" i="43"/>
  <c r="H380" i="43" s="1"/>
  <c r="N379" i="43"/>
  <c r="O379" i="43" s="1"/>
  <c r="L379" i="43"/>
  <c r="N378" i="43"/>
  <c r="O378" i="43" s="1"/>
  <c r="P378" i="43" s="1"/>
  <c r="M378" i="43" s="1"/>
  <c r="I378" i="43" s="1"/>
  <c r="L378" i="43"/>
  <c r="H378" i="43" s="1"/>
  <c r="N377" i="43"/>
  <c r="O377" i="43" s="1"/>
  <c r="L377" i="43"/>
  <c r="N376" i="43"/>
  <c r="O376" i="43" s="1"/>
  <c r="P376" i="43" s="1"/>
  <c r="M376" i="43" s="1"/>
  <c r="I376" i="43" s="1"/>
  <c r="L376" i="43"/>
  <c r="H376" i="43" s="1"/>
  <c r="N375" i="43"/>
  <c r="O375" i="43" s="1"/>
  <c r="L375" i="43"/>
  <c r="N374" i="43"/>
  <c r="O374" i="43" s="1"/>
  <c r="P374" i="43" s="1"/>
  <c r="M374" i="43" s="1"/>
  <c r="I374" i="43" s="1"/>
  <c r="L374" i="43"/>
  <c r="H374" i="43" s="1"/>
  <c r="N373" i="43"/>
  <c r="O373" i="43" s="1"/>
  <c r="P373" i="43" s="1"/>
  <c r="M373" i="43" s="1"/>
  <c r="I373" i="43" s="1"/>
  <c r="L373" i="43"/>
  <c r="N372" i="43"/>
  <c r="O372" i="43" s="1"/>
  <c r="P372" i="43" s="1"/>
  <c r="M372" i="43" s="1"/>
  <c r="I372" i="43" s="1"/>
  <c r="L372" i="43"/>
  <c r="H372" i="43" s="1"/>
  <c r="N371" i="43"/>
  <c r="O371" i="43" s="1"/>
  <c r="L371" i="43"/>
  <c r="N370" i="43"/>
  <c r="O370" i="43" s="1"/>
  <c r="P370" i="43" s="1"/>
  <c r="M370" i="43" s="1"/>
  <c r="I370" i="43" s="1"/>
  <c r="L370" i="43"/>
  <c r="H370" i="43" s="1"/>
  <c r="N369" i="43"/>
  <c r="O369" i="43" s="1"/>
  <c r="P369" i="43" s="1"/>
  <c r="M369" i="43" s="1"/>
  <c r="I369" i="43" s="1"/>
  <c r="L369" i="43"/>
  <c r="N368" i="43"/>
  <c r="O368" i="43" s="1"/>
  <c r="P368" i="43" s="1"/>
  <c r="M368" i="43" s="1"/>
  <c r="I368" i="43" s="1"/>
  <c r="L368" i="43"/>
  <c r="H368" i="43" s="1"/>
  <c r="N367" i="43"/>
  <c r="O367" i="43" s="1"/>
  <c r="L367" i="43"/>
  <c r="N366" i="43"/>
  <c r="O366" i="43" s="1"/>
  <c r="P366" i="43" s="1"/>
  <c r="M366" i="43" s="1"/>
  <c r="I366" i="43" s="1"/>
  <c r="L366" i="43"/>
  <c r="H366" i="43" s="1"/>
  <c r="N365" i="43"/>
  <c r="O365" i="43" s="1"/>
  <c r="L365" i="43"/>
  <c r="N364" i="43"/>
  <c r="O364" i="43" s="1"/>
  <c r="P364" i="43" s="1"/>
  <c r="M364" i="43" s="1"/>
  <c r="I364" i="43" s="1"/>
  <c r="L364" i="43"/>
  <c r="H364" i="43" s="1"/>
  <c r="N363" i="43"/>
  <c r="O363" i="43" s="1"/>
  <c r="P363" i="43" s="1"/>
  <c r="M363" i="43" s="1"/>
  <c r="I363" i="43" s="1"/>
  <c r="L363" i="43"/>
  <c r="N362" i="43"/>
  <c r="O362" i="43" s="1"/>
  <c r="P362" i="43" s="1"/>
  <c r="M362" i="43" s="1"/>
  <c r="I362" i="43" s="1"/>
  <c r="L362" i="43"/>
  <c r="H362" i="43" s="1"/>
  <c r="N361" i="43"/>
  <c r="L361" i="43"/>
  <c r="N360" i="43"/>
  <c r="O360" i="43" s="1"/>
  <c r="P360" i="43" s="1"/>
  <c r="M360" i="43" s="1"/>
  <c r="I360" i="43" s="1"/>
  <c r="L360" i="43"/>
  <c r="H360" i="43" s="1"/>
  <c r="N359" i="43"/>
  <c r="O359" i="43" s="1"/>
  <c r="P359" i="43" s="1"/>
  <c r="M359" i="43" s="1"/>
  <c r="I359" i="43" s="1"/>
  <c r="L359" i="43"/>
  <c r="N358" i="43"/>
  <c r="O358" i="43" s="1"/>
  <c r="P358" i="43" s="1"/>
  <c r="M358" i="43" s="1"/>
  <c r="I358" i="43" s="1"/>
  <c r="L358" i="43"/>
  <c r="H358" i="43" s="1"/>
  <c r="N357" i="43"/>
  <c r="O357" i="43" s="1"/>
  <c r="L357" i="43"/>
  <c r="N356" i="43"/>
  <c r="O356" i="43" s="1"/>
  <c r="P356" i="43" s="1"/>
  <c r="M356" i="43" s="1"/>
  <c r="I356" i="43" s="1"/>
  <c r="L356" i="43"/>
  <c r="H356" i="43" s="1"/>
  <c r="N355" i="43"/>
  <c r="O355" i="43" s="1"/>
  <c r="L355" i="43"/>
  <c r="N354" i="43"/>
  <c r="O354" i="43" s="1"/>
  <c r="P354" i="43" s="1"/>
  <c r="M354" i="43" s="1"/>
  <c r="I354" i="43" s="1"/>
  <c r="L354" i="43"/>
  <c r="H354" i="43" s="1"/>
  <c r="N353" i="43"/>
  <c r="O353" i="43" s="1"/>
  <c r="P353" i="43" s="1"/>
  <c r="M353" i="43" s="1"/>
  <c r="I353" i="43" s="1"/>
  <c r="L353" i="43"/>
  <c r="N352" i="43"/>
  <c r="O352" i="43" s="1"/>
  <c r="P352" i="43" s="1"/>
  <c r="M352" i="43" s="1"/>
  <c r="L352" i="43"/>
  <c r="H352" i="43" s="1"/>
  <c r="N351" i="43"/>
  <c r="O351" i="43" s="1"/>
  <c r="P351" i="43" s="1"/>
  <c r="M351" i="43" s="1"/>
  <c r="I351" i="43" s="1"/>
  <c r="L351" i="43"/>
  <c r="N350" i="43"/>
  <c r="O350" i="43" s="1"/>
  <c r="P350" i="43" s="1"/>
  <c r="M350" i="43" s="1"/>
  <c r="I350" i="43" s="1"/>
  <c r="L350" i="43"/>
  <c r="H350" i="43" s="1"/>
  <c r="N349" i="43"/>
  <c r="O349" i="43" s="1"/>
  <c r="P349" i="43" s="1"/>
  <c r="M349" i="43" s="1"/>
  <c r="I349" i="43" s="1"/>
  <c r="L349" i="43"/>
  <c r="N348" i="43"/>
  <c r="O348" i="43" s="1"/>
  <c r="P348" i="43" s="1"/>
  <c r="M348" i="43" s="1"/>
  <c r="I348" i="43" s="1"/>
  <c r="L348" i="43"/>
  <c r="H348" i="43" s="1"/>
  <c r="N347" i="43"/>
  <c r="L347" i="43"/>
  <c r="N346" i="43"/>
  <c r="O346" i="43" s="1"/>
  <c r="P346" i="43" s="1"/>
  <c r="M346" i="43" s="1"/>
  <c r="I346" i="43" s="1"/>
  <c r="L346" i="43"/>
  <c r="H346" i="43" s="1"/>
  <c r="N345" i="43"/>
  <c r="L345" i="43"/>
  <c r="N344" i="43"/>
  <c r="O344" i="43" s="1"/>
  <c r="P344" i="43" s="1"/>
  <c r="M344" i="43" s="1"/>
  <c r="I344" i="43" s="1"/>
  <c r="L344" i="43"/>
  <c r="H344" i="43" s="1"/>
  <c r="N343" i="43"/>
  <c r="O343" i="43" s="1"/>
  <c r="P343" i="43" s="1"/>
  <c r="M343" i="43" s="1"/>
  <c r="I343" i="43" s="1"/>
  <c r="L343" i="43"/>
  <c r="N342" i="43"/>
  <c r="O342" i="43" s="1"/>
  <c r="P342" i="43" s="1"/>
  <c r="M342" i="43" s="1"/>
  <c r="I342" i="43" s="1"/>
  <c r="L342" i="43"/>
  <c r="H342" i="43" s="1"/>
  <c r="N341" i="43"/>
  <c r="O341" i="43" s="1"/>
  <c r="P341" i="43" s="1"/>
  <c r="M341" i="43" s="1"/>
  <c r="I341" i="43" s="1"/>
  <c r="L341" i="43"/>
  <c r="N340" i="43"/>
  <c r="O340" i="43" s="1"/>
  <c r="P340" i="43" s="1"/>
  <c r="M340" i="43" s="1"/>
  <c r="I340" i="43" s="1"/>
  <c r="L340" i="43"/>
  <c r="H340" i="43" s="1"/>
  <c r="N339" i="43"/>
  <c r="O339" i="43" s="1"/>
  <c r="L339" i="43"/>
  <c r="N338" i="43"/>
  <c r="O338" i="43" s="1"/>
  <c r="L338" i="43"/>
  <c r="H338" i="43" s="1"/>
  <c r="N337" i="43"/>
  <c r="O337" i="43" s="1"/>
  <c r="P337" i="43" s="1"/>
  <c r="M337" i="43" s="1"/>
  <c r="I337" i="43" s="1"/>
  <c r="L337" i="43"/>
  <c r="N336" i="43"/>
  <c r="O336" i="43" s="1"/>
  <c r="P336" i="43" s="1"/>
  <c r="M336" i="43" s="1"/>
  <c r="I336" i="43" s="1"/>
  <c r="L336" i="43"/>
  <c r="H336" i="43" s="1"/>
  <c r="N335" i="43"/>
  <c r="O335" i="43" s="1"/>
  <c r="L335" i="43"/>
  <c r="N334" i="43"/>
  <c r="O334" i="43" s="1"/>
  <c r="P334" i="43" s="1"/>
  <c r="M334" i="43" s="1"/>
  <c r="I334" i="43" s="1"/>
  <c r="L334" i="43"/>
  <c r="H334" i="43" s="1"/>
  <c r="N333" i="43"/>
  <c r="O333" i="43" s="1"/>
  <c r="L333" i="43"/>
  <c r="N332" i="43"/>
  <c r="O332" i="43" s="1"/>
  <c r="P332" i="43" s="1"/>
  <c r="M332" i="43" s="1"/>
  <c r="I332" i="43" s="1"/>
  <c r="L332" i="43"/>
  <c r="H332" i="43" s="1"/>
  <c r="N331" i="43"/>
  <c r="O331" i="43" s="1"/>
  <c r="L331" i="43"/>
  <c r="N330" i="43"/>
  <c r="O330" i="43" s="1"/>
  <c r="L330" i="43"/>
  <c r="H330" i="43" s="1"/>
  <c r="N329" i="43"/>
  <c r="L329" i="43"/>
  <c r="N328" i="43"/>
  <c r="O328" i="43" s="1"/>
  <c r="P328" i="43" s="1"/>
  <c r="M328" i="43" s="1"/>
  <c r="I328" i="43" s="1"/>
  <c r="L328" i="43"/>
  <c r="H328" i="43" s="1"/>
  <c r="N327" i="43"/>
  <c r="O327" i="43" s="1"/>
  <c r="P327" i="43" s="1"/>
  <c r="M327" i="43" s="1"/>
  <c r="I327" i="43" s="1"/>
  <c r="L327" i="43"/>
  <c r="N326" i="43"/>
  <c r="O326" i="43" s="1"/>
  <c r="L326" i="43"/>
  <c r="H326" i="43" s="1"/>
  <c r="N325" i="43"/>
  <c r="O325" i="43" s="1"/>
  <c r="L325" i="43"/>
  <c r="N324" i="43"/>
  <c r="O324" i="43" s="1"/>
  <c r="P324" i="43" s="1"/>
  <c r="M324" i="43" s="1"/>
  <c r="I324" i="43" s="1"/>
  <c r="L324" i="43"/>
  <c r="H324" i="43" s="1"/>
  <c r="N323" i="43"/>
  <c r="O323" i="43" s="1"/>
  <c r="P323" i="43" s="1"/>
  <c r="M323" i="43" s="1"/>
  <c r="I323" i="43" s="1"/>
  <c r="L323" i="43"/>
  <c r="N322" i="43"/>
  <c r="O322" i="43" s="1"/>
  <c r="L322" i="43"/>
  <c r="H322" i="43" s="1"/>
  <c r="N321" i="43"/>
  <c r="O321" i="43" s="1"/>
  <c r="P321" i="43" s="1"/>
  <c r="M321" i="43" s="1"/>
  <c r="I321" i="43" s="1"/>
  <c r="L321" i="43"/>
  <c r="N320" i="43"/>
  <c r="O320" i="43" s="1"/>
  <c r="L320" i="43"/>
  <c r="H320" i="43" s="1"/>
  <c r="N319" i="43"/>
  <c r="L319" i="43"/>
  <c r="N318" i="43"/>
  <c r="O318" i="43" s="1"/>
  <c r="L318" i="43"/>
  <c r="H318" i="43" s="1"/>
  <c r="N317" i="43"/>
  <c r="O317" i="43" s="1"/>
  <c r="P317" i="43" s="1"/>
  <c r="M317" i="43" s="1"/>
  <c r="I317" i="43" s="1"/>
  <c r="L317" i="43"/>
  <c r="N316" i="43"/>
  <c r="O316" i="43" s="1"/>
  <c r="P316" i="43" s="1"/>
  <c r="M316" i="43" s="1"/>
  <c r="I316" i="43" s="1"/>
  <c r="L316" i="43"/>
  <c r="H316" i="43" s="1"/>
  <c r="N315" i="43"/>
  <c r="O315" i="43" s="1"/>
  <c r="L315" i="43"/>
  <c r="N314" i="43"/>
  <c r="O314" i="43" s="1"/>
  <c r="P314" i="43" s="1"/>
  <c r="M314" i="43" s="1"/>
  <c r="I314" i="43" s="1"/>
  <c r="L314" i="43"/>
  <c r="H314" i="43" s="1"/>
  <c r="N313" i="43"/>
  <c r="O313" i="43" s="1"/>
  <c r="L313" i="43"/>
  <c r="N312" i="43"/>
  <c r="L312" i="43"/>
  <c r="H312" i="43" s="1"/>
  <c r="N311" i="43"/>
  <c r="L311" i="43"/>
  <c r="N310" i="43"/>
  <c r="O310" i="43" s="1"/>
  <c r="L310" i="43"/>
  <c r="H310" i="43" s="1"/>
  <c r="N309" i="43"/>
  <c r="O309" i="43" s="1"/>
  <c r="P309" i="43" s="1"/>
  <c r="M309" i="43" s="1"/>
  <c r="I309" i="43" s="1"/>
  <c r="L309" i="43"/>
  <c r="N308" i="43"/>
  <c r="O308" i="43" s="1"/>
  <c r="P308" i="43" s="1"/>
  <c r="M308" i="43" s="1"/>
  <c r="I308" i="43" s="1"/>
  <c r="L308" i="43"/>
  <c r="H308" i="43" s="1"/>
  <c r="N307" i="43"/>
  <c r="L307" i="43"/>
  <c r="N306" i="43"/>
  <c r="O306" i="43" s="1"/>
  <c r="P306" i="43" s="1"/>
  <c r="M306" i="43" s="1"/>
  <c r="I306" i="43" s="1"/>
  <c r="L306" i="43"/>
  <c r="H306" i="43" s="1"/>
  <c r="N305" i="43"/>
  <c r="O305" i="43" s="1"/>
  <c r="L305" i="43"/>
  <c r="N304" i="43"/>
  <c r="O304" i="43" s="1"/>
  <c r="L304" i="43"/>
  <c r="H304" i="43" s="1"/>
  <c r="N303" i="43"/>
  <c r="O303" i="43" s="1"/>
  <c r="P303" i="43" s="1"/>
  <c r="M303" i="43" s="1"/>
  <c r="I303" i="43" s="1"/>
  <c r="L303" i="43"/>
  <c r="N302" i="43"/>
  <c r="O302" i="43" s="1"/>
  <c r="L302" i="43"/>
  <c r="H302" i="43" s="1"/>
  <c r="N301" i="43"/>
  <c r="O301" i="43" s="1"/>
  <c r="P301" i="43" s="1"/>
  <c r="M301" i="43" s="1"/>
  <c r="I301" i="43" s="1"/>
  <c r="L301" i="43"/>
  <c r="N300" i="43"/>
  <c r="O300" i="43" s="1"/>
  <c r="P300" i="43" s="1"/>
  <c r="M300" i="43" s="1"/>
  <c r="I300" i="43" s="1"/>
  <c r="L300" i="43"/>
  <c r="H300" i="43" s="1"/>
  <c r="N299" i="43"/>
  <c r="O299" i="43" s="1"/>
  <c r="P299" i="43" s="1"/>
  <c r="M299" i="43" s="1"/>
  <c r="I299" i="43" s="1"/>
  <c r="L299" i="43"/>
  <c r="N298" i="43"/>
  <c r="O298" i="43" s="1"/>
  <c r="P298" i="43" s="1"/>
  <c r="M298" i="43" s="1"/>
  <c r="I298" i="43" s="1"/>
  <c r="L298" i="43"/>
  <c r="H298" i="43" s="1"/>
  <c r="N297" i="43"/>
  <c r="O297" i="43" s="1"/>
  <c r="L297" i="43"/>
  <c r="N296" i="43"/>
  <c r="L296" i="43"/>
  <c r="H296" i="43" s="1"/>
  <c r="N295" i="43"/>
  <c r="O295" i="43" s="1"/>
  <c r="L295" i="43"/>
  <c r="N294" i="43"/>
  <c r="L294" i="43"/>
  <c r="H294" i="43" s="1"/>
  <c r="N293" i="43"/>
  <c r="O293" i="43" s="1"/>
  <c r="P293" i="43" s="1"/>
  <c r="M293" i="43" s="1"/>
  <c r="I293" i="43" s="1"/>
  <c r="L293" i="43"/>
  <c r="N292" i="43"/>
  <c r="O292" i="43" s="1"/>
  <c r="P292" i="43" s="1"/>
  <c r="M292" i="43" s="1"/>
  <c r="I292" i="43" s="1"/>
  <c r="L292" i="43"/>
  <c r="H292" i="43" s="1"/>
  <c r="N291" i="43"/>
  <c r="O291" i="43" s="1"/>
  <c r="L291" i="43"/>
  <c r="N290" i="43"/>
  <c r="O290" i="43" s="1"/>
  <c r="P290" i="43" s="1"/>
  <c r="M290" i="43" s="1"/>
  <c r="I290" i="43" s="1"/>
  <c r="L290" i="43"/>
  <c r="H290" i="43" s="1"/>
  <c r="N289" i="43"/>
  <c r="L289" i="43"/>
  <c r="N288" i="43"/>
  <c r="O288" i="43" s="1"/>
  <c r="L288" i="43"/>
  <c r="H288" i="43" s="1"/>
  <c r="N287" i="43"/>
  <c r="O287" i="43" s="1"/>
  <c r="P287" i="43" s="1"/>
  <c r="M287" i="43" s="1"/>
  <c r="I287" i="43" s="1"/>
  <c r="L287" i="43"/>
  <c r="N286" i="43"/>
  <c r="O286" i="43" s="1"/>
  <c r="L286" i="43"/>
  <c r="H286" i="43" s="1"/>
  <c r="N285" i="43"/>
  <c r="O285" i="43" s="1"/>
  <c r="P285" i="43" s="1"/>
  <c r="M285" i="43" s="1"/>
  <c r="I285" i="43" s="1"/>
  <c r="L285" i="43"/>
  <c r="N284" i="43"/>
  <c r="O284" i="43" s="1"/>
  <c r="P284" i="43" s="1"/>
  <c r="M284" i="43" s="1"/>
  <c r="I284" i="43" s="1"/>
  <c r="L284" i="43"/>
  <c r="H284" i="43" s="1"/>
  <c r="N283" i="43"/>
  <c r="O283" i="43" s="1"/>
  <c r="P283" i="43" s="1"/>
  <c r="M283" i="43" s="1"/>
  <c r="I283" i="43" s="1"/>
  <c r="L283" i="43"/>
  <c r="N282" i="43"/>
  <c r="O282" i="43" s="1"/>
  <c r="P282" i="43" s="1"/>
  <c r="M282" i="43" s="1"/>
  <c r="I282" i="43" s="1"/>
  <c r="L282" i="43"/>
  <c r="H282" i="43" s="1"/>
  <c r="N281" i="43"/>
  <c r="O281" i="43" s="1"/>
  <c r="L281" i="43"/>
  <c r="N280" i="43"/>
  <c r="L280" i="43"/>
  <c r="H280" i="43" s="1"/>
  <c r="N279" i="43"/>
  <c r="O279" i="43" s="1"/>
  <c r="L279" i="43"/>
  <c r="N278" i="43"/>
  <c r="O278" i="43" s="1"/>
  <c r="L278" i="43"/>
  <c r="H278" i="43" s="1"/>
  <c r="N277" i="43"/>
  <c r="L277" i="43"/>
  <c r="N276" i="43"/>
  <c r="O276" i="43" s="1"/>
  <c r="P276" i="43" s="1"/>
  <c r="M276" i="43" s="1"/>
  <c r="I276" i="43" s="1"/>
  <c r="L276" i="43"/>
  <c r="H276" i="43" s="1"/>
  <c r="N275" i="43"/>
  <c r="O275" i="43" s="1"/>
  <c r="L275" i="43"/>
  <c r="N274" i="43"/>
  <c r="O274" i="43" s="1"/>
  <c r="P274" i="43" s="1"/>
  <c r="M274" i="43" s="1"/>
  <c r="I274" i="43" s="1"/>
  <c r="L274" i="43"/>
  <c r="H274" i="43" s="1"/>
  <c r="N273" i="43"/>
  <c r="L273" i="43"/>
  <c r="N272" i="43"/>
  <c r="O272" i="43" s="1"/>
  <c r="L272" i="43"/>
  <c r="H272" i="43" s="1"/>
  <c r="N271" i="43"/>
  <c r="L271" i="43"/>
  <c r="N270" i="43"/>
  <c r="O270" i="43" s="1"/>
  <c r="P270" i="43" s="1"/>
  <c r="M270" i="43" s="1"/>
  <c r="I270" i="43" s="1"/>
  <c r="L270" i="43"/>
  <c r="H270" i="43" s="1"/>
  <c r="N269" i="43"/>
  <c r="O269" i="43" s="1"/>
  <c r="L269" i="43"/>
  <c r="N268" i="43"/>
  <c r="L268" i="43"/>
  <c r="H268" i="43" s="1"/>
  <c r="N267" i="43"/>
  <c r="L267" i="43"/>
  <c r="N266" i="43"/>
  <c r="O266" i="43" s="1"/>
  <c r="P266" i="43" s="1"/>
  <c r="M266" i="43" s="1"/>
  <c r="I266" i="43" s="1"/>
  <c r="L266" i="43"/>
  <c r="H266" i="43" s="1"/>
  <c r="N265" i="43"/>
  <c r="O265" i="43" s="1"/>
  <c r="L265" i="43"/>
  <c r="N264" i="43"/>
  <c r="O264" i="43" s="1"/>
  <c r="P264" i="43" s="1"/>
  <c r="M264" i="43" s="1"/>
  <c r="I264" i="43" s="1"/>
  <c r="L264" i="43"/>
  <c r="H264" i="43" s="1"/>
  <c r="N263" i="43"/>
  <c r="O263" i="43" s="1"/>
  <c r="L263" i="43"/>
  <c r="N262" i="43"/>
  <c r="O262" i="43" s="1"/>
  <c r="L262" i="43"/>
  <c r="H262" i="43" s="1"/>
  <c r="N261" i="43"/>
  <c r="O261" i="43" s="1"/>
  <c r="P261" i="43" s="1"/>
  <c r="M261" i="43" s="1"/>
  <c r="I261" i="43" s="1"/>
  <c r="L261" i="43"/>
  <c r="N260" i="43"/>
  <c r="O260" i="43" s="1"/>
  <c r="P260" i="43" s="1"/>
  <c r="M260" i="43" s="1"/>
  <c r="I260" i="43" s="1"/>
  <c r="L260" i="43"/>
  <c r="H260" i="43" s="1"/>
  <c r="N259" i="43"/>
  <c r="O259" i="43" s="1"/>
  <c r="P259" i="43" s="1"/>
  <c r="M259" i="43" s="1"/>
  <c r="I259" i="43" s="1"/>
  <c r="L259" i="43"/>
  <c r="N258" i="43"/>
  <c r="L258" i="43"/>
  <c r="H258" i="43" s="1"/>
  <c r="N257" i="43"/>
  <c r="O257" i="43" s="1"/>
  <c r="P257" i="43" s="1"/>
  <c r="M257" i="43" s="1"/>
  <c r="I257" i="43" s="1"/>
  <c r="L257" i="43"/>
  <c r="N256" i="43"/>
  <c r="O256" i="43" s="1"/>
  <c r="L256" i="43"/>
  <c r="H256" i="43" s="1"/>
  <c r="N255" i="43"/>
  <c r="O255" i="43" s="1"/>
  <c r="P255" i="43" s="1"/>
  <c r="M255" i="43" s="1"/>
  <c r="I255" i="43" s="1"/>
  <c r="L255" i="43"/>
  <c r="N254" i="43"/>
  <c r="O254" i="43" s="1"/>
  <c r="P254" i="43" s="1"/>
  <c r="M254" i="43" s="1"/>
  <c r="I254" i="43" s="1"/>
  <c r="L254" i="43"/>
  <c r="H254" i="43" s="1"/>
  <c r="N253" i="43"/>
  <c r="O253" i="43" s="1"/>
  <c r="P253" i="43" s="1"/>
  <c r="M253" i="43" s="1"/>
  <c r="I253" i="43" s="1"/>
  <c r="L253" i="43"/>
  <c r="N252" i="43"/>
  <c r="O252" i="43" s="1"/>
  <c r="P252" i="43" s="1"/>
  <c r="M252" i="43" s="1"/>
  <c r="I252" i="43" s="1"/>
  <c r="L252" i="43"/>
  <c r="H252" i="43" s="1"/>
  <c r="N251" i="43"/>
  <c r="O251" i="43" s="1"/>
  <c r="P251" i="43" s="1"/>
  <c r="M251" i="43" s="1"/>
  <c r="I251" i="43" s="1"/>
  <c r="L251" i="43"/>
  <c r="N250" i="43"/>
  <c r="O250" i="43" s="1"/>
  <c r="L250" i="43"/>
  <c r="H250" i="43" s="1"/>
  <c r="N249" i="43"/>
  <c r="O249" i="43" s="1"/>
  <c r="P249" i="43" s="1"/>
  <c r="M249" i="43" s="1"/>
  <c r="I249" i="43" s="1"/>
  <c r="L249" i="43"/>
  <c r="N248" i="43"/>
  <c r="O248" i="43" s="1"/>
  <c r="L248" i="43"/>
  <c r="H248" i="43" s="1"/>
  <c r="N247" i="43"/>
  <c r="O247" i="43" s="1"/>
  <c r="P247" i="43" s="1"/>
  <c r="M247" i="43" s="1"/>
  <c r="I247" i="43" s="1"/>
  <c r="L247" i="43"/>
  <c r="N246" i="43"/>
  <c r="O246" i="43" s="1"/>
  <c r="P246" i="43" s="1"/>
  <c r="M246" i="43" s="1"/>
  <c r="I246" i="43" s="1"/>
  <c r="L246" i="43"/>
  <c r="H246" i="43" s="1"/>
  <c r="N245" i="43"/>
  <c r="O245" i="43" s="1"/>
  <c r="P245" i="43" s="1"/>
  <c r="M245" i="43" s="1"/>
  <c r="I245" i="43" s="1"/>
  <c r="L245" i="43"/>
  <c r="N244" i="43"/>
  <c r="O244" i="43" s="1"/>
  <c r="P244" i="43" s="1"/>
  <c r="M244" i="43" s="1"/>
  <c r="I244" i="43" s="1"/>
  <c r="L244" i="43"/>
  <c r="H244" i="43" s="1"/>
  <c r="N243" i="43"/>
  <c r="O243" i="43" s="1"/>
  <c r="L243" i="43"/>
  <c r="N242" i="43"/>
  <c r="O242" i="43" s="1"/>
  <c r="P242" i="43" s="1"/>
  <c r="M242" i="43" s="1"/>
  <c r="I242" i="43" s="1"/>
  <c r="L242" i="43"/>
  <c r="H242" i="43" s="1"/>
  <c r="N241" i="43"/>
  <c r="O241" i="43" s="1"/>
  <c r="L241" i="43"/>
  <c r="N240" i="43"/>
  <c r="L240" i="43"/>
  <c r="H240" i="43" s="1"/>
  <c r="N239" i="43"/>
  <c r="O239" i="43" s="1"/>
  <c r="L239" i="43"/>
  <c r="N238" i="43"/>
  <c r="L238" i="43"/>
  <c r="H238" i="43" s="1"/>
  <c r="N237" i="43"/>
  <c r="O237" i="43" s="1"/>
  <c r="L237" i="43"/>
  <c r="N236" i="43"/>
  <c r="O236" i="43" s="1"/>
  <c r="P236" i="43" s="1"/>
  <c r="M236" i="43" s="1"/>
  <c r="I236" i="43" s="1"/>
  <c r="L236" i="43"/>
  <c r="H236" i="43" s="1"/>
  <c r="N235" i="43"/>
  <c r="O235" i="43" s="1"/>
  <c r="P235" i="43" s="1"/>
  <c r="M235" i="43" s="1"/>
  <c r="I235" i="43" s="1"/>
  <c r="L235" i="43"/>
  <c r="N234" i="43"/>
  <c r="O234" i="43" s="1"/>
  <c r="P234" i="43" s="1"/>
  <c r="M234" i="43" s="1"/>
  <c r="L234" i="43"/>
  <c r="H234" i="43" s="1"/>
  <c r="N233" i="43"/>
  <c r="O233" i="43" s="1"/>
  <c r="L233" i="43"/>
  <c r="N232" i="43"/>
  <c r="O232" i="43" s="1"/>
  <c r="L232" i="43"/>
  <c r="H232" i="43" s="1"/>
  <c r="N231" i="43"/>
  <c r="O231" i="43" s="1"/>
  <c r="P231" i="43" s="1"/>
  <c r="M231" i="43" s="1"/>
  <c r="I231" i="43" s="1"/>
  <c r="L231" i="43"/>
  <c r="N230" i="43"/>
  <c r="O230" i="43" s="1"/>
  <c r="L230" i="43"/>
  <c r="H230" i="43" s="1"/>
  <c r="N229" i="43"/>
  <c r="O229" i="43" s="1"/>
  <c r="L229" i="43"/>
  <c r="N228" i="43"/>
  <c r="O228" i="43" s="1"/>
  <c r="P228" i="43" s="1"/>
  <c r="M228" i="43" s="1"/>
  <c r="I228" i="43" s="1"/>
  <c r="L228" i="43"/>
  <c r="H228" i="43" s="1"/>
  <c r="N227" i="43"/>
  <c r="O227" i="43" s="1"/>
  <c r="L227" i="43"/>
  <c r="N226" i="43"/>
  <c r="O226" i="43" s="1"/>
  <c r="L226" i="43"/>
  <c r="H226" i="43" s="1"/>
  <c r="N225" i="43"/>
  <c r="O225" i="43" s="1"/>
  <c r="L225" i="43"/>
  <c r="N224" i="43"/>
  <c r="O224" i="43" s="1"/>
  <c r="L224" i="43"/>
  <c r="H224" i="43" s="1"/>
  <c r="N223" i="43"/>
  <c r="L223" i="43"/>
  <c r="N222" i="43"/>
  <c r="O222" i="43" s="1"/>
  <c r="L222" i="43"/>
  <c r="H222" i="43" s="1"/>
  <c r="N221" i="43"/>
  <c r="O221" i="43" s="1"/>
  <c r="L221" i="43"/>
  <c r="N220" i="43"/>
  <c r="O220" i="43" s="1"/>
  <c r="L220" i="43"/>
  <c r="H220" i="43" s="1"/>
  <c r="N219" i="43"/>
  <c r="O219" i="43" s="1"/>
  <c r="L219" i="43"/>
  <c r="N218" i="43"/>
  <c r="L218" i="43"/>
  <c r="H218" i="43" s="1"/>
  <c r="N217" i="43"/>
  <c r="O217" i="43" s="1"/>
  <c r="P217" i="43" s="1"/>
  <c r="M217" i="43" s="1"/>
  <c r="I217" i="43" s="1"/>
  <c r="L217" i="43"/>
  <c r="N216" i="43"/>
  <c r="O216" i="43" s="1"/>
  <c r="L216" i="43"/>
  <c r="H216" i="43" s="1"/>
  <c r="N215" i="43"/>
  <c r="O215" i="43" s="1"/>
  <c r="L215" i="43"/>
  <c r="N214" i="43"/>
  <c r="O214" i="43" s="1"/>
  <c r="L214" i="43"/>
  <c r="H214" i="43" s="1"/>
  <c r="N213" i="43"/>
  <c r="O213" i="43" s="1"/>
  <c r="L213" i="43"/>
  <c r="N212" i="43"/>
  <c r="O212" i="43" s="1"/>
  <c r="L212" i="43"/>
  <c r="H212" i="43" s="1"/>
  <c r="N211" i="43"/>
  <c r="O211" i="43" s="1"/>
  <c r="P211" i="43" s="1"/>
  <c r="M211" i="43" s="1"/>
  <c r="I211" i="43" s="1"/>
  <c r="L211" i="43"/>
  <c r="N210" i="43"/>
  <c r="L210" i="43"/>
  <c r="H210" i="43" s="1"/>
  <c r="N209" i="43"/>
  <c r="L209" i="43"/>
  <c r="N208" i="43"/>
  <c r="O208" i="43" s="1"/>
  <c r="L208" i="43"/>
  <c r="H208" i="43" s="1"/>
  <c r="N207" i="43"/>
  <c r="O207" i="43" s="1"/>
  <c r="L207" i="43"/>
  <c r="N206" i="43"/>
  <c r="O206" i="43" s="1"/>
  <c r="L206" i="43"/>
  <c r="H206" i="43" s="1"/>
  <c r="N205" i="43"/>
  <c r="O205" i="43" s="1"/>
  <c r="P205" i="43" s="1"/>
  <c r="M205" i="43" s="1"/>
  <c r="I205" i="43" s="1"/>
  <c r="L205" i="43"/>
  <c r="N204" i="43"/>
  <c r="O204" i="43" s="1"/>
  <c r="L204" i="43"/>
  <c r="H204" i="43" s="1"/>
  <c r="N203" i="43"/>
  <c r="L203" i="43"/>
  <c r="N202" i="43"/>
  <c r="O202" i="43" s="1"/>
  <c r="L202" i="43"/>
  <c r="H202" i="43" s="1"/>
  <c r="N201" i="43"/>
  <c r="L201" i="43"/>
  <c r="N200" i="43"/>
  <c r="O200" i="43" s="1"/>
  <c r="L200" i="43"/>
  <c r="H200" i="43" s="1"/>
  <c r="N199" i="43"/>
  <c r="L199" i="43"/>
  <c r="N198" i="43"/>
  <c r="O198" i="43" s="1"/>
  <c r="P198" i="43" s="1"/>
  <c r="M198" i="43" s="1"/>
  <c r="I198" i="43" s="1"/>
  <c r="L198" i="43"/>
  <c r="H198" i="43" s="1"/>
  <c r="N197" i="43"/>
  <c r="O197" i="43" s="1"/>
  <c r="P197" i="43" s="1"/>
  <c r="M197" i="43" s="1"/>
  <c r="I197" i="43" s="1"/>
  <c r="L197" i="43"/>
  <c r="N196" i="43"/>
  <c r="L196" i="43"/>
  <c r="H196" i="43" s="1"/>
  <c r="N195" i="43"/>
  <c r="L195" i="43"/>
  <c r="N194" i="43"/>
  <c r="O194" i="43" s="1"/>
  <c r="L194" i="43"/>
  <c r="H194" i="43" s="1"/>
  <c r="N193" i="43"/>
  <c r="L193" i="43"/>
  <c r="N192" i="43"/>
  <c r="O192" i="43" s="1"/>
  <c r="P192" i="43" s="1"/>
  <c r="M192" i="43" s="1"/>
  <c r="I192" i="43" s="1"/>
  <c r="L192" i="43"/>
  <c r="H192" i="43" s="1"/>
  <c r="N191" i="43"/>
  <c r="L191" i="43"/>
  <c r="N190" i="43"/>
  <c r="L190" i="43"/>
  <c r="H190" i="43" s="1"/>
  <c r="N189" i="43"/>
  <c r="O189" i="43" s="1"/>
  <c r="P189" i="43" s="1"/>
  <c r="M189" i="43" s="1"/>
  <c r="I189" i="43" s="1"/>
  <c r="L189" i="43"/>
  <c r="N188" i="43"/>
  <c r="O188" i="43" s="1"/>
  <c r="L188" i="43"/>
  <c r="H188" i="43" s="1"/>
  <c r="N187" i="43"/>
  <c r="L187" i="43"/>
  <c r="N186" i="43"/>
  <c r="O186" i="43" s="1"/>
  <c r="L186" i="43"/>
  <c r="H186" i="43" s="1"/>
  <c r="N185" i="43"/>
  <c r="L185" i="43"/>
  <c r="N184" i="43"/>
  <c r="O184" i="43" s="1"/>
  <c r="L184" i="43"/>
  <c r="H184" i="43" s="1"/>
  <c r="N183" i="43"/>
  <c r="L183" i="43"/>
  <c r="N182" i="43"/>
  <c r="O182" i="43" s="1"/>
  <c r="P182" i="43" s="1"/>
  <c r="M182" i="43" s="1"/>
  <c r="I182" i="43" s="1"/>
  <c r="L182" i="43"/>
  <c r="H182" i="43" s="1"/>
  <c r="N181" i="43"/>
  <c r="O181" i="43" s="1"/>
  <c r="P181" i="43" s="1"/>
  <c r="M181" i="43" s="1"/>
  <c r="I181" i="43" s="1"/>
  <c r="L181" i="43"/>
  <c r="N180" i="43"/>
  <c r="O180" i="43" s="1"/>
  <c r="L180" i="43"/>
  <c r="H180" i="43" s="1"/>
  <c r="N179" i="43"/>
  <c r="L179" i="43"/>
  <c r="N178" i="43"/>
  <c r="O178" i="43" s="1"/>
  <c r="L178" i="43"/>
  <c r="H178" i="43" s="1"/>
  <c r="N177" i="43"/>
  <c r="L177" i="43"/>
  <c r="N176" i="43"/>
  <c r="L176" i="43"/>
  <c r="H176" i="43" s="1"/>
  <c r="N175" i="43"/>
  <c r="O175" i="43" s="1"/>
  <c r="L175" i="43"/>
  <c r="N174" i="43"/>
  <c r="O174" i="43" s="1"/>
  <c r="L174" i="43"/>
  <c r="H174" i="43" s="1"/>
  <c r="N173" i="43"/>
  <c r="O173" i="43" s="1"/>
  <c r="P173" i="43" s="1"/>
  <c r="M173" i="43" s="1"/>
  <c r="I173" i="43" s="1"/>
  <c r="L173" i="43"/>
  <c r="N172" i="43"/>
  <c r="O172" i="43" s="1"/>
  <c r="L172" i="43"/>
  <c r="H172" i="43" s="1"/>
  <c r="N171" i="43"/>
  <c r="O171" i="43" s="1"/>
  <c r="L171" i="43"/>
  <c r="N170" i="43"/>
  <c r="O170" i="43" s="1"/>
  <c r="L170" i="43"/>
  <c r="H170" i="43" s="1"/>
  <c r="N169" i="43"/>
  <c r="O169" i="43" s="1"/>
  <c r="L169" i="43"/>
  <c r="N168" i="43"/>
  <c r="O168" i="43" s="1"/>
  <c r="L168" i="43"/>
  <c r="H168" i="43" s="1"/>
  <c r="N167" i="43"/>
  <c r="O167" i="43" s="1"/>
  <c r="L167" i="43"/>
  <c r="N166" i="43"/>
  <c r="L166" i="43"/>
  <c r="H166" i="43" s="1"/>
  <c r="N165" i="43"/>
  <c r="O165" i="43" s="1"/>
  <c r="P165" i="43" s="1"/>
  <c r="M165" i="43" s="1"/>
  <c r="I165" i="43" s="1"/>
  <c r="L165" i="43"/>
  <c r="N164" i="43"/>
  <c r="O164" i="43" s="1"/>
  <c r="L164" i="43"/>
  <c r="H164" i="43" s="1"/>
  <c r="N163" i="43"/>
  <c r="O163" i="43" s="1"/>
  <c r="P163" i="43" s="1"/>
  <c r="M163" i="43" s="1"/>
  <c r="I163" i="43" s="1"/>
  <c r="L163" i="43"/>
  <c r="N162" i="43"/>
  <c r="O162" i="43" s="1"/>
  <c r="L162" i="43"/>
  <c r="H162" i="43" s="1"/>
  <c r="N161" i="43"/>
  <c r="O161" i="43" s="1"/>
  <c r="L161" i="43"/>
  <c r="N160" i="43"/>
  <c r="O160" i="43" s="1"/>
  <c r="L160" i="43"/>
  <c r="H160" i="43" s="1"/>
  <c r="N159" i="43"/>
  <c r="O159" i="43" s="1"/>
  <c r="P159" i="43" s="1"/>
  <c r="M159" i="43" s="1"/>
  <c r="I159" i="43" s="1"/>
  <c r="L159" i="43"/>
  <c r="N158" i="43"/>
  <c r="L158" i="43"/>
  <c r="H158" i="43" s="1"/>
  <c r="N157" i="43"/>
  <c r="O157" i="43" s="1"/>
  <c r="L157" i="43"/>
  <c r="N156" i="43"/>
  <c r="O156" i="43" s="1"/>
  <c r="L156" i="43"/>
  <c r="H156" i="43" s="1"/>
  <c r="N155" i="43"/>
  <c r="L155" i="43"/>
  <c r="N154" i="43"/>
  <c r="L154" i="43"/>
  <c r="H154" i="43" s="1"/>
  <c r="N153" i="43"/>
  <c r="O153" i="43" s="1"/>
  <c r="P153" i="43" s="1"/>
  <c r="M153" i="43" s="1"/>
  <c r="I153" i="43" s="1"/>
  <c r="L153" i="43"/>
  <c r="N152" i="43"/>
  <c r="O152" i="43" s="1"/>
  <c r="L152" i="43"/>
  <c r="H152" i="43" s="1"/>
  <c r="N151" i="43"/>
  <c r="O151" i="43" s="1"/>
  <c r="P151" i="43" s="1"/>
  <c r="M151" i="43" s="1"/>
  <c r="I151" i="43" s="1"/>
  <c r="L151" i="43"/>
  <c r="N150" i="43"/>
  <c r="L150" i="43"/>
  <c r="H150" i="43" s="1"/>
  <c r="N149" i="43"/>
  <c r="L149" i="43"/>
  <c r="N148" i="43"/>
  <c r="O148" i="43" s="1"/>
  <c r="P148" i="43" s="1"/>
  <c r="M148" i="43" s="1"/>
  <c r="I148" i="43" s="1"/>
  <c r="L148" i="43"/>
  <c r="H148" i="43" s="1"/>
  <c r="N147" i="43"/>
  <c r="L147" i="43"/>
  <c r="N146" i="43"/>
  <c r="O146" i="43" s="1"/>
  <c r="P146" i="43" s="1"/>
  <c r="M146" i="43" s="1"/>
  <c r="I146" i="43" s="1"/>
  <c r="L146" i="43"/>
  <c r="H146" i="43" s="1"/>
  <c r="N145" i="43"/>
  <c r="O145" i="43" s="1"/>
  <c r="P145" i="43" s="1"/>
  <c r="M145" i="43" s="1"/>
  <c r="I145" i="43" s="1"/>
  <c r="L145" i="43"/>
  <c r="N144" i="43"/>
  <c r="L144" i="43"/>
  <c r="H144" i="43" s="1"/>
  <c r="N143" i="43"/>
  <c r="O143" i="43" s="1"/>
  <c r="P143" i="43" s="1"/>
  <c r="M143" i="43" s="1"/>
  <c r="I143" i="43" s="1"/>
  <c r="L143" i="43"/>
  <c r="N142" i="43"/>
  <c r="O142" i="43" s="1"/>
  <c r="P142" i="43" s="1"/>
  <c r="M142" i="43" s="1"/>
  <c r="I142" i="43" s="1"/>
  <c r="L142" i="43"/>
  <c r="H142" i="43" s="1"/>
  <c r="N141" i="43"/>
  <c r="L141" i="43"/>
  <c r="N140" i="43"/>
  <c r="O140" i="43" s="1"/>
  <c r="P140" i="43" s="1"/>
  <c r="M140" i="43" s="1"/>
  <c r="I140" i="43" s="1"/>
  <c r="L140" i="43"/>
  <c r="H140" i="43" s="1"/>
  <c r="N139" i="43"/>
  <c r="O139" i="43" s="1"/>
  <c r="L139" i="43"/>
  <c r="N138" i="43"/>
  <c r="O138" i="43" s="1"/>
  <c r="P138" i="43" s="1"/>
  <c r="M138" i="43" s="1"/>
  <c r="I138" i="43" s="1"/>
  <c r="L138" i="43"/>
  <c r="H138" i="43" s="1"/>
  <c r="N137" i="43"/>
  <c r="O137" i="43" s="1"/>
  <c r="P137" i="43" s="1"/>
  <c r="M137" i="43" s="1"/>
  <c r="I137" i="43" s="1"/>
  <c r="L137" i="43"/>
  <c r="N136" i="43"/>
  <c r="O136" i="43" s="1"/>
  <c r="P136" i="43" s="1"/>
  <c r="M136" i="43" s="1"/>
  <c r="I136" i="43" s="1"/>
  <c r="L136" i="43"/>
  <c r="H136" i="43" s="1"/>
  <c r="N135" i="43"/>
  <c r="O135" i="43" s="1"/>
  <c r="P135" i="43" s="1"/>
  <c r="M135" i="43" s="1"/>
  <c r="I135" i="43" s="1"/>
  <c r="L135" i="43"/>
  <c r="N134" i="43"/>
  <c r="O134" i="43" s="1"/>
  <c r="P134" i="43" s="1"/>
  <c r="M134" i="43" s="1"/>
  <c r="I134" i="43" s="1"/>
  <c r="L134" i="43"/>
  <c r="H134" i="43" s="1"/>
  <c r="N133" i="43"/>
  <c r="O133" i="43" s="1"/>
  <c r="P133" i="43" s="1"/>
  <c r="M133" i="43" s="1"/>
  <c r="I133" i="43" s="1"/>
  <c r="L133" i="43"/>
  <c r="N132" i="43"/>
  <c r="O132" i="43" s="1"/>
  <c r="P132" i="43" s="1"/>
  <c r="M132" i="43" s="1"/>
  <c r="I132" i="43" s="1"/>
  <c r="L132" i="43"/>
  <c r="H132" i="43" s="1"/>
  <c r="N131" i="43"/>
  <c r="O131" i="43" s="1"/>
  <c r="P131" i="43" s="1"/>
  <c r="M131" i="43" s="1"/>
  <c r="I131" i="43" s="1"/>
  <c r="L131" i="43"/>
  <c r="N130" i="43"/>
  <c r="O130" i="43" s="1"/>
  <c r="P130" i="43" s="1"/>
  <c r="M130" i="43" s="1"/>
  <c r="I130" i="43" s="1"/>
  <c r="L130" i="43"/>
  <c r="H130" i="43" s="1"/>
  <c r="N129" i="43"/>
  <c r="O129" i="43" s="1"/>
  <c r="P129" i="43" s="1"/>
  <c r="M129" i="43" s="1"/>
  <c r="I129" i="43" s="1"/>
  <c r="L129" i="43"/>
  <c r="N128" i="43"/>
  <c r="O128" i="43" s="1"/>
  <c r="P128" i="43" s="1"/>
  <c r="M128" i="43" s="1"/>
  <c r="I128" i="43" s="1"/>
  <c r="L128" i="43"/>
  <c r="H128" i="43" s="1"/>
  <c r="N127" i="43"/>
  <c r="O127" i="43" s="1"/>
  <c r="P127" i="43" s="1"/>
  <c r="M127" i="43" s="1"/>
  <c r="I127" i="43" s="1"/>
  <c r="L127" i="43"/>
  <c r="N126" i="43"/>
  <c r="O126" i="43" s="1"/>
  <c r="P126" i="43" s="1"/>
  <c r="M126" i="43" s="1"/>
  <c r="I126" i="43" s="1"/>
  <c r="L126" i="43"/>
  <c r="H126" i="43" s="1"/>
  <c r="N125" i="43"/>
  <c r="O125" i="43" s="1"/>
  <c r="P125" i="43" s="1"/>
  <c r="M125" i="43" s="1"/>
  <c r="I125" i="43" s="1"/>
  <c r="L125" i="43"/>
  <c r="N124" i="43"/>
  <c r="O124" i="43" s="1"/>
  <c r="P124" i="43" s="1"/>
  <c r="M124" i="43" s="1"/>
  <c r="I124" i="43" s="1"/>
  <c r="L124" i="43"/>
  <c r="H124" i="43" s="1"/>
  <c r="N123" i="43"/>
  <c r="O123" i="43" s="1"/>
  <c r="P123" i="43" s="1"/>
  <c r="M123" i="43" s="1"/>
  <c r="I123" i="43" s="1"/>
  <c r="L123" i="43"/>
  <c r="N122" i="43"/>
  <c r="O122" i="43" s="1"/>
  <c r="P122" i="43" s="1"/>
  <c r="M122" i="43" s="1"/>
  <c r="I122" i="43" s="1"/>
  <c r="L122" i="43"/>
  <c r="H122" i="43" s="1"/>
  <c r="N121" i="43"/>
  <c r="O121" i="43" s="1"/>
  <c r="P121" i="43" s="1"/>
  <c r="M121" i="43" s="1"/>
  <c r="I121" i="43" s="1"/>
  <c r="L121" i="43"/>
  <c r="N120" i="43"/>
  <c r="O120" i="43" s="1"/>
  <c r="P120" i="43" s="1"/>
  <c r="M120" i="43" s="1"/>
  <c r="I120" i="43" s="1"/>
  <c r="L120" i="43"/>
  <c r="H120" i="43" s="1"/>
  <c r="N119" i="43"/>
  <c r="O119" i="43" s="1"/>
  <c r="P119" i="43" s="1"/>
  <c r="M119" i="43" s="1"/>
  <c r="I119" i="43" s="1"/>
  <c r="L119" i="43"/>
  <c r="N118" i="43"/>
  <c r="O118" i="43" s="1"/>
  <c r="L118" i="43"/>
  <c r="H118" i="43" s="1"/>
  <c r="N117" i="43"/>
  <c r="O117" i="43" s="1"/>
  <c r="P117" i="43" s="1"/>
  <c r="M117" i="43" s="1"/>
  <c r="I117" i="43" s="1"/>
  <c r="L117" i="43"/>
  <c r="N116" i="43"/>
  <c r="O116" i="43" s="1"/>
  <c r="L116" i="43"/>
  <c r="H116" i="43" s="1"/>
  <c r="N115" i="43"/>
  <c r="O115" i="43" s="1"/>
  <c r="P115" i="43" s="1"/>
  <c r="M115" i="43" s="1"/>
  <c r="I115" i="43" s="1"/>
  <c r="L115" i="43"/>
  <c r="N114" i="43"/>
  <c r="L114" i="43"/>
  <c r="H114" i="43" s="1"/>
  <c r="N113" i="43"/>
  <c r="O113" i="43" s="1"/>
  <c r="P113" i="43" s="1"/>
  <c r="M113" i="43" s="1"/>
  <c r="I113" i="43" s="1"/>
  <c r="L113" i="43"/>
  <c r="N112" i="43"/>
  <c r="O112" i="43" s="1"/>
  <c r="L112" i="43"/>
  <c r="H112" i="43" s="1"/>
  <c r="N111" i="43"/>
  <c r="O111" i="43" s="1"/>
  <c r="P111" i="43" s="1"/>
  <c r="M111" i="43" s="1"/>
  <c r="I111" i="43" s="1"/>
  <c r="L111" i="43"/>
  <c r="N110" i="43"/>
  <c r="L110" i="43"/>
  <c r="H110" i="43" s="1"/>
  <c r="N109" i="43"/>
  <c r="O109" i="43" s="1"/>
  <c r="P109" i="43" s="1"/>
  <c r="M109" i="43" s="1"/>
  <c r="I109" i="43" s="1"/>
  <c r="L109" i="43"/>
  <c r="N108" i="43"/>
  <c r="O108" i="43" s="1"/>
  <c r="L108" i="43"/>
  <c r="H108" i="43" s="1"/>
  <c r="N107" i="43"/>
  <c r="O107" i="43" s="1"/>
  <c r="P107" i="43" s="1"/>
  <c r="M107" i="43" s="1"/>
  <c r="I107" i="43" s="1"/>
  <c r="L107" i="43"/>
  <c r="N106" i="43"/>
  <c r="O106" i="43" s="1"/>
  <c r="L106" i="43"/>
  <c r="H106" i="43" s="1"/>
  <c r="N105" i="43"/>
  <c r="O105" i="43" s="1"/>
  <c r="L105" i="43"/>
  <c r="N104" i="43"/>
  <c r="L104" i="43"/>
  <c r="H104" i="43" s="1"/>
  <c r="N103" i="43"/>
  <c r="O103" i="43" s="1"/>
  <c r="P103" i="43" s="1"/>
  <c r="M103" i="43" s="1"/>
  <c r="I103" i="43" s="1"/>
  <c r="L103" i="43"/>
  <c r="N102" i="43"/>
  <c r="O102" i="43" s="1"/>
  <c r="L102" i="43"/>
  <c r="H102" i="43" s="1"/>
  <c r="N101" i="43"/>
  <c r="O101" i="43" s="1"/>
  <c r="L101" i="43"/>
  <c r="N100" i="43"/>
  <c r="O100" i="43" s="1"/>
  <c r="L100" i="43"/>
  <c r="H100" i="43" s="1"/>
  <c r="N99" i="43"/>
  <c r="O99" i="43" s="1"/>
  <c r="P99" i="43" s="1"/>
  <c r="M99" i="43" s="1"/>
  <c r="I99" i="43" s="1"/>
  <c r="L99" i="43"/>
  <c r="N98" i="43"/>
  <c r="O98" i="43" s="1"/>
  <c r="P98" i="43" s="1"/>
  <c r="M98" i="43" s="1"/>
  <c r="I98" i="43" s="1"/>
  <c r="L98" i="43"/>
  <c r="H98" i="43" s="1"/>
  <c r="N97" i="43"/>
  <c r="O97" i="43" s="1"/>
  <c r="P97" i="43" s="1"/>
  <c r="M97" i="43" s="1"/>
  <c r="I97" i="43" s="1"/>
  <c r="L97" i="43"/>
  <c r="N96" i="43"/>
  <c r="O96" i="43" s="1"/>
  <c r="P96" i="43" s="1"/>
  <c r="M96" i="43" s="1"/>
  <c r="I96" i="43" s="1"/>
  <c r="L96" i="43"/>
  <c r="H96" i="43" s="1"/>
  <c r="N95" i="43"/>
  <c r="O95" i="43" s="1"/>
  <c r="P95" i="43" s="1"/>
  <c r="M95" i="43" s="1"/>
  <c r="I95" i="43" s="1"/>
  <c r="L95" i="43"/>
  <c r="N94" i="43"/>
  <c r="L94" i="43"/>
  <c r="H94" i="43" s="1"/>
  <c r="N93" i="43"/>
  <c r="O93" i="43" s="1"/>
  <c r="P93" i="43" s="1"/>
  <c r="M93" i="43" s="1"/>
  <c r="I93" i="43" s="1"/>
  <c r="L93" i="43"/>
  <c r="N92" i="43"/>
  <c r="L92" i="43"/>
  <c r="H92" i="43" s="1"/>
  <c r="N91" i="43"/>
  <c r="O91" i="43" s="1"/>
  <c r="P91" i="43" s="1"/>
  <c r="M91" i="43" s="1"/>
  <c r="I91" i="43" s="1"/>
  <c r="L91" i="43"/>
  <c r="N90" i="43"/>
  <c r="O90" i="43" s="1"/>
  <c r="L90" i="43"/>
  <c r="H90" i="43" s="1"/>
  <c r="N89" i="43"/>
  <c r="O89" i="43" s="1"/>
  <c r="L89" i="43"/>
  <c r="N88" i="43"/>
  <c r="O88" i="43" s="1"/>
  <c r="L88" i="43"/>
  <c r="H88" i="43" s="1"/>
  <c r="N87" i="43"/>
  <c r="O87" i="43" s="1"/>
  <c r="P87" i="43" s="1"/>
  <c r="M87" i="43" s="1"/>
  <c r="I87" i="43" s="1"/>
  <c r="L87" i="43"/>
  <c r="N86" i="43"/>
  <c r="O86" i="43" s="1"/>
  <c r="P86" i="43" s="1"/>
  <c r="M86" i="43" s="1"/>
  <c r="I86" i="43" s="1"/>
  <c r="L86" i="43"/>
  <c r="H86" i="43" s="1"/>
  <c r="N85" i="43"/>
  <c r="O85" i="43" s="1"/>
  <c r="P85" i="43" s="1"/>
  <c r="M85" i="43" s="1"/>
  <c r="I85" i="43" s="1"/>
  <c r="L85" i="43"/>
  <c r="N84" i="43"/>
  <c r="O84" i="43" s="1"/>
  <c r="L84" i="43"/>
  <c r="H84" i="43" s="1"/>
  <c r="N83" i="43"/>
  <c r="O83" i="43" s="1"/>
  <c r="P83" i="43" s="1"/>
  <c r="M83" i="43" s="1"/>
  <c r="I83" i="43" s="1"/>
  <c r="L83" i="43"/>
  <c r="N82" i="43"/>
  <c r="O82" i="43" s="1"/>
  <c r="P82" i="43" s="1"/>
  <c r="M82" i="43" s="1"/>
  <c r="I82" i="43" s="1"/>
  <c r="L82" i="43"/>
  <c r="H82" i="43" s="1"/>
  <c r="N81" i="43"/>
  <c r="O81" i="43" s="1"/>
  <c r="P81" i="43" s="1"/>
  <c r="M81" i="43" s="1"/>
  <c r="I81" i="43" s="1"/>
  <c r="L81" i="43"/>
  <c r="N80" i="43"/>
  <c r="L80" i="43"/>
  <c r="H80" i="43" s="1"/>
  <c r="N79" i="43"/>
  <c r="O79" i="43" s="1"/>
  <c r="P79" i="43" s="1"/>
  <c r="M79" i="43" s="1"/>
  <c r="I79" i="43" s="1"/>
  <c r="L79" i="43"/>
  <c r="N78" i="43"/>
  <c r="O78" i="43" s="1"/>
  <c r="P78" i="43" s="1"/>
  <c r="M78" i="43" s="1"/>
  <c r="I78" i="43" s="1"/>
  <c r="L78" i="43"/>
  <c r="H78" i="43" s="1"/>
  <c r="N77" i="43"/>
  <c r="L77" i="43"/>
  <c r="N76" i="43"/>
  <c r="O76" i="43" s="1"/>
  <c r="P76" i="43" s="1"/>
  <c r="M76" i="43" s="1"/>
  <c r="I76" i="43" s="1"/>
  <c r="L76" i="43"/>
  <c r="H76" i="43" s="1"/>
  <c r="N75" i="43"/>
  <c r="L75" i="43"/>
  <c r="N74" i="43"/>
  <c r="O74" i="43" s="1"/>
  <c r="P74" i="43" s="1"/>
  <c r="M74" i="43" s="1"/>
  <c r="I74" i="43" s="1"/>
  <c r="L74" i="43"/>
  <c r="H74" i="43" s="1"/>
  <c r="N73" i="43"/>
  <c r="L73" i="43"/>
  <c r="N72" i="43"/>
  <c r="O72" i="43" s="1"/>
  <c r="P72" i="43" s="1"/>
  <c r="M72" i="43" s="1"/>
  <c r="I72" i="43" s="1"/>
  <c r="L72" i="43"/>
  <c r="H72" i="43" s="1"/>
  <c r="N71" i="43"/>
  <c r="O71" i="43" s="1"/>
  <c r="P71" i="43" s="1"/>
  <c r="M71" i="43" s="1"/>
  <c r="I71" i="43" s="1"/>
  <c r="L71" i="43"/>
  <c r="N70" i="43"/>
  <c r="O70" i="43" s="1"/>
  <c r="P70" i="43" s="1"/>
  <c r="M70" i="43" s="1"/>
  <c r="I70" i="43" s="1"/>
  <c r="L70" i="43"/>
  <c r="H70" i="43" s="1"/>
  <c r="N69" i="43"/>
  <c r="O69" i="43" s="1"/>
  <c r="P69" i="43" s="1"/>
  <c r="M69" i="43" s="1"/>
  <c r="I69" i="43" s="1"/>
  <c r="L69" i="43"/>
  <c r="N68" i="43"/>
  <c r="O68" i="43" s="1"/>
  <c r="P68" i="43" s="1"/>
  <c r="M68" i="43" s="1"/>
  <c r="I68" i="43" s="1"/>
  <c r="L68" i="43"/>
  <c r="H68" i="43" s="1"/>
  <c r="N67" i="43"/>
  <c r="L67" i="43"/>
  <c r="N66" i="43"/>
  <c r="O66" i="43" s="1"/>
  <c r="P66" i="43" s="1"/>
  <c r="M66" i="43" s="1"/>
  <c r="I66" i="43" s="1"/>
  <c r="L66" i="43"/>
  <c r="H66" i="43" s="1"/>
  <c r="N65" i="43"/>
  <c r="L65" i="43"/>
  <c r="N64" i="43"/>
  <c r="O64" i="43" s="1"/>
  <c r="P64" i="43" s="1"/>
  <c r="M64" i="43" s="1"/>
  <c r="I64" i="43" s="1"/>
  <c r="L64" i="43"/>
  <c r="H64" i="43" s="1"/>
  <c r="N63" i="43"/>
  <c r="O63" i="43" s="1"/>
  <c r="P63" i="43" s="1"/>
  <c r="M63" i="43" s="1"/>
  <c r="I63" i="43" s="1"/>
  <c r="L63" i="43"/>
  <c r="N62" i="43"/>
  <c r="O62" i="43" s="1"/>
  <c r="P62" i="43" s="1"/>
  <c r="M62" i="43" s="1"/>
  <c r="I62" i="43" s="1"/>
  <c r="L62" i="43"/>
  <c r="H62" i="43" s="1"/>
  <c r="N61" i="43"/>
  <c r="L61" i="43"/>
  <c r="N60" i="43"/>
  <c r="O60" i="43" s="1"/>
  <c r="P60" i="43" s="1"/>
  <c r="M60" i="43" s="1"/>
  <c r="I60" i="43" s="1"/>
  <c r="L60" i="43"/>
  <c r="H60" i="43" s="1"/>
  <c r="N59" i="43"/>
  <c r="L59" i="43"/>
  <c r="N58" i="43"/>
  <c r="O58" i="43" s="1"/>
  <c r="L58" i="43"/>
  <c r="H58" i="43" s="1"/>
  <c r="N57" i="43"/>
  <c r="O57" i="43" s="1"/>
  <c r="P57" i="43" s="1"/>
  <c r="M57" i="43" s="1"/>
  <c r="I57" i="43" s="1"/>
  <c r="L57" i="43"/>
  <c r="N56" i="43"/>
  <c r="L56" i="43"/>
  <c r="H56" i="43" s="1"/>
  <c r="N55" i="43"/>
  <c r="O55" i="43" s="1"/>
  <c r="L55" i="43"/>
  <c r="N54" i="43"/>
  <c r="O54" i="43" s="1"/>
  <c r="L54" i="43"/>
  <c r="H54" i="43" s="1"/>
  <c r="N53" i="43"/>
  <c r="O53" i="43" s="1"/>
  <c r="P53" i="43" s="1"/>
  <c r="M53" i="43" s="1"/>
  <c r="I53" i="43" s="1"/>
  <c r="L53" i="43"/>
  <c r="N52" i="43"/>
  <c r="O52" i="43" s="1"/>
  <c r="L52" i="43"/>
  <c r="H52" i="43" s="1"/>
  <c r="N51" i="43"/>
  <c r="O51" i="43" s="1"/>
  <c r="L51" i="43"/>
  <c r="N50" i="43"/>
  <c r="O50" i="43" s="1"/>
  <c r="L50" i="43"/>
  <c r="H50" i="43" s="1"/>
  <c r="N49" i="43"/>
  <c r="L49" i="43"/>
  <c r="N48" i="43"/>
  <c r="O48" i="43" s="1"/>
  <c r="L48" i="43"/>
  <c r="H48" i="43" s="1"/>
  <c r="N47" i="43"/>
  <c r="O47" i="43" s="1"/>
  <c r="P47" i="43" s="1"/>
  <c r="M47" i="43" s="1"/>
  <c r="I47" i="43" s="1"/>
  <c r="L47" i="43"/>
  <c r="N46" i="43"/>
  <c r="O46" i="43" s="1"/>
  <c r="L46" i="43"/>
  <c r="H46" i="43" s="1"/>
  <c r="N45" i="43"/>
  <c r="O45" i="43" s="1"/>
  <c r="L45" i="43"/>
  <c r="N44" i="43"/>
  <c r="O44" i="43" s="1"/>
  <c r="L44" i="43"/>
  <c r="H44" i="43" s="1"/>
  <c r="N43" i="43"/>
  <c r="O43" i="43" s="1"/>
  <c r="L43" i="43"/>
  <c r="N42" i="43"/>
  <c r="O42" i="43" s="1"/>
  <c r="L42" i="43"/>
  <c r="H42" i="43" s="1"/>
  <c r="N41" i="43"/>
  <c r="O41" i="43" s="1"/>
  <c r="L41" i="43"/>
  <c r="N40" i="43"/>
  <c r="L40" i="43"/>
  <c r="H40" i="43" s="1"/>
  <c r="N39" i="43"/>
  <c r="O39" i="43" s="1"/>
  <c r="L39" i="43"/>
  <c r="N38" i="43"/>
  <c r="O38" i="43" s="1"/>
  <c r="L38" i="43"/>
  <c r="H38" i="43" s="1"/>
  <c r="N37" i="43"/>
  <c r="O37" i="43" s="1"/>
  <c r="L37" i="43"/>
  <c r="N36" i="43"/>
  <c r="O36" i="43" s="1"/>
  <c r="L36" i="43"/>
  <c r="H36" i="43" s="1"/>
  <c r="N35" i="43"/>
  <c r="O35" i="43" s="1"/>
  <c r="P35" i="43" s="1"/>
  <c r="M35" i="43" s="1"/>
  <c r="I35" i="43" s="1"/>
  <c r="L35" i="43"/>
  <c r="N34" i="43"/>
  <c r="O34" i="43" s="1"/>
  <c r="L34" i="43"/>
  <c r="H34" i="43" s="1"/>
  <c r="N33" i="43"/>
  <c r="O33" i="43" s="1"/>
  <c r="P33" i="43" s="1"/>
  <c r="M33" i="43" s="1"/>
  <c r="I33" i="43" s="1"/>
  <c r="L33" i="43"/>
  <c r="N32" i="43"/>
  <c r="L32" i="43"/>
  <c r="H32" i="43" s="1"/>
  <c r="N31" i="43"/>
  <c r="O31" i="43" s="1"/>
  <c r="L31" i="43"/>
  <c r="L30" i="43"/>
  <c r="N29" i="43"/>
  <c r="O29" i="43" s="1"/>
  <c r="L29" i="43"/>
  <c r="H29" i="43" s="1"/>
  <c r="N28" i="43"/>
  <c r="O28" i="43" s="1"/>
  <c r="L28" i="43"/>
  <c r="N27" i="43"/>
  <c r="L27" i="43"/>
  <c r="H27" i="43" s="1"/>
  <c r="N26" i="43"/>
  <c r="O26" i="43" s="1"/>
  <c r="L26" i="43"/>
  <c r="H26" i="43" s="1"/>
  <c r="N25" i="43"/>
  <c r="O25" i="43" s="1"/>
  <c r="L25" i="43"/>
  <c r="H25" i="43" s="1"/>
  <c r="N24" i="43"/>
  <c r="O24" i="43" s="1"/>
  <c r="L24" i="43"/>
  <c r="N23" i="43"/>
  <c r="L23" i="43"/>
  <c r="H23" i="43" s="1"/>
  <c r="L22" i="43"/>
  <c r="L21" i="43"/>
  <c r="L20" i="43"/>
  <c r="H20" i="43" s="1"/>
  <c r="N20" i="43" s="1"/>
  <c r="O20" i="43" s="1"/>
  <c r="P20" i="43" s="1"/>
  <c r="M20" i="43" s="1"/>
  <c r="I20" i="43" s="1"/>
  <c r="L19" i="43"/>
  <c r="H19" i="43" s="1"/>
  <c r="N19" i="43" s="1"/>
  <c r="L18" i="43"/>
  <c r="L17" i="43"/>
  <c r="N505" i="42"/>
  <c r="O505" i="42" s="1"/>
  <c r="P505" i="42" s="1"/>
  <c r="M505" i="42" s="1"/>
  <c r="I505" i="42" s="1"/>
  <c r="L505" i="42"/>
  <c r="H505" i="42" s="1"/>
  <c r="N504" i="42"/>
  <c r="O504" i="42" s="1"/>
  <c r="P504" i="42" s="1"/>
  <c r="M504" i="42" s="1"/>
  <c r="I504" i="42" s="1"/>
  <c r="L504" i="42"/>
  <c r="N503" i="42"/>
  <c r="O503" i="42" s="1"/>
  <c r="P503" i="42" s="1"/>
  <c r="M503" i="42" s="1"/>
  <c r="I503" i="42" s="1"/>
  <c r="L503" i="42"/>
  <c r="H503" i="42" s="1"/>
  <c r="N502" i="42"/>
  <c r="L502" i="42"/>
  <c r="H502" i="42" s="1"/>
  <c r="N501" i="42"/>
  <c r="O501" i="42" s="1"/>
  <c r="P501" i="42" s="1"/>
  <c r="M501" i="42" s="1"/>
  <c r="I501" i="42" s="1"/>
  <c r="L501" i="42"/>
  <c r="H501" i="42" s="1"/>
  <c r="N500" i="42"/>
  <c r="O500" i="42" s="1"/>
  <c r="L500" i="42"/>
  <c r="N499" i="42"/>
  <c r="O499" i="42" s="1"/>
  <c r="P499" i="42" s="1"/>
  <c r="M499" i="42" s="1"/>
  <c r="I499" i="42" s="1"/>
  <c r="L499" i="42"/>
  <c r="H499" i="42" s="1"/>
  <c r="N498" i="42"/>
  <c r="O498" i="42" s="1"/>
  <c r="L498" i="42"/>
  <c r="N497" i="42"/>
  <c r="O497" i="42" s="1"/>
  <c r="P497" i="42" s="1"/>
  <c r="M497" i="42" s="1"/>
  <c r="I497" i="42" s="1"/>
  <c r="L497" i="42"/>
  <c r="H497" i="42" s="1"/>
  <c r="N496" i="42"/>
  <c r="O496" i="42" s="1"/>
  <c r="L496" i="42"/>
  <c r="N495" i="42"/>
  <c r="O495" i="42" s="1"/>
  <c r="P495" i="42" s="1"/>
  <c r="M495" i="42" s="1"/>
  <c r="I495" i="42" s="1"/>
  <c r="L495" i="42"/>
  <c r="H495" i="42" s="1"/>
  <c r="N494" i="42"/>
  <c r="O494" i="42" s="1"/>
  <c r="L494" i="42"/>
  <c r="N493" i="42"/>
  <c r="O493" i="42" s="1"/>
  <c r="P493" i="42" s="1"/>
  <c r="M493" i="42" s="1"/>
  <c r="I493" i="42" s="1"/>
  <c r="L493" i="42"/>
  <c r="H493" i="42" s="1"/>
  <c r="N492" i="42"/>
  <c r="O492" i="42" s="1"/>
  <c r="L492" i="42"/>
  <c r="N491" i="42"/>
  <c r="O491" i="42" s="1"/>
  <c r="P491" i="42" s="1"/>
  <c r="M491" i="42" s="1"/>
  <c r="I491" i="42" s="1"/>
  <c r="L491" i="42"/>
  <c r="H491" i="42" s="1"/>
  <c r="N490" i="42"/>
  <c r="O490" i="42" s="1"/>
  <c r="L490" i="42"/>
  <c r="N489" i="42"/>
  <c r="O489" i="42" s="1"/>
  <c r="P489" i="42" s="1"/>
  <c r="M489" i="42" s="1"/>
  <c r="I489" i="42" s="1"/>
  <c r="L489" i="42"/>
  <c r="H489" i="42" s="1"/>
  <c r="N488" i="42"/>
  <c r="O488" i="42" s="1"/>
  <c r="P488" i="42" s="1"/>
  <c r="M488" i="42" s="1"/>
  <c r="I488" i="42" s="1"/>
  <c r="L488" i="42"/>
  <c r="N487" i="42"/>
  <c r="O487" i="42" s="1"/>
  <c r="P487" i="42" s="1"/>
  <c r="M487" i="42" s="1"/>
  <c r="I487" i="42" s="1"/>
  <c r="L487" i="42"/>
  <c r="H487" i="42" s="1"/>
  <c r="N486" i="42"/>
  <c r="L486" i="42"/>
  <c r="N485" i="42"/>
  <c r="L485" i="42"/>
  <c r="H485" i="42" s="1"/>
  <c r="N484" i="42"/>
  <c r="O484" i="42" s="1"/>
  <c r="L484" i="42"/>
  <c r="N483" i="42"/>
  <c r="O483" i="42" s="1"/>
  <c r="P483" i="42" s="1"/>
  <c r="M483" i="42" s="1"/>
  <c r="I483" i="42" s="1"/>
  <c r="L483" i="42"/>
  <c r="H483" i="42" s="1"/>
  <c r="N482" i="42"/>
  <c r="O482" i="42" s="1"/>
  <c r="P482" i="42" s="1"/>
  <c r="M482" i="42" s="1"/>
  <c r="I482" i="42" s="1"/>
  <c r="L482" i="42"/>
  <c r="N481" i="42"/>
  <c r="O481" i="42" s="1"/>
  <c r="P481" i="42" s="1"/>
  <c r="M481" i="42" s="1"/>
  <c r="I481" i="42" s="1"/>
  <c r="L481" i="42"/>
  <c r="H481" i="42" s="1"/>
  <c r="N480" i="42"/>
  <c r="O480" i="42" s="1"/>
  <c r="L480" i="42"/>
  <c r="N479" i="42"/>
  <c r="O479" i="42" s="1"/>
  <c r="P479" i="42" s="1"/>
  <c r="M479" i="42" s="1"/>
  <c r="I479" i="42" s="1"/>
  <c r="L479" i="42"/>
  <c r="H479" i="42" s="1"/>
  <c r="N478" i="42"/>
  <c r="L478" i="42"/>
  <c r="N477" i="42"/>
  <c r="O477" i="42" s="1"/>
  <c r="P477" i="42" s="1"/>
  <c r="M477" i="42" s="1"/>
  <c r="I477" i="42" s="1"/>
  <c r="L477" i="42"/>
  <c r="H477" i="42" s="1"/>
  <c r="N476" i="42"/>
  <c r="O476" i="42" s="1"/>
  <c r="L476" i="42"/>
  <c r="N475" i="42"/>
  <c r="O475" i="42" s="1"/>
  <c r="P475" i="42" s="1"/>
  <c r="M475" i="42" s="1"/>
  <c r="I475" i="42" s="1"/>
  <c r="L475" i="42"/>
  <c r="H475" i="42" s="1"/>
  <c r="N474" i="42"/>
  <c r="O474" i="42" s="1"/>
  <c r="P474" i="42" s="1"/>
  <c r="M474" i="42" s="1"/>
  <c r="I474" i="42" s="1"/>
  <c r="L474" i="42"/>
  <c r="N473" i="42"/>
  <c r="L473" i="42"/>
  <c r="H473" i="42" s="1"/>
  <c r="N472" i="42"/>
  <c r="O472" i="42" s="1"/>
  <c r="L472" i="42"/>
  <c r="N471" i="42"/>
  <c r="O471" i="42" s="1"/>
  <c r="P471" i="42" s="1"/>
  <c r="M471" i="42" s="1"/>
  <c r="I471" i="42" s="1"/>
  <c r="L471" i="42"/>
  <c r="H471" i="42" s="1"/>
  <c r="N470" i="42"/>
  <c r="L470" i="42"/>
  <c r="N469" i="42"/>
  <c r="O469" i="42" s="1"/>
  <c r="L469" i="42"/>
  <c r="H469" i="42" s="1"/>
  <c r="N468" i="42"/>
  <c r="O468" i="42" s="1"/>
  <c r="P468" i="42" s="1"/>
  <c r="M468" i="42" s="1"/>
  <c r="I468" i="42" s="1"/>
  <c r="L468" i="42"/>
  <c r="N467" i="42"/>
  <c r="O467" i="42" s="1"/>
  <c r="P467" i="42" s="1"/>
  <c r="M467" i="42" s="1"/>
  <c r="I467" i="42" s="1"/>
  <c r="L467" i="42"/>
  <c r="H467" i="42" s="1"/>
  <c r="N466" i="42"/>
  <c r="O466" i="42" s="1"/>
  <c r="L466" i="42"/>
  <c r="N465" i="42"/>
  <c r="L465" i="42"/>
  <c r="H465" i="42" s="1"/>
  <c r="N464" i="42"/>
  <c r="O464" i="42" s="1"/>
  <c r="P464" i="42" s="1"/>
  <c r="M464" i="42" s="1"/>
  <c r="I464" i="42" s="1"/>
  <c r="L464" i="42"/>
  <c r="N463" i="42"/>
  <c r="O463" i="42" s="1"/>
  <c r="P463" i="42" s="1"/>
  <c r="M463" i="42" s="1"/>
  <c r="I463" i="42" s="1"/>
  <c r="L463" i="42"/>
  <c r="H463" i="42" s="1"/>
  <c r="N462" i="42"/>
  <c r="O462" i="42" s="1"/>
  <c r="L462" i="42"/>
  <c r="N461" i="42"/>
  <c r="L461" i="42"/>
  <c r="H461" i="42" s="1"/>
  <c r="N460" i="42"/>
  <c r="O460" i="42" s="1"/>
  <c r="L460" i="42"/>
  <c r="N459" i="42"/>
  <c r="O459" i="42" s="1"/>
  <c r="P459" i="42" s="1"/>
  <c r="M459" i="42" s="1"/>
  <c r="I459" i="42" s="1"/>
  <c r="L459" i="42"/>
  <c r="H459" i="42" s="1"/>
  <c r="N458" i="42"/>
  <c r="O458" i="42" s="1"/>
  <c r="L458" i="42"/>
  <c r="N457" i="42"/>
  <c r="O457" i="42" s="1"/>
  <c r="P457" i="42" s="1"/>
  <c r="M457" i="42" s="1"/>
  <c r="I457" i="42" s="1"/>
  <c r="L457" i="42"/>
  <c r="H457" i="42" s="1"/>
  <c r="N456" i="42"/>
  <c r="O456" i="42" s="1"/>
  <c r="P456" i="42" s="1"/>
  <c r="M456" i="42" s="1"/>
  <c r="I456" i="42" s="1"/>
  <c r="L456" i="42"/>
  <c r="N455" i="42"/>
  <c r="O455" i="42" s="1"/>
  <c r="P455" i="42" s="1"/>
  <c r="M455" i="42" s="1"/>
  <c r="I455" i="42" s="1"/>
  <c r="L455" i="42"/>
  <c r="H455" i="42" s="1"/>
  <c r="N454" i="42"/>
  <c r="O454" i="42" s="1"/>
  <c r="L454" i="42"/>
  <c r="N453" i="42"/>
  <c r="O453" i="42" s="1"/>
  <c r="P453" i="42" s="1"/>
  <c r="M453" i="42" s="1"/>
  <c r="I453" i="42" s="1"/>
  <c r="L453" i="42"/>
  <c r="H453" i="42" s="1"/>
  <c r="N452" i="42"/>
  <c r="O452" i="42" s="1"/>
  <c r="P452" i="42" s="1"/>
  <c r="M452" i="42" s="1"/>
  <c r="I452" i="42" s="1"/>
  <c r="L452" i="42"/>
  <c r="N451" i="42"/>
  <c r="O451" i="42" s="1"/>
  <c r="P451" i="42" s="1"/>
  <c r="M451" i="42" s="1"/>
  <c r="I451" i="42" s="1"/>
  <c r="L451" i="42"/>
  <c r="H451" i="42" s="1"/>
  <c r="N450" i="42"/>
  <c r="O450" i="42" s="1"/>
  <c r="L450" i="42"/>
  <c r="N449" i="42"/>
  <c r="O449" i="42" s="1"/>
  <c r="P449" i="42" s="1"/>
  <c r="M449" i="42" s="1"/>
  <c r="I449" i="42" s="1"/>
  <c r="L449" i="42"/>
  <c r="H449" i="42" s="1"/>
  <c r="N448" i="42"/>
  <c r="O448" i="42" s="1"/>
  <c r="L448" i="42"/>
  <c r="N447" i="42"/>
  <c r="O447" i="42" s="1"/>
  <c r="P447" i="42" s="1"/>
  <c r="M447" i="42" s="1"/>
  <c r="I447" i="42" s="1"/>
  <c r="L447" i="42"/>
  <c r="H447" i="42" s="1"/>
  <c r="N446" i="42"/>
  <c r="O446" i="42" s="1"/>
  <c r="L446" i="42"/>
  <c r="N445" i="42"/>
  <c r="O445" i="42" s="1"/>
  <c r="P445" i="42" s="1"/>
  <c r="M445" i="42" s="1"/>
  <c r="I445" i="42" s="1"/>
  <c r="L445" i="42"/>
  <c r="H445" i="42" s="1"/>
  <c r="N444" i="42"/>
  <c r="L444" i="42"/>
  <c r="N443" i="42"/>
  <c r="O443" i="42" s="1"/>
  <c r="P443" i="42" s="1"/>
  <c r="M443" i="42" s="1"/>
  <c r="I443" i="42" s="1"/>
  <c r="L443" i="42"/>
  <c r="H443" i="42" s="1"/>
  <c r="N442" i="42"/>
  <c r="O442" i="42" s="1"/>
  <c r="P442" i="42" s="1"/>
  <c r="M442" i="42" s="1"/>
  <c r="I442" i="42" s="1"/>
  <c r="L442" i="42"/>
  <c r="N441" i="42"/>
  <c r="O441" i="42" s="1"/>
  <c r="P441" i="42" s="1"/>
  <c r="M441" i="42" s="1"/>
  <c r="I441" i="42" s="1"/>
  <c r="L441" i="42"/>
  <c r="H441" i="42" s="1"/>
  <c r="N440" i="42"/>
  <c r="O440" i="42" s="1"/>
  <c r="L440" i="42"/>
  <c r="N439" i="42"/>
  <c r="O439" i="42" s="1"/>
  <c r="P439" i="42" s="1"/>
  <c r="M439" i="42" s="1"/>
  <c r="I439" i="42" s="1"/>
  <c r="L439" i="42"/>
  <c r="H439" i="42" s="1"/>
  <c r="N438" i="42"/>
  <c r="O438" i="42" s="1"/>
  <c r="L438" i="42"/>
  <c r="N437" i="42"/>
  <c r="O437" i="42" s="1"/>
  <c r="P437" i="42" s="1"/>
  <c r="M437" i="42" s="1"/>
  <c r="I437" i="42" s="1"/>
  <c r="L437" i="42"/>
  <c r="H437" i="42" s="1"/>
  <c r="N436" i="42"/>
  <c r="O436" i="42" s="1"/>
  <c r="L436" i="42"/>
  <c r="N435" i="42"/>
  <c r="O435" i="42" s="1"/>
  <c r="P435" i="42" s="1"/>
  <c r="M435" i="42" s="1"/>
  <c r="I435" i="42" s="1"/>
  <c r="L435" i="42"/>
  <c r="H435" i="42" s="1"/>
  <c r="N434" i="42"/>
  <c r="L434" i="42"/>
  <c r="N433" i="42"/>
  <c r="O433" i="42" s="1"/>
  <c r="P433" i="42" s="1"/>
  <c r="M433" i="42" s="1"/>
  <c r="I433" i="42" s="1"/>
  <c r="L433" i="42"/>
  <c r="H433" i="42" s="1"/>
  <c r="N432" i="42"/>
  <c r="O432" i="42" s="1"/>
  <c r="L432" i="42"/>
  <c r="N431" i="42"/>
  <c r="O431" i="42" s="1"/>
  <c r="P431" i="42" s="1"/>
  <c r="M431" i="42" s="1"/>
  <c r="I431" i="42" s="1"/>
  <c r="L431" i="42"/>
  <c r="H431" i="42" s="1"/>
  <c r="N430" i="42"/>
  <c r="O430" i="42" s="1"/>
  <c r="P430" i="42" s="1"/>
  <c r="M430" i="42" s="1"/>
  <c r="I430" i="42" s="1"/>
  <c r="L430" i="42"/>
  <c r="N429" i="42"/>
  <c r="O429" i="42" s="1"/>
  <c r="P429" i="42" s="1"/>
  <c r="M429" i="42" s="1"/>
  <c r="I429" i="42" s="1"/>
  <c r="L429" i="42"/>
  <c r="H429" i="42" s="1"/>
  <c r="N428" i="42"/>
  <c r="O428" i="42" s="1"/>
  <c r="P428" i="42" s="1"/>
  <c r="M428" i="42" s="1"/>
  <c r="I428" i="42" s="1"/>
  <c r="L428" i="42"/>
  <c r="N427" i="42"/>
  <c r="O427" i="42" s="1"/>
  <c r="P427" i="42" s="1"/>
  <c r="M427" i="42" s="1"/>
  <c r="I427" i="42" s="1"/>
  <c r="L427" i="42"/>
  <c r="H427" i="42" s="1"/>
  <c r="N426" i="42"/>
  <c r="L426" i="42"/>
  <c r="N425" i="42"/>
  <c r="O425" i="42" s="1"/>
  <c r="P425" i="42" s="1"/>
  <c r="M425" i="42" s="1"/>
  <c r="I425" i="42" s="1"/>
  <c r="L425" i="42"/>
  <c r="H425" i="42" s="1"/>
  <c r="N424" i="42"/>
  <c r="O424" i="42" s="1"/>
  <c r="P424" i="42" s="1"/>
  <c r="M424" i="42" s="1"/>
  <c r="L424" i="42"/>
  <c r="N423" i="42"/>
  <c r="O423" i="42" s="1"/>
  <c r="P423" i="42" s="1"/>
  <c r="M423" i="42" s="1"/>
  <c r="I423" i="42" s="1"/>
  <c r="L423" i="42"/>
  <c r="H423" i="42" s="1"/>
  <c r="N422" i="42"/>
  <c r="L422" i="42"/>
  <c r="N421" i="42"/>
  <c r="O421" i="42" s="1"/>
  <c r="P421" i="42" s="1"/>
  <c r="M421" i="42" s="1"/>
  <c r="I421" i="42" s="1"/>
  <c r="L421" i="42"/>
  <c r="H421" i="42" s="1"/>
  <c r="N420" i="42"/>
  <c r="O420" i="42" s="1"/>
  <c r="L420" i="42"/>
  <c r="N419" i="42"/>
  <c r="O419" i="42" s="1"/>
  <c r="L419" i="42"/>
  <c r="H419" i="42" s="1"/>
  <c r="N418" i="42"/>
  <c r="L418" i="42"/>
  <c r="N417" i="42"/>
  <c r="L417" i="42"/>
  <c r="H417" i="42" s="1"/>
  <c r="N416" i="42"/>
  <c r="O416" i="42" s="1"/>
  <c r="P416" i="42" s="1"/>
  <c r="M416" i="42" s="1"/>
  <c r="I416" i="42" s="1"/>
  <c r="L416" i="42"/>
  <c r="N415" i="42"/>
  <c r="O415" i="42" s="1"/>
  <c r="L415" i="42"/>
  <c r="H415" i="42" s="1"/>
  <c r="N414" i="42"/>
  <c r="O414" i="42" s="1"/>
  <c r="P414" i="42" s="1"/>
  <c r="M414" i="42" s="1"/>
  <c r="I414" i="42" s="1"/>
  <c r="L414" i="42"/>
  <c r="N413" i="42"/>
  <c r="L413" i="42"/>
  <c r="H413" i="42" s="1"/>
  <c r="N412" i="42"/>
  <c r="O412" i="42" s="1"/>
  <c r="P412" i="42" s="1"/>
  <c r="M412" i="42" s="1"/>
  <c r="I412" i="42" s="1"/>
  <c r="L412" i="42"/>
  <c r="N411" i="42"/>
  <c r="L411" i="42"/>
  <c r="H411" i="42" s="1"/>
  <c r="N410" i="42"/>
  <c r="L410" i="42"/>
  <c r="N409" i="42"/>
  <c r="L409" i="42"/>
  <c r="H409" i="42" s="1"/>
  <c r="N408" i="42"/>
  <c r="O408" i="42" s="1"/>
  <c r="P408" i="42" s="1"/>
  <c r="M408" i="42" s="1"/>
  <c r="I408" i="42" s="1"/>
  <c r="L408" i="42"/>
  <c r="N407" i="42"/>
  <c r="O407" i="42" s="1"/>
  <c r="L407" i="42"/>
  <c r="H407" i="42" s="1"/>
  <c r="N406" i="42"/>
  <c r="O406" i="42" s="1"/>
  <c r="P406" i="42" s="1"/>
  <c r="M406" i="42" s="1"/>
  <c r="I406" i="42" s="1"/>
  <c r="L406" i="42"/>
  <c r="N405" i="42"/>
  <c r="L405" i="42"/>
  <c r="H405" i="42" s="1"/>
  <c r="N404" i="42"/>
  <c r="O404" i="42" s="1"/>
  <c r="P404" i="42" s="1"/>
  <c r="M404" i="42" s="1"/>
  <c r="I404" i="42" s="1"/>
  <c r="L404" i="42"/>
  <c r="N403" i="42"/>
  <c r="O403" i="42" s="1"/>
  <c r="L403" i="42"/>
  <c r="H403" i="42" s="1"/>
  <c r="N402" i="42"/>
  <c r="L402" i="42"/>
  <c r="N401" i="42"/>
  <c r="O401" i="42" s="1"/>
  <c r="L401" i="42"/>
  <c r="H401" i="42" s="1"/>
  <c r="N400" i="42"/>
  <c r="O400" i="42" s="1"/>
  <c r="P400" i="42" s="1"/>
  <c r="M400" i="42" s="1"/>
  <c r="I400" i="42" s="1"/>
  <c r="L400" i="42"/>
  <c r="N399" i="42"/>
  <c r="O399" i="42" s="1"/>
  <c r="L399" i="42"/>
  <c r="H399" i="42" s="1"/>
  <c r="N398" i="42"/>
  <c r="O398" i="42" s="1"/>
  <c r="P398" i="42" s="1"/>
  <c r="M398" i="42" s="1"/>
  <c r="I398" i="42" s="1"/>
  <c r="L398" i="42"/>
  <c r="N397" i="42"/>
  <c r="O397" i="42" s="1"/>
  <c r="L397" i="42"/>
  <c r="H397" i="42" s="1"/>
  <c r="N396" i="42"/>
  <c r="O396" i="42" s="1"/>
  <c r="P396" i="42" s="1"/>
  <c r="M396" i="42" s="1"/>
  <c r="I396" i="42" s="1"/>
  <c r="L396" i="42"/>
  <c r="N395" i="42"/>
  <c r="O395" i="42" s="1"/>
  <c r="L395" i="42"/>
  <c r="H395" i="42" s="1"/>
  <c r="N394" i="42"/>
  <c r="L394" i="42"/>
  <c r="N393" i="42"/>
  <c r="O393" i="42" s="1"/>
  <c r="P393" i="42" s="1"/>
  <c r="M393" i="42" s="1"/>
  <c r="I393" i="42" s="1"/>
  <c r="L393" i="42"/>
  <c r="H393" i="42" s="1"/>
  <c r="N392" i="42"/>
  <c r="O392" i="42" s="1"/>
  <c r="P392" i="42" s="1"/>
  <c r="M392" i="42" s="1"/>
  <c r="I392" i="42" s="1"/>
  <c r="L392" i="42"/>
  <c r="N391" i="42"/>
  <c r="L391" i="42"/>
  <c r="H391" i="42" s="1"/>
  <c r="N390" i="42"/>
  <c r="O390" i="42" s="1"/>
  <c r="P390" i="42" s="1"/>
  <c r="M390" i="42" s="1"/>
  <c r="I390" i="42" s="1"/>
  <c r="L390" i="42"/>
  <c r="N389" i="42"/>
  <c r="O389" i="42" s="1"/>
  <c r="P389" i="42" s="1"/>
  <c r="M389" i="42" s="1"/>
  <c r="I389" i="42" s="1"/>
  <c r="L389" i="42"/>
  <c r="H389" i="42" s="1"/>
  <c r="N388" i="42"/>
  <c r="O388" i="42" s="1"/>
  <c r="P388" i="42" s="1"/>
  <c r="M388" i="42" s="1"/>
  <c r="I388" i="42" s="1"/>
  <c r="L388" i="42"/>
  <c r="N387" i="42"/>
  <c r="L387" i="42"/>
  <c r="H387" i="42" s="1"/>
  <c r="N386" i="42"/>
  <c r="O386" i="42" s="1"/>
  <c r="L386" i="42"/>
  <c r="N385" i="42"/>
  <c r="O385" i="42" s="1"/>
  <c r="P385" i="42" s="1"/>
  <c r="M385" i="42" s="1"/>
  <c r="I385" i="42" s="1"/>
  <c r="L385" i="42"/>
  <c r="H385" i="42" s="1"/>
  <c r="N384" i="42"/>
  <c r="O384" i="42" s="1"/>
  <c r="P384" i="42" s="1"/>
  <c r="M384" i="42" s="1"/>
  <c r="I384" i="42" s="1"/>
  <c r="L384" i="42"/>
  <c r="N383" i="42"/>
  <c r="L383" i="42"/>
  <c r="H383" i="42" s="1"/>
  <c r="N382" i="42"/>
  <c r="O382" i="42" s="1"/>
  <c r="P382" i="42" s="1"/>
  <c r="M382" i="42" s="1"/>
  <c r="I382" i="42" s="1"/>
  <c r="L382" i="42"/>
  <c r="N381" i="42"/>
  <c r="O381" i="42" s="1"/>
  <c r="L381" i="42"/>
  <c r="H381" i="42" s="1"/>
  <c r="N380" i="42"/>
  <c r="O380" i="42" s="1"/>
  <c r="P380" i="42" s="1"/>
  <c r="M380" i="42" s="1"/>
  <c r="I380" i="42" s="1"/>
  <c r="L380" i="42"/>
  <c r="N379" i="42"/>
  <c r="O379" i="42" s="1"/>
  <c r="L379" i="42"/>
  <c r="H379" i="42" s="1"/>
  <c r="N378" i="42"/>
  <c r="O378" i="42" s="1"/>
  <c r="P378" i="42" s="1"/>
  <c r="M378" i="42" s="1"/>
  <c r="I378" i="42" s="1"/>
  <c r="L378" i="42"/>
  <c r="N377" i="42"/>
  <c r="O377" i="42" s="1"/>
  <c r="L377" i="42"/>
  <c r="H377" i="42" s="1"/>
  <c r="N376" i="42"/>
  <c r="O376" i="42" s="1"/>
  <c r="P376" i="42" s="1"/>
  <c r="M376" i="42" s="1"/>
  <c r="I376" i="42" s="1"/>
  <c r="L376" i="42"/>
  <c r="N375" i="42"/>
  <c r="L375" i="42"/>
  <c r="H375" i="42" s="1"/>
  <c r="N374" i="42"/>
  <c r="O374" i="42" s="1"/>
  <c r="P374" i="42" s="1"/>
  <c r="M374" i="42" s="1"/>
  <c r="I374" i="42" s="1"/>
  <c r="L374" i="42"/>
  <c r="N373" i="42"/>
  <c r="L373" i="42"/>
  <c r="H373" i="42" s="1"/>
  <c r="N372" i="42"/>
  <c r="O372" i="42" s="1"/>
  <c r="P372" i="42" s="1"/>
  <c r="M372" i="42" s="1"/>
  <c r="I372" i="42" s="1"/>
  <c r="L372" i="42"/>
  <c r="N371" i="42"/>
  <c r="O371" i="42" s="1"/>
  <c r="L371" i="42"/>
  <c r="H371" i="42" s="1"/>
  <c r="N370" i="42"/>
  <c r="O370" i="42" s="1"/>
  <c r="P370" i="42" s="1"/>
  <c r="M370" i="42" s="1"/>
  <c r="I370" i="42" s="1"/>
  <c r="L370" i="42"/>
  <c r="N369" i="42"/>
  <c r="O369" i="42" s="1"/>
  <c r="P369" i="42" s="1"/>
  <c r="M369" i="42" s="1"/>
  <c r="I369" i="42" s="1"/>
  <c r="L369" i="42"/>
  <c r="H369" i="42" s="1"/>
  <c r="N368" i="42"/>
  <c r="O368" i="42" s="1"/>
  <c r="L368" i="42"/>
  <c r="N367" i="42"/>
  <c r="L367" i="42"/>
  <c r="H367" i="42" s="1"/>
  <c r="N366" i="42"/>
  <c r="O366" i="42" s="1"/>
  <c r="P366" i="42" s="1"/>
  <c r="M366" i="42" s="1"/>
  <c r="I366" i="42" s="1"/>
  <c r="L366" i="42"/>
  <c r="N365" i="42"/>
  <c r="L365" i="42"/>
  <c r="H365" i="42" s="1"/>
  <c r="N364" i="42"/>
  <c r="O364" i="42" s="1"/>
  <c r="P364" i="42" s="1"/>
  <c r="M364" i="42" s="1"/>
  <c r="I364" i="42" s="1"/>
  <c r="L364" i="42"/>
  <c r="N363" i="42"/>
  <c r="L363" i="42"/>
  <c r="H363" i="42" s="1"/>
  <c r="N362" i="42"/>
  <c r="O362" i="42" s="1"/>
  <c r="P362" i="42" s="1"/>
  <c r="M362" i="42" s="1"/>
  <c r="I362" i="42" s="1"/>
  <c r="L362" i="42"/>
  <c r="N361" i="42"/>
  <c r="O361" i="42" s="1"/>
  <c r="L361" i="42"/>
  <c r="H361" i="42" s="1"/>
  <c r="N360" i="42"/>
  <c r="O360" i="42" s="1"/>
  <c r="L360" i="42"/>
  <c r="N359" i="42"/>
  <c r="L359" i="42"/>
  <c r="H359" i="42" s="1"/>
  <c r="N358" i="42"/>
  <c r="L358" i="42"/>
  <c r="N357" i="42"/>
  <c r="O357" i="42" s="1"/>
  <c r="P357" i="42" s="1"/>
  <c r="M357" i="42" s="1"/>
  <c r="I357" i="42" s="1"/>
  <c r="L357" i="42"/>
  <c r="H357" i="42" s="1"/>
  <c r="N356" i="42"/>
  <c r="O356" i="42" s="1"/>
  <c r="P356" i="42" s="1"/>
  <c r="M356" i="42" s="1"/>
  <c r="I356" i="42" s="1"/>
  <c r="L356" i="42"/>
  <c r="N355" i="42"/>
  <c r="O355" i="42" s="1"/>
  <c r="L355" i="42"/>
  <c r="H355" i="42" s="1"/>
  <c r="N354" i="42"/>
  <c r="O354" i="42" s="1"/>
  <c r="P354" i="42" s="1"/>
  <c r="M354" i="42" s="1"/>
  <c r="I354" i="42" s="1"/>
  <c r="L354" i="42"/>
  <c r="N353" i="42"/>
  <c r="O353" i="42" s="1"/>
  <c r="P353" i="42" s="1"/>
  <c r="M353" i="42" s="1"/>
  <c r="I353" i="42" s="1"/>
  <c r="L353" i="42"/>
  <c r="H353" i="42" s="1"/>
  <c r="N352" i="42"/>
  <c r="L352" i="42"/>
  <c r="N351" i="42"/>
  <c r="L351" i="42"/>
  <c r="H351" i="42" s="1"/>
  <c r="N350" i="42"/>
  <c r="O350" i="42" s="1"/>
  <c r="P350" i="42" s="1"/>
  <c r="M350" i="42" s="1"/>
  <c r="I350" i="42" s="1"/>
  <c r="L350" i="42"/>
  <c r="N349" i="42"/>
  <c r="O349" i="42" s="1"/>
  <c r="L349" i="42"/>
  <c r="H349" i="42" s="1"/>
  <c r="N348" i="42"/>
  <c r="O348" i="42" s="1"/>
  <c r="P348" i="42" s="1"/>
  <c r="M348" i="42" s="1"/>
  <c r="I348" i="42" s="1"/>
  <c r="L348" i="42"/>
  <c r="N347" i="42"/>
  <c r="O347" i="42" s="1"/>
  <c r="L347" i="42"/>
  <c r="H347" i="42" s="1"/>
  <c r="N346" i="42"/>
  <c r="L346" i="42"/>
  <c r="N345" i="42"/>
  <c r="L345" i="42"/>
  <c r="H345" i="42" s="1"/>
  <c r="N344" i="42"/>
  <c r="O344" i="42" s="1"/>
  <c r="L344" i="42"/>
  <c r="N343" i="42"/>
  <c r="O343" i="42" s="1"/>
  <c r="P343" i="42" s="1"/>
  <c r="M343" i="42" s="1"/>
  <c r="I343" i="42" s="1"/>
  <c r="L343" i="42"/>
  <c r="H343" i="42" s="1"/>
  <c r="N342" i="42"/>
  <c r="O342" i="42" s="1"/>
  <c r="P342" i="42" s="1"/>
  <c r="M342" i="42" s="1"/>
  <c r="I342" i="42" s="1"/>
  <c r="L342" i="42"/>
  <c r="N341" i="42"/>
  <c r="O341" i="42" s="1"/>
  <c r="L341" i="42"/>
  <c r="H341" i="42" s="1"/>
  <c r="N340" i="42"/>
  <c r="O340" i="42" s="1"/>
  <c r="P340" i="42" s="1"/>
  <c r="M340" i="42" s="1"/>
  <c r="I340" i="42" s="1"/>
  <c r="L340" i="42"/>
  <c r="N339" i="42"/>
  <c r="L339" i="42"/>
  <c r="H339" i="42" s="1"/>
  <c r="N338" i="42"/>
  <c r="O338" i="42" s="1"/>
  <c r="L338" i="42"/>
  <c r="N337" i="42"/>
  <c r="L337" i="42"/>
  <c r="H337" i="42" s="1"/>
  <c r="N336" i="42"/>
  <c r="O336" i="42" s="1"/>
  <c r="P336" i="42" s="1"/>
  <c r="M336" i="42" s="1"/>
  <c r="I336" i="42" s="1"/>
  <c r="L336" i="42"/>
  <c r="N335" i="42"/>
  <c r="O335" i="42" s="1"/>
  <c r="P335" i="42" s="1"/>
  <c r="M335" i="42" s="1"/>
  <c r="I335" i="42" s="1"/>
  <c r="L335" i="42"/>
  <c r="H335" i="42" s="1"/>
  <c r="N334" i="42"/>
  <c r="L334" i="42"/>
  <c r="N333" i="42"/>
  <c r="O333" i="42" s="1"/>
  <c r="P333" i="42" s="1"/>
  <c r="M333" i="42" s="1"/>
  <c r="I333" i="42" s="1"/>
  <c r="L333" i="42"/>
  <c r="H333" i="42" s="1"/>
  <c r="N332" i="42"/>
  <c r="O332" i="42" s="1"/>
  <c r="P332" i="42" s="1"/>
  <c r="M332" i="42" s="1"/>
  <c r="I332" i="42" s="1"/>
  <c r="L332" i="42"/>
  <c r="N331" i="42"/>
  <c r="O331" i="42" s="1"/>
  <c r="L331" i="42"/>
  <c r="H331" i="42" s="1"/>
  <c r="N330" i="42"/>
  <c r="O330" i="42" s="1"/>
  <c r="L330" i="42"/>
  <c r="N329" i="42"/>
  <c r="O329" i="42" s="1"/>
  <c r="L329" i="42"/>
  <c r="H329" i="42" s="1"/>
  <c r="N328" i="42"/>
  <c r="O328" i="42" s="1"/>
  <c r="P328" i="42" s="1"/>
  <c r="M328" i="42" s="1"/>
  <c r="I328" i="42" s="1"/>
  <c r="L328" i="42"/>
  <c r="N327" i="42"/>
  <c r="O327" i="42" s="1"/>
  <c r="L327" i="42"/>
  <c r="H327" i="42" s="1"/>
  <c r="N326" i="42"/>
  <c r="O326" i="42" s="1"/>
  <c r="L326" i="42"/>
  <c r="N325" i="42"/>
  <c r="L325" i="42"/>
  <c r="H325" i="42" s="1"/>
  <c r="N324" i="42"/>
  <c r="O324" i="42" s="1"/>
  <c r="P324" i="42" s="1"/>
  <c r="M324" i="42" s="1"/>
  <c r="I324" i="42" s="1"/>
  <c r="L324" i="42"/>
  <c r="N323" i="42"/>
  <c r="O323" i="42" s="1"/>
  <c r="L323" i="42"/>
  <c r="H323" i="42" s="1"/>
  <c r="N322" i="42"/>
  <c r="O322" i="42" s="1"/>
  <c r="L322" i="42"/>
  <c r="N321" i="42"/>
  <c r="O321" i="42" s="1"/>
  <c r="P321" i="42" s="1"/>
  <c r="M321" i="42" s="1"/>
  <c r="I321" i="42" s="1"/>
  <c r="L321" i="42"/>
  <c r="H321" i="42" s="1"/>
  <c r="N320" i="42"/>
  <c r="O320" i="42" s="1"/>
  <c r="P320" i="42" s="1"/>
  <c r="M320" i="42" s="1"/>
  <c r="I320" i="42" s="1"/>
  <c r="L320" i="42"/>
  <c r="N319" i="42"/>
  <c r="O319" i="42" s="1"/>
  <c r="L319" i="42"/>
  <c r="H319" i="42" s="1"/>
  <c r="N318" i="42"/>
  <c r="O318" i="42" s="1"/>
  <c r="L318" i="42"/>
  <c r="N317" i="42"/>
  <c r="L317" i="42"/>
  <c r="H317" i="42" s="1"/>
  <c r="N316" i="42"/>
  <c r="O316" i="42" s="1"/>
  <c r="P316" i="42" s="1"/>
  <c r="M316" i="42" s="1"/>
  <c r="I316" i="42" s="1"/>
  <c r="L316" i="42"/>
  <c r="N315" i="42"/>
  <c r="L315" i="42"/>
  <c r="H315" i="42" s="1"/>
  <c r="N314" i="42"/>
  <c r="O314" i="42" s="1"/>
  <c r="L314" i="42"/>
  <c r="N313" i="42"/>
  <c r="L313" i="42"/>
  <c r="H313" i="42" s="1"/>
  <c r="N312" i="42"/>
  <c r="O312" i="42" s="1"/>
  <c r="L312" i="42"/>
  <c r="N311" i="42"/>
  <c r="L311" i="42"/>
  <c r="H311" i="42" s="1"/>
  <c r="N310" i="42"/>
  <c r="O310" i="42" s="1"/>
  <c r="L310" i="42"/>
  <c r="N309" i="42"/>
  <c r="L309" i="42"/>
  <c r="H309" i="42" s="1"/>
  <c r="N308" i="42"/>
  <c r="L308" i="42"/>
  <c r="N307" i="42"/>
  <c r="L307" i="42"/>
  <c r="H307" i="42" s="1"/>
  <c r="N306" i="42"/>
  <c r="O306" i="42" s="1"/>
  <c r="L306" i="42"/>
  <c r="N305" i="42"/>
  <c r="L305" i="42"/>
  <c r="H305" i="42" s="1"/>
  <c r="N304" i="42"/>
  <c r="O304" i="42" s="1"/>
  <c r="L304" i="42"/>
  <c r="N303" i="42"/>
  <c r="L303" i="42"/>
  <c r="H303" i="42" s="1"/>
  <c r="N302" i="42"/>
  <c r="O302" i="42" s="1"/>
  <c r="L302" i="42"/>
  <c r="N301" i="42"/>
  <c r="L301" i="42"/>
  <c r="H301" i="42" s="1"/>
  <c r="N300" i="42"/>
  <c r="L300" i="42"/>
  <c r="N299" i="42"/>
  <c r="L299" i="42"/>
  <c r="H299" i="42" s="1"/>
  <c r="N298" i="42"/>
  <c r="L298" i="42"/>
  <c r="N297" i="42"/>
  <c r="L297" i="42"/>
  <c r="H297" i="42" s="1"/>
  <c r="N296" i="42"/>
  <c r="O296" i="42" s="1"/>
  <c r="L296" i="42"/>
  <c r="N295" i="42"/>
  <c r="L295" i="42"/>
  <c r="H295" i="42" s="1"/>
  <c r="N294" i="42"/>
  <c r="O294" i="42" s="1"/>
  <c r="L294" i="42"/>
  <c r="N293" i="42"/>
  <c r="L293" i="42"/>
  <c r="H293" i="42" s="1"/>
  <c r="N292" i="42"/>
  <c r="O292" i="42" s="1"/>
  <c r="L292" i="42"/>
  <c r="N291" i="42"/>
  <c r="O291" i="42" s="1"/>
  <c r="L291" i="42"/>
  <c r="H291" i="42" s="1"/>
  <c r="N290" i="42"/>
  <c r="O290" i="42" s="1"/>
  <c r="L290" i="42"/>
  <c r="N289" i="42"/>
  <c r="L289" i="42"/>
  <c r="H289" i="42" s="1"/>
  <c r="N288" i="42"/>
  <c r="O288" i="42" s="1"/>
  <c r="L288" i="42"/>
  <c r="N287" i="42"/>
  <c r="L287" i="42"/>
  <c r="H287" i="42" s="1"/>
  <c r="N286" i="42"/>
  <c r="O286" i="42" s="1"/>
  <c r="L286" i="42"/>
  <c r="N285" i="42"/>
  <c r="L285" i="42"/>
  <c r="H285" i="42" s="1"/>
  <c r="N284" i="42"/>
  <c r="O284" i="42" s="1"/>
  <c r="P284" i="42" s="1"/>
  <c r="M284" i="42" s="1"/>
  <c r="I284" i="42" s="1"/>
  <c r="L284" i="42"/>
  <c r="N283" i="42"/>
  <c r="L283" i="42"/>
  <c r="H283" i="42" s="1"/>
  <c r="N282" i="42"/>
  <c r="O282" i="42" s="1"/>
  <c r="P282" i="42" s="1"/>
  <c r="M282" i="42" s="1"/>
  <c r="I282" i="42" s="1"/>
  <c r="L282" i="42"/>
  <c r="N281" i="42"/>
  <c r="L281" i="42"/>
  <c r="H281" i="42" s="1"/>
  <c r="N280" i="42"/>
  <c r="L280" i="42"/>
  <c r="N279" i="42"/>
  <c r="L279" i="42"/>
  <c r="H279" i="42" s="1"/>
  <c r="N278" i="42"/>
  <c r="L278" i="42"/>
  <c r="N277" i="42"/>
  <c r="L277" i="42"/>
  <c r="H277" i="42" s="1"/>
  <c r="N276" i="42"/>
  <c r="O276" i="42" s="1"/>
  <c r="L276" i="42"/>
  <c r="N275" i="42"/>
  <c r="L275" i="42"/>
  <c r="H275" i="42" s="1"/>
  <c r="N274" i="42"/>
  <c r="L274" i="42"/>
  <c r="N273" i="42"/>
  <c r="L273" i="42"/>
  <c r="H273" i="42" s="1"/>
  <c r="N272" i="42"/>
  <c r="O272" i="42" s="1"/>
  <c r="L272" i="42"/>
  <c r="N271" i="42"/>
  <c r="L271" i="42"/>
  <c r="H271" i="42" s="1"/>
  <c r="N270" i="42"/>
  <c r="O270" i="42" s="1"/>
  <c r="L270" i="42"/>
  <c r="N269" i="42"/>
  <c r="L269" i="42"/>
  <c r="H269" i="42" s="1"/>
  <c r="N268" i="42"/>
  <c r="O268" i="42" s="1"/>
  <c r="L268" i="42"/>
  <c r="N267" i="42"/>
  <c r="L267" i="42"/>
  <c r="H267" i="42" s="1"/>
  <c r="N266" i="42"/>
  <c r="O266" i="42" s="1"/>
  <c r="L266" i="42"/>
  <c r="N265" i="42"/>
  <c r="O265" i="42" s="1"/>
  <c r="P265" i="42" s="1"/>
  <c r="M265" i="42" s="1"/>
  <c r="I265" i="42" s="1"/>
  <c r="L265" i="42"/>
  <c r="H265" i="42" s="1"/>
  <c r="N264" i="42"/>
  <c r="O264" i="42" s="1"/>
  <c r="L264" i="42"/>
  <c r="N263" i="42"/>
  <c r="L263" i="42"/>
  <c r="H263" i="42" s="1"/>
  <c r="N262" i="42"/>
  <c r="O262" i="42" s="1"/>
  <c r="L262" i="42"/>
  <c r="N261" i="42"/>
  <c r="O261" i="42" s="1"/>
  <c r="P261" i="42" s="1"/>
  <c r="M261" i="42" s="1"/>
  <c r="I261" i="42" s="1"/>
  <c r="L261" i="42"/>
  <c r="H261" i="42" s="1"/>
  <c r="N260" i="42"/>
  <c r="O260" i="42" s="1"/>
  <c r="L260" i="42"/>
  <c r="N259" i="42"/>
  <c r="L259" i="42"/>
  <c r="H259" i="42" s="1"/>
  <c r="N258" i="42"/>
  <c r="O258" i="42" s="1"/>
  <c r="L258" i="42"/>
  <c r="N257" i="42"/>
  <c r="O257" i="42" s="1"/>
  <c r="P257" i="42" s="1"/>
  <c r="M257" i="42" s="1"/>
  <c r="I257" i="42" s="1"/>
  <c r="L257" i="42"/>
  <c r="H257" i="42" s="1"/>
  <c r="N256" i="42"/>
  <c r="O256" i="42" s="1"/>
  <c r="L256" i="42"/>
  <c r="N255" i="42"/>
  <c r="L255" i="42"/>
  <c r="H255" i="42" s="1"/>
  <c r="N254" i="42"/>
  <c r="O254" i="42" s="1"/>
  <c r="L254" i="42"/>
  <c r="N253" i="42"/>
  <c r="O253" i="42" s="1"/>
  <c r="P253" i="42" s="1"/>
  <c r="M253" i="42" s="1"/>
  <c r="I253" i="42" s="1"/>
  <c r="L253" i="42"/>
  <c r="H253" i="42" s="1"/>
  <c r="N252" i="42"/>
  <c r="O252" i="42" s="1"/>
  <c r="L252" i="42"/>
  <c r="N251" i="42"/>
  <c r="L251" i="42"/>
  <c r="H251" i="42" s="1"/>
  <c r="N250" i="42"/>
  <c r="L250" i="42"/>
  <c r="N249" i="42"/>
  <c r="O249" i="42" s="1"/>
  <c r="P249" i="42" s="1"/>
  <c r="M249" i="42" s="1"/>
  <c r="I249" i="42" s="1"/>
  <c r="L249" i="42"/>
  <c r="H249" i="42" s="1"/>
  <c r="N248" i="42"/>
  <c r="O248" i="42" s="1"/>
  <c r="L248" i="42"/>
  <c r="N247" i="42"/>
  <c r="L247" i="42"/>
  <c r="H247" i="42" s="1"/>
  <c r="N246" i="42"/>
  <c r="O246" i="42" s="1"/>
  <c r="L246" i="42"/>
  <c r="N245" i="42"/>
  <c r="O245" i="42" s="1"/>
  <c r="P245" i="42" s="1"/>
  <c r="M245" i="42" s="1"/>
  <c r="I245" i="42" s="1"/>
  <c r="L245" i="42"/>
  <c r="H245" i="42" s="1"/>
  <c r="N244" i="42"/>
  <c r="O244" i="42" s="1"/>
  <c r="L244" i="42"/>
  <c r="N243" i="42"/>
  <c r="L243" i="42"/>
  <c r="H243" i="42" s="1"/>
  <c r="N242" i="42"/>
  <c r="O242" i="42" s="1"/>
  <c r="L242" i="42"/>
  <c r="N241" i="42"/>
  <c r="O241" i="42" s="1"/>
  <c r="L241" i="42"/>
  <c r="H241" i="42" s="1"/>
  <c r="N240" i="42"/>
  <c r="O240" i="42" s="1"/>
  <c r="L240" i="42"/>
  <c r="N239" i="42"/>
  <c r="L239" i="42"/>
  <c r="H239" i="42" s="1"/>
  <c r="N238" i="42"/>
  <c r="L238" i="42"/>
  <c r="N237" i="42"/>
  <c r="L237" i="42"/>
  <c r="H237" i="42" s="1"/>
  <c r="N236" i="42"/>
  <c r="O236" i="42" s="1"/>
  <c r="L236" i="42"/>
  <c r="N235" i="42"/>
  <c r="L235" i="42"/>
  <c r="H235" i="42" s="1"/>
  <c r="N234" i="42"/>
  <c r="O234" i="42" s="1"/>
  <c r="L234" i="42"/>
  <c r="N233" i="42"/>
  <c r="L233" i="42"/>
  <c r="H233" i="42" s="1"/>
  <c r="N232" i="42"/>
  <c r="O232" i="42" s="1"/>
  <c r="L232" i="42"/>
  <c r="N231" i="42"/>
  <c r="L231" i="42"/>
  <c r="H231" i="42" s="1"/>
  <c r="N230" i="42"/>
  <c r="O230" i="42" s="1"/>
  <c r="P230" i="42" s="1"/>
  <c r="M230" i="42" s="1"/>
  <c r="I230" i="42" s="1"/>
  <c r="L230" i="42"/>
  <c r="N229" i="42"/>
  <c r="L229" i="42"/>
  <c r="H229" i="42" s="1"/>
  <c r="N228" i="42"/>
  <c r="O228" i="42" s="1"/>
  <c r="L228" i="42"/>
  <c r="N227" i="42"/>
  <c r="L227" i="42"/>
  <c r="H227" i="42" s="1"/>
  <c r="N226" i="42"/>
  <c r="O226" i="42" s="1"/>
  <c r="P226" i="42" s="1"/>
  <c r="M226" i="42" s="1"/>
  <c r="I226" i="42" s="1"/>
  <c r="L226" i="42"/>
  <c r="N225" i="42"/>
  <c r="L225" i="42"/>
  <c r="H225" i="42" s="1"/>
  <c r="N224" i="42"/>
  <c r="L224" i="42"/>
  <c r="N223" i="42"/>
  <c r="L223" i="42"/>
  <c r="H223" i="42" s="1"/>
  <c r="N222" i="42"/>
  <c r="L222" i="42"/>
  <c r="N221" i="42"/>
  <c r="L221" i="42"/>
  <c r="H221" i="42" s="1"/>
  <c r="N220" i="42"/>
  <c r="O220" i="42" s="1"/>
  <c r="L220" i="42"/>
  <c r="N219" i="42"/>
  <c r="L219" i="42"/>
  <c r="H219" i="42" s="1"/>
  <c r="N218" i="42"/>
  <c r="O218" i="42" s="1"/>
  <c r="P218" i="42" s="1"/>
  <c r="M218" i="42" s="1"/>
  <c r="I218" i="42" s="1"/>
  <c r="L218" i="42"/>
  <c r="N217" i="42"/>
  <c r="L217" i="42"/>
  <c r="H217" i="42" s="1"/>
  <c r="N216" i="42"/>
  <c r="O216" i="42" s="1"/>
  <c r="P216" i="42" s="1"/>
  <c r="M216" i="42" s="1"/>
  <c r="I216" i="42" s="1"/>
  <c r="L216" i="42"/>
  <c r="N215" i="42"/>
  <c r="O215" i="42" s="1"/>
  <c r="P215" i="42" s="1"/>
  <c r="M215" i="42" s="1"/>
  <c r="I215" i="42" s="1"/>
  <c r="L215" i="42"/>
  <c r="H215" i="42" s="1"/>
  <c r="N214" i="42"/>
  <c r="O214" i="42" s="1"/>
  <c r="L214" i="42"/>
  <c r="N213" i="42"/>
  <c r="O213" i="42" s="1"/>
  <c r="L213" i="42"/>
  <c r="H213" i="42" s="1"/>
  <c r="N212" i="42"/>
  <c r="O212" i="42" s="1"/>
  <c r="L212" i="42"/>
  <c r="N211" i="42"/>
  <c r="L211" i="42"/>
  <c r="H211" i="42" s="1"/>
  <c r="N210" i="42"/>
  <c r="O210" i="42" s="1"/>
  <c r="L210" i="42"/>
  <c r="N209" i="42"/>
  <c r="L209" i="42"/>
  <c r="H209" i="42" s="1"/>
  <c r="N208" i="42"/>
  <c r="O208" i="42" s="1"/>
  <c r="L208" i="42"/>
  <c r="N207" i="42"/>
  <c r="L207" i="42"/>
  <c r="H207" i="42" s="1"/>
  <c r="N206" i="42"/>
  <c r="O206" i="42" s="1"/>
  <c r="L206" i="42"/>
  <c r="N205" i="42"/>
  <c r="L205" i="42"/>
  <c r="H205" i="42" s="1"/>
  <c r="N204" i="42"/>
  <c r="O204" i="42" s="1"/>
  <c r="L204" i="42"/>
  <c r="N203" i="42"/>
  <c r="L203" i="42"/>
  <c r="H203" i="42" s="1"/>
  <c r="N202" i="42"/>
  <c r="O202" i="42" s="1"/>
  <c r="L202" i="42"/>
  <c r="N201" i="42"/>
  <c r="L201" i="42"/>
  <c r="H201" i="42" s="1"/>
  <c r="N200" i="42"/>
  <c r="O200" i="42" s="1"/>
  <c r="L200" i="42"/>
  <c r="N199" i="42"/>
  <c r="L199" i="42"/>
  <c r="H199" i="42" s="1"/>
  <c r="N198" i="42"/>
  <c r="O198" i="42" s="1"/>
  <c r="L198" i="42"/>
  <c r="N197" i="42"/>
  <c r="L197" i="42"/>
  <c r="H197" i="42" s="1"/>
  <c r="N196" i="42"/>
  <c r="O196" i="42" s="1"/>
  <c r="L196" i="42"/>
  <c r="N195" i="42"/>
  <c r="L195" i="42"/>
  <c r="H195" i="42" s="1"/>
  <c r="N194" i="42"/>
  <c r="O194" i="42" s="1"/>
  <c r="L194" i="42"/>
  <c r="N193" i="42"/>
  <c r="L193" i="42"/>
  <c r="H193" i="42" s="1"/>
  <c r="N192" i="42"/>
  <c r="O192" i="42" s="1"/>
  <c r="L192" i="42"/>
  <c r="N191" i="42"/>
  <c r="L191" i="42"/>
  <c r="H191" i="42" s="1"/>
  <c r="N190" i="42"/>
  <c r="O190" i="42" s="1"/>
  <c r="L190" i="42"/>
  <c r="N189" i="42"/>
  <c r="L189" i="42"/>
  <c r="H189" i="42" s="1"/>
  <c r="N188" i="42"/>
  <c r="L188" i="42"/>
  <c r="N187" i="42"/>
  <c r="O187" i="42" s="1"/>
  <c r="L187" i="42"/>
  <c r="H187" i="42" s="1"/>
  <c r="N186" i="42"/>
  <c r="O186" i="42" s="1"/>
  <c r="L186" i="42"/>
  <c r="N185" i="42"/>
  <c r="O185" i="42" s="1"/>
  <c r="L185" i="42"/>
  <c r="H185" i="42" s="1"/>
  <c r="N184" i="42"/>
  <c r="O184" i="42" s="1"/>
  <c r="L184" i="42"/>
  <c r="N183" i="42"/>
  <c r="L183" i="42"/>
  <c r="H183" i="42" s="1"/>
  <c r="N182" i="42"/>
  <c r="O182" i="42" s="1"/>
  <c r="P182" i="42" s="1"/>
  <c r="M182" i="42" s="1"/>
  <c r="I182" i="42" s="1"/>
  <c r="L182" i="42"/>
  <c r="N181" i="42"/>
  <c r="L181" i="42"/>
  <c r="H181" i="42" s="1"/>
  <c r="N180" i="42"/>
  <c r="O180" i="42" s="1"/>
  <c r="P180" i="42" s="1"/>
  <c r="M180" i="42" s="1"/>
  <c r="I180" i="42" s="1"/>
  <c r="L180" i="42"/>
  <c r="N179" i="42"/>
  <c r="O179" i="42" s="1"/>
  <c r="P179" i="42" s="1"/>
  <c r="M179" i="42" s="1"/>
  <c r="I179" i="42" s="1"/>
  <c r="L179" i="42"/>
  <c r="H179" i="42" s="1"/>
  <c r="N178" i="42"/>
  <c r="O178" i="42" s="1"/>
  <c r="L178" i="42"/>
  <c r="N177" i="42"/>
  <c r="O177" i="42" s="1"/>
  <c r="P177" i="42" s="1"/>
  <c r="M177" i="42" s="1"/>
  <c r="I177" i="42" s="1"/>
  <c r="L177" i="42"/>
  <c r="H177" i="42" s="1"/>
  <c r="N176" i="42"/>
  <c r="L176" i="42"/>
  <c r="N175" i="42"/>
  <c r="O175" i="42" s="1"/>
  <c r="P175" i="42" s="1"/>
  <c r="M175" i="42" s="1"/>
  <c r="I175" i="42" s="1"/>
  <c r="L175" i="42"/>
  <c r="H175" i="42" s="1"/>
  <c r="N174" i="42"/>
  <c r="L174" i="42"/>
  <c r="N173" i="42"/>
  <c r="O173" i="42" s="1"/>
  <c r="P173" i="42" s="1"/>
  <c r="M173" i="42" s="1"/>
  <c r="I173" i="42" s="1"/>
  <c r="L173" i="42"/>
  <c r="H173" i="42" s="1"/>
  <c r="N172" i="42"/>
  <c r="O172" i="42" s="1"/>
  <c r="L172" i="42"/>
  <c r="N171" i="42"/>
  <c r="O171" i="42" s="1"/>
  <c r="P171" i="42" s="1"/>
  <c r="M171" i="42" s="1"/>
  <c r="I171" i="42" s="1"/>
  <c r="L171" i="42"/>
  <c r="H171" i="42" s="1"/>
  <c r="N170" i="42"/>
  <c r="L170" i="42"/>
  <c r="N169" i="42"/>
  <c r="O169" i="42" s="1"/>
  <c r="P169" i="42" s="1"/>
  <c r="M169" i="42" s="1"/>
  <c r="I169" i="42" s="1"/>
  <c r="L169" i="42"/>
  <c r="H169" i="42" s="1"/>
  <c r="N168" i="42"/>
  <c r="O168" i="42" s="1"/>
  <c r="P168" i="42" s="1"/>
  <c r="M168" i="42" s="1"/>
  <c r="I168" i="42" s="1"/>
  <c r="L168" i="42"/>
  <c r="N167" i="42"/>
  <c r="O167" i="42" s="1"/>
  <c r="P167" i="42" s="1"/>
  <c r="M167" i="42" s="1"/>
  <c r="I167" i="42" s="1"/>
  <c r="L167" i="42"/>
  <c r="H167" i="42" s="1"/>
  <c r="N166" i="42"/>
  <c r="O166" i="42" s="1"/>
  <c r="L166" i="42"/>
  <c r="N165" i="42"/>
  <c r="O165" i="42" s="1"/>
  <c r="P165" i="42" s="1"/>
  <c r="M165" i="42" s="1"/>
  <c r="I165" i="42" s="1"/>
  <c r="L165" i="42"/>
  <c r="H165" i="42" s="1"/>
  <c r="N164" i="42"/>
  <c r="L164" i="42"/>
  <c r="N163" i="42"/>
  <c r="O163" i="42" s="1"/>
  <c r="P163" i="42" s="1"/>
  <c r="M163" i="42" s="1"/>
  <c r="I163" i="42" s="1"/>
  <c r="L163" i="42"/>
  <c r="H163" i="42" s="1"/>
  <c r="N162" i="42"/>
  <c r="L162" i="42"/>
  <c r="N161" i="42"/>
  <c r="O161" i="42" s="1"/>
  <c r="P161" i="42" s="1"/>
  <c r="M161" i="42" s="1"/>
  <c r="I161" i="42" s="1"/>
  <c r="L161" i="42"/>
  <c r="H161" i="42" s="1"/>
  <c r="N160" i="42"/>
  <c r="O160" i="42" s="1"/>
  <c r="L160" i="42"/>
  <c r="N159" i="42"/>
  <c r="O159" i="42" s="1"/>
  <c r="P159" i="42" s="1"/>
  <c r="M159" i="42" s="1"/>
  <c r="I159" i="42" s="1"/>
  <c r="L159" i="42"/>
  <c r="H159" i="42" s="1"/>
  <c r="N158" i="42"/>
  <c r="L158" i="42"/>
  <c r="N157" i="42"/>
  <c r="O157" i="42" s="1"/>
  <c r="P157" i="42" s="1"/>
  <c r="M157" i="42" s="1"/>
  <c r="I157" i="42" s="1"/>
  <c r="L157" i="42"/>
  <c r="H157" i="42" s="1"/>
  <c r="N156" i="42"/>
  <c r="O156" i="42" s="1"/>
  <c r="P156" i="42" s="1"/>
  <c r="M156" i="42" s="1"/>
  <c r="I156" i="42" s="1"/>
  <c r="L156" i="42"/>
  <c r="N155" i="42"/>
  <c r="O155" i="42" s="1"/>
  <c r="P155" i="42" s="1"/>
  <c r="M155" i="42" s="1"/>
  <c r="I155" i="42" s="1"/>
  <c r="L155" i="42"/>
  <c r="H155" i="42" s="1"/>
  <c r="N154" i="42"/>
  <c r="O154" i="42" s="1"/>
  <c r="L154" i="42"/>
  <c r="N153" i="42"/>
  <c r="O153" i="42" s="1"/>
  <c r="P153" i="42" s="1"/>
  <c r="M153" i="42" s="1"/>
  <c r="I153" i="42" s="1"/>
  <c r="L153" i="42"/>
  <c r="H153" i="42" s="1"/>
  <c r="N152" i="42"/>
  <c r="O152" i="42" s="1"/>
  <c r="L152" i="42"/>
  <c r="N151" i="42"/>
  <c r="O151" i="42" s="1"/>
  <c r="P151" i="42" s="1"/>
  <c r="M151" i="42" s="1"/>
  <c r="I151" i="42" s="1"/>
  <c r="L151" i="42"/>
  <c r="H151" i="42" s="1"/>
  <c r="N150" i="42"/>
  <c r="L150" i="42"/>
  <c r="N149" i="42"/>
  <c r="O149" i="42" s="1"/>
  <c r="P149" i="42" s="1"/>
  <c r="M149" i="42" s="1"/>
  <c r="I149" i="42" s="1"/>
  <c r="L149" i="42"/>
  <c r="H149" i="42" s="1"/>
  <c r="N148" i="42"/>
  <c r="O148" i="42" s="1"/>
  <c r="L148" i="42"/>
  <c r="N147" i="42"/>
  <c r="O147" i="42" s="1"/>
  <c r="P147" i="42" s="1"/>
  <c r="M147" i="42" s="1"/>
  <c r="I147" i="42" s="1"/>
  <c r="L147" i="42"/>
  <c r="H147" i="42" s="1"/>
  <c r="N146" i="42"/>
  <c r="L146" i="42"/>
  <c r="N145" i="42"/>
  <c r="O145" i="42" s="1"/>
  <c r="P145" i="42" s="1"/>
  <c r="M145" i="42" s="1"/>
  <c r="I145" i="42" s="1"/>
  <c r="L145" i="42"/>
  <c r="H145" i="42" s="1"/>
  <c r="N144" i="42"/>
  <c r="O144" i="42" s="1"/>
  <c r="P144" i="42" s="1"/>
  <c r="M144" i="42" s="1"/>
  <c r="I144" i="42" s="1"/>
  <c r="L144" i="42"/>
  <c r="N143" i="42"/>
  <c r="O143" i="42" s="1"/>
  <c r="P143" i="42" s="1"/>
  <c r="M143" i="42" s="1"/>
  <c r="I143" i="42" s="1"/>
  <c r="L143" i="42"/>
  <c r="H143" i="42" s="1"/>
  <c r="N142" i="42"/>
  <c r="O142" i="42" s="1"/>
  <c r="L142" i="42"/>
  <c r="N141" i="42"/>
  <c r="O141" i="42" s="1"/>
  <c r="P141" i="42" s="1"/>
  <c r="M141" i="42" s="1"/>
  <c r="I141" i="42" s="1"/>
  <c r="L141" i="42"/>
  <c r="H141" i="42" s="1"/>
  <c r="N140" i="42"/>
  <c r="O140" i="42" s="1"/>
  <c r="P140" i="42" s="1"/>
  <c r="M140" i="42" s="1"/>
  <c r="I140" i="42" s="1"/>
  <c r="L140" i="42"/>
  <c r="N139" i="42"/>
  <c r="O139" i="42" s="1"/>
  <c r="P139" i="42" s="1"/>
  <c r="M139" i="42" s="1"/>
  <c r="I139" i="42" s="1"/>
  <c r="L139" i="42"/>
  <c r="H139" i="42" s="1"/>
  <c r="N138" i="42"/>
  <c r="L138" i="42"/>
  <c r="N137" i="42"/>
  <c r="O137" i="42" s="1"/>
  <c r="P137" i="42" s="1"/>
  <c r="M137" i="42" s="1"/>
  <c r="I137" i="42" s="1"/>
  <c r="L137" i="42"/>
  <c r="H137" i="42" s="1"/>
  <c r="N136" i="42"/>
  <c r="O136" i="42" s="1"/>
  <c r="P136" i="42" s="1"/>
  <c r="M136" i="42" s="1"/>
  <c r="I136" i="42" s="1"/>
  <c r="L136" i="42"/>
  <c r="N135" i="42"/>
  <c r="O135" i="42" s="1"/>
  <c r="P135" i="42" s="1"/>
  <c r="M135" i="42" s="1"/>
  <c r="I135" i="42" s="1"/>
  <c r="L135" i="42"/>
  <c r="H135" i="42" s="1"/>
  <c r="N134" i="42"/>
  <c r="O134" i="42" s="1"/>
  <c r="L134" i="42"/>
  <c r="N133" i="42"/>
  <c r="O133" i="42" s="1"/>
  <c r="P133" i="42" s="1"/>
  <c r="M133" i="42" s="1"/>
  <c r="I133" i="42" s="1"/>
  <c r="L133" i="42"/>
  <c r="H133" i="42" s="1"/>
  <c r="N132" i="42"/>
  <c r="L132" i="42"/>
  <c r="N131" i="42"/>
  <c r="O131" i="42" s="1"/>
  <c r="P131" i="42" s="1"/>
  <c r="M131" i="42" s="1"/>
  <c r="I131" i="42" s="1"/>
  <c r="L131" i="42"/>
  <c r="H131" i="42" s="1"/>
  <c r="N130" i="42"/>
  <c r="L130" i="42"/>
  <c r="N129" i="42"/>
  <c r="O129" i="42" s="1"/>
  <c r="P129" i="42" s="1"/>
  <c r="M129" i="42" s="1"/>
  <c r="I129" i="42" s="1"/>
  <c r="L129" i="42"/>
  <c r="H129" i="42" s="1"/>
  <c r="N128" i="42"/>
  <c r="L128" i="42"/>
  <c r="N127" i="42"/>
  <c r="O127" i="42" s="1"/>
  <c r="P127" i="42" s="1"/>
  <c r="M127" i="42" s="1"/>
  <c r="I127" i="42" s="1"/>
  <c r="L127" i="42"/>
  <c r="H127" i="42" s="1"/>
  <c r="N126" i="42"/>
  <c r="O126" i="42" s="1"/>
  <c r="P126" i="42" s="1"/>
  <c r="M126" i="42" s="1"/>
  <c r="I126" i="42" s="1"/>
  <c r="L126" i="42"/>
  <c r="N125" i="42"/>
  <c r="O125" i="42" s="1"/>
  <c r="P125" i="42" s="1"/>
  <c r="M125" i="42" s="1"/>
  <c r="I125" i="42" s="1"/>
  <c r="L125" i="42"/>
  <c r="H125" i="42" s="1"/>
  <c r="N124" i="42"/>
  <c r="O124" i="42" s="1"/>
  <c r="P124" i="42" s="1"/>
  <c r="M124" i="42" s="1"/>
  <c r="L124" i="42"/>
  <c r="N123" i="42"/>
  <c r="O123" i="42" s="1"/>
  <c r="P123" i="42" s="1"/>
  <c r="M123" i="42" s="1"/>
  <c r="I123" i="42" s="1"/>
  <c r="L123" i="42"/>
  <c r="H123" i="42" s="1"/>
  <c r="N122" i="42"/>
  <c r="O122" i="42" s="1"/>
  <c r="P122" i="42" s="1"/>
  <c r="M122" i="42" s="1"/>
  <c r="I122" i="42" s="1"/>
  <c r="L122" i="42"/>
  <c r="N121" i="42"/>
  <c r="L121" i="42"/>
  <c r="H121" i="42" s="1"/>
  <c r="N120" i="42"/>
  <c r="O120" i="42" s="1"/>
  <c r="L120" i="42"/>
  <c r="N119" i="42"/>
  <c r="O119" i="42" s="1"/>
  <c r="P119" i="42" s="1"/>
  <c r="M119" i="42" s="1"/>
  <c r="I119" i="42" s="1"/>
  <c r="L119" i="42"/>
  <c r="H119" i="42" s="1"/>
  <c r="N118" i="42"/>
  <c r="O118" i="42" s="1"/>
  <c r="P118" i="42" s="1"/>
  <c r="M118" i="42" s="1"/>
  <c r="I118" i="42" s="1"/>
  <c r="L118" i="42"/>
  <c r="N117" i="42"/>
  <c r="O117" i="42" s="1"/>
  <c r="P117" i="42" s="1"/>
  <c r="M117" i="42" s="1"/>
  <c r="I117" i="42" s="1"/>
  <c r="L117" i="42"/>
  <c r="H117" i="42" s="1"/>
  <c r="N116" i="42"/>
  <c r="L116" i="42"/>
  <c r="N115" i="42"/>
  <c r="O115" i="42" s="1"/>
  <c r="P115" i="42" s="1"/>
  <c r="M115" i="42" s="1"/>
  <c r="I115" i="42" s="1"/>
  <c r="L115" i="42"/>
  <c r="H115" i="42" s="1"/>
  <c r="N114" i="42"/>
  <c r="O114" i="42" s="1"/>
  <c r="L114" i="42"/>
  <c r="N113" i="42"/>
  <c r="O113" i="42" s="1"/>
  <c r="P113" i="42" s="1"/>
  <c r="M113" i="42" s="1"/>
  <c r="I113" i="42" s="1"/>
  <c r="L113" i="42"/>
  <c r="H113" i="42" s="1"/>
  <c r="N112" i="42"/>
  <c r="O112" i="42" s="1"/>
  <c r="L112" i="42"/>
  <c r="N111" i="42"/>
  <c r="O111" i="42" s="1"/>
  <c r="P111" i="42" s="1"/>
  <c r="M111" i="42" s="1"/>
  <c r="I111" i="42" s="1"/>
  <c r="L111" i="42"/>
  <c r="H111" i="42" s="1"/>
  <c r="N110" i="42"/>
  <c r="O110" i="42" s="1"/>
  <c r="L110" i="42"/>
  <c r="N109" i="42"/>
  <c r="O109" i="42" s="1"/>
  <c r="P109" i="42" s="1"/>
  <c r="M109" i="42" s="1"/>
  <c r="I109" i="42" s="1"/>
  <c r="L109" i="42"/>
  <c r="H109" i="42" s="1"/>
  <c r="N108" i="42"/>
  <c r="O108" i="42" s="1"/>
  <c r="L108" i="42"/>
  <c r="N107" i="42"/>
  <c r="O107" i="42" s="1"/>
  <c r="P107" i="42" s="1"/>
  <c r="M107" i="42" s="1"/>
  <c r="I107" i="42" s="1"/>
  <c r="L107" i="42"/>
  <c r="H107" i="42" s="1"/>
  <c r="N106" i="42"/>
  <c r="O106" i="42" s="1"/>
  <c r="P106" i="42" s="1"/>
  <c r="M106" i="42" s="1"/>
  <c r="I106" i="42" s="1"/>
  <c r="L106" i="42"/>
  <c r="N105" i="42"/>
  <c r="O105" i="42" s="1"/>
  <c r="P105" i="42" s="1"/>
  <c r="M105" i="42" s="1"/>
  <c r="I105" i="42" s="1"/>
  <c r="L105" i="42"/>
  <c r="H105" i="42" s="1"/>
  <c r="N104" i="42"/>
  <c r="O104" i="42" s="1"/>
  <c r="P104" i="42" s="1"/>
  <c r="M104" i="42" s="1"/>
  <c r="I104" i="42" s="1"/>
  <c r="L104" i="42"/>
  <c r="N103" i="42"/>
  <c r="O103" i="42" s="1"/>
  <c r="P103" i="42" s="1"/>
  <c r="M103" i="42" s="1"/>
  <c r="I103" i="42" s="1"/>
  <c r="L103" i="42"/>
  <c r="H103" i="42" s="1"/>
  <c r="N102" i="42"/>
  <c r="O102" i="42" s="1"/>
  <c r="P102" i="42" s="1"/>
  <c r="M102" i="42" s="1"/>
  <c r="I102" i="42" s="1"/>
  <c r="L102" i="42"/>
  <c r="N101" i="42"/>
  <c r="O101" i="42" s="1"/>
  <c r="P101" i="42" s="1"/>
  <c r="M101" i="42" s="1"/>
  <c r="I101" i="42" s="1"/>
  <c r="L101" i="42"/>
  <c r="H101" i="42" s="1"/>
  <c r="N100" i="42"/>
  <c r="O100" i="42" s="1"/>
  <c r="P100" i="42" s="1"/>
  <c r="M100" i="42" s="1"/>
  <c r="I100" i="42" s="1"/>
  <c r="L100" i="42"/>
  <c r="N99" i="42"/>
  <c r="O99" i="42" s="1"/>
  <c r="P99" i="42" s="1"/>
  <c r="M99" i="42" s="1"/>
  <c r="I99" i="42" s="1"/>
  <c r="L99" i="42"/>
  <c r="H99" i="42" s="1"/>
  <c r="N98" i="42"/>
  <c r="O98" i="42" s="1"/>
  <c r="L98" i="42"/>
  <c r="N97" i="42"/>
  <c r="O97" i="42" s="1"/>
  <c r="P97" i="42" s="1"/>
  <c r="M97" i="42" s="1"/>
  <c r="I97" i="42" s="1"/>
  <c r="L97" i="42"/>
  <c r="H97" i="42" s="1"/>
  <c r="N96" i="42"/>
  <c r="O96" i="42" s="1"/>
  <c r="L96" i="42"/>
  <c r="N95" i="42"/>
  <c r="O95" i="42" s="1"/>
  <c r="P95" i="42" s="1"/>
  <c r="M95" i="42" s="1"/>
  <c r="I95" i="42" s="1"/>
  <c r="L95" i="42"/>
  <c r="H95" i="42" s="1"/>
  <c r="N94" i="42"/>
  <c r="O94" i="42" s="1"/>
  <c r="L94" i="42"/>
  <c r="N93" i="42"/>
  <c r="O93" i="42" s="1"/>
  <c r="P93" i="42" s="1"/>
  <c r="M93" i="42" s="1"/>
  <c r="I93" i="42" s="1"/>
  <c r="L93" i="42"/>
  <c r="H93" i="42" s="1"/>
  <c r="N92" i="42"/>
  <c r="O92" i="42" s="1"/>
  <c r="L92" i="42"/>
  <c r="N91" i="42"/>
  <c r="O91" i="42" s="1"/>
  <c r="P91" i="42" s="1"/>
  <c r="M91" i="42" s="1"/>
  <c r="I91" i="42" s="1"/>
  <c r="L91" i="42"/>
  <c r="H91" i="42" s="1"/>
  <c r="N90" i="42"/>
  <c r="O90" i="42" s="1"/>
  <c r="L90" i="42"/>
  <c r="N89" i="42"/>
  <c r="O89" i="42" s="1"/>
  <c r="P89" i="42" s="1"/>
  <c r="M89" i="42" s="1"/>
  <c r="I89" i="42" s="1"/>
  <c r="L89" i="42"/>
  <c r="H89" i="42" s="1"/>
  <c r="N88" i="42"/>
  <c r="O88" i="42" s="1"/>
  <c r="P88" i="42" s="1"/>
  <c r="M88" i="42" s="1"/>
  <c r="I88" i="42" s="1"/>
  <c r="L88" i="42"/>
  <c r="N87" i="42"/>
  <c r="O87" i="42" s="1"/>
  <c r="P87" i="42" s="1"/>
  <c r="M87" i="42" s="1"/>
  <c r="I87" i="42" s="1"/>
  <c r="L87" i="42"/>
  <c r="H87" i="42" s="1"/>
  <c r="N86" i="42"/>
  <c r="O86" i="42" s="1"/>
  <c r="P86" i="42" s="1"/>
  <c r="M86" i="42" s="1"/>
  <c r="I86" i="42" s="1"/>
  <c r="L86" i="42"/>
  <c r="N85" i="42"/>
  <c r="O85" i="42" s="1"/>
  <c r="P85" i="42" s="1"/>
  <c r="M85" i="42" s="1"/>
  <c r="I85" i="42" s="1"/>
  <c r="L85" i="42"/>
  <c r="H85" i="42" s="1"/>
  <c r="N84" i="42"/>
  <c r="O84" i="42" s="1"/>
  <c r="L84" i="42"/>
  <c r="N83" i="42"/>
  <c r="O83" i="42" s="1"/>
  <c r="P83" i="42" s="1"/>
  <c r="M83" i="42" s="1"/>
  <c r="I83" i="42" s="1"/>
  <c r="L83" i="42"/>
  <c r="H83" i="42" s="1"/>
  <c r="N82" i="42"/>
  <c r="O82" i="42" s="1"/>
  <c r="P82" i="42" s="1"/>
  <c r="M82" i="42" s="1"/>
  <c r="I82" i="42" s="1"/>
  <c r="L82" i="42"/>
  <c r="N81" i="42"/>
  <c r="O81" i="42" s="1"/>
  <c r="P81" i="42" s="1"/>
  <c r="M81" i="42" s="1"/>
  <c r="I81" i="42" s="1"/>
  <c r="L81" i="42"/>
  <c r="H81" i="42" s="1"/>
  <c r="N80" i="42"/>
  <c r="O80" i="42" s="1"/>
  <c r="L80" i="42"/>
  <c r="N79" i="42"/>
  <c r="O79" i="42" s="1"/>
  <c r="P79" i="42" s="1"/>
  <c r="M79" i="42" s="1"/>
  <c r="I79" i="42" s="1"/>
  <c r="L79" i="42"/>
  <c r="H79" i="42" s="1"/>
  <c r="N78" i="42"/>
  <c r="O78" i="42" s="1"/>
  <c r="P78" i="42" s="1"/>
  <c r="M78" i="42" s="1"/>
  <c r="I78" i="42" s="1"/>
  <c r="L78" i="42"/>
  <c r="N77" i="42"/>
  <c r="O77" i="42" s="1"/>
  <c r="P77" i="42" s="1"/>
  <c r="M77" i="42" s="1"/>
  <c r="I77" i="42" s="1"/>
  <c r="L77" i="42"/>
  <c r="H77" i="42" s="1"/>
  <c r="N76" i="42"/>
  <c r="O76" i="42" s="1"/>
  <c r="P76" i="42" s="1"/>
  <c r="M76" i="42" s="1"/>
  <c r="I76" i="42" s="1"/>
  <c r="L76" i="42"/>
  <c r="N75" i="42"/>
  <c r="O75" i="42" s="1"/>
  <c r="P75" i="42" s="1"/>
  <c r="M75" i="42" s="1"/>
  <c r="I75" i="42" s="1"/>
  <c r="L75" i="42"/>
  <c r="H75" i="42" s="1"/>
  <c r="N74" i="42"/>
  <c r="O74" i="42" s="1"/>
  <c r="P74" i="42" s="1"/>
  <c r="M74" i="42" s="1"/>
  <c r="I74" i="42" s="1"/>
  <c r="L74" i="42"/>
  <c r="N73" i="42"/>
  <c r="O73" i="42" s="1"/>
  <c r="P73" i="42" s="1"/>
  <c r="M73" i="42" s="1"/>
  <c r="I73" i="42" s="1"/>
  <c r="L73" i="42"/>
  <c r="H73" i="42" s="1"/>
  <c r="N72" i="42"/>
  <c r="O72" i="42" s="1"/>
  <c r="P72" i="42" s="1"/>
  <c r="M72" i="42" s="1"/>
  <c r="I72" i="42" s="1"/>
  <c r="L72" i="42"/>
  <c r="N71" i="42"/>
  <c r="O71" i="42" s="1"/>
  <c r="P71" i="42" s="1"/>
  <c r="M71" i="42" s="1"/>
  <c r="I71" i="42" s="1"/>
  <c r="L71" i="42"/>
  <c r="H71" i="42" s="1"/>
  <c r="N70" i="42"/>
  <c r="O70" i="42" s="1"/>
  <c r="L70" i="42"/>
  <c r="N69" i="42"/>
  <c r="O69" i="42" s="1"/>
  <c r="P69" i="42" s="1"/>
  <c r="M69" i="42" s="1"/>
  <c r="I69" i="42" s="1"/>
  <c r="L69" i="42"/>
  <c r="H69" i="42" s="1"/>
  <c r="N68" i="42"/>
  <c r="L68" i="42"/>
  <c r="N67" i="42"/>
  <c r="O67" i="42" s="1"/>
  <c r="P67" i="42" s="1"/>
  <c r="M67" i="42" s="1"/>
  <c r="I67" i="42" s="1"/>
  <c r="L67" i="42"/>
  <c r="H67" i="42" s="1"/>
  <c r="N66" i="42"/>
  <c r="L66" i="42"/>
  <c r="N65" i="42"/>
  <c r="O65" i="42" s="1"/>
  <c r="P65" i="42" s="1"/>
  <c r="M65" i="42" s="1"/>
  <c r="I65" i="42" s="1"/>
  <c r="L65" i="42"/>
  <c r="H65" i="42" s="1"/>
  <c r="N64" i="42"/>
  <c r="O64" i="42" s="1"/>
  <c r="L64" i="42"/>
  <c r="N63" i="42"/>
  <c r="O63" i="42" s="1"/>
  <c r="P63" i="42" s="1"/>
  <c r="M63" i="42" s="1"/>
  <c r="I63" i="42" s="1"/>
  <c r="L63" i="42"/>
  <c r="H63" i="42" s="1"/>
  <c r="N62" i="42"/>
  <c r="O62" i="42" s="1"/>
  <c r="P62" i="42" s="1"/>
  <c r="M62" i="42" s="1"/>
  <c r="I62" i="42" s="1"/>
  <c r="L62" i="42"/>
  <c r="N61" i="42"/>
  <c r="O61" i="42" s="1"/>
  <c r="P61" i="42" s="1"/>
  <c r="M61" i="42" s="1"/>
  <c r="I61" i="42" s="1"/>
  <c r="L61" i="42"/>
  <c r="H61" i="42" s="1"/>
  <c r="N60" i="42"/>
  <c r="O60" i="42" s="1"/>
  <c r="P60" i="42" s="1"/>
  <c r="M60" i="42" s="1"/>
  <c r="I60" i="42" s="1"/>
  <c r="L60" i="42"/>
  <c r="N59" i="42"/>
  <c r="O59" i="42" s="1"/>
  <c r="P59" i="42" s="1"/>
  <c r="M59" i="42" s="1"/>
  <c r="I59" i="42" s="1"/>
  <c r="L59" i="42"/>
  <c r="H59" i="42" s="1"/>
  <c r="N58" i="42"/>
  <c r="O58" i="42" s="1"/>
  <c r="P58" i="42" s="1"/>
  <c r="M58" i="42" s="1"/>
  <c r="I58" i="42" s="1"/>
  <c r="L58" i="42"/>
  <c r="N57" i="42"/>
  <c r="O57" i="42" s="1"/>
  <c r="P57" i="42" s="1"/>
  <c r="M57" i="42" s="1"/>
  <c r="I57" i="42" s="1"/>
  <c r="L57" i="42"/>
  <c r="H57" i="42" s="1"/>
  <c r="N56" i="42"/>
  <c r="L56" i="42"/>
  <c r="N55" i="42"/>
  <c r="O55" i="42" s="1"/>
  <c r="P55" i="42" s="1"/>
  <c r="M55" i="42" s="1"/>
  <c r="I55" i="42" s="1"/>
  <c r="L55" i="42"/>
  <c r="H55" i="42" s="1"/>
  <c r="N54" i="42"/>
  <c r="O54" i="42" s="1"/>
  <c r="P54" i="42" s="1"/>
  <c r="M54" i="42" s="1"/>
  <c r="I54" i="42" s="1"/>
  <c r="L54" i="42"/>
  <c r="N53" i="42"/>
  <c r="O53" i="42" s="1"/>
  <c r="P53" i="42" s="1"/>
  <c r="M53" i="42" s="1"/>
  <c r="I53" i="42" s="1"/>
  <c r="L53" i="42"/>
  <c r="H53" i="42" s="1"/>
  <c r="N52" i="42"/>
  <c r="O52" i="42" s="1"/>
  <c r="P52" i="42" s="1"/>
  <c r="M52" i="42" s="1"/>
  <c r="I52" i="42" s="1"/>
  <c r="L52" i="42"/>
  <c r="N51" i="42"/>
  <c r="O51" i="42" s="1"/>
  <c r="P51" i="42" s="1"/>
  <c r="M51" i="42" s="1"/>
  <c r="I51" i="42" s="1"/>
  <c r="L51" i="42"/>
  <c r="H51" i="42" s="1"/>
  <c r="N50" i="42"/>
  <c r="O50" i="42" s="1"/>
  <c r="L50" i="42"/>
  <c r="N49" i="42"/>
  <c r="O49" i="42" s="1"/>
  <c r="P49" i="42" s="1"/>
  <c r="M49" i="42" s="1"/>
  <c r="I49" i="42" s="1"/>
  <c r="L49" i="42"/>
  <c r="H49" i="42" s="1"/>
  <c r="N48" i="42"/>
  <c r="O48" i="42" s="1"/>
  <c r="L48" i="42"/>
  <c r="N47" i="42"/>
  <c r="O47" i="42" s="1"/>
  <c r="P47" i="42" s="1"/>
  <c r="M47" i="42" s="1"/>
  <c r="I47" i="42" s="1"/>
  <c r="L47" i="42"/>
  <c r="H47" i="42" s="1"/>
  <c r="N46" i="42"/>
  <c r="O46" i="42" s="1"/>
  <c r="P46" i="42" s="1"/>
  <c r="M46" i="42" s="1"/>
  <c r="I46" i="42" s="1"/>
  <c r="L46" i="42"/>
  <c r="N45" i="42"/>
  <c r="O45" i="42" s="1"/>
  <c r="P45" i="42" s="1"/>
  <c r="M45" i="42" s="1"/>
  <c r="I45" i="42" s="1"/>
  <c r="L45" i="42"/>
  <c r="H45" i="42" s="1"/>
  <c r="N44" i="42"/>
  <c r="L44" i="42"/>
  <c r="N43" i="42"/>
  <c r="O43" i="42" s="1"/>
  <c r="P43" i="42" s="1"/>
  <c r="M43" i="42" s="1"/>
  <c r="I43" i="42" s="1"/>
  <c r="L43" i="42"/>
  <c r="H43" i="42" s="1"/>
  <c r="N42" i="42"/>
  <c r="O42" i="42" s="1"/>
  <c r="L42" i="42"/>
  <c r="N41" i="42"/>
  <c r="O41" i="42" s="1"/>
  <c r="P41" i="42" s="1"/>
  <c r="M41" i="42" s="1"/>
  <c r="I41" i="42" s="1"/>
  <c r="L41" i="42"/>
  <c r="H41" i="42" s="1"/>
  <c r="N40" i="42"/>
  <c r="O40" i="42" s="1"/>
  <c r="P40" i="42" s="1"/>
  <c r="M40" i="42" s="1"/>
  <c r="I40" i="42" s="1"/>
  <c r="L40" i="42"/>
  <c r="N39" i="42"/>
  <c r="O39" i="42" s="1"/>
  <c r="P39" i="42" s="1"/>
  <c r="M39" i="42" s="1"/>
  <c r="I39" i="42" s="1"/>
  <c r="L39" i="42"/>
  <c r="H39" i="42" s="1"/>
  <c r="N38" i="42"/>
  <c r="O38" i="42" s="1"/>
  <c r="L38" i="42"/>
  <c r="N37" i="42"/>
  <c r="O37" i="42" s="1"/>
  <c r="P37" i="42" s="1"/>
  <c r="M37" i="42" s="1"/>
  <c r="I37" i="42" s="1"/>
  <c r="L37" i="42"/>
  <c r="H37" i="42" s="1"/>
  <c r="N36" i="42"/>
  <c r="O36" i="42" s="1"/>
  <c r="P36" i="42" s="1"/>
  <c r="M36" i="42" s="1"/>
  <c r="I36" i="42" s="1"/>
  <c r="L36" i="42"/>
  <c r="N35" i="42"/>
  <c r="O35" i="42" s="1"/>
  <c r="P35" i="42" s="1"/>
  <c r="M35" i="42" s="1"/>
  <c r="I35" i="42" s="1"/>
  <c r="L35" i="42"/>
  <c r="H35" i="42" s="1"/>
  <c r="N34" i="42"/>
  <c r="O34" i="42" s="1"/>
  <c r="L34" i="42"/>
  <c r="N33" i="42"/>
  <c r="O33" i="42" s="1"/>
  <c r="P33" i="42" s="1"/>
  <c r="M33" i="42" s="1"/>
  <c r="I33" i="42" s="1"/>
  <c r="L33" i="42"/>
  <c r="H33" i="42" s="1"/>
  <c r="N32" i="42"/>
  <c r="O32" i="42" s="1"/>
  <c r="L32" i="42"/>
  <c r="N31" i="42"/>
  <c r="O31" i="42" s="1"/>
  <c r="P31" i="42" s="1"/>
  <c r="M31" i="42" s="1"/>
  <c r="I31" i="42" s="1"/>
  <c r="L31" i="42"/>
  <c r="H31" i="42" s="1"/>
  <c r="N30" i="42"/>
  <c r="L30" i="42"/>
  <c r="N29" i="42"/>
  <c r="O29" i="42" s="1"/>
  <c r="P29" i="42" s="1"/>
  <c r="M29" i="42" s="1"/>
  <c r="I29" i="42" s="1"/>
  <c r="L29" i="42"/>
  <c r="H29" i="42" s="1"/>
  <c r="N28" i="42"/>
  <c r="O28" i="42" s="1"/>
  <c r="P28" i="42" s="1"/>
  <c r="M28" i="42" s="1"/>
  <c r="I28" i="42" s="1"/>
  <c r="L28" i="42"/>
  <c r="N27" i="42"/>
  <c r="O27" i="42" s="1"/>
  <c r="P27" i="42" s="1"/>
  <c r="M27" i="42" s="1"/>
  <c r="I27" i="42" s="1"/>
  <c r="L27" i="42"/>
  <c r="H27" i="42" s="1"/>
  <c r="N26" i="42"/>
  <c r="O26" i="42" s="1"/>
  <c r="P26" i="42" s="1"/>
  <c r="M26" i="42" s="1"/>
  <c r="I26" i="42" s="1"/>
  <c r="L26" i="42"/>
  <c r="N25" i="42"/>
  <c r="O25" i="42" s="1"/>
  <c r="P25" i="42" s="1"/>
  <c r="M25" i="42" s="1"/>
  <c r="I25" i="42" s="1"/>
  <c r="L25" i="42"/>
  <c r="H25" i="42" s="1"/>
  <c r="N24" i="42"/>
  <c r="O24" i="42" s="1"/>
  <c r="P24" i="42" s="1"/>
  <c r="M24" i="42" s="1"/>
  <c r="I24" i="42" s="1"/>
  <c r="L24" i="42"/>
  <c r="N23" i="42"/>
  <c r="O23" i="42" s="1"/>
  <c r="P23" i="42" s="1"/>
  <c r="M23" i="42" s="1"/>
  <c r="I23" i="42" s="1"/>
  <c r="L23" i="42"/>
  <c r="H23" i="42" s="1"/>
  <c r="N22" i="42"/>
  <c r="L22" i="42"/>
  <c r="N21" i="42"/>
  <c r="O21" i="42" s="1"/>
  <c r="P21" i="42" s="1"/>
  <c r="M21" i="42" s="1"/>
  <c r="I21" i="42" s="1"/>
  <c r="L21" i="42"/>
  <c r="H21" i="42" s="1"/>
  <c r="N20" i="42"/>
  <c r="O20" i="42" s="1"/>
  <c r="P20" i="42" s="1"/>
  <c r="M20" i="42" s="1"/>
  <c r="I20" i="42" s="1"/>
  <c r="L20" i="42"/>
  <c r="N19" i="42"/>
  <c r="O19" i="42" s="1"/>
  <c r="P19" i="42" s="1"/>
  <c r="M19" i="42" s="1"/>
  <c r="I19" i="42" s="1"/>
  <c r="L19" i="42"/>
  <c r="H19" i="42" s="1"/>
  <c r="N18" i="42"/>
  <c r="L18" i="42"/>
  <c r="L17" i="42"/>
  <c r="H17" i="42" s="1"/>
  <c r="N505" i="41"/>
  <c r="L505" i="41"/>
  <c r="N504" i="41"/>
  <c r="O504" i="41" s="1"/>
  <c r="L504" i="41"/>
  <c r="H504" i="41" s="1"/>
  <c r="N503" i="41"/>
  <c r="L503" i="41"/>
  <c r="N502" i="41"/>
  <c r="O502" i="41" s="1"/>
  <c r="L502" i="41"/>
  <c r="H502" i="41" s="1"/>
  <c r="N501" i="41"/>
  <c r="L501" i="41"/>
  <c r="N500" i="41"/>
  <c r="O500" i="41" s="1"/>
  <c r="L500" i="41"/>
  <c r="H500" i="41" s="1"/>
  <c r="N499" i="41"/>
  <c r="O499" i="41" s="1"/>
  <c r="P499" i="41" s="1"/>
  <c r="M499" i="41" s="1"/>
  <c r="I499" i="41" s="1"/>
  <c r="L499" i="41"/>
  <c r="N498" i="41"/>
  <c r="O498" i="41" s="1"/>
  <c r="P498" i="41" s="1"/>
  <c r="M498" i="41" s="1"/>
  <c r="I498" i="41" s="1"/>
  <c r="L498" i="41"/>
  <c r="H498" i="41" s="1"/>
  <c r="N497" i="41"/>
  <c r="L497" i="41"/>
  <c r="N496" i="41"/>
  <c r="O496" i="41" s="1"/>
  <c r="P496" i="41" s="1"/>
  <c r="M496" i="41" s="1"/>
  <c r="I496" i="41" s="1"/>
  <c r="L496" i="41"/>
  <c r="H496" i="41" s="1"/>
  <c r="N495" i="41"/>
  <c r="O495" i="41" s="1"/>
  <c r="P495" i="41" s="1"/>
  <c r="M495" i="41" s="1"/>
  <c r="I495" i="41" s="1"/>
  <c r="L495" i="41"/>
  <c r="N494" i="41"/>
  <c r="L494" i="41"/>
  <c r="H494" i="41" s="1"/>
  <c r="N493" i="41"/>
  <c r="O493" i="41" s="1"/>
  <c r="L493" i="41"/>
  <c r="N492" i="41"/>
  <c r="O492" i="41" s="1"/>
  <c r="P492" i="41" s="1"/>
  <c r="M492" i="41" s="1"/>
  <c r="I492" i="41" s="1"/>
  <c r="L492" i="41"/>
  <c r="H492" i="41" s="1"/>
  <c r="N491" i="41"/>
  <c r="O491" i="41" s="1"/>
  <c r="L491" i="41"/>
  <c r="N490" i="41"/>
  <c r="O490" i="41" s="1"/>
  <c r="P490" i="41" s="1"/>
  <c r="M490" i="41" s="1"/>
  <c r="I490" i="41" s="1"/>
  <c r="L490" i="41"/>
  <c r="H490" i="41" s="1"/>
  <c r="N489" i="41"/>
  <c r="L489" i="41"/>
  <c r="N488" i="41"/>
  <c r="O488" i="41" s="1"/>
  <c r="P488" i="41" s="1"/>
  <c r="M488" i="41" s="1"/>
  <c r="I488" i="41" s="1"/>
  <c r="L488" i="41"/>
  <c r="H488" i="41" s="1"/>
  <c r="N487" i="41"/>
  <c r="O487" i="41" s="1"/>
  <c r="L487" i="41"/>
  <c r="N486" i="41"/>
  <c r="O486" i="41" s="1"/>
  <c r="L486" i="41"/>
  <c r="H486" i="41" s="1"/>
  <c r="N485" i="41"/>
  <c r="L485" i="41"/>
  <c r="N484" i="41"/>
  <c r="L484" i="41"/>
  <c r="H484" i="41" s="1"/>
  <c r="N483" i="41"/>
  <c r="O483" i="41" s="1"/>
  <c r="L483" i="41"/>
  <c r="N482" i="41"/>
  <c r="O482" i="41" s="1"/>
  <c r="L482" i="41"/>
  <c r="H482" i="41" s="1"/>
  <c r="N481" i="41"/>
  <c r="L481" i="41"/>
  <c r="N480" i="41"/>
  <c r="O480" i="41" s="1"/>
  <c r="P480" i="41" s="1"/>
  <c r="M480" i="41" s="1"/>
  <c r="I480" i="41" s="1"/>
  <c r="L480" i="41"/>
  <c r="H480" i="41" s="1"/>
  <c r="N479" i="41"/>
  <c r="O479" i="41" s="1"/>
  <c r="P479" i="41" s="1"/>
  <c r="M479" i="41" s="1"/>
  <c r="I479" i="41" s="1"/>
  <c r="L479" i="41"/>
  <c r="N478" i="41"/>
  <c r="O478" i="41" s="1"/>
  <c r="L478" i="41"/>
  <c r="H478" i="41" s="1"/>
  <c r="N477" i="41"/>
  <c r="L477" i="41"/>
  <c r="N476" i="41"/>
  <c r="O476" i="41" s="1"/>
  <c r="P476" i="41" s="1"/>
  <c r="M476" i="41" s="1"/>
  <c r="I476" i="41" s="1"/>
  <c r="L476" i="41"/>
  <c r="H476" i="41" s="1"/>
  <c r="N475" i="41"/>
  <c r="L475" i="41"/>
  <c r="N474" i="41"/>
  <c r="O474" i="41" s="1"/>
  <c r="P474" i="41" s="1"/>
  <c r="M474" i="41" s="1"/>
  <c r="I474" i="41" s="1"/>
  <c r="L474" i="41"/>
  <c r="H474" i="41" s="1"/>
  <c r="N473" i="41"/>
  <c r="L473" i="41"/>
  <c r="N472" i="41"/>
  <c r="O472" i="41" s="1"/>
  <c r="P472" i="41" s="1"/>
  <c r="M472" i="41" s="1"/>
  <c r="I472" i="41" s="1"/>
  <c r="L472" i="41"/>
  <c r="H472" i="41" s="1"/>
  <c r="N471" i="41"/>
  <c r="O471" i="41" s="1"/>
  <c r="P471" i="41" s="1"/>
  <c r="M471" i="41" s="1"/>
  <c r="I471" i="41" s="1"/>
  <c r="L471" i="41"/>
  <c r="N470" i="41"/>
  <c r="O470" i="41" s="1"/>
  <c r="L470" i="41"/>
  <c r="H470" i="41" s="1"/>
  <c r="N469" i="41"/>
  <c r="L469" i="41"/>
  <c r="N468" i="41"/>
  <c r="O468" i="41" s="1"/>
  <c r="P468" i="41" s="1"/>
  <c r="M468" i="41" s="1"/>
  <c r="I468" i="41" s="1"/>
  <c r="L468" i="41"/>
  <c r="H468" i="41" s="1"/>
  <c r="N467" i="41"/>
  <c r="O467" i="41" s="1"/>
  <c r="P467" i="41" s="1"/>
  <c r="M467" i="41" s="1"/>
  <c r="I467" i="41" s="1"/>
  <c r="L467" i="41"/>
  <c r="N466" i="41"/>
  <c r="O466" i="41" s="1"/>
  <c r="L466" i="41"/>
  <c r="H466" i="41" s="1"/>
  <c r="N465" i="41"/>
  <c r="L465" i="41"/>
  <c r="N464" i="41"/>
  <c r="O464" i="41" s="1"/>
  <c r="P464" i="41" s="1"/>
  <c r="M464" i="41" s="1"/>
  <c r="I464" i="41" s="1"/>
  <c r="L464" i="41"/>
  <c r="H464" i="41" s="1"/>
  <c r="N463" i="41"/>
  <c r="O463" i="41" s="1"/>
  <c r="L463" i="41"/>
  <c r="N462" i="41"/>
  <c r="O462" i="41" s="1"/>
  <c r="P462" i="41" s="1"/>
  <c r="M462" i="41" s="1"/>
  <c r="I462" i="41" s="1"/>
  <c r="L462" i="41"/>
  <c r="H462" i="41" s="1"/>
  <c r="N461" i="41"/>
  <c r="O461" i="41" s="1"/>
  <c r="L461" i="41"/>
  <c r="N460" i="41"/>
  <c r="O460" i="41" s="1"/>
  <c r="P460" i="41" s="1"/>
  <c r="M460" i="41" s="1"/>
  <c r="I460" i="41" s="1"/>
  <c r="L460" i="41"/>
  <c r="H460" i="41" s="1"/>
  <c r="N459" i="41"/>
  <c r="O459" i="41" s="1"/>
  <c r="L459" i="41"/>
  <c r="N458" i="41"/>
  <c r="O458" i="41" s="1"/>
  <c r="P458" i="41" s="1"/>
  <c r="M458" i="41" s="1"/>
  <c r="I458" i="41" s="1"/>
  <c r="L458" i="41"/>
  <c r="H458" i="41" s="1"/>
  <c r="N457" i="41"/>
  <c r="O457" i="41" s="1"/>
  <c r="L457" i="41"/>
  <c r="N456" i="41"/>
  <c r="O456" i="41" s="1"/>
  <c r="P456" i="41" s="1"/>
  <c r="M456" i="41" s="1"/>
  <c r="I456" i="41" s="1"/>
  <c r="L456" i="41"/>
  <c r="H456" i="41" s="1"/>
  <c r="N455" i="41"/>
  <c r="O455" i="41" s="1"/>
  <c r="P455" i="41" s="1"/>
  <c r="M455" i="41" s="1"/>
  <c r="I455" i="41" s="1"/>
  <c r="L455" i="41"/>
  <c r="N454" i="41"/>
  <c r="O454" i="41" s="1"/>
  <c r="P454" i="41" s="1"/>
  <c r="M454" i="41" s="1"/>
  <c r="I454" i="41" s="1"/>
  <c r="L454" i="41"/>
  <c r="H454" i="41" s="1"/>
  <c r="N453" i="41"/>
  <c r="L453" i="41"/>
  <c r="N452" i="41"/>
  <c r="O452" i="41" s="1"/>
  <c r="P452" i="41" s="1"/>
  <c r="M452" i="41" s="1"/>
  <c r="I452" i="41" s="1"/>
  <c r="L452" i="41"/>
  <c r="H452" i="41" s="1"/>
  <c r="N451" i="41"/>
  <c r="O451" i="41" s="1"/>
  <c r="P451" i="41" s="1"/>
  <c r="M451" i="41" s="1"/>
  <c r="I451" i="41" s="1"/>
  <c r="L451" i="41"/>
  <c r="N450" i="41"/>
  <c r="O450" i="41" s="1"/>
  <c r="L450" i="41"/>
  <c r="H450" i="41" s="1"/>
  <c r="N449" i="41"/>
  <c r="L449" i="41"/>
  <c r="N448" i="41"/>
  <c r="O448" i="41" s="1"/>
  <c r="P448" i="41" s="1"/>
  <c r="M448" i="41" s="1"/>
  <c r="I448" i="41" s="1"/>
  <c r="L448" i="41"/>
  <c r="H448" i="41" s="1"/>
  <c r="N447" i="41"/>
  <c r="O447" i="41" s="1"/>
  <c r="P447" i="41" s="1"/>
  <c r="M447" i="41" s="1"/>
  <c r="I447" i="41" s="1"/>
  <c r="L447" i="41"/>
  <c r="N446" i="41"/>
  <c r="O446" i="41" s="1"/>
  <c r="L446" i="41"/>
  <c r="H446" i="41" s="1"/>
  <c r="N445" i="41"/>
  <c r="O445" i="41" s="1"/>
  <c r="L445" i="41"/>
  <c r="N444" i="41"/>
  <c r="O444" i="41" s="1"/>
  <c r="L444" i="41"/>
  <c r="H444" i="41" s="1"/>
  <c r="N443" i="41"/>
  <c r="O443" i="41" s="1"/>
  <c r="P443" i="41" s="1"/>
  <c r="M443" i="41" s="1"/>
  <c r="I443" i="41" s="1"/>
  <c r="L443" i="41"/>
  <c r="N442" i="41"/>
  <c r="O442" i="41" s="1"/>
  <c r="L442" i="41"/>
  <c r="H442" i="41" s="1"/>
  <c r="N441" i="41"/>
  <c r="L441" i="41"/>
  <c r="N440" i="41"/>
  <c r="L440" i="41"/>
  <c r="H440" i="41" s="1"/>
  <c r="N439" i="41"/>
  <c r="L439" i="41"/>
  <c r="N438" i="41"/>
  <c r="L438" i="41"/>
  <c r="H438" i="41" s="1"/>
  <c r="N437" i="41"/>
  <c r="L437" i="41"/>
  <c r="N436" i="41"/>
  <c r="O436" i="41" s="1"/>
  <c r="L436" i="41"/>
  <c r="H436" i="41" s="1"/>
  <c r="N435" i="41"/>
  <c r="L435" i="41"/>
  <c r="N434" i="41"/>
  <c r="O434" i="41" s="1"/>
  <c r="P434" i="41" s="1"/>
  <c r="M434" i="41" s="1"/>
  <c r="I434" i="41" s="1"/>
  <c r="L434" i="41"/>
  <c r="H434" i="41" s="1"/>
  <c r="N433" i="41"/>
  <c r="O433" i="41" s="1"/>
  <c r="P433" i="41" s="1"/>
  <c r="M433" i="41" s="1"/>
  <c r="I433" i="41" s="1"/>
  <c r="L433" i="41"/>
  <c r="N432" i="41"/>
  <c r="L432" i="41"/>
  <c r="H432" i="41" s="1"/>
  <c r="N431" i="41"/>
  <c r="O431" i="41" s="1"/>
  <c r="L431" i="41"/>
  <c r="N430" i="41"/>
  <c r="O430" i="41" s="1"/>
  <c r="P430" i="41" s="1"/>
  <c r="M430" i="41" s="1"/>
  <c r="I430" i="41" s="1"/>
  <c r="L430" i="41"/>
  <c r="H430" i="41" s="1"/>
  <c r="N429" i="41"/>
  <c r="O429" i="41" s="1"/>
  <c r="L429" i="41"/>
  <c r="N428" i="41"/>
  <c r="O428" i="41" s="1"/>
  <c r="P428" i="41" s="1"/>
  <c r="M428" i="41" s="1"/>
  <c r="I428" i="41" s="1"/>
  <c r="L428" i="41"/>
  <c r="H428" i="41" s="1"/>
  <c r="N427" i="41"/>
  <c r="O427" i="41" s="1"/>
  <c r="L427" i="41"/>
  <c r="N426" i="41"/>
  <c r="L426" i="41"/>
  <c r="H426" i="41" s="1"/>
  <c r="N425" i="41"/>
  <c r="O425" i="41" s="1"/>
  <c r="P425" i="41" s="1"/>
  <c r="M425" i="41" s="1"/>
  <c r="I425" i="41" s="1"/>
  <c r="L425" i="41"/>
  <c r="N424" i="41"/>
  <c r="O424" i="41" s="1"/>
  <c r="L424" i="41"/>
  <c r="H424" i="41" s="1"/>
  <c r="N423" i="41"/>
  <c r="L423" i="41"/>
  <c r="N422" i="41"/>
  <c r="L422" i="41"/>
  <c r="H422" i="41" s="1"/>
  <c r="N421" i="41"/>
  <c r="L421" i="41"/>
  <c r="N420" i="41"/>
  <c r="L420" i="41"/>
  <c r="H420" i="41" s="1"/>
  <c r="N419" i="41"/>
  <c r="L419" i="41"/>
  <c r="N418" i="41"/>
  <c r="O418" i="41" s="1"/>
  <c r="P418" i="41" s="1"/>
  <c r="M418" i="41" s="1"/>
  <c r="I418" i="41" s="1"/>
  <c r="L418" i="41"/>
  <c r="H418" i="41" s="1"/>
  <c r="N417" i="41"/>
  <c r="L417" i="41"/>
  <c r="N416" i="41"/>
  <c r="O416" i="41" s="1"/>
  <c r="P416" i="41" s="1"/>
  <c r="M416" i="41" s="1"/>
  <c r="I416" i="41" s="1"/>
  <c r="L416" i="41"/>
  <c r="H416" i="41" s="1"/>
  <c r="N415" i="41"/>
  <c r="O415" i="41" s="1"/>
  <c r="P415" i="41" s="1"/>
  <c r="M415" i="41" s="1"/>
  <c r="I415" i="41" s="1"/>
  <c r="L415" i="41"/>
  <c r="N414" i="41"/>
  <c r="O414" i="41" s="1"/>
  <c r="P414" i="41" s="1"/>
  <c r="M414" i="41" s="1"/>
  <c r="I414" i="41" s="1"/>
  <c r="L414" i="41"/>
  <c r="H414" i="41" s="1"/>
  <c r="N413" i="41"/>
  <c r="O413" i="41" s="1"/>
  <c r="L413" i="41"/>
  <c r="N412" i="41"/>
  <c r="O412" i="41" s="1"/>
  <c r="P412" i="41" s="1"/>
  <c r="M412" i="41" s="1"/>
  <c r="I412" i="41" s="1"/>
  <c r="L412" i="41"/>
  <c r="H412" i="41" s="1"/>
  <c r="N411" i="41"/>
  <c r="O411" i="41" s="1"/>
  <c r="P411" i="41" s="1"/>
  <c r="M411" i="41" s="1"/>
  <c r="I411" i="41" s="1"/>
  <c r="L411" i="41"/>
  <c r="N410" i="41"/>
  <c r="O410" i="41" s="1"/>
  <c r="P410" i="41" s="1"/>
  <c r="M410" i="41" s="1"/>
  <c r="I410" i="41" s="1"/>
  <c r="L410" i="41"/>
  <c r="H410" i="41" s="1"/>
  <c r="N409" i="41"/>
  <c r="O409" i="41" s="1"/>
  <c r="P409" i="41" s="1"/>
  <c r="M409" i="41" s="1"/>
  <c r="I409" i="41" s="1"/>
  <c r="L409" i="41"/>
  <c r="N408" i="41"/>
  <c r="O408" i="41" s="1"/>
  <c r="P408" i="41" s="1"/>
  <c r="M408" i="41" s="1"/>
  <c r="I408" i="41" s="1"/>
  <c r="L408" i="41"/>
  <c r="H408" i="41" s="1"/>
  <c r="N407" i="41"/>
  <c r="O407" i="41" s="1"/>
  <c r="P407" i="41" s="1"/>
  <c r="M407" i="41" s="1"/>
  <c r="I407" i="41" s="1"/>
  <c r="L407" i="41"/>
  <c r="N406" i="41"/>
  <c r="O406" i="41" s="1"/>
  <c r="P406" i="41" s="1"/>
  <c r="M406" i="41" s="1"/>
  <c r="I406" i="41" s="1"/>
  <c r="L406" i="41"/>
  <c r="H406" i="41" s="1"/>
  <c r="N405" i="41"/>
  <c r="O405" i="41" s="1"/>
  <c r="L405" i="41"/>
  <c r="N404" i="41"/>
  <c r="O404" i="41" s="1"/>
  <c r="P404" i="41" s="1"/>
  <c r="M404" i="41" s="1"/>
  <c r="I404" i="41" s="1"/>
  <c r="L404" i="41"/>
  <c r="H404" i="41" s="1"/>
  <c r="N403" i="41"/>
  <c r="L403" i="41"/>
  <c r="N402" i="41"/>
  <c r="O402" i="41" s="1"/>
  <c r="P402" i="41" s="1"/>
  <c r="M402" i="41" s="1"/>
  <c r="I402" i="41" s="1"/>
  <c r="L402" i="41"/>
  <c r="H402" i="41" s="1"/>
  <c r="N401" i="41"/>
  <c r="O401" i="41" s="1"/>
  <c r="L401" i="41"/>
  <c r="N400" i="41"/>
  <c r="O400" i="41" s="1"/>
  <c r="P400" i="41" s="1"/>
  <c r="M400" i="41" s="1"/>
  <c r="I400" i="41" s="1"/>
  <c r="L400" i="41"/>
  <c r="H400" i="41" s="1"/>
  <c r="N399" i="41"/>
  <c r="O399" i="41" s="1"/>
  <c r="P399" i="41" s="1"/>
  <c r="M399" i="41" s="1"/>
  <c r="I399" i="41" s="1"/>
  <c r="L399" i="41"/>
  <c r="N398" i="41"/>
  <c r="O398" i="41" s="1"/>
  <c r="P398" i="41" s="1"/>
  <c r="M398" i="41" s="1"/>
  <c r="I398" i="41" s="1"/>
  <c r="L398" i="41"/>
  <c r="H398" i="41" s="1"/>
  <c r="N397" i="41"/>
  <c r="L397" i="41"/>
  <c r="N396" i="41"/>
  <c r="O396" i="41" s="1"/>
  <c r="P396" i="41" s="1"/>
  <c r="M396" i="41" s="1"/>
  <c r="I396" i="41" s="1"/>
  <c r="L396" i="41"/>
  <c r="H396" i="41" s="1"/>
  <c r="N395" i="41"/>
  <c r="O395" i="41" s="1"/>
  <c r="L395" i="41"/>
  <c r="N394" i="41"/>
  <c r="O394" i="41" s="1"/>
  <c r="P394" i="41" s="1"/>
  <c r="M394" i="41" s="1"/>
  <c r="I394" i="41" s="1"/>
  <c r="L394" i="41"/>
  <c r="H394" i="41" s="1"/>
  <c r="N393" i="41"/>
  <c r="O393" i="41" s="1"/>
  <c r="P393" i="41" s="1"/>
  <c r="M393" i="41" s="1"/>
  <c r="I393" i="41" s="1"/>
  <c r="L393" i="41"/>
  <c r="N392" i="41"/>
  <c r="O392" i="41" s="1"/>
  <c r="P392" i="41" s="1"/>
  <c r="M392" i="41" s="1"/>
  <c r="I392" i="41" s="1"/>
  <c r="L392" i="41"/>
  <c r="H392" i="41" s="1"/>
  <c r="N391" i="41"/>
  <c r="O391" i="41" s="1"/>
  <c r="P391" i="41" s="1"/>
  <c r="M391" i="41" s="1"/>
  <c r="I391" i="41" s="1"/>
  <c r="L391" i="41"/>
  <c r="N390" i="41"/>
  <c r="L390" i="41"/>
  <c r="H390" i="41" s="1"/>
  <c r="N389" i="41"/>
  <c r="O389" i="41" s="1"/>
  <c r="P389" i="41" s="1"/>
  <c r="M389" i="41" s="1"/>
  <c r="I389" i="41" s="1"/>
  <c r="L389" i="41"/>
  <c r="N388" i="41"/>
  <c r="O388" i="41" s="1"/>
  <c r="P388" i="41" s="1"/>
  <c r="M388" i="41" s="1"/>
  <c r="I388" i="41" s="1"/>
  <c r="L388" i="41"/>
  <c r="H388" i="41" s="1"/>
  <c r="N387" i="41"/>
  <c r="L387" i="41"/>
  <c r="N386" i="41"/>
  <c r="O386" i="41" s="1"/>
  <c r="L386" i="41"/>
  <c r="H386" i="41" s="1"/>
  <c r="N385" i="41"/>
  <c r="O385" i="41" s="1"/>
  <c r="P385" i="41" s="1"/>
  <c r="M385" i="41" s="1"/>
  <c r="I385" i="41" s="1"/>
  <c r="L385" i="41"/>
  <c r="N384" i="41"/>
  <c r="O384" i="41" s="1"/>
  <c r="P384" i="41" s="1"/>
  <c r="M384" i="41" s="1"/>
  <c r="I384" i="41" s="1"/>
  <c r="L384" i="41"/>
  <c r="H384" i="41" s="1"/>
  <c r="N383" i="41"/>
  <c r="O383" i="41" s="1"/>
  <c r="L383" i="41"/>
  <c r="N382" i="41"/>
  <c r="O382" i="41" s="1"/>
  <c r="P382" i="41" s="1"/>
  <c r="M382" i="41" s="1"/>
  <c r="I382" i="41" s="1"/>
  <c r="L382" i="41"/>
  <c r="H382" i="41" s="1"/>
  <c r="N381" i="41"/>
  <c r="O381" i="41" s="1"/>
  <c r="P381" i="41" s="1"/>
  <c r="M381" i="41" s="1"/>
  <c r="I381" i="41" s="1"/>
  <c r="L381" i="41"/>
  <c r="N380" i="41"/>
  <c r="O380" i="41" s="1"/>
  <c r="P380" i="41" s="1"/>
  <c r="M380" i="41" s="1"/>
  <c r="I380" i="41" s="1"/>
  <c r="L380" i="41"/>
  <c r="H380" i="41" s="1"/>
  <c r="N379" i="41"/>
  <c r="L379" i="41"/>
  <c r="N378" i="41"/>
  <c r="O378" i="41" s="1"/>
  <c r="P378" i="41" s="1"/>
  <c r="M378" i="41" s="1"/>
  <c r="I378" i="41" s="1"/>
  <c r="L378" i="41"/>
  <c r="H378" i="41" s="1"/>
  <c r="N377" i="41"/>
  <c r="O377" i="41" s="1"/>
  <c r="P377" i="41" s="1"/>
  <c r="M377" i="41" s="1"/>
  <c r="I377" i="41" s="1"/>
  <c r="L377" i="41"/>
  <c r="N376" i="41"/>
  <c r="O376" i="41" s="1"/>
  <c r="L376" i="41"/>
  <c r="H376" i="41" s="1"/>
  <c r="N375" i="41"/>
  <c r="O375" i="41" s="1"/>
  <c r="P375" i="41" s="1"/>
  <c r="M375" i="41" s="1"/>
  <c r="I375" i="41" s="1"/>
  <c r="L375" i="41"/>
  <c r="N374" i="41"/>
  <c r="O374" i="41" s="1"/>
  <c r="L374" i="41"/>
  <c r="H374" i="41" s="1"/>
  <c r="N373" i="41"/>
  <c r="O373" i="41" s="1"/>
  <c r="P373" i="41" s="1"/>
  <c r="M373" i="41" s="1"/>
  <c r="I373" i="41" s="1"/>
  <c r="L373" i="41"/>
  <c r="N372" i="41"/>
  <c r="O372" i="41" s="1"/>
  <c r="P372" i="41" s="1"/>
  <c r="M372" i="41" s="1"/>
  <c r="L372" i="41"/>
  <c r="H372" i="41" s="1"/>
  <c r="N371" i="41"/>
  <c r="O371" i="41" s="1"/>
  <c r="L371" i="41"/>
  <c r="N370" i="41"/>
  <c r="O370" i="41" s="1"/>
  <c r="L370" i="41"/>
  <c r="H370" i="41" s="1"/>
  <c r="N369" i="41"/>
  <c r="L369" i="41"/>
  <c r="N368" i="41"/>
  <c r="O368" i="41" s="1"/>
  <c r="L368" i="41"/>
  <c r="H368" i="41" s="1"/>
  <c r="N367" i="41"/>
  <c r="O367" i="41" s="1"/>
  <c r="L367" i="41"/>
  <c r="N366" i="41"/>
  <c r="O366" i="41" s="1"/>
  <c r="L366" i="41"/>
  <c r="H366" i="41" s="1"/>
  <c r="N365" i="41"/>
  <c r="O365" i="41" s="1"/>
  <c r="P365" i="41" s="1"/>
  <c r="M365" i="41" s="1"/>
  <c r="I365" i="41" s="1"/>
  <c r="L365" i="41"/>
  <c r="N364" i="41"/>
  <c r="O364" i="41" s="1"/>
  <c r="L364" i="41"/>
  <c r="H364" i="41" s="1"/>
  <c r="N363" i="41"/>
  <c r="O363" i="41" s="1"/>
  <c r="L363" i="41"/>
  <c r="N362" i="41"/>
  <c r="O362" i="41" s="1"/>
  <c r="L362" i="41"/>
  <c r="H362" i="41" s="1"/>
  <c r="N361" i="41"/>
  <c r="L361" i="41"/>
  <c r="N360" i="41"/>
  <c r="L360" i="41"/>
  <c r="H360" i="41" s="1"/>
  <c r="N359" i="41"/>
  <c r="O359" i="41" s="1"/>
  <c r="L359" i="41"/>
  <c r="N358" i="41"/>
  <c r="O358" i="41" s="1"/>
  <c r="P358" i="41" s="1"/>
  <c r="M358" i="41" s="1"/>
  <c r="I358" i="41" s="1"/>
  <c r="L358" i="41"/>
  <c r="H358" i="41" s="1"/>
  <c r="N357" i="41"/>
  <c r="O357" i="41" s="1"/>
  <c r="P357" i="41" s="1"/>
  <c r="M357" i="41" s="1"/>
  <c r="I357" i="41" s="1"/>
  <c r="L357" i="41"/>
  <c r="N356" i="41"/>
  <c r="O356" i="41" s="1"/>
  <c r="P356" i="41" s="1"/>
  <c r="M356" i="41" s="1"/>
  <c r="I356" i="41" s="1"/>
  <c r="L356" i="41"/>
  <c r="H356" i="41" s="1"/>
  <c r="N355" i="41"/>
  <c r="O355" i="41" s="1"/>
  <c r="P355" i="41" s="1"/>
  <c r="M355" i="41" s="1"/>
  <c r="I355" i="41" s="1"/>
  <c r="L355" i="41"/>
  <c r="N354" i="41"/>
  <c r="O354" i="41" s="1"/>
  <c r="L354" i="41"/>
  <c r="H354" i="41" s="1"/>
  <c r="N353" i="41"/>
  <c r="O353" i="41" s="1"/>
  <c r="P353" i="41" s="1"/>
  <c r="M353" i="41" s="1"/>
  <c r="I353" i="41" s="1"/>
  <c r="L353" i="41"/>
  <c r="N352" i="41"/>
  <c r="O352" i="41" s="1"/>
  <c r="L352" i="41"/>
  <c r="H352" i="41" s="1"/>
  <c r="N351" i="41"/>
  <c r="O351" i="41" s="1"/>
  <c r="P351" i="41" s="1"/>
  <c r="M351" i="41" s="1"/>
  <c r="I351" i="41" s="1"/>
  <c r="L351" i="41"/>
  <c r="N350" i="41"/>
  <c r="O350" i="41" s="1"/>
  <c r="L350" i="41"/>
  <c r="H350" i="41" s="1"/>
  <c r="N349" i="41"/>
  <c r="O349" i="41" s="1"/>
  <c r="L349" i="41"/>
  <c r="N348" i="41"/>
  <c r="L348" i="41"/>
  <c r="H348" i="41" s="1"/>
  <c r="N347" i="41"/>
  <c r="O347" i="41" s="1"/>
  <c r="P347" i="41" s="1"/>
  <c r="M347" i="41" s="1"/>
  <c r="I347" i="41" s="1"/>
  <c r="L347" i="41"/>
  <c r="N346" i="41"/>
  <c r="O346" i="41" s="1"/>
  <c r="P346" i="41" s="1"/>
  <c r="M346" i="41" s="1"/>
  <c r="I346" i="41" s="1"/>
  <c r="L346" i="41"/>
  <c r="H346" i="41" s="1"/>
  <c r="N345" i="41"/>
  <c r="O345" i="41" s="1"/>
  <c r="P345" i="41" s="1"/>
  <c r="M345" i="41" s="1"/>
  <c r="I345" i="41" s="1"/>
  <c r="L345" i="41"/>
  <c r="N344" i="41"/>
  <c r="O344" i="41" s="1"/>
  <c r="L344" i="41"/>
  <c r="H344" i="41" s="1"/>
  <c r="N343" i="41"/>
  <c r="O343" i="41" s="1"/>
  <c r="P343" i="41" s="1"/>
  <c r="M343" i="41" s="1"/>
  <c r="I343" i="41" s="1"/>
  <c r="L343" i="41"/>
  <c r="N342" i="41"/>
  <c r="L342" i="41"/>
  <c r="H342" i="41" s="1"/>
  <c r="N341" i="41"/>
  <c r="O341" i="41" s="1"/>
  <c r="L341" i="41"/>
  <c r="N340" i="41"/>
  <c r="O340" i="41" s="1"/>
  <c r="P340" i="41" s="1"/>
  <c r="M340" i="41" s="1"/>
  <c r="L340" i="41"/>
  <c r="H340" i="41" s="1"/>
  <c r="N339" i="41"/>
  <c r="O339" i="41" s="1"/>
  <c r="L339" i="41"/>
  <c r="N338" i="41"/>
  <c r="L338" i="41"/>
  <c r="H338" i="41" s="1"/>
  <c r="N337" i="41"/>
  <c r="O337" i="41" s="1"/>
  <c r="L337" i="41"/>
  <c r="N336" i="41"/>
  <c r="O336" i="41" s="1"/>
  <c r="L336" i="41"/>
  <c r="H336" i="41" s="1"/>
  <c r="N335" i="41"/>
  <c r="L335" i="41"/>
  <c r="N334" i="41"/>
  <c r="O334" i="41" s="1"/>
  <c r="P334" i="41" s="1"/>
  <c r="M334" i="41" s="1"/>
  <c r="I334" i="41" s="1"/>
  <c r="L334" i="41"/>
  <c r="H334" i="41" s="1"/>
  <c r="N333" i="41"/>
  <c r="O333" i="41" s="1"/>
  <c r="L333" i="41"/>
  <c r="N332" i="41"/>
  <c r="L332" i="41"/>
  <c r="H332" i="41" s="1"/>
  <c r="N331" i="41"/>
  <c r="O331" i="41" s="1"/>
  <c r="P331" i="41" s="1"/>
  <c r="M331" i="41" s="1"/>
  <c r="I331" i="41" s="1"/>
  <c r="L331" i="41"/>
  <c r="N330" i="41"/>
  <c r="O330" i="41" s="1"/>
  <c r="P330" i="41" s="1"/>
  <c r="M330" i="41" s="1"/>
  <c r="I330" i="41" s="1"/>
  <c r="L330" i="41"/>
  <c r="H330" i="41" s="1"/>
  <c r="N329" i="41"/>
  <c r="O329" i="41" s="1"/>
  <c r="L329" i="41"/>
  <c r="N328" i="41"/>
  <c r="O328" i="41" s="1"/>
  <c r="L328" i="41"/>
  <c r="H328" i="41" s="1"/>
  <c r="N327" i="41"/>
  <c r="O327" i="41" s="1"/>
  <c r="P327" i="41" s="1"/>
  <c r="M327" i="41" s="1"/>
  <c r="I327" i="41" s="1"/>
  <c r="L327" i="41"/>
  <c r="N326" i="41"/>
  <c r="L326" i="41"/>
  <c r="H326" i="41" s="1"/>
  <c r="N325" i="41"/>
  <c r="O325" i="41" s="1"/>
  <c r="L325" i="41"/>
  <c r="N324" i="41"/>
  <c r="O324" i="41" s="1"/>
  <c r="P324" i="41" s="1"/>
  <c r="M324" i="41" s="1"/>
  <c r="I324" i="41" s="1"/>
  <c r="L324" i="41"/>
  <c r="H324" i="41" s="1"/>
  <c r="N323" i="41"/>
  <c r="O323" i="41" s="1"/>
  <c r="L323" i="41"/>
  <c r="N322" i="41"/>
  <c r="O322" i="41" s="1"/>
  <c r="P322" i="41" s="1"/>
  <c r="M322" i="41" s="1"/>
  <c r="I322" i="41" s="1"/>
  <c r="L322" i="41"/>
  <c r="H322" i="41" s="1"/>
  <c r="N321" i="41"/>
  <c r="O321" i="41" s="1"/>
  <c r="P321" i="41" s="1"/>
  <c r="M321" i="41" s="1"/>
  <c r="I321" i="41" s="1"/>
  <c r="L321" i="41"/>
  <c r="N320" i="41"/>
  <c r="O320" i="41" s="1"/>
  <c r="L320" i="41"/>
  <c r="H320" i="41" s="1"/>
  <c r="N319" i="41"/>
  <c r="O319" i="41" s="1"/>
  <c r="P319" i="41" s="1"/>
  <c r="M319" i="41" s="1"/>
  <c r="I319" i="41" s="1"/>
  <c r="L319" i="41"/>
  <c r="N318" i="41"/>
  <c r="O318" i="41" s="1"/>
  <c r="P318" i="41" s="1"/>
  <c r="M318" i="41" s="1"/>
  <c r="I318" i="41" s="1"/>
  <c r="L318" i="41"/>
  <c r="H318" i="41" s="1"/>
  <c r="N317" i="41"/>
  <c r="O317" i="41" s="1"/>
  <c r="P317" i="41" s="1"/>
  <c r="M317" i="41" s="1"/>
  <c r="I317" i="41" s="1"/>
  <c r="L317" i="41"/>
  <c r="N316" i="41"/>
  <c r="L316" i="41"/>
  <c r="H316" i="41" s="1"/>
  <c r="N315" i="41"/>
  <c r="O315" i="41" s="1"/>
  <c r="L315" i="41"/>
  <c r="N314" i="41"/>
  <c r="O314" i="41" s="1"/>
  <c r="P314" i="41" s="1"/>
  <c r="M314" i="41" s="1"/>
  <c r="I314" i="41" s="1"/>
  <c r="L314" i="41"/>
  <c r="H314" i="41" s="1"/>
  <c r="N313" i="41"/>
  <c r="O313" i="41" s="1"/>
  <c r="P313" i="41" s="1"/>
  <c r="M313" i="41" s="1"/>
  <c r="I313" i="41" s="1"/>
  <c r="L313" i="41"/>
  <c r="N312" i="41"/>
  <c r="O312" i="41" s="1"/>
  <c r="L312" i="41"/>
  <c r="H312" i="41" s="1"/>
  <c r="N311" i="41"/>
  <c r="O311" i="41" s="1"/>
  <c r="P311" i="41" s="1"/>
  <c r="M311" i="41" s="1"/>
  <c r="I311" i="41" s="1"/>
  <c r="L311" i="41"/>
  <c r="N310" i="41"/>
  <c r="O310" i="41" s="1"/>
  <c r="L310" i="41"/>
  <c r="H310" i="41" s="1"/>
  <c r="N309" i="41"/>
  <c r="O309" i="41" s="1"/>
  <c r="P309" i="41" s="1"/>
  <c r="M309" i="41" s="1"/>
  <c r="I309" i="41" s="1"/>
  <c r="L309" i="41"/>
  <c r="N308" i="41"/>
  <c r="O308" i="41" s="1"/>
  <c r="P308" i="41" s="1"/>
  <c r="M308" i="41" s="1"/>
  <c r="I308" i="41" s="1"/>
  <c r="L308" i="41"/>
  <c r="H308" i="41" s="1"/>
  <c r="N307" i="41"/>
  <c r="O307" i="41" s="1"/>
  <c r="L307" i="41"/>
  <c r="N306" i="41"/>
  <c r="O306" i="41" s="1"/>
  <c r="L306" i="41"/>
  <c r="H306" i="41" s="1"/>
  <c r="N305" i="41"/>
  <c r="O305" i="41" s="1"/>
  <c r="P305" i="41" s="1"/>
  <c r="M305" i="41" s="1"/>
  <c r="I305" i="41" s="1"/>
  <c r="L305" i="41"/>
  <c r="N304" i="41"/>
  <c r="O304" i="41" s="1"/>
  <c r="L304" i="41"/>
  <c r="H304" i="41" s="1"/>
  <c r="N303" i="41"/>
  <c r="O303" i="41" s="1"/>
  <c r="L303" i="41"/>
  <c r="N302" i="41"/>
  <c r="O302" i="41" s="1"/>
  <c r="P302" i="41" s="1"/>
  <c r="M302" i="41" s="1"/>
  <c r="I302" i="41" s="1"/>
  <c r="L302" i="41"/>
  <c r="H302" i="41" s="1"/>
  <c r="N301" i="41"/>
  <c r="O301" i="41" s="1"/>
  <c r="P301" i="41" s="1"/>
  <c r="M301" i="41" s="1"/>
  <c r="I301" i="41" s="1"/>
  <c r="L301" i="41"/>
  <c r="N300" i="41"/>
  <c r="L300" i="41"/>
  <c r="H300" i="41" s="1"/>
  <c r="N299" i="41"/>
  <c r="O299" i="41" s="1"/>
  <c r="L299" i="41"/>
  <c r="N298" i="41"/>
  <c r="O298" i="41" s="1"/>
  <c r="P298" i="41" s="1"/>
  <c r="M298" i="41" s="1"/>
  <c r="I298" i="41" s="1"/>
  <c r="L298" i="41"/>
  <c r="H298" i="41" s="1"/>
  <c r="N297" i="41"/>
  <c r="O297" i="41" s="1"/>
  <c r="L297" i="41"/>
  <c r="N296" i="41"/>
  <c r="L296" i="41"/>
  <c r="H296" i="41" s="1"/>
  <c r="N295" i="41"/>
  <c r="O295" i="41" s="1"/>
  <c r="L295" i="41"/>
  <c r="N294" i="41"/>
  <c r="O294" i="41" s="1"/>
  <c r="P294" i="41" s="1"/>
  <c r="M294" i="41" s="1"/>
  <c r="I294" i="41" s="1"/>
  <c r="L294" i="41"/>
  <c r="H294" i="41" s="1"/>
  <c r="N293" i="41"/>
  <c r="L293" i="41"/>
  <c r="N292" i="41"/>
  <c r="O292" i="41" s="1"/>
  <c r="P292" i="41" s="1"/>
  <c r="M292" i="41" s="1"/>
  <c r="I292" i="41" s="1"/>
  <c r="L292" i="41"/>
  <c r="H292" i="41" s="1"/>
  <c r="N291" i="41"/>
  <c r="O291" i="41" s="1"/>
  <c r="P291" i="41" s="1"/>
  <c r="M291" i="41" s="1"/>
  <c r="I291" i="41" s="1"/>
  <c r="L291" i="41"/>
  <c r="N290" i="41"/>
  <c r="O290" i="41" s="1"/>
  <c r="L290" i="41"/>
  <c r="H290" i="41" s="1"/>
  <c r="N289" i="41"/>
  <c r="O289" i="41" s="1"/>
  <c r="P289" i="41" s="1"/>
  <c r="M289" i="41" s="1"/>
  <c r="I289" i="41" s="1"/>
  <c r="L289" i="41"/>
  <c r="N288" i="41"/>
  <c r="O288" i="41" s="1"/>
  <c r="L288" i="41"/>
  <c r="H288" i="41" s="1"/>
  <c r="N287" i="41"/>
  <c r="O287" i="41" s="1"/>
  <c r="P287" i="41" s="1"/>
  <c r="M287" i="41" s="1"/>
  <c r="I287" i="41" s="1"/>
  <c r="L287" i="41"/>
  <c r="N286" i="41"/>
  <c r="O286" i="41" s="1"/>
  <c r="L286" i="41"/>
  <c r="H286" i="41" s="1"/>
  <c r="N285" i="41"/>
  <c r="O285" i="41" s="1"/>
  <c r="P285" i="41" s="1"/>
  <c r="M285" i="41" s="1"/>
  <c r="I285" i="41" s="1"/>
  <c r="L285" i="41"/>
  <c r="N284" i="41"/>
  <c r="L284" i="41"/>
  <c r="H284" i="41" s="1"/>
  <c r="N283" i="41"/>
  <c r="O283" i="41" s="1"/>
  <c r="P283" i="41" s="1"/>
  <c r="M283" i="41" s="1"/>
  <c r="I283" i="41" s="1"/>
  <c r="L283" i="41"/>
  <c r="N282" i="41"/>
  <c r="O282" i="41" s="1"/>
  <c r="L282" i="41"/>
  <c r="H282" i="41" s="1"/>
  <c r="N281" i="41"/>
  <c r="O281" i="41" s="1"/>
  <c r="P281" i="41" s="1"/>
  <c r="M281" i="41" s="1"/>
  <c r="I281" i="41" s="1"/>
  <c r="L281" i="41"/>
  <c r="N280" i="41"/>
  <c r="O280" i="41" s="1"/>
  <c r="L280" i="41"/>
  <c r="H280" i="41" s="1"/>
  <c r="N279" i="41"/>
  <c r="O279" i="41" s="1"/>
  <c r="P279" i="41" s="1"/>
  <c r="M279" i="41" s="1"/>
  <c r="I279" i="41" s="1"/>
  <c r="L279" i="41"/>
  <c r="N278" i="41"/>
  <c r="O278" i="41" s="1"/>
  <c r="L278" i="41"/>
  <c r="H278" i="41" s="1"/>
  <c r="N277" i="41"/>
  <c r="O277" i="41" s="1"/>
  <c r="L277" i="41"/>
  <c r="N276" i="41"/>
  <c r="O276" i="41" s="1"/>
  <c r="P276" i="41" s="1"/>
  <c r="M276" i="41" s="1"/>
  <c r="I276" i="41" s="1"/>
  <c r="L276" i="41"/>
  <c r="H276" i="41" s="1"/>
  <c r="N275" i="41"/>
  <c r="O275" i="41" s="1"/>
  <c r="P275" i="41" s="1"/>
  <c r="M275" i="41" s="1"/>
  <c r="I275" i="41" s="1"/>
  <c r="L275" i="41"/>
  <c r="N274" i="41"/>
  <c r="L274" i="41"/>
  <c r="H274" i="41" s="1"/>
  <c r="N273" i="41"/>
  <c r="O273" i="41" s="1"/>
  <c r="L273" i="41"/>
  <c r="N272" i="41"/>
  <c r="O272" i="41" s="1"/>
  <c r="L272" i="41"/>
  <c r="H272" i="41" s="1"/>
  <c r="N271" i="41"/>
  <c r="L271" i="41"/>
  <c r="N270" i="41"/>
  <c r="O270" i="41" s="1"/>
  <c r="P270" i="41" s="1"/>
  <c r="M270" i="41" s="1"/>
  <c r="I270" i="41" s="1"/>
  <c r="L270" i="41"/>
  <c r="H270" i="41" s="1"/>
  <c r="N269" i="41"/>
  <c r="O269" i="41" s="1"/>
  <c r="L269" i="41"/>
  <c r="N268" i="41"/>
  <c r="L268" i="41"/>
  <c r="H268" i="41" s="1"/>
  <c r="N267" i="41"/>
  <c r="O267" i="41" s="1"/>
  <c r="P267" i="41" s="1"/>
  <c r="M267" i="41" s="1"/>
  <c r="I267" i="41" s="1"/>
  <c r="L267" i="41"/>
  <c r="N266" i="41"/>
  <c r="O266" i="41" s="1"/>
  <c r="L266" i="41"/>
  <c r="H266" i="41" s="1"/>
  <c r="N265" i="41"/>
  <c r="O265" i="41" s="1"/>
  <c r="L265" i="41"/>
  <c r="N264" i="41"/>
  <c r="L264" i="41"/>
  <c r="H264" i="41" s="1"/>
  <c r="N263" i="41"/>
  <c r="L263" i="41"/>
  <c r="N262" i="41"/>
  <c r="O262" i="41" s="1"/>
  <c r="P262" i="41" s="1"/>
  <c r="M262" i="41" s="1"/>
  <c r="I262" i="41" s="1"/>
  <c r="L262" i="41"/>
  <c r="H262" i="41" s="1"/>
  <c r="N261" i="41"/>
  <c r="O261" i="41" s="1"/>
  <c r="L261" i="41"/>
  <c r="N260" i="41"/>
  <c r="O260" i="41" s="1"/>
  <c r="P260" i="41" s="1"/>
  <c r="M260" i="41" s="1"/>
  <c r="I260" i="41" s="1"/>
  <c r="L260" i="41"/>
  <c r="H260" i="41" s="1"/>
  <c r="N259" i="41"/>
  <c r="O259" i="41" s="1"/>
  <c r="L259" i="41"/>
  <c r="N258" i="41"/>
  <c r="O258" i="41" s="1"/>
  <c r="P258" i="41" s="1"/>
  <c r="M258" i="41" s="1"/>
  <c r="I258" i="41" s="1"/>
  <c r="L258" i="41"/>
  <c r="H258" i="41" s="1"/>
  <c r="N257" i="41"/>
  <c r="O257" i="41" s="1"/>
  <c r="P257" i="41" s="1"/>
  <c r="M257" i="41" s="1"/>
  <c r="I257" i="41" s="1"/>
  <c r="L257" i="41"/>
  <c r="N256" i="41"/>
  <c r="L256" i="41"/>
  <c r="H256" i="41" s="1"/>
  <c r="N255" i="41"/>
  <c r="O255" i="41" s="1"/>
  <c r="P255" i="41" s="1"/>
  <c r="M255" i="41" s="1"/>
  <c r="I255" i="41" s="1"/>
  <c r="L255" i="41"/>
  <c r="N254" i="41"/>
  <c r="O254" i="41" s="1"/>
  <c r="P254" i="41" s="1"/>
  <c r="M254" i="41" s="1"/>
  <c r="I254" i="41" s="1"/>
  <c r="L254" i="41"/>
  <c r="H254" i="41" s="1"/>
  <c r="N253" i="41"/>
  <c r="O253" i="41" s="1"/>
  <c r="P253" i="41" s="1"/>
  <c r="M253" i="41" s="1"/>
  <c r="I253" i="41" s="1"/>
  <c r="L253" i="41"/>
  <c r="N252" i="41"/>
  <c r="L252" i="41"/>
  <c r="H252" i="41" s="1"/>
  <c r="N251" i="41"/>
  <c r="O251" i="41" s="1"/>
  <c r="P251" i="41" s="1"/>
  <c r="M251" i="41" s="1"/>
  <c r="I251" i="41" s="1"/>
  <c r="L251" i="41"/>
  <c r="N250" i="41"/>
  <c r="O250" i="41" s="1"/>
  <c r="L250" i="41"/>
  <c r="H250" i="41" s="1"/>
  <c r="N249" i="41"/>
  <c r="O249" i="41" s="1"/>
  <c r="L249" i="41"/>
  <c r="N248" i="41"/>
  <c r="O248" i="41" s="1"/>
  <c r="L248" i="41"/>
  <c r="H248" i="41" s="1"/>
  <c r="N247" i="41"/>
  <c r="O247" i="41" s="1"/>
  <c r="L247" i="41"/>
  <c r="N246" i="41"/>
  <c r="O246" i="41" s="1"/>
  <c r="P246" i="41" s="1"/>
  <c r="M246" i="41" s="1"/>
  <c r="I246" i="41" s="1"/>
  <c r="L246" i="41"/>
  <c r="H246" i="41" s="1"/>
  <c r="N245" i="41"/>
  <c r="L245" i="41"/>
  <c r="N244" i="41"/>
  <c r="O244" i="41" s="1"/>
  <c r="P244" i="41" s="1"/>
  <c r="M244" i="41" s="1"/>
  <c r="I244" i="41" s="1"/>
  <c r="L244" i="41"/>
  <c r="H244" i="41" s="1"/>
  <c r="N243" i="41"/>
  <c r="L243" i="41"/>
  <c r="N242" i="41"/>
  <c r="O242" i="41" s="1"/>
  <c r="P242" i="41" s="1"/>
  <c r="M242" i="41" s="1"/>
  <c r="I242" i="41" s="1"/>
  <c r="L242" i="41"/>
  <c r="H242" i="41" s="1"/>
  <c r="N241" i="41"/>
  <c r="O241" i="41" s="1"/>
  <c r="P241" i="41" s="1"/>
  <c r="M241" i="41" s="1"/>
  <c r="I241" i="41" s="1"/>
  <c r="L241" i="41"/>
  <c r="N240" i="41"/>
  <c r="O240" i="41" s="1"/>
  <c r="L240" i="41"/>
  <c r="H240" i="41" s="1"/>
  <c r="N239" i="41"/>
  <c r="L239" i="41"/>
  <c r="N238" i="41"/>
  <c r="O238" i="41" s="1"/>
  <c r="L238" i="41"/>
  <c r="H238" i="41" s="1"/>
  <c r="N237" i="41"/>
  <c r="O237" i="41" s="1"/>
  <c r="P237" i="41" s="1"/>
  <c r="M237" i="41" s="1"/>
  <c r="I237" i="41" s="1"/>
  <c r="L237" i="41"/>
  <c r="N236" i="41"/>
  <c r="L236" i="41"/>
  <c r="H236" i="41" s="1"/>
  <c r="N235" i="41"/>
  <c r="L235" i="41"/>
  <c r="N234" i="41"/>
  <c r="O234" i="41" s="1"/>
  <c r="L234" i="41"/>
  <c r="H234" i="41" s="1"/>
  <c r="N233" i="41"/>
  <c r="O233" i="41" s="1"/>
  <c r="P233" i="41" s="1"/>
  <c r="M233" i="41" s="1"/>
  <c r="I233" i="41" s="1"/>
  <c r="L233" i="41"/>
  <c r="N232" i="41"/>
  <c r="L232" i="41"/>
  <c r="H232" i="41" s="1"/>
  <c r="N231" i="41"/>
  <c r="L231" i="41"/>
  <c r="N230" i="41"/>
  <c r="L230" i="41"/>
  <c r="H230" i="41" s="1"/>
  <c r="N229" i="41"/>
  <c r="L229" i="41"/>
  <c r="N228" i="41"/>
  <c r="L228" i="41"/>
  <c r="H228" i="41" s="1"/>
  <c r="N227" i="41"/>
  <c r="L227" i="41"/>
  <c r="N226" i="41"/>
  <c r="O226" i="41" s="1"/>
  <c r="L226" i="41"/>
  <c r="H226" i="41" s="1"/>
  <c r="N225" i="41"/>
  <c r="L225" i="41"/>
  <c r="N224" i="41"/>
  <c r="O224" i="41" s="1"/>
  <c r="L224" i="41"/>
  <c r="H224" i="41" s="1"/>
  <c r="N223" i="41"/>
  <c r="L223" i="41"/>
  <c r="N222" i="41"/>
  <c r="O222" i="41" s="1"/>
  <c r="L222" i="41"/>
  <c r="H222" i="41" s="1"/>
  <c r="N221" i="41"/>
  <c r="O221" i="41" s="1"/>
  <c r="P221" i="41" s="1"/>
  <c r="M221" i="41" s="1"/>
  <c r="I221" i="41" s="1"/>
  <c r="L221" i="41"/>
  <c r="N220" i="41"/>
  <c r="L220" i="41"/>
  <c r="H220" i="41" s="1"/>
  <c r="N219" i="41"/>
  <c r="L219" i="41"/>
  <c r="N218" i="41"/>
  <c r="O218" i="41" s="1"/>
  <c r="L218" i="41"/>
  <c r="H218" i="41" s="1"/>
  <c r="N217" i="41"/>
  <c r="O217" i="41" s="1"/>
  <c r="P217" i="41" s="1"/>
  <c r="M217" i="41" s="1"/>
  <c r="I217" i="41" s="1"/>
  <c r="L217" i="41"/>
  <c r="N216" i="41"/>
  <c r="L216" i="41"/>
  <c r="H216" i="41" s="1"/>
  <c r="N215" i="41"/>
  <c r="O215" i="41" s="1"/>
  <c r="L215" i="41"/>
  <c r="N214" i="41"/>
  <c r="O214" i="41" s="1"/>
  <c r="L214" i="41"/>
  <c r="H214" i="41" s="1"/>
  <c r="N213" i="41"/>
  <c r="O213" i="41" s="1"/>
  <c r="P213" i="41" s="1"/>
  <c r="M213" i="41" s="1"/>
  <c r="I213" i="41" s="1"/>
  <c r="L213" i="41"/>
  <c r="N212" i="41"/>
  <c r="O212" i="41" s="1"/>
  <c r="L212" i="41"/>
  <c r="H212" i="41" s="1"/>
  <c r="N211" i="41"/>
  <c r="L211" i="41"/>
  <c r="N210" i="41"/>
  <c r="O210" i="41" s="1"/>
  <c r="P210" i="41" s="1"/>
  <c r="M210" i="41" s="1"/>
  <c r="I210" i="41" s="1"/>
  <c r="L210" i="41"/>
  <c r="H210" i="41" s="1"/>
  <c r="N209" i="41"/>
  <c r="O209" i="41" s="1"/>
  <c r="P209" i="41" s="1"/>
  <c r="M209" i="41" s="1"/>
  <c r="I209" i="41" s="1"/>
  <c r="L209" i="41"/>
  <c r="N208" i="41"/>
  <c r="O208" i="41" s="1"/>
  <c r="L208" i="41"/>
  <c r="H208" i="41" s="1"/>
  <c r="N207" i="41"/>
  <c r="L207" i="41"/>
  <c r="N206" i="41"/>
  <c r="O206" i="41" s="1"/>
  <c r="L206" i="41"/>
  <c r="H206" i="41" s="1"/>
  <c r="N205" i="41"/>
  <c r="O205" i="41" s="1"/>
  <c r="L205" i="41"/>
  <c r="N204" i="41"/>
  <c r="O204" i="41" s="1"/>
  <c r="P204" i="41" s="1"/>
  <c r="M204" i="41" s="1"/>
  <c r="I204" i="41" s="1"/>
  <c r="L204" i="41"/>
  <c r="H204" i="41" s="1"/>
  <c r="N203" i="41"/>
  <c r="L203" i="41"/>
  <c r="N202" i="41"/>
  <c r="L202" i="41"/>
  <c r="H202" i="41" s="1"/>
  <c r="N201" i="41"/>
  <c r="O201" i="41" s="1"/>
  <c r="P201" i="41" s="1"/>
  <c r="M201" i="41" s="1"/>
  <c r="I201" i="41" s="1"/>
  <c r="L201" i="41"/>
  <c r="N200" i="41"/>
  <c r="L200" i="41"/>
  <c r="H200" i="41" s="1"/>
  <c r="N199" i="41"/>
  <c r="O199" i="41" s="1"/>
  <c r="L199" i="41"/>
  <c r="N198" i="41"/>
  <c r="O198" i="41" s="1"/>
  <c r="L198" i="41"/>
  <c r="H198" i="41" s="1"/>
  <c r="N197" i="41"/>
  <c r="O197" i="41" s="1"/>
  <c r="L197" i="41"/>
  <c r="N196" i="41"/>
  <c r="L196" i="41"/>
  <c r="H196" i="41" s="1"/>
  <c r="N195" i="41"/>
  <c r="O195" i="41" s="1"/>
  <c r="L195" i="41"/>
  <c r="N194" i="41"/>
  <c r="L194" i="41"/>
  <c r="H194" i="41" s="1"/>
  <c r="N193" i="41"/>
  <c r="O193" i="41" s="1"/>
  <c r="L193" i="41"/>
  <c r="N192" i="41"/>
  <c r="L192" i="41"/>
  <c r="H192" i="41" s="1"/>
  <c r="N191" i="41"/>
  <c r="L191" i="41"/>
  <c r="N190" i="41"/>
  <c r="O190" i="41" s="1"/>
  <c r="L190" i="41"/>
  <c r="H190" i="41" s="1"/>
  <c r="N189" i="41"/>
  <c r="L189" i="41"/>
  <c r="N188" i="41"/>
  <c r="L188" i="41"/>
  <c r="H188" i="41" s="1"/>
  <c r="N187" i="41"/>
  <c r="L187" i="41"/>
  <c r="N186" i="41"/>
  <c r="O186" i="41" s="1"/>
  <c r="L186" i="41"/>
  <c r="H186" i="41" s="1"/>
  <c r="N185" i="41"/>
  <c r="L185" i="41"/>
  <c r="N184" i="41"/>
  <c r="O184" i="41" s="1"/>
  <c r="L184" i="41"/>
  <c r="H184" i="41" s="1"/>
  <c r="N183" i="41"/>
  <c r="L183" i="41"/>
  <c r="N182" i="41"/>
  <c r="L182" i="41"/>
  <c r="H182" i="41" s="1"/>
  <c r="N181" i="41"/>
  <c r="L181" i="41"/>
  <c r="N180" i="41"/>
  <c r="L180" i="41"/>
  <c r="H180" i="41" s="1"/>
  <c r="N179" i="41"/>
  <c r="O179" i="41" s="1"/>
  <c r="L179" i="41"/>
  <c r="N178" i="41"/>
  <c r="O178" i="41" s="1"/>
  <c r="L178" i="41"/>
  <c r="H178" i="41" s="1"/>
  <c r="N177" i="41"/>
  <c r="O177" i="41" s="1"/>
  <c r="L177" i="41"/>
  <c r="N176" i="41"/>
  <c r="O176" i="41" s="1"/>
  <c r="L176" i="41"/>
  <c r="H176" i="41" s="1"/>
  <c r="N175" i="41"/>
  <c r="L175" i="41"/>
  <c r="N174" i="41"/>
  <c r="O174" i="41" s="1"/>
  <c r="P174" i="41" s="1"/>
  <c r="M174" i="41" s="1"/>
  <c r="I174" i="41" s="1"/>
  <c r="L174" i="41"/>
  <c r="H174" i="41" s="1"/>
  <c r="N173" i="41"/>
  <c r="O173" i="41" s="1"/>
  <c r="L173" i="41"/>
  <c r="N172" i="41"/>
  <c r="O172" i="41" s="1"/>
  <c r="P172" i="41" s="1"/>
  <c r="M172" i="41" s="1"/>
  <c r="I172" i="41" s="1"/>
  <c r="L172" i="41"/>
  <c r="H172" i="41" s="1"/>
  <c r="N171" i="41"/>
  <c r="L171" i="41"/>
  <c r="N170" i="41"/>
  <c r="O170" i="41" s="1"/>
  <c r="P170" i="41" s="1"/>
  <c r="M170" i="41" s="1"/>
  <c r="I170" i="41" s="1"/>
  <c r="L170" i="41"/>
  <c r="H170" i="41" s="1"/>
  <c r="N169" i="41"/>
  <c r="O169" i="41" s="1"/>
  <c r="P169" i="41" s="1"/>
  <c r="M169" i="41" s="1"/>
  <c r="I169" i="41" s="1"/>
  <c r="L169" i="41"/>
  <c r="N168" i="41"/>
  <c r="L168" i="41"/>
  <c r="H168" i="41" s="1"/>
  <c r="N167" i="41"/>
  <c r="O167" i="41" s="1"/>
  <c r="P167" i="41" s="1"/>
  <c r="M167" i="41" s="1"/>
  <c r="I167" i="41" s="1"/>
  <c r="L167" i="41"/>
  <c r="N166" i="41"/>
  <c r="L166" i="41"/>
  <c r="H166" i="41" s="1"/>
  <c r="N165" i="41"/>
  <c r="O165" i="41" s="1"/>
  <c r="L165" i="41"/>
  <c r="N164" i="41"/>
  <c r="L164" i="41"/>
  <c r="H164" i="41" s="1"/>
  <c r="N163" i="41"/>
  <c r="O163" i="41" s="1"/>
  <c r="L163" i="41"/>
  <c r="N162" i="41"/>
  <c r="O162" i="41" s="1"/>
  <c r="P162" i="41" s="1"/>
  <c r="M162" i="41" s="1"/>
  <c r="I162" i="41" s="1"/>
  <c r="L162" i="41"/>
  <c r="H162" i="41" s="1"/>
  <c r="N161" i="41"/>
  <c r="L161" i="41"/>
  <c r="N160" i="41"/>
  <c r="L160" i="41"/>
  <c r="H160" i="41" s="1"/>
  <c r="N159" i="41"/>
  <c r="L159" i="41"/>
  <c r="N158" i="41"/>
  <c r="O158" i="41" s="1"/>
  <c r="L158" i="41"/>
  <c r="H158" i="41" s="1"/>
  <c r="N157" i="41"/>
  <c r="O157" i="41" s="1"/>
  <c r="L157" i="41"/>
  <c r="N156" i="41"/>
  <c r="O156" i="41" s="1"/>
  <c r="P156" i="41" s="1"/>
  <c r="M156" i="41" s="1"/>
  <c r="I156" i="41" s="1"/>
  <c r="L156" i="41"/>
  <c r="H156" i="41" s="1"/>
  <c r="N155" i="41"/>
  <c r="L155" i="41"/>
  <c r="N154" i="41"/>
  <c r="O154" i="41" s="1"/>
  <c r="L154" i="41"/>
  <c r="H154" i="41" s="1"/>
  <c r="N153" i="41"/>
  <c r="O153" i="41" s="1"/>
  <c r="P153" i="41" s="1"/>
  <c r="M153" i="41" s="1"/>
  <c r="I153" i="41" s="1"/>
  <c r="L153" i="41"/>
  <c r="N152" i="41"/>
  <c r="L152" i="41"/>
  <c r="H152" i="41" s="1"/>
  <c r="N151" i="41"/>
  <c r="L151" i="41"/>
  <c r="N150" i="41"/>
  <c r="O150" i="41" s="1"/>
  <c r="L150" i="41"/>
  <c r="H150" i="41" s="1"/>
  <c r="N149" i="41"/>
  <c r="O149" i="41" s="1"/>
  <c r="L149" i="41"/>
  <c r="N148" i="41"/>
  <c r="O148" i="41" s="1"/>
  <c r="L148" i="41"/>
  <c r="H148" i="41" s="1"/>
  <c r="N147" i="41"/>
  <c r="L147" i="41"/>
  <c r="N146" i="41"/>
  <c r="O146" i="41" s="1"/>
  <c r="L146" i="41"/>
  <c r="H146" i="41" s="1"/>
  <c r="N145" i="41"/>
  <c r="O145" i="41" s="1"/>
  <c r="P145" i="41" s="1"/>
  <c r="M145" i="41" s="1"/>
  <c r="I145" i="41" s="1"/>
  <c r="L145" i="41"/>
  <c r="N144" i="41"/>
  <c r="O144" i="41" s="1"/>
  <c r="P144" i="41" s="1"/>
  <c r="M144" i="41" s="1"/>
  <c r="I144" i="41" s="1"/>
  <c r="L144" i="41"/>
  <c r="H144" i="41" s="1"/>
  <c r="N143" i="41"/>
  <c r="L143" i="41"/>
  <c r="N142" i="41"/>
  <c r="O142" i="41" s="1"/>
  <c r="L142" i="41"/>
  <c r="H142" i="41" s="1"/>
  <c r="N141" i="41"/>
  <c r="L141" i="41"/>
  <c r="N140" i="41"/>
  <c r="L140" i="41"/>
  <c r="H140" i="41" s="1"/>
  <c r="N139" i="41"/>
  <c r="O139" i="41" s="1"/>
  <c r="L139" i="41"/>
  <c r="N138" i="41"/>
  <c r="O138" i="41" s="1"/>
  <c r="L138" i="41"/>
  <c r="H138" i="41" s="1"/>
  <c r="N137" i="41"/>
  <c r="O137" i="41" s="1"/>
  <c r="L137" i="41"/>
  <c r="N136" i="41"/>
  <c r="O136" i="41" s="1"/>
  <c r="P136" i="41" s="1"/>
  <c r="M136" i="41" s="1"/>
  <c r="I136" i="41" s="1"/>
  <c r="L136" i="41"/>
  <c r="H136" i="41" s="1"/>
  <c r="N135" i="41"/>
  <c r="L135" i="41"/>
  <c r="N134" i="41"/>
  <c r="L134" i="41"/>
  <c r="H134" i="41" s="1"/>
  <c r="N133" i="41"/>
  <c r="L133" i="41"/>
  <c r="N132" i="41"/>
  <c r="L132" i="41"/>
  <c r="H132" i="41" s="1"/>
  <c r="N131" i="41"/>
  <c r="L131" i="41"/>
  <c r="N130" i="41"/>
  <c r="L130" i="41"/>
  <c r="H130" i="41" s="1"/>
  <c r="N129" i="41"/>
  <c r="O129" i="41" s="1"/>
  <c r="L129" i="41"/>
  <c r="N128" i="41"/>
  <c r="O128" i="41" s="1"/>
  <c r="L128" i="41"/>
  <c r="H128" i="41" s="1"/>
  <c r="N127" i="41"/>
  <c r="L127" i="41"/>
  <c r="N126" i="41"/>
  <c r="O126" i="41" s="1"/>
  <c r="L126" i="41"/>
  <c r="H126" i="41" s="1"/>
  <c r="N125" i="41"/>
  <c r="O125" i="41" s="1"/>
  <c r="L125" i="41"/>
  <c r="N124" i="41"/>
  <c r="L124" i="41"/>
  <c r="H124" i="41" s="1"/>
  <c r="N123" i="41"/>
  <c r="O123" i="41" s="1"/>
  <c r="L123" i="41"/>
  <c r="N122" i="41"/>
  <c r="O122" i="41" s="1"/>
  <c r="L122" i="41"/>
  <c r="H122" i="41" s="1"/>
  <c r="N121" i="41"/>
  <c r="O121" i="41" s="1"/>
  <c r="P121" i="41" s="1"/>
  <c r="M121" i="41" s="1"/>
  <c r="I121" i="41" s="1"/>
  <c r="L121" i="41"/>
  <c r="N120" i="41"/>
  <c r="O120" i="41" s="1"/>
  <c r="L120" i="41"/>
  <c r="H120" i="41" s="1"/>
  <c r="N119" i="41"/>
  <c r="L119" i="41"/>
  <c r="N118" i="41"/>
  <c r="O118" i="41" s="1"/>
  <c r="L118" i="41"/>
  <c r="H118" i="41" s="1"/>
  <c r="N117" i="41"/>
  <c r="O117" i="41" s="1"/>
  <c r="L117" i="41"/>
  <c r="N116" i="41"/>
  <c r="L116" i="41"/>
  <c r="H116" i="41" s="1"/>
  <c r="N115" i="41"/>
  <c r="L115" i="41"/>
  <c r="N114" i="41"/>
  <c r="O114" i="41" s="1"/>
  <c r="L114" i="41"/>
  <c r="H114" i="41" s="1"/>
  <c r="N113" i="41"/>
  <c r="L113" i="41"/>
  <c r="N112" i="41"/>
  <c r="L112" i="41"/>
  <c r="H112" i="41" s="1"/>
  <c r="N111" i="41"/>
  <c r="O111" i="41" s="1"/>
  <c r="P111" i="41" s="1"/>
  <c r="M111" i="41" s="1"/>
  <c r="I111" i="41" s="1"/>
  <c r="L111" i="41"/>
  <c r="N110" i="41"/>
  <c r="L110" i="41"/>
  <c r="H110" i="41" s="1"/>
  <c r="N109" i="41"/>
  <c r="L109" i="41"/>
  <c r="N108" i="41"/>
  <c r="O108" i="41" s="1"/>
  <c r="P108" i="41" s="1"/>
  <c r="M108" i="41" s="1"/>
  <c r="I108" i="41" s="1"/>
  <c r="L108" i="41"/>
  <c r="H108" i="41" s="1"/>
  <c r="N107" i="41"/>
  <c r="O107" i="41" s="1"/>
  <c r="P107" i="41" s="1"/>
  <c r="M107" i="41" s="1"/>
  <c r="I107" i="41" s="1"/>
  <c r="L107" i="41"/>
  <c r="N106" i="41"/>
  <c r="L106" i="41"/>
  <c r="H106" i="41" s="1"/>
  <c r="N105" i="41"/>
  <c r="O105" i="41" s="1"/>
  <c r="P105" i="41" s="1"/>
  <c r="M105" i="41" s="1"/>
  <c r="I105" i="41" s="1"/>
  <c r="L105" i="41"/>
  <c r="N104" i="41"/>
  <c r="L104" i="41"/>
  <c r="H104" i="41" s="1"/>
  <c r="N103" i="41"/>
  <c r="L103" i="41"/>
  <c r="N102" i="41"/>
  <c r="O102" i="41" s="1"/>
  <c r="L102" i="41"/>
  <c r="H102" i="41" s="1"/>
  <c r="N101" i="41"/>
  <c r="L101" i="41"/>
  <c r="N100" i="41"/>
  <c r="L100" i="41"/>
  <c r="H100" i="41" s="1"/>
  <c r="N99" i="41"/>
  <c r="O99" i="41" s="1"/>
  <c r="L99" i="41"/>
  <c r="N98" i="41"/>
  <c r="O98" i="41" s="1"/>
  <c r="L98" i="41"/>
  <c r="H98" i="41" s="1"/>
  <c r="N97" i="41"/>
  <c r="L97" i="41"/>
  <c r="N96" i="41"/>
  <c r="L96" i="41"/>
  <c r="H96" i="41" s="1"/>
  <c r="N95" i="41"/>
  <c r="L95" i="41"/>
  <c r="N94" i="41"/>
  <c r="L94" i="41"/>
  <c r="H94" i="41" s="1"/>
  <c r="N93" i="41"/>
  <c r="O93" i="41" s="1"/>
  <c r="P93" i="41" s="1"/>
  <c r="M93" i="41" s="1"/>
  <c r="I93" i="41" s="1"/>
  <c r="L93" i="41"/>
  <c r="N92" i="41"/>
  <c r="O92" i="41" s="1"/>
  <c r="P92" i="41" s="1"/>
  <c r="M92" i="41" s="1"/>
  <c r="I92" i="41" s="1"/>
  <c r="L92" i="41"/>
  <c r="H92" i="41" s="1"/>
  <c r="N91" i="41"/>
  <c r="L91" i="41"/>
  <c r="N90" i="41"/>
  <c r="O90" i="41" s="1"/>
  <c r="L90" i="41"/>
  <c r="H90" i="41" s="1"/>
  <c r="N89" i="41"/>
  <c r="O89" i="41" s="1"/>
  <c r="P89" i="41" s="1"/>
  <c r="M89" i="41" s="1"/>
  <c r="I89" i="41" s="1"/>
  <c r="L89" i="41"/>
  <c r="N88" i="41"/>
  <c r="O88" i="41" s="1"/>
  <c r="P88" i="41" s="1"/>
  <c r="M88" i="41" s="1"/>
  <c r="I88" i="41" s="1"/>
  <c r="L88" i="41"/>
  <c r="H88" i="41" s="1"/>
  <c r="N87" i="41"/>
  <c r="L87" i="41"/>
  <c r="N86" i="41"/>
  <c r="L86" i="41"/>
  <c r="H86" i="41" s="1"/>
  <c r="N85" i="41"/>
  <c r="O85" i="41" s="1"/>
  <c r="P85" i="41" s="1"/>
  <c r="M85" i="41" s="1"/>
  <c r="I85" i="41" s="1"/>
  <c r="L85" i="41"/>
  <c r="N84" i="41"/>
  <c r="L84" i="41"/>
  <c r="H84" i="41" s="1"/>
  <c r="N83" i="41"/>
  <c r="O83" i="41" s="1"/>
  <c r="P83" i="41" s="1"/>
  <c r="M83" i="41" s="1"/>
  <c r="I83" i="41" s="1"/>
  <c r="L83" i="41"/>
  <c r="N82" i="41"/>
  <c r="O82" i="41" s="1"/>
  <c r="L82" i="41"/>
  <c r="H82" i="41" s="1"/>
  <c r="N81" i="41"/>
  <c r="L81" i="41"/>
  <c r="N80" i="41"/>
  <c r="L80" i="41"/>
  <c r="H80" i="41" s="1"/>
  <c r="N79" i="41"/>
  <c r="O79" i="41" s="1"/>
  <c r="P79" i="41" s="1"/>
  <c r="M79" i="41" s="1"/>
  <c r="I79" i="41" s="1"/>
  <c r="L79" i="41"/>
  <c r="N78" i="41"/>
  <c r="L78" i="41"/>
  <c r="H78" i="41" s="1"/>
  <c r="N77" i="41"/>
  <c r="O77" i="41" s="1"/>
  <c r="P77" i="41" s="1"/>
  <c r="M77" i="41" s="1"/>
  <c r="I77" i="41" s="1"/>
  <c r="L77" i="41"/>
  <c r="N76" i="41"/>
  <c r="O76" i="41" s="1"/>
  <c r="P76" i="41" s="1"/>
  <c r="M76" i="41" s="1"/>
  <c r="I76" i="41" s="1"/>
  <c r="L76" i="41"/>
  <c r="H76" i="41" s="1"/>
  <c r="N75" i="41"/>
  <c r="L75" i="41"/>
  <c r="N74" i="41"/>
  <c r="O74" i="41" s="1"/>
  <c r="L74" i="41"/>
  <c r="H74" i="41" s="1"/>
  <c r="N73" i="41"/>
  <c r="O73" i="41" s="1"/>
  <c r="P73" i="41" s="1"/>
  <c r="M73" i="41" s="1"/>
  <c r="I73" i="41" s="1"/>
  <c r="L73" i="41"/>
  <c r="N72" i="41"/>
  <c r="L72" i="41"/>
  <c r="H72" i="41" s="1"/>
  <c r="N71" i="41"/>
  <c r="O71" i="41" s="1"/>
  <c r="P71" i="41" s="1"/>
  <c r="M71" i="41" s="1"/>
  <c r="I71" i="41" s="1"/>
  <c r="L71" i="41"/>
  <c r="N70" i="41"/>
  <c r="O70" i="41" s="1"/>
  <c r="L70" i="41"/>
  <c r="H70" i="41" s="1"/>
  <c r="N69" i="41"/>
  <c r="L69" i="41"/>
  <c r="N68" i="41"/>
  <c r="O68" i="41" s="1"/>
  <c r="L68" i="41"/>
  <c r="H68" i="41" s="1"/>
  <c r="N67" i="41"/>
  <c r="O67" i="41" s="1"/>
  <c r="P67" i="41" s="1"/>
  <c r="M67" i="41" s="1"/>
  <c r="I67" i="41" s="1"/>
  <c r="L67" i="41"/>
  <c r="N66" i="41"/>
  <c r="O66" i="41" s="1"/>
  <c r="L66" i="41"/>
  <c r="H66" i="41" s="1"/>
  <c r="N65" i="41"/>
  <c r="O65" i="41" s="1"/>
  <c r="P65" i="41" s="1"/>
  <c r="M65" i="41" s="1"/>
  <c r="I65" i="41" s="1"/>
  <c r="L65" i="41"/>
  <c r="N64" i="41"/>
  <c r="O64" i="41" s="1"/>
  <c r="L64" i="41"/>
  <c r="H64" i="41" s="1"/>
  <c r="N63" i="41"/>
  <c r="L63" i="41"/>
  <c r="N62" i="41"/>
  <c r="O62" i="41" s="1"/>
  <c r="P62" i="41" s="1"/>
  <c r="M62" i="41" s="1"/>
  <c r="I62" i="41" s="1"/>
  <c r="L62" i="41"/>
  <c r="H62" i="41" s="1"/>
  <c r="N61" i="41"/>
  <c r="L61" i="41"/>
  <c r="N60" i="41"/>
  <c r="L60" i="41"/>
  <c r="H60" i="41" s="1"/>
  <c r="N59" i="41"/>
  <c r="L59" i="41"/>
  <c r="N58" i="41"/>
  <c r="L58" i="41"/>
  <c r="H58" i="41" s="1"/>
  <c r="N57" i="41"/>
  <c r="L57" i="41"/>
  <c r="N56" i="41"/>
  <c r="L56" i="41"/>
  <c r="H56" i="41" s="1"/>
  <c r="N55" i="41"/>
  <c r="L55" i="41"/>
  <c r="N54" i="41"/>
  <c r="L54" i="41"/>
  <c r="H54" i="41" s="1"/>
  <c r="N53" i="41"/>
  <c r="O53" i="41" s="1"/>
  <c r="P53" i="41" s="1"/>
  <c r="M53" i="41" s="1"/>
  <c r="I53" i="41" s="1"/>
  <c r="L53" i="41"/>
  <c r="N52" i="41"/>
  <c r="O52" i="41" s="1"/>
  <c r="P52" i="41" s="1"/>
  <c r="M52" i="41" s="1"/>
  <c r="I52" i="41" s="1"/>
  <c r="L52" i="41"/>
  <c r="H52" i="41" s="1"/>
  <c r="N51" i="41"/>
  <c r="O51" i="41" s="1"/>
  <c r="P51" i="41" s="1"/>
  <c r="M51" i="41" s="1"/>
  <c r="I51" i="41" s="1"/>
  <c r="L51" i="41"/>
  <c r="N50" i="41"/>
  <c r="O50" i="41" s="1"/>
  <c r="P50" i="41" s="1"/>
  <c r="M50" i="41" s="1"/>
  <c r="I50" i="41" s="1"/>
  <c r="L50" i="41"/>
  <c r="H50" i="41" s="1"/>
  <c r="N49" i="41"/>
  <c r="O49" i="41" s="1"/>
  <c r="P49" i="41" s="1"/>
  <c r="M49" i="41" s="1"/>
  <c r="I49" i="41" s="1"/>
  <c r="L49" i="41"/>
  <c r="N48" i="41"/>
  <c r="O48" i="41" s="1"/>
  <c r="P48" i="41" s="1"/>
  <c r="M48" i="41" s="1"/>
  <c r="L48" i="41"/>
  <c r="H48" i="41" s="1"/>
  <c r="N47" i="41"/>
  <c r="O47" i="41" s="1"/>
  <c r="P47" i="41" s="1"/>
  <c r="M47" i="41" s="1"/>
  <c r="I47" i="41" s="1"/>
  <c r="L47" i="41"/>
  <c r="N46" i="41"/>
  <c r="O46" i="41" s="1"/>
  <c r="L46" i="41"/>
  <c r="H46" i="41" s="1"/>
  <c r="N45" i="41"/>
  <c r="O45" i="41" s="1"/>
  <c r="P45" i="41" s="1"/>
  <c r="M45" i="41" s="1"/>
  <c r="I45" i="41" s="1"/>
  <c r="L45" i="41"/>
  <c r="N44" i="41"/>
  <c r="O44" i="41" s="1"/>
  <c r="P44" i="41" s="1"/>
  <c r="M44" i="41" s="1"/>
  <c r="I44" i="41" s="1"/>
  <c r="L44" i="41"/>
  <c r="H44" i="41" s="1"/>
  <c r="N43" i="41"/>
  <c r="O43" i="41" s="1"/>
  <c r="P43" i="41" s="1"/>
  <c r="M43" i="41" s="1"/>
  <c r="I43" i="41" s="1"/>
  <c r="L43" i="41"/>
  <c r="N42" i="41"/>
  <c r="O42" i="41" s="1"/>
  <c r="P42" i="41" s="1"/>
  <c r="M42" i="41" s="1"/>
  <c r="I42" i="41" s="1"/>
  <c r="L42" i="41"/>
  <c r="H42" i="41" s="1"/>
  <c r="N41" i="41"/>
  <c r="O41" i="41" s="1"/>
  <c r="P41" i="41" s="1"/>
  <c r="M41" i="41" s="1"/>
  <c r="I41" i="41" s="1"/>
  <c r="L41" i="41"/>
  <c r="N40" i="41"/>
  <c r="O40" i="41" s="1"/>
  <c r="P40" i="41" s="1"/>
  <c r="M40" i="41" s="1"/>
  <c r="I40" i="41" s="1"/>
  <c r="L40" i="41"/>
  <c r="H40" i="41" s="1"/>
  <c r="N39" i="41"/>
  <c r="O39" i="41" s="1"/>
  <c r="P39" i="41" s="1"/>
  <c r="M39" i="41" s="1"/>
  <c r="I39" i="41" s="1"/>
  <c r="L39" i="41"/>
  <c r="N38" i="41"/>
  <c r="O38" i="41" s="1"/>
  <c r="P38" i="41" s="1"/>
  <c r="M38" i="41" s="1"/>
  <c r="I38" i="41" s="1"/>
  <c r="L38" i="41"/>
  <c r="H38" i="41" s="1"/>
  <c r="N37" i="41"/>
  <c r="O37" i="41" s="1"/>
  <c r="P37" i="41" s="1"/>
  <c r="M37" i="41" s="1"/>
  <c r="I37" i="41" s="1"/>
  <c r="L37" i="41"/>
  <c r="N36" i="41"/>
  <c r="O36" i="41" s="1"/>
  <c r="P36" i="41" s="1"/>
  <c r="M36" i="41" s="1"/>
  <c r="I36" i="41" s="1"/>
  <c r="L36" i="41"/>
  <c r="H36" i="41" s="1"/>
  <c r="N35" i="41"/>
  <c r="O35" i="41" s="1"/>
  <c r="P35" i="41" s="1"/>
  <c r="M35" i="41" s="1"/>
  <c r="I35" i="41" s="1"/>
  <c r="L35" i="41"/>
  <c r="N34" i="41"/>
  <c r="L34" i="41"/>
  <c r="H34" i="41" s="1"/>
  <c r="N33" i="41"/>
  <c r="O33" i="41" s="1"/>
  <c r="P33" i="41" s="1"/>
  <c r="M33" i="41" s="1"/>
  <c r="I33" i="41" s="1"/>
  <c r="L33" i="41"/>
  <c r="N32" i="41"/>
  <c r="O32" i="41" s="1"/>
  <c r="P32" i="41" s="1"/>
  <c r="M32" i="41" s="1"/>
  <c r="I32" i="41" s="1"/>
  <c r="L32" i="41"/>
  <c r="H32" i="41" s="1"/>
  <c r="N31" i="41"/>
  <c r="O31" i="41" s="1"/>
  <c r="P31" i="41" s="1"/>
  <c r="M31" i="41" s="1"/>
  <c r="I31" i="41" s="1"/>
  <c r="L31" i="41"/>
  <c r="N30" i="41"/>
  <c r="O30" i="41" s="1"/>
  <c r="P30" i="41" s="1"/>
  <c r="M30" i="41" s="1"/>
  <c r="I30" i="41" s="1"/>
  <c r="L30" i="41"/>
  <c r="H30" i="41" s="1"/>
  <c r="N29" i="41"/>
  <c r="O29" i="41" s="1"/>
  <c r="P29" i="41" s="1"/>
  <c r="M29" i="41" s="1"/>
  <c r="I29" i="41" s="1"/>
  <c r="L29" i="41"/>
  <c r="N28" i="41"/>
  <c r="O28" i="41" s="1"/>
  <c r="P28" i="41" s="1"/>
  <c r="M28" i="41" s="1"/>
  <c r="I28" i="41" s="1"/>
  <c r="L28" i="41"/>
  <c r="H28" i="41" s="1"/>
  <c r="N27" i="41"/>
  <c r="O27" i="41" s="1"/>
  <c r="P27" i="41" s="1"/>
  <c r="M27" i="41" s="1"/>
  <c r="I27" i="41" s="1"/>
  <c r="L27" i="41"/>
  <c r="N26" i="41"/>
  <c r="O26" i="41" s="1"/>
  <c r="P26" i="41" s="1"/>
  <c r="M26" i="41" s="1"/>
  <c r="I26" i="41" s="1"/>
  <c r="L26" i="41"/>
  <c r="H26" i="41" s="1"/>
  <c r="N25" i="41"/>
  <c r="O25" i="41" s="1"/>
  <c r="P25" i="41" s="1"/>
  <c r="M25" i="41" s="1"/>
  <c r="I25" i="41" s="1"/>
  <c r="L25" i="41"/>
  <c r="N24" i="41"/>
  <c r="O24" i="41" s="1"/>
  <c r="P24" i="41" s="1"/>
  <c r="M24" i="41" s="1"/>
  <c r="I24" i="41" s="1"/>
  <c r="L24" i="41"/>
  <c r="H24" i="41" s="1"/>
  <c r="N23" i="41"/>
  <c r="O23" i="41" s="1"/>
  <c r="P23" i="41" s="1"/>
  <c r="M23" i="41" s="1"/>
  <c r="I23" i="41" s="1"/>
  <c r="L23" i="41"/>
  <c r="N22" i="41"/>
  <c r="O22" i="41" s="1"/>
  <c r="P22" i="41" s="1"/>
  <c r="M22" i="41" s="1"/>
  <c r="I22" i="41" s="1"/>
  <c r="L22" i="41"/>
  <c r="H22" i="41" s="1"/>
  <c r="N21" i="41"/>
  <c r="O21" i="41" s="1"/>
  <c r="P21" i="41" s="1"/>
  <c r="M21" i="41" s="1"/>
  <c r="I21" i="41" s="1"/>
  <c r="L21" i="41"/>
  <c r="N20" i="41"/>
  <c r="O20" i="41" s="1"/>
  <c r="L20" i="41"/>
  <c r="H20" i="41" s="1"/>
  <c r="N19" i="41"/>
  <c r="O19" i="41" s="1"/>
  <c r="P19" i="41" s="1"/>
  <c r="M19" i="41" s="1"/>
  <c r="I19" i="41" s="1"/>
  <c r="L19" i="41"/>
  <c r="N18" i="41"/>
  <c r="O18" i="41" s="1"/>
  <c r="P18" i="41" s="1"/>
  <c r="M18" i="41" s="1"/>
  <c r="I18" i="41" s="1"/>
  <c r="L18" i="41"/>
  <c r="H18" i="41" s="1"/>
  <c r="L17" i="41"/>
  <c r="H17" i="41" s="1"/>
  <c r="N505" i="40"/>
  <c r="O505" i="40" s="1"/>
  <c r="P505" i="40" s="1"/>
  <c r="M505" i="40" s="1"/>
  <c r="I505" i="40" s="1"/>
  <c r="L505" i="40"/>
  <c r="N504" i="40"/>
  <c r="O504" i="40" s="1"/>
  <c r="L504" i="40"/>
  <c r="H504" i="40" s="1"/>
  <c r="N503" i="40"/>
  <c r="L503" i="40"/>
  <c r="N502" i="40"/>
  <c r="L502" i="40"/>
  <c r="H502" i="40" s="1"/>
  <c r="N501" i="40"/>
  <c r="L501" i="40"/>
  <c r="N500" i="40"/>
  <c r="O500" i="40" s="1"/>
  <c r="L500" i="40"/>
  <c r="H500" i="40" s="1"/>
  <c r="N499" i="40"/>
  <c r="L499" i="40"/>
  <c r="N498" i="40"/>
  <c r="O498" i="40" s="1"/>
  <c r="P498" i="40" s="1"/>
  <c r="M498" i="40" s="1"/>
  <c r="I498" i="40" s="1"/>
  <c r="L498" i="40"/>
  <c r="H498" i="40" s="1"/>
  <c r="N497" i="40"/>
  <c r="O497" i="40" s="1"/>
  <c r="P497" i="40" s="1"/>
  <c r="M497" i="40" s="1"/>
  <c r="I497" i="40" s="1"/>
  <c r="L497" i="40"/>
  <c r="N496" i="40"/>
  <c r="O496" i="40" s="1"/>
  <c r="P496" i="40" s="1"/>
  <c r="M496" i="40" s="1"/>
  <c r="I496" i="40" s="1"/>
  <c r="L496" i="40"/>
  <c r="H496" i="40" s="1"/>
  <c r="N495" i="40"/>
  <c r="L495" i="40"/>
  <c r="N494" i="40"/>
  <c r="O494" i="40" s="1"/>
  <c r="P494" i="40" s="1"/>
  <c r="M494" i="40" s="1"/>
  <c r="I494" i="40" s="1"/>
  <c r="L494" i="40"/>
  <c r="H494" i="40" s="1"/>
  <c r="N493" i="40"/>
  <c r="O493" i="40" s="1"/>
  <c r="L493" i="40"/>
  <c r="N492" i="40"/>
  <c r="O492" i="40" s="1"/>
  <c r="L492" i="40"/>
  <c r="H492" i="40" s="1"/>
  <c r="N491" i="40"/>
  <c r="L491" i="40"/>
  <c r="N490" i="40"/>
  <c r="O490" i="40" s="1"/>
  <c r="P490" i="40" s="1"/>
  <c r="M490" i="40" s="1"/>
  <c r="I490" i="40" s="1"/>
  <c r="L490" i="40"/>
  <c r="H490" i="40" s="1"/>
  <c r="N489" i="40"/>
  <c r="O489" i="40" s="1"/>
  <c r="P489" i="40" s="1"/>
  <c r="M489" i="40" s="1"/>
  <c r="I489" i="40" s="1"/>
  <c r="L489" i="40"/>
  <c r="N488" i="40"/>
  <c r="O488" i="40" s="1"/>
  <c r="L488" i="40"/>
  <c r="H488" i="40" s="1"/>
  <c r="N487" i="40"/>
  <c r="O487" i="40" s="1"/>
  <c r="L487" i="40"/>
  <c r="N486" i="40"/>
  <c r="O486" i="40" s="1"/>
  <c r="L486" i="40"/>
  <c r="H486" i="40" s="1"/>
  <c r="N485" i="40"/>
  <c r="L485" i="40"/>
  <c r="N484" i="40"/>
  <c r="O484" i="40" s="1"/>
  <c r="P484" i="40" s="1"/>
  <c r="M484" i="40" s="1"/>
  <c r="I484" i="40" s="1"/>
  <c r="L484" i="40"/>
  <c r="H484" i="40" s="1"/>
  <c r="N483" i="40"/>
  <c r="L483" i="40"/>
  <c r="N482" i="40"/>
  <c r="O482" i="40" s="1"/>
  <c r="L482" i="40"/>
  <c r="H482" i="40" s="1"/>
  <c r="N481" i="40"/>
  <c r="O481" i="40" s="1"/>
  <c r="P481" i="40" s="1"/>
  <c r="M481" i="40" s="1"/>
  <c r="I481" i="40" s="1"/>
  <c r="L481" i="40"/>
  <c r="N480" i="40"/>
  <c r="L480" i="40"/>
  <c r="H480" i="40" s="1"/>
  <c r="N479" i="40"/>
  <c r="L479" i="40"/>
  <c r="N478" i="40"/>
  <c r="O478" i="40" s="1"/>
  <c r="P478" i="40" s="1"/>
  <c r="M478" i="40" s="1"/>
  <c r="I478" i="40" s="1"/>
  <c r="L478" i="40"/>
  <c r="H478" i="40" s="1"/>
  <c r="N477" i="40"/>
  <c r="L477" i="40"/>
  <c r="N476" i="40"/>
  <c r="O476" i="40" s="1"/>
  <c r="P476" i="40" s="1"/>
  <c r="M476" i="40" s="1"/>
  <c r="I476" i="40" s="1"/>
  <c r="L476" i="40"/>
  <c r="H476" i="40" s="1"/>
  <c r="N475" i="40"/>
  <c r="L475" i="40"/>
  <c r="N474" i="40"/>
  <c r="O474" i="40" s="1"/>
  <c r="P474" i="40" s="1"/>
  <c r="M474" i="40" s="1"/>
  <c r="I474" i="40" s="1"/>
  <c r="L474" i="40"/>
  <c r="H474" i="40" s="1"/>
  <c r="N473" i="40"/>
  <c r="O473" i="40" s="1"/>
  <c r="P473" i="40" s="1"/>
  <c r="M473" i="40" s="1"/>
  <c r="I473" i="40" s="1"/>
  <c r="L473" i="40"/>
  <c r="N472" i="40"/>
  <c r="O472" i="40" s="1"/>
  <c r="P472" i="40" s="1"/>
  <c r="M472" i="40" s="1"/>
  <c r="I472" i="40" s="1"/>
  <c r="L472" i="40"/>
  <c r="H472" i="40" s="1"/>
  <c r="N471" i="40"/>
  <c r="L471" i="40"/>
  <c r="N470" i="40"/>
  <c r="O470" i="40" s="1"/>
  <c r="L470" i="40"/>
  <c r="H470" i="40" s="1"/>
  <c r="N469" i="40"/>
  <c r="L469" i="40"/>
  <c r="N468" i="40"/>
  <c r="O468" i="40" s="1"/>
  <c r="L468" i="40"/>
  <c r="H468" i="40" s="1"/>
  <c r="N467" i="40"/>
  <c r="L467" i="40"/>
  <c r="N466" i="40"/>
  <c r="L466" i="40"/>
  <c r="H466" i="40" s="1"/>
  <c r="N465" i="40"/>
  <c r="O465" i="40" s="1"/>
  <c r="P465" i="40" s="1"/>
  <c r="M465" i="40" s="1"/>
  <c r="I465" i="40" s="1"/>
  <c r="L465" i="40"/>
  <c r="N464" i="40"/>
  <c r="L464" i="40"/>
  <c r="H464" i="40" s="1"/>
  <c r="N463" i="40"/>
  <c r="L463" i="40"/>
  <c r="N462" i="40"/>
  <c r="O462" i="40" s="1"/>
  <c r="P462" i="40" s="1"/>
  <c r="M462" i="40" s="1"/>
  <c r="I462" i="40" s="1"/>
  <c r="L462" i="40"/>
  <c r="H462" i="40" s="1"/>
  <c r="N461" i="40"/>
  <c r="O461" i="40" s="1"/>
  <c r="L461" i="40"/>
  <c r="N460" i="40"/>
  <c r="O460" i="40" s="1"/>
  <c r="P460" i="40" s="1"/>
  <c r="M460" i="40" s="1"/>
  <c r="I460" i="40" s="1"/>
  <c r="L460" i="40"/>
  <c r="H460" i="40" s="1"/>
  <c r="N459" i="40"/>
  <c r="L459" i="40"/>
  <c r="N458" i="40"/>
  <c r="O458" i="40" s="1"/>
  <c r="L458" i="40"/>
  <c r="H458" i="40" s="1"/>
  <c r="N457" i="40"/>
  <c r="O457" i="40" s="1"/>
  <c r="L457" i="40"/>
  <c r="N456" i="40"/>
  <c r="O456" i="40" s="1"/>
  <c r="P456" i="40" s="1"/>
  <c r="M456" i="40" s="1"/>
  <c r="I456" i="40" s="1"/>
  <c r="L456" i="40"/>
  <c r="H456" i="40" s="1"/>
  <c r="N455" i="40"/>
  <c r="O455" i="40" s="1"/>
  <c r="L455" i="40"/>
  <c r="N454" i="40"/>
  <c r="O454" i="40" s="1"/>
  <c r="P454" i="40" s="1"/>
  <c r="M454" i="40" s="1"/>
  <c r="I454" i="40" s="1"/>
  <c r="L454" i="40"/>
  <c r="N453" i="40"/>
  <c r="L453" i="40"/>
  <c r="N452" i="40"/>
  <c r="O452" i="40" s="1"/>
  <c r="L452" i="40"/>
  <c r="H452" i="40" s="1"/>
  <c r="N451" i="40"/>
  <c r="L451" i="40"/>
  <c r="N450" i="40"/>
  <c r="L450" i="40"/>
  <c r="H450" i="40" s="1"/>
  <c r="N449" i="40"/>
  <c r="O449" i="40" s="1"/>
  <c r="P449" i="40" s="1"/>
  <c r="M449" i="40" s="1"/>
  <c r="I449" i="40" s="1"/>
  <c r="L449" i="40"/>
  <c r="N448" i="40"/>
  <c r="L448" i="40"/>
  <c r="H448" i="40" s="1"/>
  <c r="N447" i="40"/>
  <c r="L447" i="40"/>
  <c r="N446" i="40"/>
  <c r="O446" i="40" s="1"/>
  <c r="P446" i="40" s="1"/>
  <c r="M446" i="40" s="1"/>
  <c r="I446" i="40" s="1"/>
  <c r="L446" i="40"/>
  <c r="H446" i="40" s="1"/>
  <c r="N445" i="40"/>
  <c r="L445" i="40"/>
  <c r="N444" i="40"/>
  <c r="L444" i="40"/>
  <c r="H444" i="40" s="1"/>
  <c r="N443" i="40"/>
  <c r="L443" i="40"/>
  <c r="N442" i="40"/>
  <c r="O442" i="40" s="1"/>
  <c r="P442" i="40" s="1"/>
  <c r="M442" i="40" s="1"/>
  <c r="I442" i="40" s="1"/>
  <c r="L442" i="40"/>
  <c r="H442" i="40" s="1"/>
  <c r="N441" i="40"/>
  <c r="L441" i="40"/>
  <c r="N440" i="40"/>
  <c r="O440" i="40" s="1"/>
  <c r="L440" i="40"/>
  <c r="H440" i="40" s="1"/>
  <c r="N439" i="40"/>
  <c r="L439" i="40"/>
  <c r="N438" i="40"/>
  <c r="O438" i="40" s="1"/>
  <c r="L438" i="40"/>
  <c r="H438" i="40" s="1"/>
  <c r="N437" i="40"/>
  <c r="O437" i="40" s="1"/>
  <c r="L437" i="40"/>
  <c r="N436" i="40"/>
  <c r="O436" i="40" s="1"/>
  <c r="P436" i="40" s="1"/>
  <c r="M436" i="40" s="1"/>
  <c r="I436" i="40" s="1"/>
  <c r="L436" i="40"/>
  <c r="H436" i="40" s="1"/>
  <c r="N435" i="40"/>
  <c r="O435" i="40" s="1"/>
  <c r="P435" i="40" s="1"/>
  <c r="M435" i="40" s="1"/>
  <c r="I435" i="40" s="1"/>
  <c r="L435" i="40"/>
  <c r="N434" i="40"/>
  <c r="O434" i="40" s="1"/>
  <c r="L434" i="40"/>
  <c r="H434" i="40" s="1"/>
  <c r="N433" i="40"/>
  <c r="L433" i="40"/>
  <c r="N432" i="40"/>
  <c r="O432" i="40" s="1"/>
  <c r="P432" i="40" s="1"/>
  <c r="M432" i="40" s="1"/>
  <c r="I432" i="40" s="1"/>
  <c r="L432" i="40"/>
  <c r="H432" i="40" s="1"/>
  <c r="N431" i="40"/>
  <c r="O431" i="40" s="1"/>
  <c r="P431" i="40" s="1"/>
  <c r="M431" i="40" s="1"/>
  <c r="I431" i="40" s="1"/>
  <c r="L431" i="40"/>
  <c r="N430" i="40"/>
  <c r="O430" i="40" s="1"/>
  <c r="P430" i="40" s="1"/>
  <c r="M430" i="40" s="1"/>
  <c r="I430" i="40" s="1"/>
  <c r="L430" i="40"/>
  <c r="H430" i="40" s="1"/>
  <c r="N429" i="40"/>
  <c r="O429" i="40" s="1"/>
  <c r="L429" i="40"/>
  <c r="N428" i="40"/>
  <c r="O428" i="40" s="1"/>
  <c r="L428" i="40"/>
  <c r="H428" i="40" s="1"/>
  <c r="N427" i="40"/>
  <c r="O427" i="40" s="1"/>
  <c r="P427" i="40" s="1"/>
  <c r="M427" i="40" s="1"/>
  <c r="I427" i="40" s="1"/>
  <c r="L427" i="40"/>
  <c r="N426" i="40"/>
  <c r="O426" i="40" s="1"/>
  <c r="P426" i="40" s="1"/>
  <c r="M426" i="40" s="1"/>
  <c r="I426" i="40" s="1"/>
  <c r="L426" i="40"/>
  <c r="H426" i="40" s="1"/>
  <c r="N425" i="40"/>
  <c r="L425" i="40"/>
  <c r="N424" i="40"/>
  <c r="O424" i="40" s="1"/>
  <c r="P424" i="40" s="1"/>
  <c r="M424" i="40" s="1"/>
  <c r="I424" i="40" s="1"/>
  <c r="L424" i="40"/>
  <c r="H424" i="40" s="1"/>
  <c r="N423" i="40"/>
  <c r="L423" i="40"/>
  <c r="N422" i="40"/>
  <c r="O422" i="40" s="1"/>
  <c r="P422" i="40" s="1"/>
  <c r="M422" i="40" s="1"/>
  <c r="I422" i="40" s="1"/>
  <c r="L422" i="40"/>
  <c r="H422" i="40" s="1"/>
  <c r="N421" i="40"/>
  <c r="L421" i="40"/>
  <c r="N420" i="40"/>
  <c r="O420" i="40" s="1"/>
  <c r="L420" i="40"/>
  <c r="H420" i="40" s="1"/>
  <c r="N419" i="40"/>
  <c r="O419" i="40" s="1"/>
  <c r="P419" i="40" s="1"/>
  <c r="M419" i="40" s="1"/>
  <c r="I419" i="40" s="1"/>
  <c r="L419" i="40"/>
  <c r="N418" i="40"/>
  <c r="O418" i="40" s="1"/>
  <c r="L418" i="40"/>
  <c r="H418" i="40" s="1"/>
  <c r="N417" i="40"/>
  <c r="O417" i="40" s="1"/>
  <c r="L417" i="40"/>
  <c r="N416" i="40"/>
  <c r="O416" i="40" s="1"/>
  <c r="L416" i="40"/>
  <c r="H416" i="40" s="1"/>
  <c r="N415" i="40"/>
  <c r="L415" i="40"/>
  <c r="N414" i="40"/>
  <c r="O414" i="40" s="1"/>
  <c r="P414" i="40" s="1"/>
  <c r="M414" i="40" s="1"/>
  <c r="I414" i="40" s="1"/>
  <c r="L414" i="40"/>
  <c r="H414" i="40" s="1"/>
  <c r="N413" i="40"/>
  <c r="L413" i="40"/>
  <c r="N412" i="40"/>
  <c r="O412" i="40" s="1"/>
  <c r="P412" i="40" s="1"/>
  <c r="M412" i="40" s="1"/>
  <c r="I412" i="40" s="1"/>
  <c r="L412" i="40"/>
  <c r="H412" i="40" s="1"/>
  <c r="N411" i="40"/>
  <c r="L411" i="40"/>
  <c r="N410" i="40"/>
  <c r="L410" i="40"/>
  <c r="H410" i="40" s="1"/>
  <c r="N409" i="40"/>
  <c r="L409" i="40"/>
  <c r="N408" i="40"/>
  <c r="O408" i="40" s="1"/>
  <c r="P408" i="40" s="1"/>
  <c r="M408" i="40" s="1"/>
  <c r="I408" i="40" s="1"/>
  <c r="L408" i="40"/>
  <c r="H408" i="40" s="1"/>
  <c r="N407" i="40"/>
  <c r="L407" i="40"/>
  <c r="N406" i="40"/>
  <c r="O406" i="40" s="1"/>
  <c r="L406" i="40"/>
  <c r="H406" i="40" s="1"/>
  <c r="N405" i="40"/>
  <c r="O405" i="40" s="1"/>
  <c r="L405" i="40"/>
  <c r="N404" i="40"/>
  <c r="O404" i="40" s="1"/>
  <c r="P404" i="40" s="1"/>
  <c r="M404" i="40" s="1"/>
  <c r="I404" i="40" s="1"/>
  <c r="L404" i="40"/>
  <c r="H404" i="40" s="1"/>
  <c r="N403" i="40"/>
  <c r="L403" i="40"/>
  <c r="N402" i="40"/>
  <c r="O402" i="40" s="1"/>
  <c r="P402" i="40" s="1"/>
  <c r="M402" i="40" s="1"/>
  <c r="I402" i="40" s="1"/>
  <c r="L402" i="40"/>
  <c r="H402" i="40" s="1"/>
  <c r="N401" i="40"/>
  <c r="L401" i="40"/>
  <c r="N400" i="40"/>
  <c r="O400" i="40" s="1"/>
  <c r="L400" i="40"/>
  <c r="H400" i="40" s="1"/>
  <c r="N399" i="40"/>
  <c r="O399" i="40" s="1"/>
  <c r="L399" i="40"/>
  <c r="N398" i="40"/>
  <c r="O398" i="40" s="1"/>
  <c r="L398" i="40"/>
  <c r="H398" i="40" s="1"/>
  <c r="N397" i="40"/>
  <c r="O397" i="40" s="1"/>
  <c r="P397" i="40" s="1"/>
  <c r="M397" i="40" s="1"/>
  <c r="I397" i="40" s="1"/>
  <c r="L397" i="40"/>
  <c r="N396" i="40"/>
  <c r="L396" i="40"/>
  <c r="H396" i="40" s="1"/>
  <c r="N395" i="40"/>
  <c r="O395" i="40" s="1"/>
  <c r="L395" i="40"/>
  <c r="N394" i="40"/>
  <c r="O394" i="40" s="1"/>
  <c r="P394" i="40" s="1"/>
  <c r="M394" i="40" s="1"/>
  <c r="I394" i="40" s="1"/>
  <c r="L394" i="40"/>
  <c r="H394" i="40" s="1"/>
  <c r="N393" i="40"/>
  <c r="O393" i="40" s="1"/>
  <c r="L393" i="40"/>
  <c r="N392" i="40"/>
  <c r="O392" i="40" s="1"/>
  <c r="P392" i="40" s="1"/>
  <c r="M392" i="40" s="1"/>
  <c r="I392" i="40" s="1"/>
  <c r="L392" i="40"/>
  <c r="H392" i="40" s="1"/>
  <c r="N391" i="40"/>
  <c r="O391" i="40" s="1"/>
  <c r="L391" i="40"/>
  <c r="N390" i="40"/>
  <c r="L390" i="40"/>
  <c r="H390" i="40" s="1"/>
  <c r="N389" i="40"/>
  <c r="O389" i="40" s="1"/>
  <c r="L389" i="40"/>
  <c r="N388" i="40"/>
  <c r="L388" i="40"/>
  <c r="H388" i="40" s="1"/>
  <c r="N387" i="40"/>
  <c r="O387" i="40" s="1"/>
  <c r="P387" i="40" s="1"/>
  <c r="M387" i="40" s="1"/>
  <c r="I387" i="40" s="1"/>
  <c r="L387" i="40"/>
  <c r="N386" i="40"/>
  <c r="L386" i="40"/>
  <c r="H386" i="40" s="1"/>
  <c r="N385" i="40"/>
  <c r="O385" i="40" s="1"/>
  <c r="P385" i="40" s="1"/>
  <c r="M385" i="40" s="1"/>
  <c r="I385" i="40" s="1"/>
  <c r="L385" i="40"/>
  <c r="N384" i="40"/>
  <c r="L384" i="40"/>
  <c r="H384" i="40" s="1"/>
  <c r="N383" i="40"/>
  <c r="O383" i="40" s="1"/>
  <c r="P383" i="40" s="1"/>
  <c r="M383" i="40" s="1"/>
  <c r="I383" i="40" s="1"/>
  <c r="L383" i="40"/>
  <c r="N382" i="40"/>
  <c r="O382" i="40" s="1"/>
  <c r="L382" i="40"/>
  <c r="H382" i="40" s="1"/>
  <c r="N381" i="40"/>
  <c r="O381" i="40" s="1"/>
  <c r="P381" i="40" s="1"/>
  <c r="M381" i="40" s="1"/>
  <c r="I381" i="40" s="1"/>
  <c r="L381" i="40"/>
  <c r="N380" i="40"/>
  <c r="O380" i="40" s="1"/>
  <c r="P380" i="40" s="1"/>
  <c r="M380" i="40" s="1"/>
  <c r="I380" i="40" s="1"/>
  <c r="L380" i="40"/>
  <c r="H380" i="40" s="1"/>
  <c r="N379" i="40"/>
  <c r="O379" i="40" s="1"/>
  <c r="P379" i="40" s="1"/>
  <c r="M379" i="40" s="1"/>
  <c r="I379" i="40" s="1"/>
  <c r="L379" i="40"/>
  <c r="N378" i="40"/>
  <c r="O378" i="40" s="1"/>
  <c r="P378" i="40" s="1"/>
  <c r="M378" i="40" s="1"/>
  <c r="I378" i="40" s="1"/>
  <c r="L378" i="40"/>
  <c r="H378" i="40" s="1"/>
  <c r="N377" i="40"/>
  <c r="O377" i="40" s="1"/>
  <c r="P377" i="40" s="1"/>
  <c r="M377" i="40" s="1"/>
  <c r="I377" i="40" s="1"/>
  <c r="L377" i="40"/>
  <c r="N376" i="40"/>
  <c r="O376" i="40" s="1"/>
  <c r="L376" i="40"/>
  <c r="H376" i="40" s="1"/>
  <c r="N375" i="40"/>
  <c r="L375" i="40"/>
  <c r="N374" i="40"/>
  <c r="O374" i="40" s="1"/>
  <c r="P374" i="40" s="1"/>
  <c r="M374" i="40" s="1"/>
  <c r="I374" i="40" s="1"/>
  <c r="L374" i="40"/>
  <c r="H374" i="40" s="1"/>
  <c r="N373" i="40"/>
  <c r="L373" i="40"/>
  <c r="N372" i="40"/>
  <c r="O372" i="40" s="1"/>
  <c r="L372" i="40"/>
  <c r="H372" i="40" s="1"/>
  <c r="N371" i="40"/>
  <c r="L371" i="40"/>
  <c r="N370" i="40"/>
  <c r="O370" i="40" s="1"/>
  <c r="L370" i="40"/>
  <c r="H370" i="40" s="1"/>
  <c r="N369" i="40"/>
  <c r="L369" i="40"/>
  <c r="N368" i="40"/>
  <c r="O368" i="40" s="1"/>
  <c r="L368" i="40"/>
  <c r="H368" i="40" s="1"/>
  <c r="N367" i="40"/>
  <c r="L367" i="40"/>
  <c r="N366" i="40"/>
  <c r="O366" i="40" s="1"/>
  <c r="P366" i="40" s="1"/>
  <c r="M366" i="40" s="1"/>
  <c r="I366" i="40" s="1"/>
  <c r="L366" i="40"/>
  <c r="H366" i="40" s="1"/>
  <c r="N365" i="40"/>
  <c r="O365" i="40" s="1"/>
  <c r="L365" i="40"/>
  <c r="N364" i="40"/>
  <c r="O364" i="40" s="1"/>
  <c r="L364" i="40"/>
  <c r="H364" i="40" s="1"/>
  <c r="N363" i="40"/>
  <c r="O363" i="40" s="1"/>
  <c r="P363" i="40" s="1"/>
  <c r="M363" i="40" s="1"/>
  <c r="I363" i="40" s="1"/>
  <c r="L363" i="40"/>
  <c r="N362" i="40"/>
  <c r="O362" i="40" s="1"/>
  <c r="L362" i="40"/>
  <c r="H362" i="40" s="1"/>
  <c r="N361" i="40"/>
  <c r="L361" i="40"/>
  <c r="N360" i="40"/>
  <c r="O360" i="40" s="1"/>
  <c r="P360" i="40" s="1"/>
  <c r="M360" i="40" s="1"/>
  <c r="I360" i="40" s="1"/>
  <c r="L360" i="40"/>
  <c r="H360" i="40" s="1"/>
  <c r="N359" i="40"/>
  <c r="L359" i="40"/>
  <c r="N358" i="40"/>
  <c r="O358" i="40" s="1"/>
  <c r="P358" i="40" s="1"/>
  <c r="M358" i="40" s="1"/>
  <c r="I358" i="40" s="1"/>
  <c r="L358" i="40"/>
  <c r="H358" i="40" s="1"/>
  <c r="N357" i="40"/>
  <c r="L357" i="40"/>
  <c r="N356" i="40"/>
  <c r="L356" i="40"/>
  <c r="H356" i="40" s="1"/>
  <c r="N355" i="40"/>
  <c r="O355" i="40" s="1"/>
  <c r="P355" i="40" s="1"/>
  <c r="M355" i="40" s="1"/>
  <c r="I355" i="40" s="1"/>
  <c r="L355" i="40"/>
  <c r="N354" i="40"/>
  <c r="O354" i="40" s="1"/>
  <c r="P354" i="40" s="1"/>
  <c r="M354" i="40" s="1"/>
  <c r="I354" i="40" s="1"/>
  <c r="L354" i="40"/>
  <c r="H354" i="40" s="1"/>
  <c r="N353" i="40"/>
  <c r="L353" i="40"/>
  <c r="N352" i="40"/>
  <c r="O352" i="40" s="1"/>
  <c r="P352" i="40" s="1"/>
  <c r="M352" i="40" s="1"/>
  <c r="I352" i="40" s="1"/>
  <c r="L352" i="40"/>
  <c r="H352" i="40" s="1"/>
  <c r="N351" i="40"/>
  <c r="O351" i="40" s="1"/>
  <c r="L351" i="40"/>
  <c r="N350" i="40"/>
  <c r="O350" i="40" s="1"/>
  <c r="P350" i="40" s="1"/>
  <c r="M350" i="40" s="1"/>
  <c r="I350" i="40" s="1"/>
  <c r="L350" i="40"/>
  <c r="H350" i="40" s="1"/>
  <c r="N349" i="40"/>
  <c r="L349" i="40"/>
  <c r="N348" i="40"/>
  <c r="O348" i="40" s="1"/>
  <c r="L348" i="40"/>
  <c r="H348" i="40" s="1"/>
  <c r="N347" i="40"/>
  <c r="O347" i="40" s="1"/>
  <c r="P347" i="40" s="1"/>
  <c r="M347" i="40" s="1"/>
  <c r="I347" i="40" s="1"/>
  <c r="L347" i="40"/>
  <c r="N346" i="40"/>
  <c r="O346" i="40" s="1"/>
  <c r="P346" i="40" s="1"/>
  <c r="M346" i="40" s="1"/>
  <c r="I346" i="40" s="1"/>
  <c r="L346" i="40"/>
  <c r="H346" i="40" s="1"/>
  <c r="N345" i="40"/>
  <c r="L345" i="40"/>
  <c r="N344" i="40"/>
  <c r="O344" i="40" s="1"/>
  <c r="L344" i="40"/>
  <c r="H344" i="40" s="1"/>
  <c r="N343" i="40"/>
  <c r="L343" i="40"/>
  <c r="N342" i="40"/>
  <c r="O342" i="40" s="1"/>
  <c r="P342" i="40" s="1"/>
  <c r="M342" i="40" s="1"/>
  <c r="I342" i="40" s="1"/>
  <c r="L342" i="40"/>
  <c r="H342" i="40" s="1"/>
  <c r="N341" i="40"/>
  <c r="L341" i="40"/>
  <c r="N340" i="40"/>
  <c r="O340" i="40" s="1"/>
  <c r="P340" i="40" s="1"/>
  <c r="M340" i="40" s="1"/>
  <c r="I340" i="40" s="1"/>
  <c r="L340" i="40"/>
  <c r="H340" i="40" s="1"/>
  <c r="N339" i="40"/>
  <c r="O339" i="40" s="1"/>
  <c r="P339" i="40" s="1"/>
  <c r="M339" i="40" s="1"/>
  <c r="I339" i="40" s="1"/>
  <c r="L339" i="40"/>
  <c r="N338" i="40"/>
  <c r="L338" i="40"/>
  <c r="H338" i="40" s="1"/>
  <c r="N337" i="40"/>
  <c r="L337" i="40"/>
  <c r="N336" i="40"/>
  <c r="L336" i="40"/>
  <c r="H336" i="40" s="1"/>
  <c r="N335" i="40"/>
  <c r="L335" i="40"/>
  <c r="N334" i="40"/>
  <c r="O334" i="40" s="1"/>
  <c r="P334" i="40" s="1"/>
  <c r="M334" i="40" s="1"/>
  <c r="I334" i="40" s="1"/>
  <c r="L334" i="40"/>
  <c r="H334" i="40" s="1"/>
  <c r="N333" i="40"/>
  <c r="O333" i="40" s="1"/>
  <c r="L333" i="40"/>
  <c r="N332" i="40"/>
  <c r="O332" i="40" s="1"/>
  <c r="P332" i="40" s="1"/>
  <c r="M332" i="40" s="1"/>
  <c r="I332" i="40" s="1"/>
  <c r="L332" i="40"/>
  <c r="H332" i="40" s="1"/>
  <c r="N331" i="40"/>
  <c r="O331" i="40" s="1"/>
  <c r="P331" i="40" s="1"/>
  <c r="M331" i="40" s="1"/>
  <c r="I331" i="40" s="1"/>
  <c r="L331" i="40"/>
  <c r="N330" i="40"/>
  <c r="O330" i="40" s="1"/>
  <c r="P330" i="40" s="1"/>
  <c r="M330" i="40" s="1"/>
  <c r="I330" i="40" s="1"/>
  <c r="L330" i="40"/>
  <c r="H330" i="40" s="1"/>
  <c r="N329" i="40"/>
  <c r="O329" i="40" s="1"/>
  <c r="P329" i="40" s="1"/>
  <c r="M329" i="40" s="1"/>
  <c r="I329" i="40" s="1"/>
  <c r="L329" i="40"/>
  <c r="N328" i="40"/>
  <c r="L328" i="40"/>
  <c r="H328" i="40" s="1"/>
  <c r="N327" i="40"/>
  <c r="L327" i="40"/>
  <c r="N326" i="40"/>
  <c r="O326" i="40" s="1"/>
  <c r="L326" i="40"/>
  <c r="H326" i="40" s="1"/>
  <c r="N325" i="40"/>
  <c r="O325" i="40" s="1"/>
  <c r="P325" i="40" s="1"/>
  <c r="M325" i="40" s="1"/>
  <c r="I325" i="40" s="1"/>
  <c r="L325" i="40"/>
  <c r="N324" i="40"/>
  <c r="O324" i="40" s="1"/>
  <c r="L324" i="40"/>
  <c r="H324" i="40" s="1"/>
  <c r="N323" i="40"/>
  <c r="L323" i="40"/>
  <c r="N322" i="40"/>
  <c r="O322" i="40" s="1"/>
  <c r="P322" i="40" s="1"/>
  <c r="M322" i="40" s="1"/>
  <c r="I322" i="40" s="1"/>
  <c r="L322" i="40"/>
  <c r="H322" i="40" s="1"/>
  <c r="N321" i="40"/>
  <c r="O321" i="40" s="1"/>
  <c r="P321" i="40" s="1"/>
  <c r="M321" i="40" s="1"/>
  <c r="I321" i="40" s="1"/>
  <c r="L321" i="40"/>
  <c r="N320" i="40"/>
  <c r="L320" i="40"/>
  <c r="H320" i="40" s="1"/>
  <c r="N319" i="40"/>
  <c r="O319" i="40" s="1"/>
  <c r="P319" i="40" s="1"/>
  <c r="M319" i="40" s="1"/>
  <c r="I319" i="40" s="1"/>
  <c r="L319" i="40"/>
  <c r="N318" i="40"/>
  <c r="L318" i="40"/>
  <c r="H318" i="40" s="1"/>
  <c r="N317" i="40"/>
  <c r="O317" i="40" s="1"/>
  <c r="P317" i="40" s="1"/>
  <c r="M317" i="40" s="1"/>
  <c r="I317" i="40" s="1"/>
  <c r="L317" i="40"/>
  <c r="N316" i="40"/>
  <c r="L316" i="40"/>
  <c r="H316" i="40" s="1"/>
  <c r="N315" i="40"/>
  <c r="L315" i="40"/>
  <c r="N314" i="40"/>
  <c r="L314" i="40"/>
  <c r="H314" i="40" s="1"/>
  <c r="N313" i="40"/>
  <c r="O313" i="40" s="1"/>
  <c r="P313" i="40" s="1"/>
  <c r="M313" i="40" s="1"/>
  <c r="I313" i="40" s="1"/>
  <c r="L313" i="40"/>
  <c r="N312" i="40"/>
  <c r="O312" i="40" s="1"/>
  <c r="P312" i="40" s="1"/>
  <c r="M312" i="40" s="1"/>
  <c r="I312" i="40" s="1"/>
  <c r="L312" i="40"/>
  <c r="H312" i="40" s="1"/>
  <c r="N311" i="40"/>
  <c r="O311" i="40" s="1"/>
  <c r="P311" i="40" s="1"/>
  <c r="M311" i="40" s="1"/>
  <c r="I311" i="40" s="1"/>
  <c r="L311" i="40"/>
  <c r="N310" i="40"/>
  <c r="O310" i="40" s="1"/>
  <c r="L310" i="40"/>
  <c r="H310" i="40" s="1"/>
  <c r="N309" i="40"/>
  <c r="O309" i="40" s="1"/>
  <c r="P309" i="40" s="1"/>
  <c r="M309" i="40" s="1"/>
  <c r="I309" i="40" s="1"/>
  <c r="L309" i="40"/>
  <c r="N308" i="40"/>
  <c r="O308" i="40" s="1"/>
  <c r="P308" i="40" s="1"/>
  <c r="M308" i="40" s="1"/>
  <c r="I308" i="40" s="1"/>
  <c r="L308" i="40"/>
  <c r="H308" i="40" s="1"/>
  <c r="N307" i="40"/>
  <c r="O307" i="40" s="1"/>
  <c r="P307" i="40" s="1"/>
  <c r="M307" i="40" s="1"/>
  <c r="I307" i="40" s="1"/>
  <c r="L307" i="40"/>
  <c r="N306" i="40"/>
  <c r="O306" i="40" s="1"/>
  <c r="L306" i="40"/>
  <c r="H306" i="40" s="1"/>
  <c r="N305" i="40"/>
  <c r="O305" i="40" s="1"/>
  <c r="P305" i="40" s="1"/>
  <c r="M305" i="40" s="1"/>
  <c r="I305" i="40" s="1"/>
  <c r="L305" i="40"/>
  <c r="N304" i="40"/>
  <c r="O304" i="40" s="1"/>
  <c r="P304" i="40" s="1"/>
  <c r="M304" i="40" s="1"/>
  <c r="I304" i="40" s="1"/>
  <c r="L304" i="40"/>
  <c r="H304" i="40" s="1"/>
  <c r="N303" i="40"/>
  <c r="O303" i="40" s="1"/>
  <c r="P303" i="40" s="1"/>
  <c r="M303" i="40" s="1"/>
  <c r="I303" i="40" s="1"/>
  <c r="L303" i="40"/>
  <c r="N302" i="40"/>
  <c r="O302" i="40" s="1"/>
  <c r="L302" i="40"/>
  <c r="H302" i="40" s="1"/>
  <c r="N301" i="40"/>
  <c r="O301" i="40" s="1"/>
  <c r="P301" i="40" s="1"/>
  <c r="M301" i="40" s="1"/>
  <c r="I301" i="40" s="1"/>
  <c r="L301" i="40"/>
  <c r="N300" i="40"/>
  <c r="O300" i="40" s="1"/>
  <c r="P300" i="40" s="1"/>
  <c r="M300" i="40" s="1"/>
  <c r="I300" i="40" s="1"/>
  <c r="L300" i="40"/>
  <c r="H300" i="40" s="1"/>
  <c r="N299" i="40"/>
  <c r="O299" i="40" s="1"/>
  <c r="P299" i="40" s="1"/>
  <c r="M299" i="40" s="1"/>
  <c r="I299" i="40" s="1"/>
  <c r="L299" i="40"/>
  <c r="N298" i="40"/>
  <c r="L298" i="40"/>
  <c r="H298" i="40" s="1"/>
  <c r="N297" i="40"/>
  <c r="O297" i="40" s="1"/>
  <c r="P297" i="40" s="1"/>
  <c r="M297" i="40" s="1"/>
  <c r="I297" i="40" s="1"/>
  <c r="L297" i="40"/>
  <c r="N296" i="40"/>
  <c r="O296" i="40" s="1"/>
  <c r="L296" i="40"/>
  <c r="H296" i="40" s="1"/>
  <c r="N295" i="40"/>
  <c r="O295" i="40" s="1"/>
  <c r="P295" i="40" s="1"/>
  <c r="M295" i="40" s="1"/>
  <c r="I295" i="40" s="1"/>
  <c r="L295" i="40"/>
  <c r="N294" i="40"/>
  <c r="O294" i="40" s="1"/>
  <c r="L294" i="40"/>
  <c r="H294" i="40" s="1"/>
  <c r="N293" i="40"/>
  <c r="O293" i="40" s="1"/>
  <c r="P293" i="40" s="1"/>
  <c r="M293" i="40" s="1"/>
  <c r="I293" i="40" s="1"/>
  <c r="L293" i="40"/>
  <c r="N292" i="40"/>
  <c r="O292" i="40" s="1"/>
  <c r="P292" i="40" s="1"/>
  <c r="M292" i="40" s="1"/>
  <c r="I292" i="40" s="1"/>
  <c r="L292" i="40"/>
  <c r="H292" i="40" s="1"/>
  <c r="N291" i="40"/>
  <c r="O291" i="40" s="1"/>
  <c r="P291" i="40" s="1"/>
  <c r="M291" i="40" s="1"/>
  <c r="I291" i="40" s="1"/>
  <c r="L291" i="40"/>
  <c r="N290" i="40"/>
  <c r="O290" i="40" s="1"/>
  <c r="P290" i="40" s="1"/>
  <c r="M290" i="40" s="1"/>
  <c r="I290" i="40" s="1"/>
  <c r="L290" i="40"/>
  <c r="H290" i="40" s="1"/>
  <c r="N289" i="40"/>
  <c r="O289" i="40" s="1"/>
  <c r="P289" i="40" s="1"/>
  <c r="M289" i="40" s="1"/>
  <c r="I289" i="40" s="1"/>
  <c r="L289" i="40"/>
  <c r="N288" i="40"/>
  <c r="L288" i="40"/>
  <c r="H288" i="40" s="1"/>
  <c r="N287" i="40"/>
  <c r="O287" i="40" s="1"/>
  <c r="P287" i="40" s="1"/>
  <c r="M287" i="40" s="1"/>
  <c r="I287" i="40" s="1"/>
  <c r="L287" i="40"/>
  <c r="N286" i="40"/>
  <c r="O286" i="40" s="1"/>
  <c r="L286" i="40"/>
  <c r="H286" i="40" s="1"/>
  <c r="N285" i="40"/>
  <c r="O285" i="40" s="1"/>
  <c r="P285" i="40" s="1"/>
  <c r="M285" i="40" s="1"/>
  <c r="I285" i="40" s="1"/>
  <c r="L285" i="40"/>
  <c r="N284" i="40"/>
  <c r="O284" i="40" s="1"/>
  <c r="P284" i="40" s="1"/>
  <c r="M284" i="40" s="1"/>
  <c r="I284" i="40" s="1"/>
  <c r="L284" i="40"/>
  <c r="H284" i="40" s="1"/>
  <c r="N283" i="40"/>
  <c r="O283" i="40" s="1"/>
  <c r="P283" i="40" s="1"/>
  <c r="M283" i="40" s="1"/>
  <c r="I283" i="40" s="1"/>
  <c r="L283" i="40"/>
  <c r="N282" i="40"/>
  <c r="L282" i="40"/>
  <c r="H282" i="40" s="1"/>
  <c r="N281" i="40"/>
  <c r="O281" i="40" s="1"/>
  <c r="P281" i="40" s="1"/>
  <c r="M281" i="40" s="1"/>
  <c r="I281" i="40" s="1"/>
  <c r="L281" i="40"/>
  <c r="N280" i="40"/>
  <c r="L280" i="40"/>
  <c r="H280" i="40" s="1"/>
  <c r="N279" i="40"/>
  <c r="O279" i="40" s="1"/>
  <c r="P279" i="40" s="1"/>
  <c r="M279" i="40" s="1"/>
  <c r="I279" i="40" s="1"/>
  <c r="L279" i="40"/>
  <c r="N278" i="40"/>
  <c r="L278" i="40"/>
  <c r="H278" i="40" s="1"/>
  <c r="N277" i="40"/>
  <c r="L277" i="40"/>
  <c r="N276" i="40"/>
  <c r="L276" i="40"/>
  <c r="H276" i="40" s="1"/>
  <c r="N275" i="40"/>
  <c r="O275" i="40" s="1"/>
  <c r="L275" i="40"/>
  <c r="N274" i="40"/>
  <c r="O274" i="40" s="1"/>
  <c r="P274" i="40" s="1"/>
  <c r="M274" i="40" s="1"/>
  <c r="I274" i="40" s="1"/>
  <c r="L274" i="40"/>
  <c r="H274" i="40" s="1"/>
  <c r="N273" i="40"/>
  <c r="O273" i="40" s="1"/>
  <c r="L273" i="40"/>
  <c r="N272" i="40"/>
  <c r="L272" i="40"/>
  <c r="H272" i="40" s="1"/>
  <c r="N271" i="40"/>
  <c r="O271" i="40" s="1"/>
  <c r="L271" i="40"/>
  <c r="N270" i="40"/>
  <c r="L270" i="40"/>
  <c r="H270" i="40" s="1"/>
  <c r="N269" i="40"/>
  <c r="O269" i="40" s="1"/>
  <c r="P269" i="40" s="1"/>
  <c r="M269" i="40" s="1"/>
  <c r="I269" i="40" s="1"/>
  <c r="L269" i="40"/>
  <c r="N268" i="40"/>
  <c r="L268" i="40"/>
  <c r="H268" i="40" s="1"/>
  <c r="N267" i="40"/>
  <c r="O267" i="40" s="1"/>
  <c r="P267" i="40" s="1"/>
  <c r="M267" i="40" s="1"/>
  <c r="I267" i="40" s="1"/>
  <c r="L267" i="40"/>
  <c r="N266" i="40"/>
  <c r="L266" i="40"/>
  <c r="H266" i="40" s="1"/>
  <c r="N265" i="40"/>
  <c r="L265" i="40"/>
  <c r="N264" i="40"/>
  <c r="O264" i="40" s="1"/>
  <c r="P264" i="40" s="1"/>
  <c r="M264" i="40" s="1"/>
  <c r="I264" i="40" s="1"/>
  <c r="L264" i="40"/>
  <c r="H264" i="40" s="1"/>
  <c r="N263" i="40"/>
  <c r="O263" i="40" s="1"/>
  <c r="P263" i="40" s="1"/>
  <c r="M263" i="40" s="1"/>
  <c r="I263" i="40" s="1"/>
  <c r="L263" i="40"/>
  <c r="N262" i="40"/>
  <c r="O262" i="40" s="1"/>
  <c r="P262" i="40" s="1"/>
  <c r="M262" i="40" s="1"/>
  <c r="I262" i="40" s="1"/>
  <c r="L262" i="40"/>
  <c r="H262" i="40" s="1"/>
  <c r="N261" i="40"/>
  <c r="O261" i="40" s="1"/>
  <c r="P261" i="40" s="1"/>
  <c r="M261" i="40" s="1"/>
  <c r="I261" i="40" s="1"/>
  <c r="L261" i="40"/>
  <c r="N260" i="40"/>
  <c r="O260" i="40" s="1"/>
  <c r="P260" i="40" s="1"/>
  <c r="M260" i="40" s="1"/>
  <c r="I260" i="40" s="1"/>
  <c r="L260" i="40"/>
  <c r="H260" i="40" s="1"/>
  <c r="N259" i="40"/>
  <c r="O259" i="40" s="1"/>
  <c r="P259" i="40" s="1"/>
  <c r="M259" i="40" s="1"/>
  <c r="I259" i="40" s="1"/>
  <c r="L259" i="40"/>
  <c r="N258" i="40"/>
  <c r="O258" i="40" s="1"/>
  <c r="P258" i="40" s="1"/>
  <c r="M258" i="40" s="1"/>
  <c r="I258" i="40" s="1"/>
  <c r="L258" i="40"/>
  <c r="H258" i="40" s="1"/>
  <c r="N257" i="40"/>
  <c r="O257" i="40" s="1"/>
  <c r="L257" i="40"/>
  <c r="N256" i="40"/>
  <c r="O256" i="40" s="1"/>
  <c r="P256" i="40" s="1"/>
  <c r="M256" i="40" s="1"/>
  <c r="I256" i="40" s="1"/>
  <c r="L256" i="40"/>
  <c r="H256" i="40" s="1"/>
  <c r="N255" i="40"/>
  <c r="O255" i="40" s="1"/>
  <c r="L255" i="40"/>
  <c r="N254" i="40"/>
  <c r="O254" i="40" s="1"/>
  <c r="P254" i="40" s="1"/>
  <c r="M254" i="40" s="1"/>
  <c r="I254" i="40" s="1"/>
  <c r="L254" i="40"/>
  <c r="H254" i="40" s="1"/>
  <c r="N253" i="40"/>
  <c r="O253" i="40" s="1"/>
  <c r="P253" i="40" s="1"/>
  <c r="M253" i="40" s="1"/>
  <c r="I253" i="40" s="1"/>
  <c r="L253" i="40"/>
  <c r="N252" i="40"/>
  <c r="L252" i="40"/>
  <c r="H252" i="40" s="1"/>
  <c r="N251" i="40"/>
  <c r="O251" i="40" s="1"/>
  <c r="P251" i="40" s="1"/>
  <c r="M251" i="40" s="1"/>
  <c r="I251" i="40" s="1"/>
  <c r="L251" i="40"/>
  <c r="N250" i="40"/>
  <c r="L250" i="40"/>
  <c r="H250" i="40" s="1"/>
  <c r="N249" i="40"/>
  <c r="O249" i="40" s="1"/>
  <c r="P249" i="40" s="1"/>
  <c r="M249" i="40" s="1"/>
  <c r="I249" i="40" s="1"/>
  <c r="L249" i="40"/>
  <c r="N248" i="40"/>
  <c r="L248" i="40"/>
  <c r="H248" i="40" s="1"/>
  <c r="N247" i="40"/>
  <c r="O247" i="40" s="1"/>
  <c r="P247" i="40" s="1"/>
  <c r="M247" i="40" s="1"/>
  <c r="I247" i="40" s="1"/>
  <c r="L247" i="40"/>
  <c r="N246" i="40"/>
  <c r="O246" i="40" s="1"/>
  <c r="L246" i="40"/>
  <c r="H246" i="40" s="1"/>
  <c r="N245" i="40"/>
  <c r="O245" i="40" s="1"/>
  <c r="L245" i="40"/>
  <c r="N244" i="40"/>
  <c r="O244" i="40" s="1"/>
  <c r="P244" i="40" s="1"/>
  <c r="M244" i="40" s="1"/>
  <c r="I244" i="40" s="1"/>
  <c r="L244" i="40"/>
  <c r="H244" i="40" s="1"/>
  <c r="N243" i="40"/>
  <c r="O243" i="40" s="1"/>
  <c r="P243" i="40" s="1"/>
  <c r="M243" i="40" s="1"/>
  <c r="I243" i="40" s="1"/>
  <c r="L243" i="40"/>
  <c r="N242" i="40"/>
  <c r="O242" i="40" s="1"/>
  <c r="L242" i="40"/>
  <c r="H242" i="40" s="1"/>
  <c r="N241" i="40"/>
  <c r="L241" i="40"/>
  <c r="N240" i="40"/>
  <c r="O240" i="40" s="1"/>
  <c r="L240" i="40"/>
  <c r="H240" i="40" s="1"/>
  <c r="N239" i="40"/>
  <c r="L239" i="40"/>
  <c r="N238" i="40"/>
  <c r="L238" i="40"/>
  <c r="H238" i="40" s="1"/>
  <c r="N237" i="40"/>
  <c r="L237" i="40"/>
  <c r="N236" i="40"/>
  <c r="O236" i="40" s="1"/>
  <c r="P236" i="40" s="1"/>
  <c r="M236" i="40" s="1"/>
  <c r="I236" i="40" s="1"/>
  <c r="L236" i="40"/>
  <c r="H236" i="40" s="1"/>
  <c r="N235" i="40"/>
  <c r="L235" i="40"/>
  <c r="N234" i="40"/>
  <c r="L234" i="40"/>
  <c r="H234" i="40" s="1"/>
  <c r="N233" i="40"/>
  <c r="O233" i="40" s="1"/>
  <c r="P233" i="40" s="1"/>
  <c r="M233" i="40" s="1"/>
  <c r="I233" i="40" s="1"/>
  <c r="L233" i="40"/>
  <c r="N232" i="40"/>
  <c r="O232" i="40" s="1"/>
  <c r="L232" i="40"/>
  <c r="H232" i="40" s="1"/>
  <c r="N231" i="40"/>
  <c r="O231" i="40" s="1"/>
  <c r="L231" i="40"/>
  <c r="N230" i="40"/>
  <c r="O230" i="40" s="1"/>
  <c r="L230" i="40"/>
  <c r="H230" i="40" s="1"/>
  <c r="N229" i="40"/>
  <c r="O229" i="40" s="1"/>
  <c r="L229" i="40"/>
  <c r="N228" i="40"/>
  <c r="O228" i="40" s="1"/>
  <c r="P228" i="40" s="1"/>
  <c r="M228" i="40" s="1"/>
  <c r="I228" i="40" s="1"/>
  <c r="L228" i="40"/>
  <c r="H228" i="40" s="1"/>
  <c r="N227" i="40"/>
  <c r="L227" i="40"/>
  <c r="N226" i="40"/>
  <c r="O226" i="40" s="1"/>
  <c r="L226" i="40"/>
  <c r="H226" i="40" s="1"/>
  <c r="N225" i="40"/>
  <c r="L225" i="40"/>
  <c r="N224" i="40"/>
  <c r="O224" i="40" s="1"/>
  <c r="L224" i="40"/>
  <c r="H224" i="40" s="1"/>
  <c r="N223" i="40"/>
  <c r="L223" i="40"/>
  <c r="N222" i="40"/>
  <c r="L222" i="40"/>
  <c r="H222" i="40" s="1"/>
  <c r="N221" i="40"/>
  <c r="L221" i="40"/>
  <c r="N220" i="40"/>
  <c r="O220" i="40" s="1"/>
  <c r="L220" i="40"/>
  <c r="H220" i="40" s="1"/>
  <c r="N219" i="40"/>
  <c r="O219" i="40" s="1"/>
  <c r="L219" i="40"/>
  <c r="N218" i="40"/>
  <c r="O218" i="40" s="1"/>
  <c r="L218" i="40"/>
  <c r="H218" i="40" s="1"/>
  <c r="N217" i="40"/>
  <c r="L217" i="40"/>
  <c r="N216" i="40"/>
  <c r="L216" i="40"/>
  <c r="H216" i="40" s="1"/>
  <c r="N215" i="40"/>
  <c r="L215" i="40"/>
  <c r="N214" i="40"/>
  <c r="O214" i="40" s="1"/>
  <c r="L214" i="40"/>
  <c r="H214" i="40" s="1"/>
  <c r="N213" i="40"/>
  <c r="L213" i="40"/>
  <c r="N212" i="40"/>
  <c r="O212" i="40" s="1"/>
  <c r="L212" i="40"/>
  <c r="H212" i="40" s="1"/>
  <c r="N211" i="40"/>
  <c r="O211" i="40" s="1"/>
  <c r="L211" i="40"/>
  <c r="N210" i="40"/>
  <c r="O210" i="40" s="1"/>
  <c r="P210" i="40" s="1"/>
  <c r="M210" i="40" s="1"/>
  <c r="I210" i="40" s="1"/>
  <c r="L210" i="40"/>
  <c r="H210" i="40" s="1"/>
  <c r="N209" i="40"/>
  <c r="L209" i="40"/>
  <c r="N208" i="40"/>
  <c r="O208" i="40" s="1"/>
  <c r="L208" i="40"/>
  <c r="H208" i="40" s="1"/>
  <c r="N207" i="40"/>
  <c r="L207" i="40"/>
  <c r="N206" i="40"/>
  <c r="L206" i="40"/>
  <c r="H206" i="40" s="1"/>
  <c r="N205" i="40"/>
  <c r="L205" i="40"/>
  <c r="N204" i="40"/>
  <c r="O204" i="40" s="1"/>
  <c r="L204" i="40"/>
  <c r="H204" i="40" s="1"/>
  <c r="N203" i="40"/>
  <c r="O203" i="40" s="1"/>
  <c r="L203" i="40"/>
  <c r="N202" i="40"/>
  <c r="O202" i="40" s="1"/>
  <c r="L202" i="40"/>
  <c r="H202" i="40" s="1"/>
  <c r="N201" i="40"/>
  <c r="L201" i="40"/>
  <c r="N200" i="40"/>
  <c r="L200" i="40"/>
  <c r="H200" i="40" s="1"/>
  <c r="N199" i="40"/>
  <c r="L199" i="40"/>
  <c r="N198" i="40"/>
  <c r="O198" i="40" s="1"/>
  <c r="P198" i="40" s="1"/>
  <c r="M198" i="40" s="1"/>
  <c r="I198" i="40" s="1"/>
  <c r="L198" i="40"/>
  <c r="H198" i="40" s="1"/>
  <c r="N197" i="40"/>
  <c r="L197" i="40"/>
  <c r="N196" i="40"/>
  <c r="O196" i="40" s="1"/>
  <c r="L196" i="40"/>
  <c r="H196" i="40" s="1"/>
  <c r="N195" i="40"/>
  <c r="O195" i="40" s="1"/>
  <c r="L195" i="40"/>
  <c r="N194" i="40"/>
  <c r="L194" i="40"/>
  <c r="H194" i="40" s="1"/>
  <c r="N193" i="40"/>
  <c r="L193" i="40"/>
  <c r="N192" i="40"/>
  <c r="O192" i="40" s="1"/>
  <c r="L192" i="40"/>
  <c r="H192" i="40" s="1"/>
  <c r="N191" i="40"/>
  <c r="L191" i="40"/>
  <c r="N190" i="40"/>
  <c r="O190" i="40" s="1"/>
  <c r="P190" i="40" s="1"/>
  <c r="M190" i="40" s="1"/>
  <c r="I190" i="40" s="1"/>
  <c r="L190" i="40"/>
  <c r="H190" i="40" s="1"/>
  <c r="N189" i="40"/>
  <c r="L189" i="40"/>
  <c r="N188" i="40"/>
  <c r="O188" i="40" s="1"/>
  <c r="L188" i="40"/>
  <c r="H188" i="40" s="1"/>
  <c r="N187" i="40"/>
  <c r="O187" i="40" s="1"/>
  <c r="L187" i="40"/>
  <c r="N186" i="40"/>
  <c r="L186" i="40"/>
  <c r="H186" i="40" s="1"/>
  <c r="N185" i="40"/>
  <c r="L185" i="40"/>
  <c r="N184" i="40"/>
  <c r="L184" i="40"/>
  <c r="H184" i="40" s="1"/>
  <c r="N183" i="40"/>
  <c r="L183" i="40"/>
  <c r="N182" i="40"/>
  <c r="O182" i="40" s="1"/>
  <c r="P182" i="40" s="1"/>
  <c r="M182" i="40" s="1"/>
  <c r="I182" i="40" s="1"/>
  <c r="L182" i="40"/>
  <c r="H182" i="40" s="1"/>
  <c r="N181" i="40"/>
  <c r="L181" i="40"/>
  <c r="N180" i="40"/>
  <c r="L180" i="40"/>
  <c r="H180" i="40" s="1"/>
  <c r="N179" i="40"/>
  <c r="O179" i="40" s="1"/>
  <c r="L179" i="40"/>
  <c r="N178" i="40"/>
  <c r="O178" i="40" s="1"/>
  <c r="P178" i="40" s="1"/>
  <c r="M178" i="40" s="1"/>
  <c r="I178" i="40" s="1"/>
  <c r="L178" i="40"/>
  <c r="H178" i="40" s="1"/>
  <c r="N177" i="40"/>
  <c r="L177" i="40"/>
  <c r="N176" i="40"/>
  <c r="O176" i="40" s="1"/>
  <c r="L176" i="40"/>
  <c r="H176" i="40" s="1"/>
  <c r="N175" i="40"/>
  <c r="L175" i="40"/>
  <c r="N174" i="40"/>
  <c r="O174" i="40" s="1"/>
  <c r="P174" i="40" s="1"/>
  <c r="M174" i="40" s="1"/>
  <c r="I174" i="40" s="1"/>
  <c r="L174" i="40"/>
  <c r="H174" i="40" s="1"/>
  <c r="N173" i="40"/>
  <c r="L173" i="40"/>
  <c r="N172" i="40"/>
  <c r="O172" i="40" s="1"/>
  <c r="L172" i="40"/>
  <c r="H172" i="40" s="1"/>
  <c r="N171" i="40"/>
  <c r="O171" i="40" s="1"/>
  <c r="L171" i="40"/>
  <c r="N170" i="40"/>
  <c r="O170" i="40" s="1"/>
  <c r="L170" i="40"/>
  <c r="H170" i="40" s="1"/>
  <c r="N169" i="40"/>
  <c r="L169" i="40"/>
  <c r="N168" i="40"/>
  <c r="L168" i="40"/>
  <c r="H168" i="40" s="1"/>
  <c r="N167" i="40"/>
  <c r="L167" i="40"/>
  <c r="N166" i="40"/>
  <c r="L166" i="40"/>
  <c r="H166" i="40" s="1"/>
  <c r="N165" i="40"/>
  <c r="L165" i="40"/>
  <c r="N164" i="40"/>
  <c r="L164" i="40"/>
  <c r="H164" i="40" s="1"/>
  <c r="N163" i="40"/>
  <c r="O163" i="40" s="1"/>
  <c r="L163" i="40"/>
  <c r="N162" i="40"/>
  <c r="O162" i="40" s="1"/>
  <c r="L162" i="40"/>
  <c r="H162" i="40" s="1"/>
  <c r="N161" i="40"/>
  <c r="L161" i="40"/>
  <c r="N160" i="40"/>
  <c r="O160" i="40" s="1"/>
  <c r="L160" i="40"/>
  <c r="H160" i="40" s="1"/>
  <c r="N159" i="40"/>
  <c r="L159" i="40"/>
  <c r="N158" i="40"/>
  <c r="O158" i="40" s="1"/>
  <c r="P158" i="40" s="1"/>
  <c r="M158" i="40" s="1"/>
  <c r="I158" i="40" s="1"/>
  <c r="L158" i="40"/>
  <c r="H158" i="40" s="1"/>
  <c r="N157" i="40"/>
  <c r="L157" i="40"/>
  <c r="N156" i="40"/>
  <c r="O156" i="40" s="1"/>
  <c r="L156" i="40"/>
  <c r="H156" i="40" s="1"/>
  <c r="N155" i="40"/>
  <c r="L155" i="40"/>
  <c r="N154" i="40"/>
  <c r="O154" i="40" s="1"/>
  <c r="L154" i="40"/>
  <c r="H154" i="40" s="1"/>
  <c r="N153" i="40"/>
  <c r="O153" i="40" s="1"/>
  <c r="L153" i="40"/>
  <c r="N152" i="40"/>
  <c r="L152" i="40"/>
  <c r="H152" i="40" s="1"/>
  <c r="N151" i="40"/>
  <c r="L151" i="40"/>
  <c r="N150" i="40"/>
  <c r="O150" i="40" s="1"/>
  <c r="P150" i="40" s="1"/>
  <c r="M150" i="40" s="1"/>
  <c r="I150" i="40" s="1"/>
  <c r="L150" i="40"/>
  <c r="H150" i="40" s="1"/>
  <c r="N149" i="40"/>
  <c r="L149" i="40"/>
  <c r="N148" i="40"/>
  <c r="L148" i="40"/>
  <c r="H148" i="40" s="1"/>
  <c r="N147" i="40"/>
  <c r="L147" i="40"/>
  <c r="N146" i="40"/>
  <c r="O146" i="40" s="1"/>
  <c r="P146" i="40" s="1"/>
  <c r="M146" i="40" s="1"/>
  <c r="I146" i="40" s="1"/>
  <c r="L146" i="40"/>
  <c r="H146" i="40" s="1"/>
  <c r="N145" i="40"/>
  <c r="O145" i="40" s="1"/>
  <c r="L145" i="40"/>
  <c r="N144" i="40"/>
  <c r="O144" i="40" s="1"/>
  <c r="L144" i="40"/>
  <c r="H144" i="40" s="1"/>
  <c r="N143" i="40"/>
  <c r="L143" i="40"/>
  <c r="N142" i="40"/>
  <c r="O142" i="40" s="1"/>
  <c r="P142" i="40" s="1"/>
  <c r="M142" i="40" s="1"/>
  <c r="I142" i="40" s="1"/>
  <c r="L142" i="40"/>
  <c r="H142" i="40" s="1"/>
  <c r="N141" i="40"/>
  <c r="O141" i="40" s="1"/>
  <c r="P141" i="40" s="1"/>
  <c r="M141" i="40" s="1"/>
  <c r="I141" i="40" s="1"/>
  <c r="L141" i="40"/>
  <c r="N140" i="40"/>
  <c r="O140" i="40" s="1"/>
  <c r="P140" i="40" s="1"/>
  <c r="M140" i="40" s="1"/>
  <c r="I140" i="40" s="1"/>
  <c r="L140" i="40"/>
  <c r="H140" i="40" s="1"/>
  <c r="N139" i="40"/>
  <c r="O139" i="40" s="1"/>
  <c r="P139" i="40" s="1"/>
  <c r="M139" i="40" s="1"/>
  <c r="I139" i="40" s="1"/>
  <c r="L139" i="40"/>
  <c r="N138" i="40"/>
  <c r="O138" i="40" s="1"/>
  <c r="L138" i="40"/>
  <c r="H138" i="40" s="1"/>
  <c r="N137" i="40"/>
  <c r="O137" i="40" s="1"/>
  <c r="P137" i="40" s="1"/>
  <c r="M137" i="40" s="1"/>
  <c r="I137" i="40" s="1"/>
  <c r="L137" i="40"/>
  <c r="N136" i="40"/>
  <c r="O136" i="40" s="1"/>
  <c r="L136" i="40"/>
  <c r="H136" i="40" s="1"/>
  <c r="N135" i="40"/>
  <c r="O135" i="40" s="1"/>
  <c r="P135" i="40" s="1"/>
  <c r="M135" i="40" s="1"/>
  <c r="I135" i="40" s="1"/>
  <c r="L135" i="40"/>
  <c r="N134" i="40"/>
  <c r="L134" i="40"/>
  <c r="H134" i="40" s="1"/>
  <c r="N133" i="40"/>
  <c r="O133" i="40" s="1"/>
  <c r="P133" i="40" s="1"/>
  <c r="M133" i="40" s="1"/>
  <c r="I133" i="40" s="1"/>
  <c r="L133" i="40"/>
  <c r="N132" i="40"/>
  <c r="L132" i="40"/>
  <c r="H132" i="40" s="1"/>
  <c r="N131" i="40"/>
  <c r="O131" i="40" s="1"/>
  <c r="P131" i="40" s="1"/>
  <c r="M131" i="40" s="1"/>
  <c r="I131" i="40" s="1"/>
  <c r="L131" i="40"/>
  <c r="N130" i="40"/>
  <c r="O130" i="40" s="1"/>
  <c r="L130" i="40"/>
  <c r="H130" i="40" s="1"/>
  <c r="N129" i="40"/>
  <c r="O129" i="40" s="1"/>
  <c r="L129" i="40"/>
  <c r="N128" i="40"/>
  <c r="L128" i="40"/>
  <c r="H128" i="40" s="1"/>
  <c r="N127" i="40"/>
  <c r="O127" i="40" s="1"/>
  <c r="P127" i="40" s="1"/>
  <c r="M127" i="40" s="1"/>
  <c r="I127" i="40" s="1"/>
  <c r="L127" i="40"/>
  <c r="N126" i="40"/>
  <c r="O126" i="40" s="1"/>
  <c r="P126" i="40" s="1"/>
  <c r="M126" i="40" s="1"/>
  <c r="I126" i="40" s="1"/>
  <c r="L126" i="40"/>
  <c r="H126" i="40" s="1"/>
  <c r="N125" i="40"/>
  <c r="O125" i="40" s="1"/>
  <c r="L125" i="40"/>
  <c r="N124" i="40"/>
  <c r="O124" i="40" s="1"/>
  <c r="L124" i="40"/>
  <c r="H124" i="40" s="1"/>
  <c r="N123" i="40"/>
  <c r="O123" i="40" s="1"/>
  <c r="L123" i="40"/>
  <c r="N122" i="40"/>
  <c r="O122" i="40" s="1"/>
  <c r="P122" i="40" s="1"/>
  <c r="M122" i="40" s="1"/>
  <c r="I122" i="40" s="1"/>
  <c r="L122" i="40"/>
  <c r="H122" i="40" s="1"/>
  <c r="N121" i="40"/>
  <c r="O121" i="40" s="1"/>
  <c r="L121" i="40"/>
  <c r="N120" i="40"/>
  <c r="L120" i="40"/>
  <c r="H120" i="40" s="1"/>
  <c r="N119" i="40"/>
  <c r="O119" i="40" s="1"/>
  <c r="L119" i="40"/>
  <c r="N118" i="40"/>
  <c r="O118" i="40" s="1"/>
  <c r="L118" i="40"/>
  <c r="H118" i="40" s="1"/>
  <c r="N117" i="40"/>
  <c r="O117" i="40" s="1"/>
  <c r="L117" i="40"/>
  <c r="N116" i="40"/>
  <c r="L116" i="40"/>
  <c r="H116" i="40" s="1"/>
  <c r="N115" i="40"/>
  <c r="O115" i="40" s="1"/>
  <c r="P115" i="40" s="1"/>
  <c r="M115" i="40" s="1"/>
  <c r="I115" i="40" s="1"/>
  <c r="L115" i="40"/>
  <c r="N114" i="40"/>
  <c r="L114" i="40"/>
  <c r="H114" i="40" s="1"/>
  <c r="N113" i="40"/>
  <c r="O113" i="40" s="1"/>
  <c r="L113" i="40"/>
  <c r="N112" i="40"/>
  <c r="O112" i="40" s="1"/>
  <c r="P112" i="40" s="1"/>
  <c r="M112" i="40" s="1"/>
  <c r="I112" i="40" s="1"/>
  <c r="L112" i="40"/>
  <c r="H112" i="40" s="1"/>
  <c r="N111" i="40"/>
  <c r="L111" i="40"/>
  <c r="N110" i="40"/>
  <c r="L110" i="40"/>
  <c r="H110" i="40" s="1"/>
  <c r="N109" i="40"/>
  <c r="O109" i="40" s="1"/>
  <c r="L109" i="40"/>
  <c r="N108" i="40"/>
  <c r="O108" i="40" s="1"/>
  <c r="L108" i="40"/>
  <c r="H108" i="40" s="1"/>
  <c r="N107" i="40"/>
  <c r="O107" i="40" s="1"/>
  <c r="P107" i="40" s="1"/>
  <c r="M107" i="40" s="1"/>
  <c r="I107" i="40" s="1"/>
  <c r="L107" i="40"/>
  <c r="N106" i="40"/>
  <c r="O106" i="40" s="1"/>
  <c r="L106" i="40"/>
  <c r="H106" i="40" s="1"/>
  <c r="N105" i="40"/>
  <c r="O105" i="40" s="1"/>
  <c r="P105" i="40" s="1"/>
  <c r="M105" i="40" s="1"/>
  <c r="I105" i="40" s="1"/>
  <c r="L105" i="40"/>
  <c r="N104" i="40"/>
  <c r="O104" i="40" s="1"/>
  <c r="P104" i="40" s="1"/>
  <c r="M104" i="40" s="1"/>
  <c r="I104" i="40" s="1"/>
  <c r="L104" i="40"/>
  <c r="H104" i="40" s="1"/>
  <c r="N103" i="40"/>
  <c r="O103" i="40" s="1"/>
  <c r="P103" i="40" s="1"/>
  <c r="M103" i="40" s="1"/>
  <c r="I103" i="40" s="1"/>
  <c r="L103" i="40"/>
  <c r="N102" i="40"/>
  <c r="O102" i="40" s="1"/>
  <c r="P102" i="40" s="1"/>
  <c r="M102" i="40" s="1"/>
  <c r="I102" i="40" s="1"/>
  <c r="L102" i="40"/>
  <c r="H102" i="40" s="1"/>
  <c r="N101" i="40"/>
  <c r="O101" i="40" s="1"/>
  <c r="L101" i="40"/>
  <c r="N100" i="40"/>
  <c r="O100" i="40" s="1"/>
  <c r="L100" i="40"/>
  <c r="H100" i="40" s="1"/>
  <c r="N99" i="40"/>
  <c r="O99" i="40" s="1"/>
  <c r="P99" i="40" s="1"/>
  <c r="M99" i="40" s="1"/>
  <c r="I99" i="40" s="1"/>
  <c r="L99" i="40"/>
  <c r="N98" i="40"/>
  <c r="L98" i="40"/>
  <c r="H98" i="40" s="1"/>
  <c r="N97" i="40"/>
  <c r="O97" i="40" s="1"/>
  <c r="L97" i="40"/>
  <c r="N96" i="40"/>
  <c r="L96" i="40"/>
  <c r="H96" i="40" s="1"/>
  <c r="N95" i="40"/>
  <c r="O95" i="40" s="1"/>
  <c r="P95" i="40" s="1"/>
  <c r="M95" i="40" s="1"/>
  <c r="I95" i="40" s="1"/>
  <c r="L95" i="40"/>
  <c r="N94" i="40"/>
  <c r="O94" i="40" s="1"/>
  <c r="P94" i="40" s="1"/>
  <c r="M94" i="40" s="1"/>
  <c r="I94" i="40" s="1"/>
  <c r="L94" i="40"/>
  <c r="H94" i="40" s="1"/>
  <c r="N93" i="40"/>
  <c r="O93" i="40" s="1"/>
  <c r="P93" i="40" s="1"/>
  <c r="M93" i="40" s="1"/>
  <c r="I93" i="40" s="1"/>
  <c r="L93" i="40"/>
  <c r="N92" i="40"/>
  <c r="L92" i="40"/>
  <c r="H92" i="40" s="1"/>
  <c r="N91" i="40"/>
  <c r="O91" i="40" s="1"/>
  <c r="P91" i="40" s="1"/>
  <c r="M91" i="40" s="1"/>
  <c r="I91" i="40" s="1"/>
  <c r="L91" i="40"/>
  <c r="N90" i="40"/>
  <c r="O90" i="40" s="1"/>
  <c r="P90" i="40" s="1"/>
  <c r="M90" i="40" s="1"/>
  <c r="I90" i="40" s="1"/>
  <c r="L90" i="40"/>
  <c r="H90" i="40" s="1"/>
  <c r="N89" i="40"/>
  <c r="O89" i="40" s="1"/>
  <c r="P89" i="40" s="1"/>
  <c r="M89" i="40" s="1"/>
  <c r="I89" i="40" s="1"/>
  <c r="L89" i="40"/>
  <c r="N88" i="40"/>
  <c r="L88" i="40"/>
  <c r="H88" i="40" s="1"/>
  <c r="N87" i="40"/>
  <c r="O87" i="40" s="1"/>
  <c r="L87" i="40"/>
  <c r="N86" i="40"/>
  <c r="O86" i="40" s="1"/>
  <c r="L86" i="40"/>
  <c r="H86" i="40" s="1"/>
  <c r="N85" i="40"/>
  <c r="O85" i="40" s="1"/>
  <c r="L85" i="40"/>
  <c r="N84" i="40"/>
  <c r="L84" i="40"/>
  <c r="H84" i="40" s="1"/>
  <c r="N83" i="40"/>
  <c r="O83" i="40" s="1"/>
  <c r="L83" i="40"/>
  <c r="N82" i="40"/>
  <c r="O82" i="40" s="1"/>
  <c r="L82" i="40"/>
  <c r="H82" i="40" s="1"/>
  <c r="N81" i="40"/>
  <c r="O81" i="40" s="1"/>
  <c r="P81" i="40" s="1"/>
  <c r="M81" i="40" s="1"/>
  <c r="I81" i="40" s="1"/>
  <c r="L81" i="40"/>
  <c r="N80" i="40"/>
  <c r="O80" i="40" s="1"/>
  <c r="P80" i="40" s="1"/>
  <c r="M80" i="40" s="1"/>
  <c r="I80" i="40" s="1"/>
  <c r="L80" i="40"/>
  <c r="H80" i="40" s="1"/>
  <c r="N79" i="40"/>
  <c r="O79" i="40" s="1"/>
  <c r="P79" i="40" s="1"/>
  <c r="M79" i="40" s="1"/>
  <c r="I79" i="40" s="1"/>
  <c r="L79" i="40"/>
  <c r="N78" i="40"/>
  <c r="O78" i="40" s="1"/>
  <c r="P78" i="40" s="1"/>
  <c r="M78" i="40" s="1"/>
  <c r="I78" i="40" s="1"/>
  <c r="L78" i="40"/>
  <c r="H78" i="40" s="1"/>
  <c r="N77" i="40"/>
  <c r="O77" i="40" s="1"/>
  <c r="P77" i="40" s="1"/>
  <c r="M77" i="40" s="1"/>
  <c r="I77" i="40" s="1"/>
  <c r="L77" i="40"/>
  <c r="N76" i="40"/>
  <c r="O76" i="40" s="1"/>
  <c r="P76" i="40" s="1"/>
  <c r="M76" i="40" s="1"/>
  <c r="I76" i="40" s="1"/>
  <c r="L76" i="40"/>
  <c r="H76" i="40" s="1"/>
  <c r="N75" i="40"/>
  <c r="O75" i="40" s="1"/>
  <c r="L75" i="40"/>
  <c r="N74" i="40"/>
  <c r="L74" i="40"/>
  <c r="H74" i="40" s="1"/>
  <c r="N73" i="40"/>
  <c r="O73" i="40" s="1"/>
  <c r="L73" i="40"/>
  <c r="N72" i="40"/>
  <c r="O72" i="40" s="1"/>
  <c r="L72" i="40"/>
  <c r="H72" i="40" s="1"/>
  <c r="N71" i="40"/>
  <c r="O71" i="40" s="1"/>
  <c r="P71" i="40" s="1"/>
  <c r="M71" i="40" s="1"/>
  <c r="I71" i="40" s="1"/>
  <c r="L71" i="40"/>
  <c r="N70" i="40"/>
  <c r="L70" i="40"/>
  <c r="H70" i="40" s="1"/>
  <c r="N69" i="40"/>
  <c r="O69" i="40" s="1"/>
  <c r="L69" i="40"/>
  <c r="N68" i="40"/>
  <c r="L68" i="40"/>
  <c r="H68" i="40" s="1"/>
  <c r="N67" i="40"/>
  <c r="O67" i="40" s="1"/>
  <c r="L67" i="40"/>
  <c r="N66" i="40"/>
  <c r="O66" i="40" s="1"/>
  <c r="P66" i="40" s="1"/>
  <c r="M66" i="40" s="1"/>
  <c r="I66" i="40" s="1"/>
  <c r="L66" i="40"/>
  <c r="H66" i="40" s="1"/>
  <c r="N65" i="40"/>
  <c r="O65" i="40" s="1"/>
  <c r="L65" i="40"/>
  <c r="N64" i="40"/>
  <c r="O64" i="40" s="1"/>
  <c r="L64" i="40"/>
  <c r="H64" i="40" s="1"/>
  <c r="N63" i="40"/>
  <c r="O63" i="40" s="1"/>
  <c r="L63" i="40"/>
  <c r="N62" i="40"/>
  <c r="L62" i="40"/>
  <c r="H62" i="40" s="1"/>
  <c r="N61" i="40"/>
  <c r="L61" i="40"/>
  <c r="N60" i="40"/>
  <c r="O60" i="40" s="1"/>
  <c r="L60" i="40"/>
  <c r="H60" i="40" s="1"/>
  <c r="N59" i="40"/>
  <c r="O59" i="40" s="1"/>
  <c r="L59" i="40"/>
  <c r="N58" i="40"/>
  <c r="O58" i="40" s="1"/>
  <c r="P58" i="40" s="1"/>
  <c r="M58" i="40" s="1"/>
  <c r="I58" i="40" s="1"/>
  <c r="L58" i="40"/>
  <c r="H58" i="40" s="1"/>
  <c r="N57" i="40"/>
  <c r="L57" i="40"/>
  <c r="N56" i="40"/>
  <c r="O56" i="40" s="1"/>
  <c r="L56" i="40"/>
  <c r="H56" i="40" s="1"/>
  <c r="N55" i="40"/>
  <c r="O55" i="40" s="1"/>
  <c r="P55" i="40" s="1"/>
  <c r="M55" i="40" s="1"/>
  <c r="I55" i="40" s="1"/>
  <c r="L55" i="40"/>
  <c r="N54" i="40"/>
  <c r="L54" i="40"/>
  <c r="H54" i="40" s="1"/>
  <c r="N53" i="40"/>
  <c r="O53" i="40" s="1"/>
  <c r="L53" i="40"/>
  <c r="N52" i="40"/>
  <c r="O52" i="40" s="1"/>
  <c r="P52" i="40" s="1"/>
  <c r="M52" i="40" s="1"/>
  <c r="I52" i="40" s="1"/>
  <c r="L52" i="40"/>
  <c r="H52" i="40" s="1"/>
  <c r="N51" i="40"/>
  <c r="O51" i="40" s="1"/>
  <c r="L51" i="40"/>
  <c r="N50" i="40"/>
  <c r="L50" i="40"/>
  <c r="H50" i="40" s="1"/>
  <c r="N49" i="40"/>
  <c r="O49" i="40" s="1"/>
  <c r="P49" i="40" s="1"/>
  <c r="M49" i="40" s="1"/>
  <c r="I49" i="40" s="1"/>
  <c r="L49" i="40"/>
  <c r="N48" i="40"/>
  <c r="L48" i="40"/>
  <c r="H48" i="40" s="1"/>
  <c r="N47" i="40"/>
  <c r="O47" i="40" s="1"/>
  <c r="P47" i="40" s="1"/>
  <c r="M47" i="40" s="1"/>
  <c r="L47" i="40"/>
  <c r="N46" i="40"/>
  <c r="O46" i="40" s="1"/>
  <c r="P46" i="40" s="1"/>
  <c r="M46" i="40" s="1"/>
  <c r="I46" i="40" s="1"/>
  <c r="L46" i="40"/>
  <c r="H46" i="40" s="1"/>
  <c r="N45" i="40"/>
  <c r="O45" i="40" s="1"/>
  <c r="P45" i="40" s="1"/>
  <c r="M45" i="40" s="1"/>
  <c r="I45" i="40" s="1"/>
  <c r="L45" i="40"/>
  <c r="N44" i="40"/>
  <c r="L44" i="40"/>
  <c r="H44" i="40" s="1"/>
  <c r="N43" i="40"/>
  <c r="O43" i="40" s="1"/>
  <c r="L43" i="40"/>
  <c r="N42" i="40"/>
  <c r="L42" i="40"/>
  <c r="H42" i="40" s="1"/>
  <c r="N41" i="40"/>
  <c r="O41" i="40" s="1"/>
  <c r="P41" i="40" s="1"/>
  <c r="M41" i="40" s="1"/>
  <c r="I41" i="40" s="1"/>
  <c r="L41" i="40"/>
  <c r="N40" i="40"/>
  <c r="L40" i="40"/>
  <c r="H40" i="40" s="1"/>
  <c r="N39" i="40"/>
  <c r="O39" i="40" s="1"/>
  <c r="L39" i="40"/>
  <c r="N38" i="40"/>
  <c r="O38" i="40" s="1"/>
  <c r="P38" i="40" s="1"/>
  <c r="M38" i="40" s="1"/>
  <c r="I38" i="40" s="1"/>
  <c r="L38" i="40"/>
  <c r="H38" i="40" s="1"/>
  <c r="N37" i="40"/>
  <c r="O37" i="40" s="1"/>
  <c r="P37" i="40" s="1"/>
  <c r="M37" i="40" s="1"/>
  <c r="I37" i="40" s="1"/>
  <c r="L37" i="40"/>
  <c r="N36" i="40"/>
  <c r="L36" i="40"/>
  <c r="H36" i="40" s="1"/>
  <c r="N35" i="40"/>
  <c r="O35" i="40" s="1"/>
  <c r="P35" i="40" s="1"/>
  <c r="M35" i="40" s="1"/>
  <c r="I35" i="40" s="1"/>
  <c r="L35" i="40"/>
  <c r="N34" i="40"/>
  <c r="O34" i="40" s="1"/>
  <c r="P34" i="40" s="1"/>
  <c r="M34" i="40" s="1"/>
  <c r="I34" i="40" s="1"/>
  <c r="L34" i="40"/>
  <c r="H34" i="40" s="1"/>
  <c r="N33" i="40"/>
  <c r="O33" i="40" s="1"/>
  <c r="P33" i="40" s="1"/>
  <c r="M33" i="40" s="1"/>
  <c r="I33" i="40" s="1"/>
  <c r="L33" i="40"/>
  <c r="N32" i="40"/>
  <c r="L32" i="40"/>
  <c r="H32" i="40" s="1"/>
  <c r="N31" i="40"/>
  <c r="O31" i="40" s="1"/>
  <c r="L31" i="40"/>
  <c r="N30" i="40"/>
  <c r="O30" i="40" s="1"/>
  <c r="P30" i="40" s="1"/>
  <c r="M30" i="40" s="1"/>
  <c r="I30" i="40" s="1"/>
  <c r="L30" i="40"/>
  <c r="H30" i="40" s="1"/>
  <c r="N29" i="40"/>
  <c r="O29" i="40" s="1"/>
  <c r="P29" i="40" s="1"/>
  <c r="M29" i="40" s="1"/>
  <c r="I29" i="40" s="1"/>
  <c r="L29" i="40"/>
  <c r="N28" i="40"/>
  <c r="O28" i="40" s="1"/>
  <c r="L28" i="40"/>
  <c r="H28" i="40" s="1"/>
  <c r="N27" i="40"/>
  <c r="O27" i="40" s="1"/>
  <c r="P27" i="40" s="1"/>
  <c r="M27" i="40" s="1"/>
  <c r="I27" i="40" s="1"/>
  <c r="L27" i="40"/>
  <c r="N26" i="40"/>
  <c r="O26" i="40" s="1"/>
  <c r="P26" i="40" s="1"/>
  <c r="M26" i="40" s="1"/>
  <c r="I26" i="40" s="1"/>
  <c r="L26" i="40"/>
  <c r="H26" i="40" s="1"/>
  <c r="N25" i="40"/>
  <c r="O25" i="40" s="1"/>
  <c r="L25" i="40"/>
  <c r="N24" i="40"/>
  <c r="O24" i="40" s="1"/>
  <c r="L24" i="40"/>
  <c r="H24" i="40" s="1"/>
  <c r="N23" i="40"/>
  <c r="L23" i="40"/>
  <c r="N22" i="40"/>
  <c r="O22" i="40" s="1"/>
  <c r="P22" i="40" s="1"/>
  <c r="M22" i="40" s="1"/>
  <c r="I22" i="40" s="1"/>
  <c r="L22" i="40"/>
  <c r="H22" i="40" s="1"/>
  <c r="N21" i="40"/>
  <c r="L21" i="40"/>
  <c r="N20" i="40"/>
  <c r="L20" i="40"/>
  <c r="H20" i="40" s="1"/>
  <c r="N19" i="40"/>
  <c r="O19" i="40" s="1"/>
  <c r="L19" i="40"/>
  <c r="L18" i="40"/>
  <c r="H18" i="40" s="1"/>
  <c r="L17" i="40"/>
  <c r="H17" i="40" s="1"/>
  <c r="N505" i="39"/>
  <c r="O505" i="39" s="1"/>
  <c r="P505" i="39" s="1"/>
  <c r="M505" i="39" s="1"/>
  <c r="I505" i="39" s="1"/>
  <c r="L505" i="39"/>
  <c r="N504" i="39"/>
  <c r="O504" i="39" s="1"/>
  <c r="P504" i="39" s="1"/>
  <c r="M504" i="39" s="1"/>
  <c r="I504" i="39" s="1"/>
  <c r="L504" i="39"/>
  <c r="H504" i="39" s="1"/>
  <c r="N503" i="39"/>
  <c r="L503" i="39"/>
  <c r="N502" i="39"/>
  <c r="O502" i="39" s="1"/>
  <c r="P502" i="39" s="1"/>
  <c r="M502" i="39" s="1"/>
  <c r="I502" i="39" s="1"/>
  <c r="L502" i="39"/>
  <c r="H502" i="39" s="1"/>
  <c r="N501" i="39"/>
  <c r="O501" i="39" s="1"/>
  <c r="P501" i="39" s="1"/>
  <c r="M501" i="39" s="1"/>
  <c r="I501" i="39" s="1"/>
  <c r="L501" i="39"/>
  <c r="N500" i="39"/>
  <c r="O500" i="39" s="1"/>
  <c r="P500" i="39" s="1"/>
  <c r="M500" i="39" s="1"/>
  <c r="I500" i="39" s="1"/>
  <c r="L500" i="39"/>
  <c r="H500" i="39" s="1"/>
  <c r="N499" i="39"/>
  <c r="O499" i="39" s="1"/>
  <c r="P499" i="39" s="1"/>
  <c r="M499" i="39" s="1"/>
  <c r="I499" i="39" s="1"/>
  <c r="L499" i="39"/>
  <c r="N498" i="39"/>
  <c r="O498" i="39" s="1"/>
  <c r="P498" i="39" s="1"/>
  <c r="M498" i="39" s="1"/>
  <c r="I498" i="39" s="1"/>
  <c r="L498" i="39"/>
  <c r="H498" i="39" s="1"/>
  <c r="N497" i="39"/>
  <c r="O497" i="39" s="1"/>
  <c r="P497" i="39" s="1"/>
  <c r="M497" i="39" s="1"/>
  <c r="I497" i="39" s="1"/>
  <c r="L497" i="39"/>
  <c r="N496" i="39"/>
  <c r="O496" i="39" s="1"/>
  <c r="P496" i="39" s="1"/>
  <c r="M496" i="39" s="1"/>
  <c r="I496" i="39" s="1"/>
  <c r="L496" i="39"/>
  <c r="N495" i="39"/>
  <c r="O495" i="39" s="1"/>
  <c r="P495" i="39" s="1"/>
  <c r="M495" i="39" s="1"/>
  <c r="I495" i="39" s="1"/>
  <c r="L495" i="39"/>
  <c r="N494" i="39"/>
  <c r="O494" i="39" s="1"/>
  <c r="P494" i="39" s="1"/>
  <c r="M494" i="39" s="1"/>
  <c r="I494" i="39" s="1"/>
  <c r="L494" i="39"/>
  <c r="H494" i="39" s="1"/>
  <c r="N493" i="39"/>
  <c r="O493" i="39" s="1"/>
  <c r="P493" i="39" s="1"/>
  <c r="M493" i="39" s="1"/>
  <c r="I493" i="39" s="1"/>
  <c r="L493" i="39"/>
  <c r="N492" i="39"/>
  <c r="O492" i="39" s="1"/>
  <c r="P492" i="39" s="1"/>
  <c r="M492" i="39" s="1"/>
  <c r="I492" i="39" s="1"/>
  <c r="L492" i="39"/>
  <c r="H492" i="39" s="1"/>
  <c r="N491" i="39"/>
  <c r="O491" i="39" s="1"/>
  <c r="P491" i="39" s="1"/>
  <c r="M491" i="39" s="1"/>
  <c r="I491" i="39" s="1"/>
  <c r="L491" i="39"/>
  <c r="N490" i="39"/>
  <c r="O490" i="39" s="1"/>
  <c r="P490" i="39" s="1"/>
  <c r="M490" i="39" s="1"/>
  <c r="I490" i="39" s="1"/>
  <c r="L490" i="39"/>
  <c r="H490" i="39" s="1"/>
  <c r="N489" i="39"/>
  <c r="O489" i="39" s="1"/>
  <c r="P489" i="39" s="1"/>
  <c r="M489" i="39" s="1"/>
  <c r="I489" i="39" s="1"/>
  <c r="L489" i="39"/>
  <c r="N488" i="39"/>
  <c r="O488" i="39" s="1"/>
  <c r="P488" i="39" s="1"/>
  <c r="M488" i="39" s="1"/>
  <c r="I488" i="39" s="1"/>
  <c r="L488" i="39"/>
  <c r="H488" i="39" s="1"/>
  <c r="N487" i="39"/>
  <c r="O487" i="39" s="1"/>
  <c r="P487" i="39" s="1"/>
  <c r="M487" i="39" s="1"/>
  <c r="I487" i="39" s="1"/>
  <c r="L487" i="39"/>
  <c r="N486" i="39"/>
  <c r="O486" i="39" s="1"/>
  <c r="P486" i="39" s="1"/>
  <c r="M486" i="39" s="1"/>
  <c r="I486" i="39" s="1"/>
  <c r="L486" i="39"/>
  <c r="H486" i="39" s="1"/>
  <c r="N485" i="39"/>
  <c r="O485" i="39" s="1"/>
  <c r="P485" i="39" s="1"/>
  <c r="M485" i="39" s="1"/>
  <c r="I485" i="39" s="1"/>
  <c r="L485" i="39"/>
  <c r="N484" i="39"/>
  <c r="O484" i="39" s="1"/>
  <c r="P484" i="39" s="1"/>
  <c r="M484" i="39" s="1"/>
  <c r="I484" i="39" s="1"/>
  <c r="L484" i="39"/>
  <c r="N483" i="39"/>
  <c r="O483" i="39" s="1"/>
  <c r="P483" i="39" s="1"/>
  <c r="M483" i="39" s="1"/>
  <c r="I483" i="39" s="1"/>
  <c r="L483" i="39"/>
  <c r="N482" i="39"/>
  <c r="O482" i="39" s="1"/>
  <c r="P482" i="39" s="1"/>
  <c r="M482" i="39" s="1"/>
  <c r="I482" i="39" s="1"/>
  <c r="L482" i="39"/>
  <c r="H482" i="39" s="1"/>
  <c r="N481" i="39"/>
  <c r="O481" i="39" s="1"/>
  <c r="P481" i="39" s="1"/>
  <c r="M481" i="39" s="1"/>
  <c r="I481" i="39" s="1"/>
  <c r="L481" i="39"/>
  <c r="N480" i="39"/>
  <c r="O480" i="39" s="1"/>
  <c r="P480" i="39" s="1"/>
  <c r="M480" i="39" s="1"/>
  <c r="I480" i="39" s="1"/>
  <c r="L480" i="39"/>
  <c r="N479" i="39"/>
  <c r="O479" i="39" s="1"/>
  <c r="P479" i="39" s="1"/>
  <c r="M479" i="39" s="1"/>
  <c r="I479" i="39" s="1"/>
  <c r="L479" i="39"/>
  <c r="N478" i="39"/>
  <c r="O478" i="39" s="1"/>
  <c r="P478" i="39" s="1"/>
  <c r="M478" i="39" s="1"/>
  <c r="I478" i="39" s="1"/>
  <c r="L478" i="39"/>
  <c r="H478" i="39" s="1"/>
  <c r="N477" i="39"/>
  <c r="O477" i="39" s="1"/>
  <c r="P477" i="39" s="1"/>
  <c r="M477" i="39" s="1"/>
  <c r="I477" i="39" s="1"/>
  <c r="L477" i="39"/>
  <c r="N476" i="39"/>
  <c r="O476" i="39" s="1"/>
  <c r="P476" i="39" s="1"/>
  <c r="M476" i="39" s="1"/>
  <c r="I476" i="39" s="1"/>
  <c r="L476" i="39"/>
  <c r="N475" i="39"/>
  <c r="O475" i="39" s="1"/>
  <c r="P475" i="39" s="1"/>
  <c r="M475" i="39" s="1"/>
  <c r="I475" i="39" s="1"/>
  <c r="L475" i="39"/>
  <c r="N474" i="39"/>
  <c r="O474" i="39" s="1"/>
  <c r="P474" i="39" s="1"/>
  <c r="M474" i="39" s="1"/>
  <c r="I474" i="39" s="1"/>
  <c r="L474" i="39"/>
  <c r="H474" i="39" s="1"/>
  <c r="N473" i="39"/>
  <c r="O473" i="39" s="1"/>
  <c r="P473" i="39" s="1"/>
  <c r="M473" i="39" s="1"/>
  <c r="I473" i="39" s="1"/>
  <c r="L473" i="39"/>
  <c r="N472" i="39"/>
  <c r="O472" i="39" s="1"/>
  <c r="P472" i="39" s="1"/>
  <c r="M472" i="39" s="1"/>
  <c r="I472" i="39" s="1"/>
  <c r="L472" i="39"/>
  <c r="N471" i="39"/>
  <c r="O471" i="39" s="1"/>
  <c r="P471" i="39" s="1"/>
  <c r="M471" i="39" s="1"/>
  <c r="I471" i="39" s="1"/>
  <c r="L471" i="39"/>
  <c r="N470" i="39"/>
  <c r="O470" i="39" s="1"/>
  <c r="P470" i="39" s="1"/>
  <c r="M470" i="39" s="1"/>
  <c r="I470" i="39" s="1"/>
  <c r="L470" i="39"/>
  <c r="H470" i="39" s="1"/>
  <c r="N469" i="39"/>
  <c r="O469" i="39" s="1"/>
  <c r="P469" i="39" s="1"/>
  <c r="M469" i="39" s="1"/>
  <c r="I469" i="39" s="1"/>
  <c r="L469" i="39"/>
  <c r="N468" i="39"/>
  <c r="O468" i="39" s="1"/>
  <c r="P468" i="39" s="1"/>
  <c r="M468" i="39" s="1"/>
  <c r="I468" i="39" s="1"/>
  <c r="L468" i="39"/>
  <c r="N467" i="39"/>
  <c r="O467" i="39" s="1"/>
  <c r="P467" i="39" s="1"/>
  <c r="M467" i="39" s="1"/>
  <c r="I467" i="39" s="1"/>
  <c r="L467" i="39"/>
  <c r="N466" i="39"/>
  <c r="O466" i="39" s="1"/>
  <c r="P466" i="39" s="1"/>
  <c r="M466" i="39" s="1"/>
  <c r="I466" i="39" s="1"/>
  <c r="L466" i="39"/>
  <c r="H466" i="39" s="1"/>
  <c r="N465" i="39"/>
  <c r="O465" i="39" s="1"/>
  <c r="P465" i="39" s="1"/>
  <c r="M465" i="39" s="1"/>
  <c r="I465" i="39" s="1"/>
  <c r="L465" i="39"/>
  <c r="N464" i="39"/>
  <c r="O464" i="39" s="1"/>
  <c r="P464" i="39" s="1"/>
  <c r="M464" i="39" s="1"/>
  <c r="I464" i="39" s="1"/>
  <c r="L464" i="39"/>
  <c r="N463" i="39"/>
  <c r="O463" i="39" s="1"/>
  <c r="P463" i="39" s="1"/>
  <c r="M463" i="39" s="1"/>
  <c r="I463" i="39" s="1"/>
  <c r="L463" i="39"/>
  <c r="N462" i="39"/>
  <c r="O462" i="39" s="1"/>
  <c r="P462" i="39" s="1"/>
  <c r="M462" i="39" s="1"/>
  <c r="I462" i="39" s="1"/>
  <c r="L462" i="39"/>
  <c r="H462" i="39" s="1"/>
  <c r="N461" i="39"/>
  <c r="O461" i="39" s="1"/>
  <c r="P461" i="39" s="1"/>
  <c r="M461" i="39" s="1"/>
  <c r="I461" i="39" s="1"/>
  <c r="L461" i="39"/>
  <c r="N460" i="39"/>
  <c r="O460" i="39" s="1"/>
  <c r="P460" i="39" s="1"/>
  <c r="M460" i="39" s="1"/>
  <c r="I460" i="39" s="1"/>
  <c r="L460" i="39"/>
  <c r="N459" i="39"/>
  <c r="O459" i="39" s="1"/>
  <c r="P459" i="39" s="1"/>
  <c r="M459" i="39" s="1"/>
  <c r="I459" i="39" s="1"/>
  <c r="L459" i="39"/>
  <c r="N458" i="39"/>
  <c r="O458" i="39" s="1"/>
  <c r="P458" i="39" s="1"/>
  <c r="M458" i="39" s="1"/>
  <c r="I458" i="39" s="1"/>
  <c r="L458" i="39"/>
  <c r="H458" i="39" s="1"/>
  <c r="N457" i="39"/>
  <c r="O457" i="39" s="1"/>
  <c r="P457" i="39" s="1"/>
  <c r="M457" i="39" s="1"/>
  <c r="I457" i="39" s="1"/>
  <c r="L457" i="39"/>
  <c r="N456" i="39"/>
  <c r="O456" i="39" s="1"/>
  <c r="P456" i="39" s="1"/>
  <c r="M456" i="39" s="1"/>
  <c r="I456" i="39" s="1"/>
  <c r="L456" i="39"/>
  <c r="N455" i="39"/>
  <c r="O455" i="39" s="1"/>
  <c r="P455" i="39" s="1"/>
  <c r="M455" i="39" s="1"/>
  <c r="I455" i="39" s="1"/>
  <c r="L455" i="39"/>
  <c r="N454" i="39"/>
  <c r="O454" i="39" s="1"/>
  <c r="P454" i="39" s="1"/>
  <c r="M454" i="39" s="1"/>
  <c r="I454" i="39" s="1"/>
  <c r="L454" i="39"/>
  <c r="H454" i="39" s="1"/>
  <c r="N453" i="39"/>
  <c r="O453" i="39" s="1"/>
  <c r="P453" i="39" s="1"/>
  <c r="M453" i="39" s="1"/>
  <c r="I453" i="39" s="1"/>
  <c r="L453" i="39"/>
  <c r="H453" i="39" s="1"/>
  <c r="N452" i="39"/>
  <c r="O452" i="39" s="1"/>
  <c r="P452" i="39" s="1"/>
  <c r="M452" i="39" s="1"/>
  <c r="I452" i="39" s="1"/>
  <c r="L452" i="39"/>
  <c r="N451" i="39"/>
  <c r="O451" i="39" s="1"/>
  <c r="P451" i="39" s="1"/>
  <c r="M451" i="39" s="1"/>
  <c r="I451" i="39" s="1"/>
  <c r="L451" i="39"/>
  <c r="H451" i="39" s="1"/>
  <c r="N450" i="39"/>
  <c r="O450" i="39" s="1"/>
  <c r="P450" i="39" s="1"/>
  <c r="M450" i="39" s="1"/>
  <c r="I450" i="39" s="1"/>
  <c r="L450" i="39"/>
  <c r="H450" i="39" s="1"/>
  <c r="N449" i="39"/>
  <c r="O449" i="39" s="1"/>
  <c r="P449" i="39" s="1"/>
  <c r="M449" i="39" s="1"/>
  <c r="I449" i="39" s="1"/>
  <c r="L449" i="39"/>
  <c r="H449" i="39" s="1"/>
  <c r="N448" i="39"/>
  <c r="O448" i="39" s="1"/>
  <c r="P448" i="39" s="1"/>
  <c r="M448" i="39" s="1"/>
  <c r="I448" i="39" s="1"/>
  <c r="L448" i="39"/>
  <c r="N447" i="39"/>
  <c r="O447" i="39" s="1"/>
  <c r="P447" i="39" s="1"/>
  <c r="M447" i="39" s="1"/>
  <c r="I447" i="39" s="1"/>
  <c r="L447" i="39"/>
  <c r="H447" i="39" s="1"/>
  <c r="N446" i="39"/>
  <c r="O446" i="39" s="1"/>
  <c r="P446" i="39" s="1"/>
  <c r="M446" i="39" s="1"/>
  <c r="I446" i="39" s="1"/>
  <c r="L446" i="39"/>
  <c r="H446" i="39" s="1"/>
  <c r="N445" i="39"/>
  <c r="O445" i="39" s="1"/>
  <c r="P445" i="39" s="1"/>
  <c r="M445" i="39" s="1"/>
  <c r="I445" i="39" s="1"/>
  <c r="L445" i="39"/>
  <c r="H445" i="39" s="1"/>
  <c r="N444" i="39"/>
  <c r="O444" i="39" s="1"/>
  <c r="P444" i="39" s="1"/>
  <c r="M444" i="39" s="1"/>
  <c r="I444" i="39" s="1"/>
  <c r="L444" i="39"/>
  <c r="N443" i="39"/>
  <c r="O443" i="39" s="1"/>
  <c r="P443" i="39" s="1"/>
  <c r="M443" i="39" s="1"/>
  <c r="I443" i="39" s="1"/>
  <c r="L443" i="39"/>
  <c r="H443" i="39" s="1"/>
  <c r="N442" i="39"/>
  <c r="O442" i="39" s="1"/>
  <c r="P442" i="39" s="1"/>
  <c r="M442" i="39" s="1"/>
  <c r="I442" i="39" s="1"/>
  <c r="L442" i="39"/>
  <c r="H442" i="39" s="1"/>
  <c r="N441" i="39"/>
  <c r="O441" i="39" s="1"/>
  <c r="P441" i="39" s="1"/>
  <c r="M441" i="39" s="1"/>
  <c r="I441" i="39" s="1"/>
  <c r="L441" i="39"/>
  <c r="N440" i="39"/>
  <c r="O440" i="39" s="1"/>
  <c r="L440" i="39"/>
  <c r="N439" i="39"/>
  <c r="L439" i="39"/>
  <c r="H439" i="39" s="1"/>
  <c r="N438" i="39"/>
  <c r="L438" i="39"/>
  <c r="H438" i="39" s="1"/>
  <c r="N437" i="39"/>
  <c r="O437" i="39" s="1"/>
  <c r="P437" i="39" s="1"/>
  <c r="M437" i="39" s="1"/>
  <c r="I437" i="39" s="1"/>
  <c r="L437" i="39"/>
  <c r="N436" i="39"/>
  <c r="O436" i="39" s="1"/>
  <c r="P436" i="39" s="1"/>
  <c r="M436" i="39" s="1"/>
  <c r="I436" i="39" s="1"/>
  <c r="L436" i="39"/>
  <c r="N435" i="39"/>
  <c r="O435" i="39" s="1"/>
  <c r="L435" i="39"/>
  <c r="N434" i="39"/>
  <c r="L434" i="39"/>
  <c r="N433" i="39"/>
  <c r="O433" i="39" s="1"/>
  <c r="P433" i="39" s="1"/>
  <c r="M433" i="39" s="1"/>
  <c r="I433" i="39" s="1"/>
  <c r="L433" i="39"/>
  <c r="N432" i="39"/>
  <c r="O432" i="39" s="1"/>
  <c r="L432" i="39"/>
  <c r="N431" i="39"/>
  <c r="O431" i="39" s="1"/>
  <c r="P431" i="39" s="1"/>
  <c r="M431" i="39" s="1"/>
  <c r="I431" i="39" s="1"/>
  <c r="L431" i="39"/>
  <c r="N430" i="39"/>
  <c r="O430" i="39" s="1"/>
  <c r="L430" i="39"/>
  <c r="H430" i="39" s="1"/>
  <c r="N429" i="39"/>
  <c r="O429" i="39" s="1"/>
  <c r="P429" i="39" s="1"/>
  <c r="M429" i="39" s="1"/>
  <c r="I429" i="39" s="1"/>
  <c r="L429" i="39"/>
  <c r="N428" i="39"/>
  <c r="O428" i="39" s="1"/>
  <c r="P428" i="39" s="1"/>
  <c r="M428" i="39" s="1"/>
  <c r="I428" i="39" s="1"/>
  <c r="L428" i="39"/>
  <c r="N427" i="39"/>
  <c r="O427" i="39" s="1"/>
  <c r="L427" i="39"/>
  <c r="N426" i="39"/>
  <c r="O426" i="39" s="1"/>
  <c r="P426" i="39" s="1"/>
  <c r="M426" i="39" s="1"/>
  <c r="I426" i="39" s="1"/>
  <c r="L426" i="39"/>
  <c r="N425" i="39"/>
  <c r="L425" i="39"/>
  <c r="N424" i="39"/>
  <c r="O424" i="39" s="1"/>
  <c r="L424" i="39"/>
  <c r="N423" i="39"/>
  <c r="O423" i="39" s="1"/>
  <c r="P423" i="39" s="1"/>
  <c r="M423" i="39" s="1"/>
  <c r="I423" i="39" s="1"/>
  <c r="L423" i="39"/>
  <c r="N422" i="39"/>
  <c r="L422" i="39"/>
  <c r="H422" i="39" s="1"/>
  <c r="N421" i="39"/>
  <c r="O421" i="39" s="1"/>
  <c r="P421" i="39" s="1"/>
  <c r="M421" i="39" s="1"/>
  <c r="I421" i="39" s="1"/>
  <c r="L421" i="39"/>
  <c r="N420" i="39"/>
  <c r="O420" i="39" s="1"/>
  <c r="P420" i="39" s="1"/>
  <c r="M420" i="39" s="1"/>
  <c r="I420" i="39" s="1"/>
  <c r="L420" i="39"/>
  <c r="N419" i="39"/>
  <c r="O419" i="39" s="1"/>
  <c r="P419" i="39" s="1"/>
  <c r="M419" i="39" s="1"/>
  <c r="I419" i="39" s="1"/>
  <c r="L419" i="39"/>
  <c r="N418" i="39"/>
  <c r="O418" i="39" s="1"/>
  <c r="L418" i="39"/>
  <c r="N417" i="39"/>
  <c r="O417" i="39" s="1"/>
  <c r="P417" i="39" s="1"/>
  <c r="M417" i="39" s="1"/>
  <c r="I417" i="39" s="1"/>
  <c r="L417" i="39"/>
  <c r="N416" i="39"/>
  <c r="O416" i="39" s="1"/>
  <c r="P416" i="39" s="1"/>
  <c r="M416" i="39" s="1"/>
  <c r="I416" i="39" s="1"/>
  <c r="L416" i="39"/>
  <c r="N415" i="39"/>
  <c r="O415" i="39" s="1"/>
  <c r="P415" i="39" s="1"/>
  <c r="M415" i="39" s="1"/>
  <c r="I415" i="39" s="1"/>
  <c r="L415" i="39"/>
  <c r="N414" i="39"/>
  <c r="L414" i="39"/>
  <c r="N413" i="39"/>
  <c r="O413" i="39" s="1"/>
  <c r="L413" i="39"/>
  <c r="N412" i="39"/>
  <c r="O412" i="39" s="1"/>
  <c r="L412" i="39"/>
  <c r="N411" i="39"/>
  <c r="O411" i="39" s="1"/>
  <c r="P411" i="39" s="1"/>
  <c r="M411" i="39" s="1"/>
  <c r="I411" i="39" s="1"/>
  <c r="L411" i="39"/>
  <c r="N410" i="39"/>
  <c r="O410" i="39" s="1"/>
  <c r="P410" i="39" s="1"/>
  <c r="M410" i="39" s="1"/>
  <c r="I410" i="39" s="1"/>
  <c r="L410" i="39"/>
  <c r="N409" i="39"/>
  <c r="O409" i="39" s="1"/>
  <c r="L409" i="39"/>
  <c r="N408" i="39"/>
  <c r="O408" i="39" s="1"/>
  <c r="L408" i="39"/>
  <c r="N407" i="39"/>
  <c r="O407" i="39" s="1"/>
  <c r="P407" i="39" s="1"/>
  <c r="M407" i="39" s="1"/>
  <c r="I407" i="39" s="1"/>
  <c r="L407" i="39"/>
  <c r="N406" i="39"/>
  <c r="O406" i="39" s="1"/>
  <c r="L406" i="39"/>
  <c r="N405" i="39"/>
  <c r="O405" i="39" s="1"/>
  <c r="L405" i="39"/>
  <c r="N404" i="39"/>
  <c r="L404" i="39"/>
  <c r="N403" i="39"/>
  <c r="O403" i="39" s="1"/>
  <c r="P403" i="39" s="1"/>
  <c r="M403" i="39" s="1"/>
  <c r="I403" i="39" s="1"/>
  <c r="L403" i="39"/>
  <c r="H403" i="39"/>
  <c r="N402" i="39"/>
  <c r="O402" i="39" s="1"/>
  <c r="P402" i="39" s="1"/>
  <c r="M402" i="39" s="1"/>
  <c r="I402" i="39" s="1"/>
  <c r="L402" i="39"/>
  <c r="H402" i="39" s="1"/>
  <c r="N401" i="39"/>
  <c r="O401" i="39" s="1"/>
  <c r="P401" i="39" s="1"/>
  <c r="M401" i="39" s="1"/>
  <c r="L401" i="39"/>
  <c r="H401" i="39" s="1"/>
  <c r="N400" i="39"/>
  <c r="O400" i="39" s="1"/>
  <c r="L400" i="39"/>
  <c r="H400" i="39" s="1"/>
  <c r="N399" i="39"/>
  <c r="O399" i="39" s="1"/>
  <c r="L399" i="39"/>
  <c r="H399" i="39" s="1"/>
  <c r="N398" i="39"/>
  <c r="O398" i="39" s="1"/>
  <c r="L398" i="39"/>
  <c r="H398" i="39" s="1"/>
  <c r="N397" i="39"/>
  <c r="O397" i="39" s="1"/>
  <c r="L397" i="39"/>
  <c r="H397" i="39" s="1"/>
  <c r="N396" i="39"/>
  <c r="O396" i="39" s="1"/>
  <c r="L396" i="39"/>
  <c r="H396" i="39" s="1"/>
  <c r="N395" i="39"/>
  <c r="O395" i="39" s="1"/>
  <c r="P395" i="39" s="1"/>
  <c r="M395" i="39" s="1"/>
  <c r="L395" i="39"/>
  <c r="H395" i="39" s="1"/>
  <c r="N394" i="39"/>
  <c r="O394" i="39" s="1"/>
  <c r="P394" i="39" s="1"/>
  <c r="M394" i="39" s="1"/>
  <c r="I394" i="39" s="1"/>
  <c r="L394" i="39"/>
  <c r="H394" i="39" s="1"/>
  <c r="N393" i="39"/>
  <c r="O393" i="39" s="1"/>
  <c r="P393" i="39" s="1"/>
  <c r="M393" i="39" s="1"/>
  <c r="L393" i="39"/>
  <c r="H393" i="39" s="1"/>
  <c r="N392" i="39"/>
  <c r="O392" i="39" s="1"/>
  <c r="L392" i="39"/>
  <c r="H392" i="39" s="1"/>
  <c r="N391" i="39"/>
  <c r="O391" i="39" s="1"/>
  <c r="L391" i="39"/>
  <c r="H391" i="39" s="1"/>
  <c r="N390" i="39"/>
  <c r="O390" i="39" s="1"/>
  <c r="P390" i="39" s="1"/>
  <c r="M390" i="39" s="1"/>
  <c r="L390" i="39"/>
  <c r="H390" i="39" s="1"/>
  <c r="N389" i="39"/>
  <c r="O389" i="39" s="1"/>
  <c r="P389" i="39" s="1"/>
  <c r="M389" i="39" s="1"/>
  <c r="I389" i="39" s="1"/>
  <c r="L389" i="39"/>
  <c r="H389" i="39" s="1"/>
  <c r="N388" i="39"/>
  <c r="O388" i="39" s="1"/>
  <c r="P388" i="39" s="1"/>
  <c r="M388" i="39" s="1"/>
  <c r="I388" i="39" s="1"/>
  <c r="L388" i="39"/>
  <c r="H388" i="39" s="1"/>
  <c r="N387" i="39"/>
  <c r="O387" i="39" s="1"/>
  <c r="L387" i="39"/>
  <c r="H387" i="39" s="1"/>
  <c r="N386" i="39"/>
  <c r="O386" i="39" s="1"/>
  <c r="P386" i="39" s="1"/>
  <c r="M386" i="39" s="1"/>
  <c r="L386" i="39"/>
  <c r="H386" i="39" s="1"/>
  <c r="N385" i="39"/>
  <c r="O385" i="39" s="1"/>
  <c r="L385" i="39"/>
  <c r="H385" i="39" s="1"/>
  <c r="N384" i="39"/>
  <c r="O384" i="39" s="1"/>
  <c r="P384" i="39" s="1"/>
  <c r="M384" i="39" s="1"/>
  <c r="I384" i="39" s="1"/>
  <c r="L384" i="39"/>
  <c r="H384" i="39" s="1"/>
  <c r="N383" i="39"/>
  <c r="O383" i="39" s="1"/>
  <c r="L383" i="39"/>
  <c r="H383" i="39" s="1"/>
  <c r="N382" i="39"/>
  <c r="O382" i="39" s="1"/>
  <c r="L382" i="39"/>
  <c r="H382" i="39" s="1"/>
  <c r="N381" i="39"/>
  <c r="O381" i="39" s="1"/>
  <c r="L381" i="39"/>
  <c r="H381" i="39" s="1"/>
  <c r="N380" i="39"/>
  <c r="O380" i="39" s="1"/>
  <c r="L380" i="39"/>
  <c r="H380" i="39" s="1"/>
  <c r="N379" i="39"/>
  <c r="O379" i="39" s="1"/>
  <c r="L379" i="39"/>
  <c r="H379" i="39" s="1"/>
  <c r="N378" i="39"/>
  <c r="L378" i="39"/>
  <c r="H378" i="39" s="1"/>
  <c r="N377" i="39"/>
  <c r="O377" i="39" s="1"/>
  <c r="P377" i="39" s="1"/>
  <c r="M377" i="39" s="1"/>
  <c r="I377" i="39" s="1"/>
  <c r="L377" i="39"/>
  <c r="H377" i="39" s="1"/>
  <c r="N376" i="39"/>
  <c r="L376" i="39"/>
  <c r="H376" i="39" s="1"/>
  <c r="N375" i="39"/>
  <c r="O375" i="39" s="1"/>
  <c r="L375" i="39"/>
  <c r="H375" i="39" s="1"/>
  <c r="N374" i="39"/>
  <c r="O374" i="39" s="1"/>
  <c r="P374" i="39" s="1"/>
  <c r="M374" i="39" s="1"/>
  <c r="I374" i="39" s="1"/>
  <c r="L374" i="39"/>
  <c r="H374" i="39" s="1"/>
  <c r="N373" i="39"/>
  <c r="O373" i="39" s="1"/>
  <c r="P373" i="39" s="1"/>
  <c r="M373" i="39" s="1"/>
  <c r="I373" i="39" s="1"/>
  <c r="L373" i="39"/>
  <c r="H373" i="39" s="1"/>
  <c r="N372" i="39"/>
  <c r="O372" i="39" s="1"/>
  <c r="P372" i="39" s="1"/>
  <c r="M372" i="39" s="1"/>
  <c r="I372" i="39" s="1"/>
  <c r="L372" i="39"/>
  <c r="H372" i="39" s="1"/>
  <c r="N371" i="39"/>
  <c r="L371" i="39"/>
  <c r="H371" i="39" s="1"/>
  <c r="N370" i="39"/>
  <c r="O370" i="39" s="1"/>
  <c r="P370" i="39" s="1"/>
  <c r="M370" i="39" s="1"/>
  <c r="I370" i="39" s="1"/>
  <c r="L370" i="39"/>
  <c r="H370" i="39" s="1"/>
  <c r="N369" i="39"/>
  <c r="O369" i="39" s="1"/>
  <c r="L369" i="39"/>
  <c r="H369" i="39" s="1"/>
  <c r="N368" i="39"/>
  <c r="O368" i="39" s="1"/>
  <c r="L368" i="39"/>
  <c r="H368" i="39" s="1"/>
  <c r="N367" i="39"/>
  <c r="O367" i="39" s="1"/>
  <c r="L367" i="39"/>
  <c r="H367" i="39" s="1"/>
  <c r="N366" i="39"/>
  <c r="L366" i="39"/>
  <c r="H366" i="39" s="1"/>
  <c r="N365" i="39"/>
  <c r="O365" i="39" s="1"/>
  <c r="L365" i="39"/>
  <c r="H365" i="39" s="1"/>
  <c r="N364" i="39"/>
  <c r="L364" i="39"/>
  <c r="H364" i="39" s="1"/>
  <c r="N363" i="39"/>
  <c r="O363" i="39" s="1"/>
  <c r="L363" i="39"/>
  <c r="H363" i="39" s="1"/>
  <c r="N362" i="39"/>
  <c r="L362" i="39"/>
  <c r="H362" i="39" s="1"/>
  <c r="N361" i="39"/>
  <c r="O361" i="39" s="1"/>
  <c r="P361" i="39" s="1"/>
  <c r="M361" i="39" s="1"/>
  <c r="I361" i="39" s="1"/>
  <c r="L361" i="39"/>
  <c r="H361" i="39" s="1"/>
  <c r="N360" i="39"/>
  <c r="O360" i="39" s="1"/>
  <c r="L360" i="39"/>
  <c r="H360" i="39" s="1"/>
  <c r="N359" i="39"/>
  <c r="O359" i="39" s="1"/>
  <c r="L359" i="39"/>
  <c r="H359" i="39" s="1"/>
  <c r="N358" i="39"/>
  <c r="O358" i="39" s="1"/>
  <c r="P358" i="39" s="1"/>
  <c r="M358" i="39" s="1"/>
  <c r="I358" i="39" s="1"/>
  <c r="L358" i="39"/>
  <c r="H358" i="39" s="1"/>
  <c r="N357" i="39"/>
  <c r="O357" i="39" s="1"/>
  <c r="P357" i="39" s="1"/>
  <c r="M357" i="39" s="1"/>
  <c r="I357" i="39" s="1"/>
  <c r="L357" i="39"/>
  <c r="H357" i="39" s="1"/>
  <c r="N356" i="39"/>
  <c r="O356" i="39" s="1"/>
  <c r="P356" i="39" s="1"/>
  <c r="M356" i="39" s="1"/>
  <c r="I356" i="39" s="1"/>
  <c r="L356" i="39"/>
  <c r="H356" i="39" s="1"/>
  <c r="N355" i="39"/>
  <c r="O355" i="39" s="1"/>
  <c r="L355" i="39"/>
  <c r="H355" i="39" s="1"/>
  <c r="N354" i="39"/>
  <c r="O354" i="39" s="1"/>
  <c r="P354" i="39" s="1"/>
  <c r="M354" i="39" s="1"/>
  <c r="I354" i="39" s="1"/>
  <c r="L354" i="39"/>
  <c r="H354" i="39" s="1"/>
  <c r="N353" i="39"/>
  <c r="O353" i="39" s="1"/>
  <c r="L353" i="39"/>
  <c r="H353" i="39" s="1"/>
  <c r="N352" i="39"/>
  <c r="O352" i="39" s="1"/>
  <c r="P352" i="39" s="1"/>
  <c r="M352" i="39" s="1"/>
  <c r="I352" i="39" s="1"/>
  <c r="L352" i="39"/>
  <c r="H352" i="39" s="1"/>
  <c r="N351" i="39"/>
  <c r="O351" i="39" s="1"/>
  <c r="L351" i="39"/>
  <c r="H351" i="39" s="1"/>
  <c r="N350" i="39"/>
  <c r="O350" i="39" s="1"/>
  <c r="P350" i="39" s="1"/>
  <c r="M350" i="39" s="1"/>
  <c r="I350" i="39" s="1"/>
  <c r="L350" i="39"/>
  <c r="H350" i="39" s="1"/>
  <c r="N349" i="39"/>
  <c r="O349" i="39" s="1"/>
  <c r="L349" i="39"/>
  <c r="H349" i="39" s="1"/>
  <c r="N348" i="39"/>
  <c r="O348" i="39" s="1"/>
  <c r="P348" i="39" s="1"/>
  <c r="M348" i="39" s="1"/>
  <c r="I348" i="39" s="1"/>
  <c r="L348" i="39"/>
  <c r="H348" i="39" s="1"/>
  <c r="N347" i="39"/>
  <c r="O347" i="39" s="1"/>
  <c r="L347" i="39"/>
  <c r="H347" i="39" s="1"/>
  <c r="N346" i="39"/>
  <c r="O346" i="39" s="1"/>
  <c r="P346" i="39" s="1"/>
  <c r="M346" i="39" s="1"/>
  <c r="I346" i="39" s="1"/>
  <c r="L346" i="39"/>
  <c r="H346" i="39" s="1"/>
  <c r="N345" i="39"/>
  <c r="O345" i="39" s="1"/>
  <c r="P345" i="39" s="1"/>
  <c r="M345" i="39" s="1"/>
  <c r="I345" i="39" s="1"/>
  <c r="L345" i="39"/>
  <c r="H345" i="39" s="1"/>
  <c r="N344" i="39"/>
  <c r="O344" i="39" s="1"/>
  <c r="P344" i="39" s="1"/>
  <c r="M344" i="39" s="1"/>
  <c r="I344" i="39" s="1"/>
  <c r="L344" i="39"/>
  <c r="H344" i="39" s="1"/>
  <c r="N343" i="39"/>
  <c r="O343" i="39" s="1"/>
  <c r="L343" i="39"/>
  <c r="H343" i="39" s="1"/>
  <c r="N342" i="39"/>
  <c r="O342" i="39" s="1"/>
  <c r="P342" i="39" s="1"/>
  <c r="M342" i="39" s="1"/>
  <c r="I342" i="39" s="1"/>
  <c r="L342" i="39"/>
  <c r="H342" i="39" s="1"/>
  <c r="N341" i="39"/>
  <c r="O341" i="39" s="1"/>
  <c r="P341" i="39" s="1"/>
  <c r="M341" i="39" s="1"/>
  <c r="I341" i="39" s="1"/>
  <c r="L341" i="39"/>
  <c r="H341" i="39" s="1"/>
  <c r="N340" i="39"/>
  <c r="O340" i="39" s="1"/>
  <c r="L340" i="39"/>
  <c r="H340" i="39" s="1"/>
  <c r="N339" i="39"/>
  <c r="L339" i="39"/>
  <c r="H339" i="39" s="1"/>
  <c r="N338" i="39"/>
  <c r="O338" i="39" s="1"/>
  <c r="P338" i="39" s="1"/>
  <c r="M338" i="39" s="1"/>
  <c r="I338" i="39" s="1"/>
  <c r="L338" i="39"/>
  <c r="H338" i="39" s="1"/>
  <c r="N337" i="39"/>
  <c r="O337" i="39" s="1"/>
  <c r="L337" i="39"/>
  <c r="H337" i="39" s="1"/>
  <c r="N336" i="39"/>
  <c r="O336" i="39" s="1"/>
  <c r="L336" i="39"/>
  <c r="H336" i="39" s="1"/>
  <c r="N335" i="39"/>
  <c r="O335" i="39" s="1"/>
  <c r="L335" i="39"/>
  <c r="H335" i="39" s="1"/>
  <c r="N334" i="39"/>
  <c r="O334" i="39" s="1"/>
  <c r="L334" i="39"/>
  <c r="H334" i="39" s="1"/>
  <c r="N333" i="39"/>
  <c r="L333" i="39"/>
  <c r="H333" i="39" s="1"/>
  <c r="N332" i="39"/>
  <c r="O332" i="39" s="1"/>
  <c r="P332" i="39" s="1"/>
  <c r="M332" i="39" s="1"/>
  <c r="I332" i="39" s="1"/>
  <c r="L332" i="39"/>
  <c r="H332" i="39" s="1"/>
  <c r="N331" i="39"/>
  <c r="O331" i="39" s="1"/>
  <c r="L331" i="39"/>
  <c r="H331" i="39" s="1"/>
  <c r="N330" i="39"/>
  <c r="L330" i="39"/>
  <c r="H330" i="39" s="1"/>
  <c r="N329" i="39"/>
  <c r="O329" i="39" s="1"/>
  <c r="P329" i="39" s="1"/>
  <c r="M329" i="39" s="1"/>
  <c r="I329" i="39" s="1"/>
  <c r="L329" i="39"/>
  <c r="H329" i="39" s="1"/>
  <c r="N328" i="39"/>
  <c r="L328" i="39"/>
  <c r="H328" i="39" s="1"/>
  <c r="N327" i="39"/>
  <c r="O327" i="39" s="1"/>
  <c r="L327" i="39"/>
  <c r="H327" i="39" s="1"/>
  <c r="N326" i="39"/>
  <c r="O326" i="39" s="1"/>
  <c r="P326" i="39" s="1"/>
  <c r="M326" i="39" s="1"/>
  <c r="I326" i="39" s="1"/>
  <c r="L326" i="39"/>
  <c r="H326" i="39" s="1"/>
  <c r="N325" i="39"/>
  <c r="O325" i="39" s="1"/>
  <c r="P325" i="39" s="1"/>
  <c r="M325" i="39" s="1"/>
  <c r="I325" i="39" s="1"/>
  <c r="L325" i="39"/>
  <c r="H325" i="39" s="1"/>
  <c r="N324" i="39"/>
  <c r="L324" i="39"/>
  <c r="H324" i="39" s="1"/>
  <c r="N323" i="39"/>
  <c r="L323" i="39"/>
  <c r="H323" i="39" s="1"/>
  <c r="N322" i="39"/>
  <c r="O322" i="39" s="1"/>
  <c r="L322" i="39"/>
  <c r="H322" i="39" s="1"/>
  <c r="N321" i="39"/>
  <c r="O321" i="39" s="1"/>
  <c r="L321" i="39"/>
  <c r="H321" i="39" s="1"/>
  <c r="N320" i="39"/>
  <c r="O320" i="39" s="1"/>
  <c r="P320" i="39" s="1"/>
  <c r="M320" i="39" s="1"/>
  <c r="I320" i="39" s="1"/>
  <c r="L320" i="39"/>
  <c r="H320" i="39" s="1"/>
  <c r="N319" i="39"/>
  <c r="O319" i="39" s="1"/>
  <c r="L319" i="39"/>
  <c r="H319" i="39" s="1"/>
  <c r="N318" i="39"/>
  <c r="O318" i="39" s="1"/>
  <c r="P318" i="39" s="1"/>
  <c r="M318" i="39" s="1"/>
  <c r="I318" i="39" s="1"/>
  <c r="L318" i="39"/>
  <c r="H318" i="39" s="1"/>
  <c r="N317" i="39"/>
  <c r="O317" i="39" s="1"/>
  <c r="L317" i="39"/>
  <c r="H317" i="39" s="1"/>
  <c r="N316" i="39"/>
  <c r="O316" i="39" s="1"/>
  <c r="L316" i="39"/>
  <c r="H316" i="39" s="1"/>
  <c r="N315" i="39"/>
  <c r="O315" i="39" s="1"/>
  <c r="L315" i="39"/>
  <c r="H315" i="39" s="1"/>
  <c r="N314" i="39"/>
  <c r="O314" i="39" s="1"/>
  <c r="P314" i="39" s="1"/>
  <c r="M314" i="39" s="1"/>
  <c r="I314" i="39" s="1"/>
  <c r="L314" i="39"/>
  <c r="H314" i="39" s="1"/>
  <c r="N313" i="39"/>
  <c r="O313" i="39" s="1"/>
  <c r="P313" i="39" s="1"/>
  <c r="M313" i="39" s="1"/>
  <c r="I313" i="39" s="1"/>
  <c r="L313" i="39"/>
  <c r="H313" i="39" s="1"/>
  <c r="N312" i="39"/>
  <c r="O312" i="39" s="1"/>
  <c r="P312" i="39" s="1"/>
  <c r="M312" i="39" s="1"/>
  <c r="I312" i="39" s="1"/>
  <c r="L312" i="39"/>
  <c r="H312" i="39" s="1"/>
  <c r="N311" i="39"/>
  <c r="O311" i="39" s="1"/>
  <c r="L311" i="39"/>
  <c r="H311" i="39" s="1"/>
  <c r="N310" i="39"/>
  <c r="O310" i="39" s="1"/>
  <c r="P310" i="39" s="1"/>
  <c r="M310" i="39" s="1"/>
  <c r="I310" i="39" s="1"/>
  <c r="L310" i="39"/>
  <c r="H310" i="39" s="1"/>
  <c r="N309" i="39"/>
  <c r="O309" i="39" s="1"/>
  <c r="P309" i="39" s="1"/>
  <c r="M309" i="39" s="1"/>
  <c r="I309" i="39" s="1"/>
  <c r="L309" i="39"/>
  <c r="H309" i="39" s="1"/>
  <c r="N308" i="39"/>
  <c r="O308" i="39" s="1"/>
  <c r="L308" i="39"/>
  <c r="H308" i="39" s="1"/>
  <c r="N307" i="39"/>
  <c r="L307" i="39"/>
  <c r="H307" i="39" s="1"/>
  <c r="N306" i="39"/>
  <c r="O306" i="39" s="1"/>
  <c r="P306" i="39" s="1"/>
  <c r="M306" i="39" s="1"/>
  <c r="I306" i="39" s="1"/>
  <c r="L306" i="39"/>
  <c r="H306" i="39" s="1"/>
  <c r="N305" i="39"/>
  <c r="O305" i="39" s="1"/>
  <c r="L305" i="39"/>
  <c r="H305" i="39" s="1"/>
  <c r="N304" i="39"/>
  <c r="O304" i="39" s="1"/>
  <c r="L304" i="39"/>
  <c r="H304" i="39" s="1"/>
  <c r="N303" i="39"/>
  <c r="O303" i="39" s="1"/>
  <c r="L303" i="39"/>
  <c r="H303" i="39" s="1"/>
  <c r="N302" i="39"/>
  <c r="O302" i="39" s="1"/>
  <c r="P302" i="39" s="1"/>
  <c r="M302" i="39" s="1"/>
  <c r="I302" i="39" s="1"/>
  <c r="L302" i="39"/>
  <c r="H302" i="39" s="1"/>
  <c r="N301" i="39"/>
  <c r="O301" i="39" s="1"/>
  <c r="L301" i="39"/>
  <c r="H301" i="39" s="1"/>
  <c r="N300" i="39"/>
  <c r="O300" i="39" s="1"/>
  <c r="P300" i="39" s="1"/>
  <c r="M300" i="39" s="1"/>
  <c r="I300" i="39" s="1"/>
  <c r="L300" i="39"/>
  <c r="H300" i="39" s="1"/>
  <c r="N299" i="39"/>
  <c r="O299" i="39" s="1"/>
  <c r="L299" i="39"/>
  <c r="H299" i="39" s="1"/>
  <c r="N298" i="39"/>
  <c r="O298" i="39" s="1"/>
  <c r="P298" i="39" s="1"/>
  <c r="M298" i="39" s="1"/>
  <c r="I298" i="39" s="1"/>
  <c r="L298" i="39"/>
  <c r="H298" i="39" s="1"/>
  <c r="N297" i="39"/>
  <c r="O297" i="39" s="1"/>
  <c r="P297" i="39" s="1"/>
  <c r="M297" i="39" s="1"/>
  <c r="I297" i="39" s="1"/>
  <c r="L297" i="39"/>
  <c r="H297" i="39" s="1"/>
  <c r="N296" i="39"/>
  <c r="O296" i="39" s="1"/>
  <c r="P296" i="39" s="1"/>
  <c r="M296" i="39" s="1"/>
  <c r="I296" i="39" s="1"/>
  <c r="L296" i="39"/>
  <c r="H296" i="39" s="1"/>
  <c r="N295" i="39"/>
  <c r="O295" i="39" s="1"/>
  <c r="L295" i="39"/>
  <c r="H295" i="39" s="1"/>
  <c r="N294" i="39"/>
  <c r="O294" i="39" s="1"/>
  <c r="L294" i="39"/>
  <c r="H294" i="39" s="1"/>
  <c r="N293" i="39"/>
  <c r="O293" i="39" s="1"/>
  <c r="P293" i="39" s="1"/>
  <c r="M293" i="39" s="1"/>
  <c r="I293" i="39" s="1"/>
  <c r="L293" i="39"/>
  <c r="H293" i="39" s="1"/>
  <c r="N292" i="39"/>
  <c r="O292" i="39" s="1"/>
  <c r="L292" i="39"/>
  <c r="H292" i="39" s="1"/>
  <c r="N291" i="39"/>
  <c r="O291" i="39" s="1"/>
  <c r="L291" i="39"/>
  <c r="H291" i="39" s="1"/>
  <c r="N290" i="39"/>
  <c r="O290" i="39" s="1"/>
  <c r="L290" i="39"/>
  <c r="H290" i="39" s="1"/>
  <c r="N289" i="39"/>
  <c r="O289" i="39" s="1"/>
  <c r="L289" i="39"/>
  <c r="H289" i="39" s="1"/>
  <c r="N288" i="39"/>
  <c r="O288" i="39" s="1"/>
  <c r="P288" i="39" s="1"/>
  <c r="M288" i="39" s="1"/>
  <c r="I288" i="39" s="1"/>
  <c r="L288" i="39"/>
  <c r="H288" i="39" s="1"/>
  <c r="N287" i="39"/>
  <c r="O287" i="39" s="1"/>
  <c r="P287" i="39" s="1"/>
  <c r="M287" i="39" s="1"/>
  <c r="I287" i="39" s="1"/>
  <c r="L287" i="39"/>
  <c r="H287" i="39" s="1"/>
  <c r="N286" i="39"/>
  <c r="O286" i="39" s="1"/>
  <c r="L286" i="39"/>
  <c r="H286" i="39" s="1"/>
  <c r="N285" i="39"/>
  <c r="O285" i="39" s="1"/>
  <c r="P285" i="39" s="1"/>
  <c r="M285" i="39" s="1"/>
  <c r="I285" i="39" s="1"/>
  <c r="L285" i="39"/>
  <c r="H285" i="39" s="1"/>
  <c r="N284" i="39"/>
  <c r="O284" i="39" s="1"/>
  <c r="L284" i="39"/>
  <c r="H284" i="39" s="1"/>
  <c r="N283" i="39"/>
  <c r="O283" i="39" s="1"/>
  <c r="L283" i="39"/>
  <c r="H283" i="39" s="1"/>
  <c r="N282" i="39"/>
  <c r="O282" i="39" s="1"/>
  <c r="L282" i="39"/>
  <c r="H282" i="39" s="1"/>
  <c r="N281" i="39"/>
  <c r="O281" i="39" s="1"/>
  <c r="P281" i="39" s="1"/>
  <c r="M281" i="39" s="1"/>
  <c r="I281" i="39" s="1"/>
  <c r="L281" i="39"/>
  <c r="H281" i="39" s="1"/>
  <c r="N280" i="39"/>
  <c r="O280" i="39" s="1"/>
  <c r="P280" i="39" s="1"/>
  <c r="M280" i="39" s="1"/>
  <c r="I280" i="39" s="1"/>
  <c r="L280" i="39"/>
  <c r="H280" i="39" s="1"/>
  <c r="N279" i="39"/>
  <c r="O279" i="39" s="1"/>
  <c r="L279" i="39"/>
  <c r="H279" i="39" s="1"/>
  <c r="N278" i="39"/>
  <c r="O278" i="39" s="1"/>
  <c r="L278" i="39"/>
  <c r="H278" i="39" s="1"/>
  <c r="N277" i="39"/>
  <c r="L277" i="39"/>
  <c r="H277" i="39" s="1"/>
  <c r="N276" i="39"/>
  <c r="O276" i="39" s="1"/>
  <c r="P276" i="39" s="1"/>
  <c r="M276" i="39" s="1"/>
  <c r="I276" i="39" s="1"/>
  <c r="L276" i="39"/>
  <c r="N275" i="39"/>
  <c r="O275" i="39" s="1"/>
  <c r="P275" i="39" s="1"/>
  <c r="M275" i="39" s="1"/>
  <c r="L275" i="39"/>
  <c r="H275" i="39" s="1"/>
  <c r="N274" i="39"/>
  <c r="O274" i="39" s="1"/>
  <c r="L274" i="39"/>
  <c r="N273" i="39"/>
  <c r="O273" i="39" s="1"/>
  <c r="L273" i="39"/>
  <c r="H273" i="39" s="1"/>
  <c r="N272" i="39"/>
  <c r="O272" i="39" s="1"/>
  <c r="P272" i="39" s="1"/>
  <c r="M272" i="39" s="1"/>
  <c r="I272" i="39" s="1"/>
  <c r="L272" i="39"/>
  <c r="N271" i="39"/>
  <c r="L271" i="39"/>
  <c r="H271" i="39" s="1"/>
  <c r="N270" i="39"/>
  <c r="O270" i="39" s="1"/>
  <c r="P270" i="39" s="1"/>
  <c r="M270" i="39" s="1"/>
  <c r="I270" i="39" s="1"/>
  <c r="L270" i="39"/>
  <c r="N269" i="39"/>
  <c r="L269" i="39"/>
  <c r="H269" i="39" s="1"/>
  <c r="N268" i="39"/>
  <c r="O268" i="39" s="1"/>
  <c r="P268" i="39" s="1"/>
  <c r="M268" i="39" s="1"/>
  <c r="I268" i="39" s="1"/>
  <c r="L268" i="39"/>
  <c r="N267" i="39"/>
  <c r="O267" i="39" s="1"/>
  <c r="L267" i="39"/>
  <c r="H267" i="39" s="1"/>
  <c r="N266" i="39"/>
  <c r="L266" i="39"/>
  <c r="N265" i="39"/>
  <c r="O265" i="39" s="1"/>
  <c r="L265" i="39"/>
  <c r="H265" i="39" s="1"/>
  <c r="N264" i="39"/>
  <c r="L264" i="39"/>
  <c r="N263" i="39"/>
  <c r="O263" i="39" s="1"/>
  <c r="L263" i="39"/>
  <c r="H263" i="39" s="1"/>
  <c r="N262" i="39"/>
  <c r="O262" i="39" s="1"/>
  <c r="P262" i="39" s="1"/>
  <c r="M262" i="39" s="1"/>
  <c r="I262" i="39" s="1"/>
  <c r="L262" i="39"/>
  <c r="H262" i="39" s="1"/>
  <c r="N261" i="39"/>
  <c r="O261" i="39" s="1"/>
  <c r="P261" i="39" s="1"/>
  <c r="M261" i="39" s="1"/>
  <c r="I261" i="39" s="1"/>
  <c r="L261" i="39"/>
  <c r="H261" i="39" s="1"/>
  <c r="N260" i="39"/>
  <c r="O260" i="39" s="1"/>
  <c r="L260" i="39"/>
  <c r="N259" i="39"/>
  <c r="O259" i="39" s="1"/>
  <c r="P259" i="39" s="1"/>
  <c r="M259" i="39" s="1"/>
  <c r="I259" i="39" s="1"/>
  <c r="L259" i="39"/>
  <c r="H259" i="39" s="1"/>
  <c r="N258" i="39"/>
  <c r="O258" i="39" s="1"/>
  <c r="L258" i="39"/>
  <c r="N257" i="39"/>
  <c r="L257" i="39"/>
  <c r="H257" i="39" s="1"/>
  <c r="N256" i="39"/>
  <c r="O256" i="39" s="1"/>
  <c r="P256" i="39" s="1"/>
  <c r="M256" i="39" s="1"/>
  <c r="I256" i="39" s="1"/>
  <c r="L256" i="39"/>
  <c r="N255" i="39"/>
  <c r="O255" i="39" s="1"/>
  <c r="P255" i="39" s="1"/>
  <c r="M255" i="39" s="1"/>
  <c r="I255" i="39" s="1"/>
  <c r="L255" i="39"/>
  <c r="H255" i="39" s="1"/>
  <c r="N254" i="39"/>
  <c r="O254" i="39" s="1"/>
  <c r="P254" i="39" s="1"/>
  <c r="M254" i="39" s="1"/>
  <c r="I254" i="39" s="1"/>
  <c r="L254" i="39"/>
  <c r="N253" i="39"/>
  <c r="O253" i="39" s="1"/>
  <c r="P253" i="39" s="1"/>
  <c r="M253" i="39" s="1"/>
  <c r="I253" i="39" s="1"/>
  <c r="L253" i="39"/>
  <c r="H253" i="39" s="1"/>
  <c r="N252" i="39"/>
  <c r="O252" i="39" s="1"/>
  <c r="P252" i="39" s="1"/>
  <c r="M252" i="39" s="1"/>
  <c r="I252" i="39" s="1"/>
  <c r="L252" i="39"/>
  <c r="N251" i="39"/>
  <c r="L251" i="39"/>
  <c r="H251" i="39" s="1"/>
  <c r="N250" i="39"/>
  <c r="O250" i="39" s="1"/>
  <c r="L250" i="39"/>
  <c r="N249" i="39"/>
  <c r="O249" i="39" s="1"/>
  <c r="L249" i="39"/>
  <c r="H249" i="39" s="1"/>
  <c r="N248" i="39"/>
  <c r="O248" i="39" s="1"/>
  <c r="P248" i="39" s="1"/>
  <c r="M248" i="39" s="1"/>
  <c r="I248" i="39" s="1"/>
  <c r="L248" i="39"/>
  <c r="N247" i="39"/>
  <c r="L247" i="39"/>
  <c r="H247" i="39" s="1"/>
  <c r="N246" i="39"/>
  <c r="O246" i="39" s="1"/>
  <c r="L246" i="39"/>
  <c r="H246" i="39" s="1"/>
  <c r="N245" i="39"/>
  <c r="O245" i="39" s="1"/>
  <c r="P245" i="39" s="1"/>
  <c r="M245" i="39" s="1"/>
  <c r="I245" i="39" s="1"/>
  <c r="L245" i="39"/>
  <c r="H245" i="39" s="1"/>
  <c r="N244" i="39"/>
  <c r="O244" i="39" s="1"/>
  <c r="P244" i="39" s="1"/>
  <c r="M244" i="39" s="1"/>
  <c r="I244" i="39" s="1"/>
  <c r="L244" i="39"/>
  <c r="N243" i="39"/>
  <c r="O243" i="39" s="1"/>
  <c r="L243" i="39"/>
  <c r="H243" i="39" s="1"/>
  <c r="N242" i="39"/>
  <c r="O242" i="39" s="1"/>
  <c r="L242" i="39"/>
  <c r="N241" i="39"/>
  <c r="O241" i="39" s="1"/>
  <c r="L241" i="39"/>
  <c r="H241" i="39" s="1"/>
  <c r="N240" i="39"/>
  <c r="O240" i="39" s="1"/>
  <c r="P240" i="39" s="1"/>
  <c r="M240" i="39" s="1"/>
  <c r="I240" i="39" s="1"/>
  <c r="L240" i="39"/>
  <c r="N239" i="39"/>
  <c r="O239" i="39" s="1"/>
  <c r="P239" i="39" s="1"/>
  <c r="M239" i="39" s="1"/>
  <c r="I239" i="39" s="1"/>
  <c r="L239" i="39"/>
  <c r="H239" i="39" s="1"/>
  <c r="N238" i="39"/>
  <c r="O238" i="39" s="1"/>
  <c r="P238" i="39" s="1"/>
  <c r="M238" i="39" s="1"/>
  <c r="I238" i="39" s="1"/>
  <c r="L238" i="39"/>
  <c r="N237" i="39"/>
  <c r="O237" i="39" s="1"/>
  <c r="L237" i="39"/>
  <c r="H237" i="39" s="1"/>
  <c r="N236" i="39"/>
  <c r="O236" i="39" s="1"/>
  <c r="P236" i="39" s="1"/>
  <c r="M236" i="39" s="1"/>
  <c r="I236" i="39" s="1"/>
  <c r="L236" i="39"/>
  <c r="N235" i="39"/>
  <c r="O235" i="39" s="1"/>
  <c r="L235" i="39"/>
  <c r="H235" i="39" s="1"/>
  <c r="N234" i="39"/>
  <c r="O234" i="39" s="1"/>
  <c r="L234" i="39"/>
  <c r="N233" i="39"/>
  <c r="O233" i="39" s="1"/>
  <c r="P233" i="39" s="1"/>
  <c r="M233" i="39" s="1"/>
  <c r="I233" i="39" s="1"/>
  <c r="L233" i="39"/>
  <c r="H233" i="39" s="1"/>
  <c r="N232" i="39"/>
  <c r="O232" i="39" s="1"/>
  <c r="P232" i="39" s="1"/>
  <c r="M232" i="39" s="1"/>
  <c r="I232" i="39" s="1"/>
  <c r="L232" i="39"/>
  <c r="N231" i="39"/>
  <c r="O231" i="39" s="1"/>
  <c r="L231" i="39"/>
  <c r="H231" i="39" s="1"/>
  <c r="N230" i="39"/>
  <c r="O230" i="39" s="1"/>
  <c r="P230" i="39" s="1"/>
  <c r="M230" i="39" s="1"/>
  <c r="I230" i="39" s="1"/>
  <c r="L230" i="39"/>
  <c r="H230" i="39" s="1"/>
  <c r="N229" i="39"/>
  <c r="L229" i="39"/>
  <c r="H229" i="39" s="1"/>
  <c r="N228" i="39"/>
  <c r="O228" i="39" s="1"/>
  <c r="P228" i="39" s="1"/>
  <c r="M228" i="39" s="1"/>
  <c r="I228" i="39" s="1"/>
  <c r="L228" i="39"/>
  <c r="N227" i="39"/>
  <c r="O227" i="39" s="1"/>
  <c r="L227" i="39"/>
  <c r="H227" i="39" s="1"/>
  <c r="N226" i="39"/>
  <c r="O226" i="39" s="1"/>
  <c r="L226" i="39"/>
  <c r="N225" i="39"/>
  <c r="O225" i="39" s="1"/>
  <c r="L225" i="39"/>
  <c r="H225" i="39" s="1"/>
  <c r="N224" i="39"/>
  <c r="O224" i="39" s="1"/>
  <c r="L224" i="39"/>
  <c r="N223" i="39"/>
  <c r="L223" i="39"/>
  <c r="H223" i="39" s="1"/>
  <c r="N222" i="39"/>
  <c r="O222" i="39" s="1"/>
  <c r="L222" i="39"/>
  <c r="N221" i="39"/>
  <c r="L221" i="39"/>
  <c r="H221" i="39" s="1"/>
  <c r="N220" i="39"/>
  <c r="O220" i="39" s="1"/>
  <c r="P220" i="39" s="1"/>
  <c r="M220" i="39" s="1"/>
  <c r="I220" i="39" s="1"/>
  <c r="L220" i="39"/>
  <c r="N219" i="39"/>
  <c r="O219" i="39" s="1"/>
  <c r="L219" i="39"/>
  <c r="H219" i="39" s="1"/>
  <c r="N218" i="39"/>
  <c r="O218" i="39" s="1"/>
  <c r="L218" i="39"/>
  <c r="N217" i="39"/>
  <c r="O217" i="39" s="1"/>
  <c r="L217" i="39"/>
  <c r="H217" i="39" s="1"/>
  <c r="N216" i="39"/>
  <c r="O216" i="39" s="1"/>
  <c r="P216" i="39" s="1"/>
  <c r="M216" i="39" s="1"/>
  <c r="I216" i="39" s="1"/>
  <c r="L216" i="39"/>
  <c r="N215" i="39"/>
  <c r="O215" i="39" s="1"/>
  <c r="L215" i="39"/>
  <c r="H215" i="39" s="1"/>
  <c r="N214" i="39"/>
  <c r="O214" i="39" s="1"/>
  <c r="L214" i="39"/>
  <c r="H214" i="39" s="1"/>
  <c r="N213" i="39"/>
  <c r="O213" i="39" s="1"/>
  <c r="P213" i="39" s="1"/>
  <c r="M213" i="39" s="1"/>
  <c r="I213" i="39" s="1"/>
  <c r="L213" i="39"/>
  <c r="H213" i="39" s="1"/>
  <c r="N212" i="39"/>
  <c r="O212" i="39" s="1"/>
  <c r="L212" i="39"/>
  <c r="N211" i="39"/>
  <c r="L211" i="39"/>
  <c r="H211" i="39" s="1"/>
  <c r="N210" i="39"/>
  <c r="O210" i="39" s="1"/>
  <c r="L210" i="39"/>
  <c r="N209" i="39"/>
  <c r="O209" i="39" s="1"/>
  <c r="L209" i="39"/>
  <c r="H209" i="39" s="1"/>
  <c r="N208" i="39"/>
  <c r="O208" i="39" s="1"/>
  <c r="P208" i="39" s="1"/>
  <c r="M208" i="39" s="1"/>
  <c r="I208" i="39" s="1"/>
  <c r="L208" i="39"/>
  <c r="N207" i="39"/>
  <c r="O207" i="39" s="1"/>
  <c r="P207" i="39" s="1"/>
  <c r="M207" i="39" s="1"/>
  <c r="I207" i="39" s="1"/>
  <c r="L207" i="39"/>
  <c r="H207" i="39" s="1"/>
  <c r="N206" i="39"/>
  <c r="O206" i="39" s="1"/>
  <c r="P206" i="39" s="1"/>
  <c r="M206" i="39" s="1"/>
  <c r="I206" i="39" s="1"/>
  <c r="L206" i="39"/>
  <c r="N205" i="39"/>
  <c r="O205" i="39" s="1"/>
  <c r="P205" i="39" s="1"/>
  <c r="M205" i="39" s="1"/>
  <c r="I205" i="39" s="1"/>
  <c r="L205" i="39"/>
  <c r="H205" i="39" s="1"/>
  <c r="N204" i="39"/>
  <c r="O204" i="39" s="1"/>
  <c r="P204" i="39" s="1"/>
  <c r="M204" i="39" s="1"/>
  <c r="I204" i="39" s="1"/>
  <c r="L204" i="39"/>
  <c r="N203" i="39"/>
  <c r="O203" i="39" s="1"/>
  <c r="L203" i="39"/>
  <c r="H203" i="39" s="1"/>
  <c r="N202" i="39"/>
  <c r="O202" i="39" s="1"/>
  <c r="L202" i="39"/>
  <c r="N201" i="39"/>
  <c r="O201" i="39" s="1"/>
  <c r="L201" i="39"/>
  <c r="H201" i="39" s="1"/>
  <c r="N200" i="39"/>
  <c r="O200" i="39" s="1"/>
  <c r="P200" i="39" s="1"/>
  <c r="M200" i="39" s="1"/>
  <c r="I200" i="39" s="1"/>
  <c r="L200" i="39"/>
  <c r="N199" i="39"/>
  <c r="O199" i="39" s="1"/>
  <c r="L199" i="39"/>
  <c r="H199" i="39" s="1"/>
  <c r="N198" i="39"/>
  <c r="O198" i="39" s="1"/>
  <c r="L198" i="39"/>
  <c r="H198" i="39" s="1"/>
  <c r="N197" i="39"/>
  <c r="O197" i="39" s="1"/>
  <c r="P197" i="39" s="1"/>
  <c r="M197" i="39" s="1"/>
  <c r="I197" i="39" s="1"/>
  <c r="L197" i="39"/>
  <c r="H197" i="39" s="1"/>
  <c r="N196" i="39"/>
  <c r="O196" i="39" s="1"/>
  <c r="L196" i="39"/>
  <c r="N195" i="39"/>
  <c r="O195" i="39" s="1"/>
  <c r="L195" i="39"/>
  <c r="H195" i="39" s="1"/>
  <c r="N194" i="39"/>
  <c r="O194" i="39" s="1"/>
  <c r="L194" i="39"/>
  <c r="N193" i="39"/>
  <c r="L193" i="39"/>
  <c r="H193" i="39" s="1"/>
  <c r="N192" i="39"/>
  <c r="O192" i="39" s="1"/>
  <c r="P192" i="39" s="1"/>
  <c r="M192" i="39" s="1"/>
  <c r="I192" i="39" s="1"/>
  <c r="L192" i="39"/>
  <c r="N191" i="39"/>
  <c r="O191" i="39" s="1"/>
  <c r="P191" i="39" s="1"/>
  <c r="M191" i="39" s="1"/>
  <c r="I191" i="39" s="1"/>
  <c r="L191" i="39"/>
  <c r="H191" i="39" s="1"/>
  <c r="N190" i="39"/>
  <c r="O190" i="39" s="1"/>
  <c r="P190" i="39" s="1"/>
  <c r="M190" i="39" s="1"/>
  <c r="I190" i="39" s="1"/>
  <c r="L190" i="39"/>
  <c r="N189" i="39"/>
  <c r="O189" i="39" s="1"/>
  <c r="P189" i="39" s="1"/>
  <c r="M189" i="39" s="1"/>
  <c r="I189" i="39" s="1"/>
  <c r="L189" i="39"/>
  <c r="H189" i="39" s="1"/>
  <c r="N188" i="39"/>
  <c r="O188" i="39" s="1"/>
  <c r="P188" i="39" s="1"/>
  <c r="M188" i="39" s="1"/>
  <c r="I188" i="39" s="1"/>
  <c r="L188" i="39"/>
  <c r="N187" i="39"/>
  <c r="O187" i="39" s="1"/>
  <c r="L187" i="39"/>
  <c r="H187" i="39" s="1"/>
  <c r="N186" i="39"/>
  <c r="O186" i="39" s="1"/>
  <c r="P186" i="39" s="1"/>
  <c r="M186" i="39" s="1"/>
  <c r="I186" i="39" s="1"/>
  <c r="L186" i="39"/>
  <c r="N185" i="39"/>
  <c r="O185" i="39" s="1"/>
  <c r="L185" i="39"/>
  <c r="H185" i="39" s="1"/>
  <c r="N184" i="39"/>
  <c r="O184" i="39" s="1"/>
  <c r="L184" i="39"/>
  <c r="N183" i="39"/>
  <c r="O183" i="39" s="1"/>
  <c r="L183" i="39"/>
  <c r="H183" i="39" s="1"/>
  <c r="N182" i="39"/>
  <c r="O182" i="39" s="1"/>
  <c r="P182" i="39" s="1"/>
  <c r="M182" i="39" s="1"/>
  <c r="I182" i="39" s="1"/>
  <c r="L182" i="39"/>
  <c r="H182" i="39" s="1"/>
  <c r="N181" i="39"/>
  <c r="O181" i="39" s="1"/>
  <c r="P181" i="39" s="1"/>
  <c r="M181" i="39" s="1"/>
  <c r="I181" i="39" s="1"/>
  <c r="L181" i="39"/>
  <c r="H181" i="39" s="1"/>
  <c r="N180" i="39"/>
  <c r="L180" i="39"/>
  <c r="N179" i="39"/>
  <c r="L179" i="39"/>
  <c r="H179" i="39" s="1"/>
  <c r="N178" i="39"/>
  <c r="O178" i="39" s="1"/>
  <c r="P178" i="39" s="1"/>
  <c r="M178" i="39" s="1"/>
  <c r="I178" i="39" s="1"/>
  <c r="L178" i="39"/>
  <c r="N177" i="39"/>
  <c r="L177" i="39"/>
  <c r="H177" i="39" s="1"/>
  <c r="N176" i="39"/>
  <c r="O176" i="39" s="1"/>
  <c r="P176" i="39" s="1"/>
  <c r="M176" i="39" s="1"/>
  <c r="I176" i="39" s="1"/>
  <c r="L176" i="39"/>
  <c r="N175" i="39"/>
  <c r="O175" i="39" s="1"/>
  <c r="L175" i="39"/>
  <c r="H175" i="39" s="1"/>
  <c r="N174" i="39"/>
  <c r="O174" i="39" s="1"/>
  <c r="L174" i="39"/>
  <c r="N173" i="39"/>
  <c r="O173" i="39" s="1"/>
  <c r="P173" i="39" s="1"/>
  <c r="M173" i="39" s="1"/>
  <c r="I173" i="39" s="1"/>
  <c r="L173" i="39"/>
  <c r="H173" i="39" s="1"/>
  <c r="N172" i="39"/>
  <c r="O172" i="39" s="1"/>
  <c r="L172" i="39"/>
  <c r="N171" i="39"/>
  <c r="O171" i="39" s="1"/>
  <c r="L171" i="39"/>
  <c r="H171" i="39" s="1"/>
  <c r="N170" i="39"/>
  <c r="L170" i="39"/>
  <c r="N169" i="39"/>
  <c r="O169" i="39" s="1"/>
  <c r="L169" i="39"/>
  <c r="H169" i="39" s="1"/>
  <c r="N168" i="39"/>
  <c r="L168" i="39"/>
  <c r="N167" i="39"/>
  <c r="O167" i="39" s="1"/>
  <c r="P167" i="39" s="1"/>
  <c r="M167" i="39" s="1"/>
  <c r="I167" i="39" s="1"/>
  <c r="L167" i="39"/>
  <c r="H167" i="39" s="1"/>
  <c r="N166" i="39"/>
  <c r="O166" i="39" s="1"/>
  <c r="P166" i="39" s="1"/>
  <c r="M166" i="39" s="1"/>
  <c r="I166" i="39" s="1"/>
  <c r="L166" i="39"/>
  <c r="H166" i="39" s="1"/>
  <c r="N165" i="39"/>
  <c r="O165" i="39" s="1"/>
  <c r="P165" i="39" s="1"/>
  <c r="M165" i="39" s="1"/>
  <c r="I165" i="39" s="1"/>
  <c r="L165" i="39"/>
  <c r="H165" i="39" s="1"/>
  <c r="N164" i="39"/>
  <c r="O164" i="39" s="1"/>
  <c r="P164" i="39" s="1"/>
  <c r="M164" i="39" s="1"/>
  <c r="I164" i="39" s="1"/>
  <c r="L164" i="39"/>
  <c r="N163" i="39"/>
  <c r="L163" i="39"/>
  <c r="H163" i="39" s="1"/>
  <c r="N162" i="39"/>
  <c r="O162" i="39" s="1"/>
  <c r="P162" i="39" s="1"/>
  <c r="M162" i="39" s="1"/>
  <c r="I162" i="39" s="1"/>
  <c r="L162" i="39"/>
  <c r="N161" i="39"/>
  <c r="L161" i="39"/>
  <c r="H161" i="39" s="1"/>
  <c r="N160" i="39"/>
  <c r="O160" i="39" s="1"/>
  <c r="P160" i="39" s="1"/>
  <c r="M160" i="39" s="1"/>
  <c r="I160" i="39" s="1"/>
  <c r="L160" i="39"/>
  <c r="N159" i="39"/>
  <c r="O159" i="39" s="1"/>
  <c r="P159" i="39" s="1"/>
  <c r="M159" i="39" s="1"/>
  <c r="I159" i="39" s="1"/>
  <c r="L159" i="39"/>
  <c r="H159" i="39" s="1"/>
  <c r="N158" i="39"/>
  <c r="O158" i="39" s="1"/>
  <c r="L158" i="39"/>
  <c r="N157" i="39"/>
  <c r="O157" i="39" s="1"/>
  <c r="P157" i="39" s="1"/>
  <c r="M157" i="39" s="1"/>
  <c r="I157" i="39" s="1"/>
  <c r="L157" i="39"/>
  <c r="H157" i="39" s="1"/>
  <c r="N156" i="39"/>
  <c r="O156" i="39" s="1"/>
  <c r="L156" i="39"/>
  <c r="N155" i="39"/>
  <c r="L155" i="39"/>
  <c r="H155" i="39" s="1"/>
  <c r="N154" i="39"/>
  <c r="O154" i="39" s="1"/>
  <c r="P154" i="39" s="1"/>
  <c r="M154" i="39" s="1"/>
  <c r="I154" i="39" s="1"/>
  <c r="L154" i="39"/>
  <c r="N153" i="39"/>
  <c r="L153" i="39"/>
  <c r="H153" i="39" s="1"/>
  <c r="N152" i="39"/>
  <c r="O152" i="39" s="1"/>
  <c r="P152" i="39" s="1"/>
  <c r="M152" i="39" s="1"/>
  <c r="I152" i="39" s="1"/>
  <c r="L152" i="39"/>
  <c r="N151" i="39"/>
  <c r="L151" i="39"/>
  <c r="H151" i="39" s="1"/>
  <c r="N150" i="39"/>
  <c r="O150" i="39" s="1"/>
  <c r="L150" i="39"/>
  <c r="H150" i="39" s="1"/>
  <c r="N149" i="39"/>
  <c r="L149" i="39"/>
  <c r="H149" i="39" s="1"/>
  <c r="N148" i="39"/>
  <c r="O148" i="39" s="1"/>
  <c r="L148" i="39"/>
  <c r="N147" i="39"/>
  <c r="O147" i="39" s="1"/>
  <c r="L147" i="39"/>
  <c r="H147" i="39" s="1"/>
  <c r="N146" i="39"/>
  <c r="L146" i="39"/>
  <c r="N145" i="39"/>
  <c r="O145" i="39" s="1"/>
  <c r="P145" i="39" s="1"/>
  <c r="M145" i="39" s="1"/>
  <c r="I145" i="39" s="1"/>
  <c r="L145" i="39"/>
  <c r="H145" i="39" s="1"/>
  <c r="N144" i="39"/>
  <c r="O144" i="39" s="1"/>
  <c r="P144" i="39" s="1"/>
  <c r="M144" i="39" s="1"/>
  <c r="I144" i="39" s="1"/>
  <c r="L144" i="39"/>
  <c r="N143" i="39"/>
  <c r="O143" i="39" s="1"/>
  <c r="P143" i="39" s="1"/>
  <c r="M143" i="39" s="1"/>
  <c r="I143" i="39" s="1"/>
  <c r="L143" i="39"/>
  <c r="H143" i="39" s="1"/>
  <c r="N142" i="39"/>
  <c r="O142" i="39" s="1"/>
  <c r="L142" i="39"/>
  <c r="N141" i="39"/>
  <c r="L141" i="39"/>
  <c r="H141" i="39" s="1"/>
  <c r="N140" i="39"/>
  <c r="O140" i="39" s="1"/>
  <c r="P140" i="39" s="1"/>
  <c r="M140" i="39" s="1"/>
  <c r="I140" i="39" s="1"/>
  <c r="L140" i="39"/>
  <c r="N139" i="39"/>
  <c r="L139" i="39"/>
  <c r="H139" i="39" s="1"/>
  <c r="N138" i="39"/>
  <c r="O138" i="39" s="1"/>
  <c r="L138" i="39"/>
  <c r="N137" i="39"/>
  <c r="L137" i="39"/>
  <c r="H137" i="39" s="1"/>
  <c r="N136" i="39"/>
  <c r="O136" i="39" s="1"/>
  <c r="L136" i="39"/>
  <c r="N135" i="39"/>
  <c r="L135" i="39"/>
  <c r="H135" i="39" s="1"/>
  <c r="N134" i="39"/>
  <c r="O134" i="39" s="1"/>
  <c r="L134" i="39"/>
  <c r="H134" i="39" s="1"/>
  <c r="N133" i="39"/>
  <c r="O133" i="39" s="1"/>
  <c r="P133" i="39" s="1"/>
  <c r="M133" i="39" s="1"/>
  <c r="I133" i="39" s="1"/>
  <c r="L133" i="39"/>
  <c r="H133" i="39" s="1"/>
  <c r="N132" i="39"/>
  <c r="L132" i="39"/>
  <c r="H132" i="39" s="1"/>
  <c r="N131" i="39"/>
  <c r="O131" i="39" s="1"/>
  <c r="L131" i="39"/>
  <c r="H131" i="39" s="1"/>
  <c r="N130" i="39"/>
  <c r="L130" i="39"/>
  <c r="H130" i="39" s="1"/>
  <c r="N129" i="39"/>
  <c r="O129" i="39" s="1"/>
  <c r="L129" i="39"/>
  <c r="N128" i="39"/>
  <c r="O128" i="39" s="1"/>
  <c r="P128" i="39" s="1"/>
  <c r="M128" i="39" s="1"/>
  <c r="I128" i="39" s="1"/>
  <c r="L128" i="39"/>
  <c r="H128" i="39" s="1"/>
  <c r="N127" i="39"/>
  <c r="O127" i="39" s="1"/>
  <c r="P127" i="39" s="1"/>
  <c r="M127" i="39" s="1"/>
  <c r="I127" i="39" s="1"/>
  <c r="L127" i="39"/>
  <c r="H127" i="39" s="1"/>
  <c r="N126" i="39"/>
  <c r="O126" i="39" s="1"/>
  <c r="P126" i="39" s="1"/>
  <c r="M126" i="39" s="1"/>
  <c r="I126" i="39" s="1"/>
  <c r="L126" i="39"/>
  <c r="H126" i="39" s="1"/>
  <c r="N125" i="39"/>
  <c r="O125" i="39" s="1"/>
  <c r="P125" i="39" s="1"/>
  <c r="M125" i="39" s="1"/>
  <c r="I125" i="39" s="1"/>
  <c r="L125" i="39"/>
  <c r="H125" i="39" s="1"/>
  <c r="N124" i="39"/>
  <c r="O124" i="39" s="1"/>
  <c r="P124" i="39" s="1"/>
  <c r="M124" i="39" s="1"/>
  <c r="I124" i="39" s="1"/>
  <c r="L124" i="39"/>
  <c r="H124" i="39" s="1"/>
  <c r="N123" i="39"/>
  <c r="O123" i="39" s="1"/>
  <c r="L123" i="39"/>
  <c r="H123" i="39" s="1"/>
  <c r="N122" i="39"/>
  <c r="L122" i="39"/>
  <c r="H122" i="39" s="1"/>
  <c r="N121" i="39"/>
  <c r="L121" i="39"/>
  <c r="N120" i="39"/>
  <c r="O120" i="39" s="1"/>
  <c r="L120" i="39"/>
  <c r="H120" i="39" s="1"/>
  <c r="N119" i="39"/>
  <c r="O119" i="39" s="1"/>
  <c r="L119" i="39"/>
  <c r="H119" i="39" s="1"/>
  <c r="N118" i="39"/>
  <c r="O118" i="39" s="1"/>
  <c r="P118" i="39" s="1"/>
  <c r="M118" i="39" s="1"/>
  <c r="I118" i="39" s="1"/>
  <c r="L118" i="39"/>
  <c r="H118" i="39" s="1"/>
  <c r="N117" i="39"/>
  <c r="O117" i="39" s="1"/>
  <c r="P117" i="39" s="1"/>
  <c r="M117" i="39" s="1"/>
  <c r="I117" i="39" s="1"/>
  <c r="L117" i="39"/>
  <c r="H117" i="39" s="1"/>
  <c r="N116" i="39"/>
  <c r="O116" i="39" s="1"/>
  <c r="L116" i="39"/>
  <c r="H116" i="39" s="1"/>
  <c r="N115" i="39"/>
  <c r="O115" i="39" s="1"/>
  <c r="P115" i="39" s="1"/>
  <c r="M115" i="39" s="1"/>
  <c r="I115" i="39" s="1"/>
  <c r="L115" i="39"/>
  <c r="H115" i="39" s="1"/>
  <c r="N114" i="39"/>
  <c r="O114" i="39" s="1"/>
  <c r="L114" i="39"/>
  <c r="H114" i="39" s="1"/>
  <c r="N113" i="39"/>
  <c r="O113" i="39" s="1"/>
  <c r="P113" i="39" s="1"/>
  <c r="M113" i="39" s="1"/>
  <c r="I113" i="39" s="1"/>
  <c r="L113" i="39"/>
  <c r="N112" i="39"/>
  <c r="O112" i="39" s="1"/>
  <c r="P112" i="39" s="1"/>
  <c r="M112" i="39" s="1"/>
  <c r="I112" i="39" s="1"/>
  <c r="L112" i="39"/>
  <c r="N111" i="39"/>
  <c r="O111" i="39" s="1"/>
  <c r="P111" i="39" s="1"/>
  <c r="M111" i="39" s="1"/>
  <c r="I111" i="39" s="1"/>
  <c r="L111" i="39"/>
  <c r="N110" i="39"/>
  <c r="L110" i="39"/>
  <c r="H110" i="39" s="1"/>
  <c r="N109" i="39"/>
  <c r="O109" i="39" s="1"/>
  <c r="L109" i="39"/>
  <c r="H109" i="39" s="1"/>
  <c r="N108" i="39"/>
  <c r="O108" i="39" s="1"/>
  <c r="P108" i="39" s="1"/>
  <c r="M108" i="39" s="1"/>
  <c r="I108" i="39" s="1"/>
  <c r="L108" i="39"/>
  <c r="H108" i="39" s="1"/>
  <c r="N107" i="39"/>
  <c r="L107" i="39"/>
  <c r="H107" i="39" s="1"/>
  <c r="N106" i="39"/>
  <c r="O106" i="39" s="1"/>
  <c r="L106" i="39"/>
  <c r="H106" i="39" s="1"/>
  <c r="N105" i="39"/>
  <c r="L105" i="39"/>
  <c r="H105" i="39" s="1"/>
  <c r="N104" i="39"/>
  <c r="O104" i="39" s="1"/>
  <c r="P104" i="39" s="1"/>
  <c r="M104" i="39" s="1"/>
  <c r="I104" i="39" s="1"/>
  <c r="L104" i="39"/>
  <c r="N103" i="39"/>
  <c r="O103" i="39" s="1"/>
  <c r="L103" i="39"/>
  <c r="H103" i="39" s="1"/>
  <c r="N102" i="39"/>
  <c r="O102" i="39" s="1"/>
  <c r="P102" i="39" s="1"/>
  <c r="M102" i="39" s="1"/>
  <c r="I102" i="39" s="1"/>
  <c r="L102" i="39"/>
  <c r="H102" i="39" s="1"/>
  <c r="N101" i="39"/>
  <c r="O101" i="39" s="1"/>
  <c r="P101" i="39" s="1"/>
  <c r="M101" i="39" s="1"/>
  <c r="I101" i="39" s="1"/>
  <c r="L101" i="39"/>
  <c r="H101" i="39" s="1"/>
  <c r="N100" i="39"/>
  <c r="O100" i="39" s="1"/>
  <c r="L100" i="39"/>
  <c r="N99" i="39"/>
  <c r="L99" i="39"/>
  <c r="N98" i="39"/>
  <c r="O98" i="39" s="1"/>
  <c r="L98" i="39"/>
  <c r="H98" i="39" s="1"/>
  <c r="N97" i="39"/>
  <c r="L97" i="39"/>
  <c r="H97" i="39" s="1"/>
  <c r="N96" i="39"/>
  <c r="O96" i="39" s="1"/>
  <c r="L96" i="39"/>
  <c r="N95" i="39"/>
  <c r="L95" i="39"/>
  <c r="H95" i="39" s="1"/>
  <c r="N94" i="39"/>
  <c r="L94" i="39"/>
  <c r="H94" i="39" s="1"/>
  <c r="N93" i="39"/>
  <c r="L93" i="39"/>
  <c r="H93" i="39" s="1"/>
  <c r="N92" i="39"/>
  <c r="O92" i="39" s="1"/>
  <c r="P92" i="39" s="1"/>
  <c r="M92" i="39" s="1"/>
  <c r="I92" i="39" s="1"/>
  <c r="L92" i="39"/>
  <c r="N91" i="39"/>
  <c r="O91" i="39" s="1"/>
  <c r="P91" i="39" s="1"/>
  <c r="M91" i="39" s="1"/>
  <c r="I91" i="39" s="1"/>
  <c r="L91" i="39"/>
  <c r="H91" i="39" s="1"/>
  <c r="N90" i="39"/>
  <c r="O90" i="39" s="1"/>
  <c r="L90" i="39"/>
  <c r="H90" i="39" s="1"/>
  <c r="N89" i="39"/>
  <c r="O89" i="39" s="1"/>
  <c r="P89" i="39" s="1"/>
  <c r="M89" i="39" s="1"/>
  <c r="I89" i="39" s="1"/>
  <c r="L89" i="39"/>
  <c r="H89" i="39" s="1"/>
  <c r="N88" i="39"/>
  <c r="O88" i="39" s="1"/>
  <c r="P88" i="39" s="1"/>
  <c r="M88" i="39" s="1"/>
  <c r="I88" i="39" s="1"/>
  <c r="L88" i="39"/>
  <c r="N87" i="39"/>
  <c r="L87" i="39"/>
  <c r="H87" i="39" s="1"/>
  <c r="N86" i="39"/>
  <c r="O86" i="39" s="1"/>
  <c r="P86" i="39" s="1"/>
  <c r="M86" i="39" s="1"/>
  <c r="I86" i="39" s="1"/>
  <c r="L86" i="39"/>
  <c r="H86" i="39" s="1"/>
  <c r="N85" i="39"/>
  <c r="O85" i="39" s="1"/>
  <c r="L85" i="39"/>
  <c r="H85" i="39" s="1"/>
  <c r="N84" i="39"/>
  <c r="L84" i="39"/>
  <c r="N83" i="39"/>
  <c r="O83" i="39" s="1"/>
  <c r="L83" i="39"/>
  <c r="H83" i="39" s="1"/>
  <c r="N82" i="39"/>
  <c r="L82" i="39"/>
  <c r="H82" i="39" s="1"/>
  <c r="N81" i="39"/>
  <c r="O81" i="39" s="1"/>
  <c r="P81" i="39" s="1"/>
  <c r="M81" i="39" s="1"/>
  <c r="I81" i="39" s="1"/>
  <c r="L81" i="39"/>
  <c r="H81" i="39" s="1"/>
  <c r="N80" i="39"/>
  <c r="L80" i="39"/>
  <c r="N79" i="39"/>
  <c r="O79" i="39" s="1"/>
  <c r="L79" i="39"/>
  <c r="H79" i="39" s="1"/>
  <c r="N78" i="39"/>
  <c r="L78" i="39"/>
  <c r="H78" i="39" s="1"/>
  <c r="N77" i="39"/>
  <c r="L77" i="39"/>
  <c r="H77" i="39" s="1"/>
  <c r="N76" i="39"/>
  <c r="O76" i="39" s="1"/>
  <c r="L76" i="39"/>
  <c r="N75" i="39"/>
  <c r="L75" i="39"/>
  <c r="H75" i="39" s="1"/>
  <c r="N74" i="39"/>
  <c r="O74" i="39" s="1"/>
  <c r="P74" i="39" s="1"/>
  <c r="M74" i="39" s="1"/>
  <c r="I74" i="39" s="1"/>
  <c r="L74" i="39"/>
  <c r="N73" i="39"/>
  <c r="O73" i="39" s="1"/>
  <c r="P73" i="39" s="1"/>
  <c r="M73" i="39" s="1"/>
  <c r="I73" i="39" s="1"/>
  <c r="L73" i="39"/>
  <c r="H73" i="39" s="1"/>
  <c r="N72" i="39"/>
  <c r="O72" i="39" s="1"/>
  <c r="P72" i="39" s="1"/>
  <c r="M72" i="39" s="1"/>
  <c r="I72" i="39" s="1"/>
  <c r="L72" i="39"/>
  <c r="H72" i="39" s="1"/>
  <c r="N71" i="39"/>
  <c r="O71" i="39" s="1"/>
  <c r="P71" i="39" s="1"/>
  <c r="M71" i="39" s="1"/>
  <c r="I71" i="39" s="1"/>
  <c r="L71" i="39"/>
  <c r="H71" i="39" s="1"/>
  <c r="N70" i="39"/>
  <c r="O70" i="39" s="1"/>
  <c r="P70" i="39" s="1"/>
  <c r="M70" i="39" s="1"/>
  <c r="I70" i="39" s="1"/>
  <c r="L70" i="39"/>
  <c r="N69" i="39"/>
  <c r="L69" i="39"/>
  <c r="H69" i="39" s="1"/>
  <c r="N68" i="39"/>
  <c r="L68" i="39"/>
  <c r="N67" i="39"/>
  <c r="L67" i="39"/>
  <c r="H67" i="39" s="1"/>
  <c r="N66" i="39"/>
  <c r="O66" i="39" s="1"/>
  <c r="P66" i="39" s="1"/>
  <c r="M66" i="39" s="1"/>
  <c r="I66" i="39" s="1"/>
  <c r="L66" i="39"/>
  <c r="N65" i="39"/>
  <c r="O65" i="39" s="1"/>
  <c r="P65" i="39" s="1"/>
  <c r="M65" i="39" s="1"/>
  <c r="I65" i="39" s="1"/>
  <c r="L65" i="39"/>
  <c r="H65" i="39" s="1"/>
  <c r="N64" i="39"/>
  <c r="O64" i="39" s="1"/>
  <c r="L64" i="39"/>
  <c r="H64" i="39" s="1"/>
  <c r="N63" i="39"/>
  <c r="O63" i="39" s="1"/>
  <c r="P63" i="39" s="1"/>
  <c r="M63" i="39" s="1"/>
  <c r="I63" i="39" s="1"/>
  <c r="L63" i="39"/>
  <c r="N62" i="39"/>
  <c r="L62" i="39"/>
  <c r="N61" i="39"/>
  <c r="L61" i="39"/>
  <c r="H61" i="39" s="1"/>
  <c r="N60" i="39"/>
  <c r="L60" i="39"/>
  <c r="N59" i="39"/>
  <c r="O59" i="39" s="1"/>
  <c r="L59" i="39"/>
  <c r="N58" i="39"/>
  <c r="L58" i="39"/>
  <c r="N57" i="39"/>
  <c r="O57" i="39" s="1"/>
  <c r="P57" i="39" s="1"/>
  <c r="M57" i="39" s="1"/>
  <c r="I57" i="39" s="1"/>
  <c r="L57" i="39"/>
  <c r="H57" i="39" s="1"/>
  <c r="N56" i="39"/>
  <c r="O56" i="39" s="1"/>
  <c r="P56" i="39" s="1"/>
  <c r="M56" i="39" s="1"/>
  <c r="I56" i="39" s="1"/>
  <c r="L56" i="39"/>
  <c r="H56" i="39" s="1"/>
  <c r="N55" i="39"/>
  <c r="O55" i="39" s="1"/>
  <c r="L55" i="39"/>
  <c r="H55" i="39" s="1"/>
  <c r="N54" i="39"/>
  <c r="O54" i="39" s="1"/>
  <c r="L54" i="39"/>
  <c r="N53" i="39"/>
  <c r="L53" i="39"/>
  <c r="N52" i="39"/>
  <c r="O52" i="39" s="1"/>
  <c r="L52" i="39"/>
  <c r="N51" i="39"/>
  <c r="L51" i="39"/>
  <c r="H51" i="39" s="1"/>
  <c r="N50" i="39"/>
  <c r="O50" i="39" s="1"/>
  <c r="P50" i="39" s="1"/>
  <c r="M50" i="39" s="1"/>
  <c r="I50" i="39" s="1"/>
  <c r="L50" i="39"/>
  <c r="N49" i="39"/>
  <c r="O49" i="39" s="1"/>
  <c r="P49" i="39" s="1"/>
  <c r="M49" i="39" s="1"/>
  <c r="I49" i="39" s="1"/>
  <c r="L49" i="39"/>
  <c r="N48" i="39"/>
  <c r="L48" i="39"/>
  <c r="H48" i="39" s="1"/>
  <c r="N47" i="39"/>
  <c r="L47" i="39"/>
  <c r="H47" i="39" s="1"/>
  <c r="N46" i="39"/>
  <c r="O46" i="39" s="1"/>
  <c r="L46" i="39"/>
  <c r="N45" i="39"/>
  <c r="O45" i="39" s="1"/>
  <c r="L45" i="39"/>
  <c r="H45" i="39" s="1"/>
  <c r="N44" i="39"/>
  <c r="L44" i="39"/>
  <c r="N43" i="39"/>
  <c r="L43" i="39"/>
  <c r="H43" i="39" s="1"/>
  <c r="N42" i="39"/>
  <c r="L42" i="39"/>
  <c r="N41" i="39"/>
  <c r="O41" i="39" s="1"/>
  <c r="P41" i="39" s="1"/>
  <c r="M41" i="39" s="1"/>
  <c r="I41" i="39" s="1"/>
  <c r="L41" i="39"/>
  <c r="H41" i="39" s="1"/>
  <c r="N40" i="39"/>
  <c r="O40" i="39" s="1"/>
  <c r="P40" i="39" s="1"/>
  <c r="M40" i="39" s="1"/>
  <c r="I40" i="39" s="1"/>
  <c r="L40" i="39"/>
  <c r="H40" i="39"/>
  <c r="N39" i="39"/>
  <c r="O39" i="39" s="1"/>
  <c r="P39" i="39" s="1"/>
  <c r="M39" i="39" s="1"/>
  <c r="I39" i="39" s="1"/>
  <c r="L39" i="39"/>
  <c r="N38" i="39"/>
  <c r="O38" i="39" s="1"/>
  <c r="L38" i="39"/>
  <c r="H38" i="39" s="1"/>
  <c r="N37" i="39"/>
  <c r="L37" i="39"/>
  <c r="N36" i="39"/>
  <c r="O36" i="39" s="1"/>
  <c r="L36" i="39"/>
  <c r="H36" i="39" s="1"/>
  <c r="N35" i="39"/>
  <c r="O35" i="39" s="1"/>
  <c r="L35" i="39"/>
  <c r="N34" i="39"/>
  <c r="O34" i="39" s="1"/>
  <c r="P34" i="39" s="1"/>
  <c r="M34" i="39" s="1"/>
  <c r="I34" i="39" s="1"/>
  <c r="L34" i="39"/>
  <c r="H34" i="39" s="1"/>
  <c r="N33" i="39"/>
  <c r="O33" i="39" s="1"/>
  <c r="P33" i="39" s="1"/>
  <c r="M33" i="39" s="1"/>
  <c r="I33" i="39" s="1"/>
  <c r="L33" i="39"/>
  <c r="N32" i="39"/>
  <c r="O32" i="39" s="1"/>
  <c r="P32" i="39" s="1"/>
  <c r="M32" i="39" s="1"/>
  <c r="I32" i="39" s="1"/>
  <c r="L32" i="39"/>
  <c r="H32" i="39" s="1"/>
  <c r="N31" i="39"/>
  <c r="O31" i="39" s="1"/>
  <c r="P31" i="39" s="1"/>
  <c r="M31" i="39" s="1"/>
  <c r="I31" i="39" s="1"/>
  <c r="L31" i="39"/>
  <c r="N30" i="39"/>
  <c r="O30" i="39" s="1"/>
  <c r="P30" i="39" s="1"/>
  <c r="M30" i="39" s="1"/>
  <c r="I30" i="39" s="1"/>
  <c r="L30" i="39"/>
  <c r="H30" i="39" s="1"/>
  <c r="N29" i="39"/>
  <c r="O29" i="39" s="1"/>
  <c r="P29" i="39" s="1"/>
  <c r="M29" i="39" s="1"/>
  <c r="I29" i="39" s="1"/>
  <c r="L29" i="39"/>
  <c r="N28" i="39"/>
  <c r="O28" i="39" s="1"/>
  <c r="L28" i="39"/>
  <c r="H28" i="39" s="1"/>
  <c r="N27" i="39"/>
  <c r="O27" i="39" s="1"/>
  <c r="L27" i="39"/>
  <c r="N26" i="39"/>
  <c r="O26" i="39" s="1"/>
  <c r="P26" i="39" s="1"/>
  <c r="M26" i="39" s="1"/>
  <c r="I26" i="39" s="1"/>
  <c r="L26" i="39"/>
  <c r="H26" i="39" s="1"/>
  <c r="N25" i="39"/>
  <c r="O25" i="39" s="1"/>
  <c r="P25" i="39" s="1"/>
  <c r="M25" i="39" s="1"/>
  <c r="I25" i="39" s="1"/>
  <c r="L25" i="39"/>
  <c r="N24" i="39"/>
  <c r="O24" i="39" s="1"/>
  <c r="P24" i="39" s="1"/>
  <c r="M24" i="39" s="1"/>
  <c r="L24" i="39"/>
  <c r="H24" i="39" s="1"/>
  <c r="N23" i="39"/>
  <c r="O23" i="39" s="1"/>
  <c r="P23" i="39" s="1"/>
  <c r="M23" i="39" s="1"/>
  <c r="I23" i="39" s="1"/>
  <c r="L23" i="39"/>
  <c r="N22" i="39"/>
  <c r="O22" i="39" s="1"/>
  <c r="P22" i="39" s="1"/>
  <c r="M22" i="39" s="1"/>
  <c r="L22" i="39"/>
  <c r="H22" i="39" s="1"/>
  <c r="N21" i="39"/>
  <c r="O21" i="39" s="1"/>
  <c r="L21" i="39"/>
  <c r="N20" i="39"/>
  <c r="O20" i="39" s="1"/>
  <c r="P20" i="39" s="1"/>
  <c r="M20" i="39" s="1"/>
  <c r="L20" i="39"/>
  <c r="H20" i="39" s="1"/>
  <c r="N19" i="39"/>
  <c r="O19" i="39" s="1"/>
  <c r="L19" i="39"/>
  <c r="L18" i="39"/>
  <c r="L17" i="39"/>
  <c r="H17" i="39" s="1"/>
  <c r="H505" i="49"/>
  <c r="H504" i="49"/>
  <c r="H503" i="49"/>
  <c r="H502" i="49"/>
  <c r="H501" i="49"/>
  <c r="H500" i="49"/>
  <c r="H499" i="49"/>
  <c r="H498" i="49"/>
  <c r="H497" i="49"/>
  <c r="H496" i="49"/>
  <c r="H495" i="49"/>
  <c r="H494" i="49"/>
  <c r="H493" i="49"/>
  <c r="H492" i="49"/>
  <c r="H491" i="49"/>
  <c r="H490" i="49"/>
  <c r="H489" i="49"/>
  <c r="H488" i="49"/>
  <c r="H487" i="49"/>
  <c r="H486" i="49"/>
  <c r="H485" i="49"/>
  <c r="H484" i="49"/>
  <c r="H483" i="49"/>
  <c r="H482" i="49"/>
  <c r="H481" i="49"/>
  <c r="H480" i="49"/>
  <c r="H479" i="49"/>
  <c r="H478" i="49"/>
  <c r="H477" i="49"/>
  <c r="H476" i="49"/>
  <c r="H475" i="49"/>
  <c r="H474" i="49"/>
  <c r="H473" i="49"/>
  <c r="H472" i="49"/>
  <c r="H471" i="49"/>
  <c r="H470" i="49"/>
  <c r="H469" i="49"/>
  <c r="H468" i="49"/>
  <c r="H467" i="49"/>
  <c r="H466" i="49"/>
  <c r="H465" i="49"/>
  <c r="H464" i="49"/>
  <c r="H463" i="49"/>
  <c r="H462" i="49"/>
  <c r="H461" i="49"/>
  <c r="H460" i="49"/>
  <c r="H459" i="49"/>
  <c r="H458" i="49"/>
  <c r="H457" i="49"/>
  <c r="H456" i="49"/>
  <c r="H455" i="49"/>
  <c r="H454" i="49"/>
  <c r="H453" i="49"/>
  <c r="H452" i="49"/>
  <c r="H451" i="49"/>
  <c r="H450" i="49"/>
  <c r="H449" i="49"/>
  <c r="H448" i="49"/>
  <c r="H447" i="49"/>
  <c r="H446" i="49"/>
  <c r="H445" i="49"/>
  <c r="H444" i="49"/>
  <c r="H443" i="49"/>
  <c r="H442" i="49"/>
  <c r="H441" i="49"/>
  <c r="H440" i="49"/>
  <c r="H439" i="49"/>
  <c r="H438" i="49"/>
  <c r="H437" i="49"/>
  <c r="H436" i="49"/>
  <c r="H435" i="49"/>
  <c r="H434" i="49"/>
  <c r="H433" i="49"/>
  <c r="H432" i="49"/>
  <c r="H431" i="49"/>
  <c r="H430" i="49"/>
  <c r="H429" i="49"/>
  <c r="H428" i="49"/>
  <c r="H427" i="49"/>
  <c r="H426" i="49"/>
  <c r="H425" i="49"/>
  <c r="H424" i="49"/>
  <c r="H423" i="49"/>
  <c r="H422" i="49"/>
  <c r="H421" i="49"/>
  <c r="H420" i="49"/>
  <c r="H419" i="49"/>
  <c r="H418" i="49"/>
  <c r="H417" i="49"/>
  <c r="H416" i="49"/>
  <c r="H415" i="49"/>
  <c r="H414" i="49"/>
  <c r="H413" i="49"/>
  <c r="H412" i="49"/>
  <c r="H411" i="49"/>
  <c r="H410" i="49"/>
  <c r="H409" i="49"/>
  <c r="H408" i="49"/>
  <c r="H407" i="49"/>
  <c r="H406" i="49"/>
  <c r="H405" i="49"/>
  <c r="H404" i="49"/>
  <c r="H403" i="49"/>
  <c r="H402" i="49"/>
  <c r="H401" i="49"/>
  <c r="H400" i="49"/>
  <c r="H399" i="49"/>
  <c r="H398" i="49"/>
  <c r="H397" i="49"/>
  <c r="H396" i="49"/>
  <c r="H395" i="49"/>
  <c r="H394" i="49"/>
  <c r="H393" i="49"/>
  <c r="H392" i="49"/>
  <c r="H391" i="49"/>
  <c r="H390" i="49"/>
  <c r="H389" i="49"/>
  <c r="H388" i="49"/>
  <c r="H387" i="49"/>
  <c r="H386" i="49"/>
  <c r="H385" i="49"/>
  <c r="H384" i="49"/>
  <c r="H383" i="49"/>
  <c r="H382" i="49"/>
  <c r="H381" i="49"/>
  <c r="H380" i="49"/>
  <c r="H379" i="49"/>
  <c r="H378" i="49"/>
  <c r="H377" i="49"/>
  <c r="H376" i="49"/>
  <c r="H375" i="49"/>
  <c r="H374" i="49"/>
  <c r="H373" i="49"/>
  <c r="H372" i="49"/>
  <c r="H371" i="49"/>
  <c r="H370" i="49"/>
  <c r="H369" i="49"/>
  <c r="H368" i="49"/>
  <c r="H367" i="49"/>
  <c r="H366" i="49"/>
  <c r="H365" i="49"/>
  <c r="H364" i="49"/>
  <c r="H363" i="49"/>
  <c r="H362" i="49"/>
  <c r="H361" i="49"/>
  <c r="H359" i="49"/>
  <c r="H358" i="49"/>
  <c r="H357" i="49"/>
  <c r="H356" i="49"/>
  <c r="H355" i="49"/>
  <c r="H354" i="49"/>
  <c r="H353" i="49"/>
  <c r="H352" i="49"/>
  <c r="H351" i="49"/>
  <c r="H350" i="49"/>
  <c r="H349" i="49"/>
  <c r="H348" i="49"/>
  <c r="H347" i="49"/>
  <c r="H346" i="49"/>
  <c r="H345" i="49"/>
  <c r="H344" i="49"/>
  <c r="H343" i="49"/>
  <c r="H342" i="49"/>
  <c r="H341" i="49"/>
  <c r="H340" i="49"/>
  <c r="H339" i="49"/>
  <c r="H338" i="49"/>
  <c r="H337" i="49"/>
  <c r="H336" i="49"/>
  <c r="H335" i="49"/>
  <c r="H334" i="49"/>
  <c r="H333" i="49"/>
  <c r="H330" i="49"/>
  <c r="H328" i="49"/>
  <c r="H326" i="49"/>
  <c r="H324" i="49"/>
  <c r="H322" i="49"/>
  <c r="H320" i="49"/>
  <c r="H318" i="49"/>
  <c r="H316" i="49"/>
  <c r="H314" i="49"/>
  <c r="H312" i="49"/>
  <c r="H310" i="49"/>
  <c r="H309" i="49"/>
  <c r="H308" i="49"/>
  <c r="H307" i="49"/>
  <c r="H306" i="49"/>
  <c r="H305" i="49"/>
  <c r="H304" i="49"/>
  <c r="H302" i="49"/>
  <c r="H298" i="49"/>
  <c r="H296" i="49"/>
  <c r="H294" i="49"/>
  <c r="H292" i="49"/>
  <c r="H290" i="49"/>
  <c r="H288" i="49"/>
  <c r="H286" i="49"/>
  <c r="H284" i="49"/>
  <c r="H282" i="49"/>
  <c r="H280" i="49"/>
  <c r="H278" i="49"/>
  <c r="H276" i="49"/>
  <c r="H274" i="49"/>
  <c r="H272" i="49"/>
  <c r="H270" i="49"/>
  <c r="H266" i="49"/>
  <c r="H264" i="49"/>
  <c r="H262" i="49"/>
  <c r="H260" i="49"/>
  <c r="H258" i="49"/>
  <c r="H256" i="49"/>
  <c r="H254" i="49"/>
  <c r="H251" i="49"/>
  <c r="H250" i="49"/>
  <c r="H249" i="49"/>
  <c r="H248" i="49"/>
  <c r="H247" i="49"/>
  <c r="H246" i="49"/>
  <c r="H245" i="49"/>
  <c r="H244" i="49"/>
  <c r="H243" i="49"/>
  <c r="H242" i="49"/>
  <c r="H241" i="49"/>
  <c r="H240" i="49"/>
  <c r="H239" i="49"/>
  <c r="H238" i="49"/>
  <c r="H237" i="49"/>
  <c r="H236" i="49"/>
  <c r="H235" i="49"/>
  <c r="H234" i="49"/>
  <c r="H233" i="49"/>
  <c r="H232" i="49"/>
  <c r="H231" i="49"/>
  <c r="H230" i="49"/>
  <c r="H229" i="49"/>
  <c r="H228" i="49"/>
  <c r="H227" i="49"/>
  <c r="H226" i="49"/>
  <c r="H225" i="49"/>
  <c r="H224" i="49"/>
  <c r="H223" i="49"/>
  <c r="H222" i="49"/>
  <c r="H221" i="49"/>
  <c r="H220" i="49"/>
  <c r="H219" i="49"/>
  <c r="H218" i="49"/>
  <c r="H217" i="49"/>
  <c r="H216" i="49"/>
  <c r="H215" i="49"/>
  <c r="H214" i="49"/>
  <c r="H213" i="49"/>
  <c r="H212" i="49"/>
  <c r="H211" i="49"/>
  <c r="H210" i="49"/>
  <c r="H209" i="49"/>
  <c r="H208" i="49"/>
  <c r="H207" i="49"/>
  <c r="H206" i="49"/>
  <c r="H205" i="49"/>
  <c r="H204" i="49"/>
  <c r="H203" i="49"/>
  <c r="H202" i="49"/>
  <c r="H201" i="49"/>
  <c r="H200" i="49"/>
  <c r="H199" i="49"/>
  <c r="H198" i="49"/>
  <c r="H197" i="49"/>
  <c r="H196" i="49"/>
  <c r="H195" i="49"/>
  <c r="H194" i="49"/>
  <c r="H192" i="49"/>
  <c r="H190" i="49"/>
  <c r="H170" i="49"/>
  <c r="H168" i="49"/>
  <c r="H166" i="49"/>
  <c r="H164" i="49"/>
  <c r="H162" i="49"/>
  <c r="H160" i="49"/>
  <c r="H158" i="49"/>
  <c r="H154" i="49"/>
  <c r="H152" i="49"/>
  <c r="H150" i="49"/>
  <c r="H148" i="49"/>
  <c r="H146" i="49"/>
  <c r="H144" i="49"/>
  <c r="H142" i="49"/>
  <c r="H134" i="49"/>
  <c r="H126" i="49"/>
  <c r="H118" i="49"/>
  <c r="H110" i="49"/>
  <c r="H102" i="49"/>
  <c r="H100" i="49"/>
  <c r="H98" i="49"/>
  <c r="H95" i="49"/>
  <c r="H78" i="49"/>
  <c r="H76" i="49"/>
  <c r="H74" i="49"/>
  <c r="H70" i="49"/>
  <c r="H68" i="49"/>
  <c r="H66" i="49"/>
  <c r="H64" i="49"/>
  <c r="H62" i="49"/>
  <c r="H60" i="49"/>
  <c r="H58" i="49"/>
  <c r="H56" i="49"/>
  <c r="H54" i="49"/>
  <c r="H52" i="49"/>
  <c r="H50" i="49"/>
  <c r="H48" i="49"/>
  <c r="H46" i="49"/>
  <c r="H44" i="49"/>
  <c r="H42" i="49"/>
  <c r="H40" i="49"/>
  <c r="H38" i="49"/>
  <c r="H36" i="49"/>
  <c r="H34" i="49"/>
  <c r="H32" i="49"/>
  <c r="H30" i="49"/>
  <c r="H28" i="49"/>
  <c r="H26" i="49"/>
  <c r="H24" i="49"/>
  <c r="H22" i="49"/>
  <c r="H20" i="49"/>
  <c r="H18" i="49"/>
  <c r="N17" i="49"/>
  <c r="O17" i="49" s="1"/>
  <c r="P17" i="49" s="1"/>
  <c r="M17" i="49" s="1"/>
  <c r="I17" i="49" s="1"/>
  <c r="N16" i="49"/>
  <c r="O16" i="49" s="1"/>
  <c r="P16" i="49" s="1"/>
  <c r="M16" i="49" s="1"/>
  <c r="I16" i="49" s="1"/>
  <c r="H504" i="48"/>
  <c r="H500" i="48"/>
  <c r="H496" i="48"/>
  <c r="H492" i="48"/>
  <c r="H488" i="48"/>
  <c r="H484" i="48"/>
  <c r="H480" i="48"/>
  <c r="H476" i="48"/>
  <c r="H472" i="48"/>
  <c r="H468" i="48"/>
  <c r="H464" i="48"/>
  <c r="H460" i="48"/>
  <c r="H456" i="48"/>
  <c r="H452" i="48"/>
  <c r="H448" i="48"/>
  <c r="H444" i="48"/>
  <c r="H440" i="48"/>
  <c r="H436" i="48"/>
  <c r="H432" i="48"/>
  <c r="H428" i="48"/>
  <c r="H424" i="48"/>
  <c r="H420" i="48"/>
  <c r="H416" i="48"/>
  <c r="H412" i="48"/>
  <c r="H408" i="48"/>
  <c r="H404" i="48"/>
  <c r="H400" i="48"/>
  <c r="H396" i="48"/>
  <c r="H392" i="48"/>
  <c r="H388" i="48"/>
  <c r="H384" i="48"/>
  <c r="H380" i="48"/>
  <c r="H376" i="48"/>
  <c r="H372" i="48"/>
  <c r="H368" i="48"/>
  <c r="H364" i="48"/>
  <c r="H360" i="48"/>
  <c r="H356" i="48"/>
  <c r="H352" i="48"/>
  <c r="H350" i="48"/>
  <c r="H348" i="48"/>
  <c r="H344" i="48"/>
  <c r="H340" i="48"/>
  <c r="H336" i="48"/>
  <c r="H332" i="48"/>
  <c r="H328" i="48"/>
  <c r="H324" i="48"/>
  <c r="H320" i="48"/>
  <c r="H316" i="48"/>
  <c r="H312" i="48"/>
  <c r="H308" i="48"/>
  <c r="H304" i="48"/>
  <c r="H300" i="48"/>
  <c r="H296" i="48"/>
  <c r="H292" i="48"/>
  <c r="H288" i="48"/>
  <c r="H284" i="48"/>
  <c r="H280" i="48"/>
  <c r="H276" i="48"/>
  <c r="H272" i="48"/>
  <c r="H268" i="48"/>
  <c r="H264" i="48"/>
  <c r="H260" i="48"/>
  <c r="H258" i="48"/>
  <c r="H256" i="48"/>
  <c r="H254" i="48"/>
  <c r="H252" i="48"/>
  <c r="H248" i="48"/>
  <c r="H244" i="48"/>
  <c r="H242" i="48"/>
  <c r="H240" i="48"/>
  <c r="H238" i="48"/>
  <c r="H236" i="48"/>
  <c r="H232" i="48"/>
  <c r="H228" i="48"/>
  <c r="H226" i="48"/>
  <c r="H224" i="48"/>
  <c r="H222" i="48"/>
  <c r="H220" i="48"/>
  <c r="H216" i="48"/>
  <c r="H212" i="48"/>
  <c r="H208" i="48"/>
  <c r="H204" i="48"/>
  <c r="H200" i="48"/>
  <c r="H196" i="48"/>
  <c r="H192" i="48"/>
  <c r="H188" i="48"/>
  <c r="H184" i="48"/>
  <c r="H180" i="48"/>
  <c r="H176" i="48"/>
  <c r="H172" i="48"/>
  <c r="H168" i="48"/>
  <c r="H164" i="48"/>
  <c r="H160" i="48"/>
  <c r="H156" i="48"/>
  <c r="H144" i="48"/>
  <c r="H140" i="48"/>
  <c r="H126" i="48"/>
  <c r="H122" i="48"/>
  <c r="H118" i="48"/>
  <c r="H114" i="48"/>
  <c r="H110" i="48"/>
  <c r="H106" i="48"/>
  <c r="H102" i="48"/>
  <c r="H98" i="48"/>
  <c r="H94" i="48"/>
  <c r="H90" i="48"/>
  <c r="H86" i="48"/>
  <c r="H82" i="48"/>
  <c r="H74" i="48"/>
  <c r="H66" i="48"/>
  <c r="H58" i="48"/>
  <c r="H50" i="48"/>
  <c r="H42" i="48"/>
  <c r="H34" i="48"/>
  <c r="H28" i="48"/>
  <c r="H24" i="48"/>
  <c r="H20" i="48"/>
  <c r="N17" i="48"/>
  <c r="O17" i="48" s="1"/>
  <c r="P17" i="48" s="1"/>
  <c r="M17" i="48" s="1"/>
  <c r="I17" i="48" s="1"/>
  <c r="N16" i="48"/>
  <c r="O16" i="48" s="1"/>
  <c r="P16" i="48" s="1"/>
  <c r="M16" i="48" s="1"/>
  <c r="I16" i="48" s="1"/>
  <c r="H505" i="47"/>
  <c r="H503" i="47"/>
  <c r="H501" i="47"/>
  <c r="H499" i="47"/>
  <c r="H497" i="47"/>
  <c r="H495" i="47"/>
  <c r="H493" i="47"/>
  <c r="H491" i="47"/>
  <c r="H489" i="47"/>
  <c r="H487" i="47"/>
  <c r="H485" i="47"/>
  <c r="H483" i="47"/>
  <c r="H481" i="47"/>
  <c r="H479" i="47"/>
  <c r="H477" i="47"/>
  <c r="H475" i="47"/>
  <c r="H473" i="47"/>
  <c r="H471" i="47"/>
  <c r="H469" i="47"/>
  <c r="H467" i="47"/>
  <c r="H465" i="47"/>
  <c r="H463" i="47"/>
  <c r="H461" i="47"/>
  <c r="H459" i="47"/>
  <c r="H457" i="47"/>
  <c r="H455" i="47"/>
  <c r="H453" i="47"/>
  <c r="H451" i="47"/>
  <c r="H449" i="47"/>
  <c r="H447" i="47"/>
  <c r="H445" i="47"/>
  <c r="H443" i="47"/>
  <c r="H441" i="47"/>
  <c r="H439" i="47"/>
  <c r="H437" i="47"/>
  <c r="H435" i="47"/>
  <c r="H433" i="47"/>
  <c r="H431" i="47"/>
  <c r="H429" i="47"/>
  <c r="H427" i="47"/>
  <c r="H425" i="47"/>
  <c r="H423" i="47"/>
  <c r="H421" i="47"/>
  <c r="H419" i="47"/>
  <c r="H417" i="47"/>
  <c r="H415" i="47"/>
  <c r="H413" i="47"/>
  <c r="H411" i="47"/>
  <c r="H409" i="47"/>
  <c r="H407" i="47"/>
  <c r="H405" i="47"/>
  <c r="H403" i="47"/>
  <c r="H401" i="47"/>
  <c r="H399" i="47"/>
  <c r="H397" i="47"/>
  <c r="H395" i="47"/>
  <c r="H393" i="47"/>
  <c r="H391" i="47"/>
  <c r="H389" i="47"/>
  <c r="H387" i="47"/>
  <c r="H385" i="47"/>
  <c r="H383" i="47"/>
  <c r="H381" i="47"/>
  <c r="H379" i="47"/>
  <c r="H377" i="47"/>
  <c r="H375" i="47"/>
  <c r="H373" i="47"/>
  <c r="H371" i="47"/>
  <c r="H369" i="47"/>
  <c r="H367" i="47"/>
  <c r="H365" i="47"/>
  <c r="H363" i="47"/>
  <c r="H361" i="47"/>
  <c r="H359" i="47"/>
  <c r="H357" i="47"/>
  <c r="H355" i="47"/>
  <c r="H353" i="47"/>
  <c r="H351" i="47"/>
  <c r="H349" i="47"/>
  <c r="H347" i="47"/>
  <c r="H345" i="47"/>
  <c r="H343" i="47"/>
  <c r="H341" i="47"/>
  <c r="H339" i="47"/>
  <c r="H337" i="47"/>
  <c r="H335" i="47"/>
  <c r="H333" i="47"/>
  <c r="H331" i="47"/>
  <c r="H329" i="47"/>
  <c r="H327" i="47"/>
  <c r="H325" i="47"/>
  <c r="H323" i="47"/>
  <c r="H321" i="47"/>
  <c r="H319" i="47"/>
  <c r="H317" i="47"/>
  <c r="H315" i="47"/>
  <c r="H313" i="47"/>
  <c r="H311" i="47"/>
  <c r="H309" i="47"/>
  <c r="H307" i="47"/>
  <c r="H305" i="47"/>
  <c r="H303" i="47"/>
  <c r="H301" i="47"/>
  <c r="H299" i="47"/>
  <c r="H297" i="47"/>
  <c r="H295" i="47"/>
  <c r="H293" i="47"/>
  <c r="H291" i="47"/>
  <c r="H289" i="47"/>
  <c r="H287" i="47"/>
  <c r="H285" i="47"/>
  <c r="H283" i="47"/>
  <c r="H281" i="47"/>
  <c r="H279" i="47"/>
  <c r="H277" i="47"/>
  <c r="H275" i="47"/>
  <c r="H273" i="47"/>
  <c r="H271" i="47"/>
  <c r="H269" i="47"/>
  <c r="H267" i="47"/>
  <c r="H265" i="47"/>
  <c r="H263" i="47"/>
  <c r="H261" i="47"/>
  <c r="H259" i="47"/>
  <c r="H257" i="47"/>
  <c r="H255" i="47"/>
  <c r="H253" i="47"/>
  <c r="H251" i="47"/>
  <c r="H249" i="47"/>
  <c r="H247" i="47"/>
  <c r="H245" i="47"/>
  <c r="H243" i="47"/>
  <c r="H241" i="47"/>
  <c r="H239" i="47"/>
  <c r="H237" i="47"/>
  <c r="H235" i="47"/>
  <c r="H233" i="47"/>
  <c r="H231" i="47"/>
  <c r="H229" i="47"/>
  <c r="H227" i="47"/>
  <c r="H225" i="47"/>
  <c r="H223" i="47"/>
  <c r="H221" i="47"/>
  <c r="H219" i="47"/>
  <c r="H217" i="47"/>
  <c r="H215" i="47"/>
  <c r="H213" i="47"/>
  <c r="H211" i="47"/>
  <c r="H209" i="47"/>
  <c r="H207" i="47"/>
  <c r="H205" i="47"/>
  <c r="H203" i="47"/>
  <c r="H201" i="47"/>
  <c r="H199" i="47"/>
  <c r="H197" i="47"/>
  <c r="H195" i="47"/>
  <c r="H193" i="47"/>
  <c r="H191" i="47"/>
  <c r="H189" i="47"/>
  <c r="H187" i="47"/>
  <c r="H185" i="47"/>
  <c r="H183" i="47"/>
  <c r="H181" i="47"/>
  <c r="H179" i="47"/>
  <c r="H177" i="47"/>
  <c r="H175" i="47"/>
  <c r="H173" i="47"/>
  <c r="H171" i="47"/>
  <c r="H169" i="47"/>
  <c r="H167" i="47"/>
  <c r="H165" i="47"/>
  <c r="H163" i="47"/>
  <c r="H161" i="47"/>
  <c r="H159" i="47"/>
  <c r="H157" i="47"/>
  <c r="H155" i="47"/>
  <c r="H153" i="47"/>
  <c r="H151" i="47"/>
  <c r="H149" i="47"/>
  <c r="H147" i="47"/>
  <c r="H145" i="47"/>
  <c r="H143" i="47"/>
  <c r="H141" i="47"/>
  <c r="H139" i="47"/>
  <c r="H137" i="47"/>
  <c r="H135" i="47"/>
  <c r="H133" i="47"/>
  <c r="H131" i="47"/>
  <c r="H129" i="47"/>
  <c r="H127" i="47"/>
  <c r="H125" i="47"/>
  <c r="H123" i="47"/>
  <c r="H121" i="47"/>
  <c r="H119" i="47"/>
  <c r="H117" i="47"/>
  <c r="H115" i="47"/>
  <c r="H113" i="47"/>
  <c r="H111" i="47"/>
  <c r="H109" i="47"/>
  <c r="H107" i="47"/>
  <c r="H105" i="47"/>
  <c r="H103" i="47"/>
  <c r="H101" i="47"/>
  <c r="H99" i="47"/>
  <c r="H97" i="47"/>
  <c r="H95" i="47"/>
  <c r="H93" i="47"/>
  <c r="H91" i="47"/>
  <c r="H89" i="47"/>
  <c r="H87" i="47"/>
  <c r="H85" i="47"/>
  <c r="H83" i="47"/>
  <c r="H81" i="47"/>
  <c r="H79" i="47"/>
  <c r="H77" i="47"/>
  <c r="H75" i="47"/>
  <c r="H73" i="47"/>
  <c r="H71" i="47"/>
  <c r="H69" i="47"/>
  <c r="H67" i="47"/>
  <c r="H65" i="47"/>
  <c r="H63" i="47"/>
  <c r="H61" i="47"/>
  <c r="H59" i="47"/>
  <c r="H57" i="47"/>
  <c r="H55" i="47"/>
  <c r="H53" i="47"/>
  <c r="H51" i="47"/>
  <c r="H49" i="47"/>
  <c r="H47" i="47"/>
  <c r="H45" i="47"/>
  <c r="H43" i="47"/>
  <c r="H41" i="47"/>
  <c r="H39" i="47"/>
  <c r="H37" i="47"/>
  <c r="H35" i="47"/>
  <c r="H33" i="47"/>
  <c r="H31" i="47"/>
  <c r="H29" i="47"/>
  <c r="H27" i="47"/>
  <c r="H25" i="47"/>
  <c r="H23" i="47"/>
  <c r="H21" i="47"/>
  <c r="H19" i="47"/>
  <c r="N17" i="47"/>
  <c r="O17" i="47" s="1"/>
  <c r="P17" i="47" s="1"/>
  <c r="M17" i="47" s="1"/>
  <c r="I17" i="47" s="1"/>
  <c r="N16" i="47"/>
  <c r="O16" i="47" s="1"/>
  <c r="P16" i="47" s="1"/>
  <c r="M16" i="47" s="1"/>
  <c r="I16" i="47" s="1"/>
  <c r="H503" i="46"/>
  <c r="H499" i="46"/>
  <c r="H495" i="46"/>
  <c r="H491" i="46"/>
  <c r="H487" i="46"/>
  <c r="H483" i="46"/>
  <c r="H479" i="46"/>
  <c r="H475" i="46"/>
  <c r="H471" i="46"/>
  <c r="H469" i="46"/>
  <c r="H467" i="46"/>
  <c r="H465" i="46"/>
  <c r="H463" i="46"/>
  <c r="H461" i="46"/>
  <c r="H459" i="46"/>
  <c r="H457" i="46"/>
  <c r="H455" i="46"/>
  <c r="H453" i="46"/>
  <c r="H451" i="46"/>
  <c r="H449" i="46"/>
  <c r="H447" i="46"/>
  <c r="H445" i="46"/>
  <c r="H443" i="46"/>
  <c r="H441" i="46"/>
  <c r="H439" i="46"/>
  <c r="H437" i="46"/>
  <c r="H435" i="46"/>
  <c r="H433" i="46"/>
  <c r="H431" i="46"/>
  <c r="H429" i="46"/>
  <c r="H427" i="46"/>
  <c r="H425" i="46"/>
  <c r="H424" i="46"/>
  <c r="H423" i="46"/>
  <c r="H421" i="46"/>
  <c r="H419" i="46"/>
  <c r="H417" i="46"/>
  <c r="H415" i="46"/>
  <c r="H413" i="46"/>
  <c r="H411" i="46"/>
  <c r="H409" i="46"/>
  <c r="H407" i="46"/>
  <c r="H405" i="46"/>
  <c r="H403" i="46"/>
  <c r="H401" i="46"/>
  <c r="H399" i="46"/>
  <c r="H397" i="46"/>
  <c r="H395" i="46"/>
  <c r="H393" i="46"/>
  <c r="H391" i="46"/>
  <c r="H389" i="46"/>
  <c r="H387" i="46"/>
  <c r="H385" i="46"/>
  <c r="H383" i="46"/>
  <c r="H381" i="46"/>
  <c r="H379" i="46"/>
  <c r="H377" i="46"/>
  <c r="H375" i="46"/>
  <c r="H373" i="46"/>
  <c r="H371" i="46"/>
  <c r="H369" i="46"/>
  <c r="H367" i="46"/>
  <c r="H365" i="46"/>
  <c r="H363" i="46"/>
  <c r="H361" i="46"/>
  <c r="H359" i="46"/>
  <c r="H357" i="46"/>
  <c r="H355" i="46"/>
  <c r="H353" i="46"/>
  <c r="H351" i="46"/>
  <c r="H349" i="46"/>
  <c r="H347" i="46"/>
  <c r="H345" i="46"/>
  <c r="H343" i="46"/>
  <c r="H341" i="46"/>
  <c r="H339" i="46"/>
  <c r="H337" i="46"/>
  <c r="H335" i="46"/>
  <c r="H333" i="46"/>
  <c r="H331" i="46"/>
  <c r="H329" i="46"/>
  <c r="H327" i="46"/>
  <c r="H325" i="46"/>
  <c r="H323" i="46"/>
  <c r="H321" i="46"/>
  <c r="H319" i="46"/>
  <c r="H317" i="46"/>
  <c r="H315" i="46"/>
  <c r="H313" i="46"/>
  <c r="H311" i="46"/>
  <c r="H309" i="46"/>
  <c r="H307" i="46"/>
  <c r="H305" i="46"/>
  <c r="H303" i="46"/>
  <c r="H301" i="46"/>
  <c r="H299" i="46"/>
  <c r="H297" i="46"/>
  <c r="H295" i="46"/>
  <c r="H293" i="46"/>
  <c r="H291" i="46"/>
  <c r="H289" i="46"/>
  <c r="H287" i="46"/>
  <c r="H285" i="46"/>
  <c r="H283" i="46"/>
  <c r="H281" i="46"/>
  <c r="H279" i="46"/>
  <c r="H277" i="46"/>
  <c r="H275" i="46"/>
  <c r="H273" i="46"/>
  <c r="H271" i="46"/>
  <c r="H269" i="46"/>
  <c r="H267" i="46"/>
  <c r="H265" i="46"/>
  <c r="H263" i="46"/>
  <c r="H261" i="46"/>
  <c r="H259" i="46"/>
  <c r="H257" i="46"/>
  <c r="H255" i="46"/>
  <c r="H253" i="46"/>
  <c r="H251" i="46"/>
  <c r="H249" i="46"/>
  <c r="H247" i="46"/>
  <c r="H245" i="46"/>
  <c r="H243" i="46"/>
  <c r="H241" i="46"/>
  <c r="H239" i="46"/>
  <c r="H237" i="46"/>
  <c r="H235" i="46"/>
  <c r="H233" i="46"/>
  <c r="H231" i="46"/>
  <c r="H229" i="46"/>
  <c r="H227" i="46"/>
  <c r="H225" i="46"/>
  <c r="H223" i="46"/>
  <c r="H221" i="46"/>
  <c r="H219" i="46"/>
  <c r="H217" i="46"/>
  <c r="H215" i="46"/>
  <c r="H213" i="46"/>
  <c r="H211" i="46"/>
  <c r="H209" i="46"/>
  <c r="H207" i="46"/>
  <c r="H205" i="46"/>
  <c r="H203" i="46"/>
  <c r="H201" i="46"/>
  <c r="H199" i="46"/>
  <c r="H197" i="46"/>
  <c r="H195" i="46"/>
  <c r="H193" i="46"/>
  <c r="H191" i="46"/>
  <c r="H189" i="46"/>
  <c r="H187" i="46"/>
  <c r="H185" i="46"/>
  <c r="H183" i="46"/>
  <c r="H181" i="46"/>
  <c r="H179" i="46"/>
  <c r="H177" i="46"/>
  <c r="H175" i="46"/>
  <c r="H173" i="46"/>
  <c r="H171" i="46"/>
  <c r="H169" i="46"/>
  <c r="H167" i="46"/>
  <c r="H165" i="46"/>
  <c r="H163" i="46"/>
  <c r="H161" i="46"/>
  <c r="H159" i="46"/>
  <c r="H157" i="46"/>
  <c r="H155" i="46"/>
  <c r="H153" i="46"/>
  <c r="H151" i="46"/>
  <c r="H149" i="46"/>
  <c r="H147" i="46"/>
  <c r="H145" i="46"/>
  <c r="H143" i="46"/>
  <c r="H141" i="46"/>
  <c r="H139" i="46"/>
  <c r="H137" i="46"/>
  <c r="H135" i="46"/>
  <c r="H133" i="46"/>
  <c r="H131" i="46"/>
  <c r="H129" i="46"/>
  <c r="H127" i="46"/>
  <c r="H125" i="46"/>
  <c r="H123" i="46"/>
  <c r="H121" i="46"/>
  <c r="H119" i="46"/>
  <c r="H117" i="46"/>
  <c r="H115" i="46"/>
  <c r="H113" i="46"/>
  <c r="H111" i="46"/>
  <c r="H109" i="46"/>
  <c r="H107" i="46"/>
  <c r="H105" i="46"/>
  <c r="H103" i="46"/>
  <c r="H101" i="46"/>
  <c r="H99" i="46"/>
  <c r="H97" i="46"/>
  <c r="H95" i="46"/>
  <c r="H93" i="46"/>
  <c r="H91" i="46"/>
  <c r="H89" i="46"/>
  <c r="H87" i="46"/>
  <c r="H85" i="46"/>
  <c r="H83" i="46"/>
  <c r="H81" i="46"/>
  <c r="H79" i="46"/>
  <c r="H77" i="46"/>
  <c r="H75" i="46"/>
  <c r="H73" i="46"/>
  <c r="H71" i="46"/>
  <c r="H69" i="46"/>
  <c r="H67" i="46"/>
  <c r="H65" i="46"/>
  <c r="H63" i="46"/>
  <c r="H61" i="46"/>
  <c r="H59" i="46"/>
  <c r="H57" i="46"/>
  <c r="H55" i="46"/>
  <c r="H53" i="46"/>
  <c r="H51" i="46"/>
  <c r="H49" i="46"/>
  <c r="H47" i="46"/>
  <c r="H45" i="46"/>
  <c r="H43" i="46"/>
  <c r="H41" i="46"/>
  <c r="H39" i="46"/>
  <c r="H37" i="46"/>
  <c r="H35" i="46"/>
  <c r="H33" i="46"/>
  <c r="H31" i="46"/>
  <c r="H29" i="46"/>
  <c r="H27" i="46"/>
  <c r="H25" i="46"/>
  <c r="H23" i="46"/>
  <c r="H21" i="46"/>
  <c r="H19" i="46"/>
  <c r="H17" i="46"/>
  <c r="N17" i="46"/>
  <c r="O17" i="46" s="1"/>
  <c r="P17" i="46" s="1"/>
  <c r="M17" i="46" s="1"/>
  <c r="I17" i="46" s="1"/>
  <c r="H504" i="45"/>
  <c r="H502" i="45"/>
  <c r="H500" i="45"/>
  <c r="H498" i="45"/>
  <c r="H496" i="45"/>
  <c r="H494" i="45"/>
  <c r="H492" i="45"/>
  <c r="H490" i="45"/>
  <c r="H488" i="45"/>
  <c r="H486" i="45"/>
  <c r="H484" i="45"/>
  <c r="H482" i="45"/>
  <c r="H480" i="45"/>
  <c r="H478" i="45"/>
  <c r="H476" i="45"/>
  <c r="H474" i="45"/>
  <c r="H472" i="45"/>
  <c r="H470" i="45"/>
  <c r="H468" i="45"/>
  <c r="H466" i="45"/>
  <c r="H464" i="45"/>
  <c r="H462" i="45"/>
  <c r="H460" i="45"/>
  <c r="H458" i="45"/>
  <c r="H456" i="45"/>
  <c r="H454" i="45"/>
  <c r="H452" i="45"/>
  <c r="H450" i="45"/>
  <c r="H448" i="45"/>
  <c r="H446" i="45"/>
  <c r="H444" i="45"/>
  <c r="H442" i="45"/>
  <c r="H440" i="45"/>
  <c r="H438" i="45"/>
  <c r="H436" i="45"/>
  <c r="H434" i="45"/>
  <c r="H432" i="45"/>
  <c r="H430" i="45"/>
  <c r="H428" i="45"/>
  <c r="H426" i="45"/>
  <c r="H424" i="45"/>
  <c r="H422" i="45"/>
  <c r="H420" i="45"/>
  <c r="H418" i="45"/>
  <c r="H416" i="45"/>
  <c r="H414" i="45"/>
  <c r="H412" i="45"/>
  <c r="H410" i="45"/>
  <c r="H408" i="45"/>
  <c r="H406" i="45"/>
  <c r="H404" i="45"/>
  <c r="H402" i="45"/>
  <c r="H400" i="45"/>
  <c r="H398" i="45"/>
  <c r="H396" i="45"/>
  <c r="H394" i="45"/>
  <c r="H392" i="45"/>
  <c r="H390" i="45"/>
  <c r="H388" i="45"/>
  <c r="H386" i="45"/>
  <c r="H384" i="45"/>
  <c r="H382" i="45"/>
  <c r="H380" i="45"/>
  <c r="H378" i="45"/>
  <c r="H376" i="45"/>
  <c r="H374" i="45"/>
  <c r="H372" i="45"/>
  <c r="H370" i="45"/>
  <c r="H368" i="45"/>
  <c r="H366" i="45"/>
  <c r="H364" i="45"/>
  <c r="H362" i="45"/>
  <c r="H360" i="45"/>
  <c r="H358" i="45"/>
  <c r="H356" i="45"/>
  <c r="H354" i="45"/>
  <c r="H352" i="45"/>
  <c r="H350" i="45"/>
  <c r="H348" i="45"/>
  <c r="H346" i="45"/>
  <c r="H344" i="45"/>
  <c r="H342" i="45"/>
  <c r="H340" i="45"/>
  <c r="H338" i="45"/>
  <c r="H336" i="45"/>
  <c r="H334" i="45"/>
  <c r="H332" i="45"/>
  <c r="H330" i="45"/>
  <c r="H328" i="45"/>
  <c r="H326" i="45"/>
  <c r="H324" i="45"/>
  <c r="H322" i="45"/>
  <c r="H320" i="45"/>
  <c r="H318" i="45"/>
  <c r="H316" i="45"/>
  <c r="H314" i="45"/>
  <c r="H312" i="45"/>
  <c r="H310" i="45"/>
  <c r="H308" i="45"/>
  <c r="H306" i="45"/>
  <c r="H304" i="45"/>
  <c r="H302" i="45"/>
  <c r="H300" i="45"/>
  <c r="H298" i="45"/>
  <c r="H296" i="45"/>
  <c r="H294" i="45"/>
  <c r="H292" i="45"/>
  <c r="H290" i="45"/>
  <c r="H288" i="45"/>
  <c r="H286" i="45"/>
  <c r="H284" i="45"/>
  <c r="H282" i="45"/>
  <c r="H280" i="45"/>
  <c r="H278" i="45"/>
  <c r="H276" i="45"/>
  <c r="H274" i="45"/>
  <c r="H272" i="45"/>
  <c r="H270" i="45"/>
  <c r="H268" i="45"/>
  <c r="H266" i="45"/>
  <c r="H264" i="45"/>
  <c r="H262" i="45"/>
  <c r="H260" i="45"/>
  <c r="H258" i="45"/>
  <c r="H256" i="45"/>
  <c r="H254" i="45"/>
  <c r="H252" i="45"/>
  <c r="H250" i="45"/>
  <c r="H248" i="45"/>
  <c r="H246" i="45"/>
  <c r="H244" i="45"/>
  <c r="H242" i="45"/>
  <c r="H240" i="45"/>
  <c r="H238" i="45"/>
  <c r="H236" i="45"/>
  <c r="H234" i="45"/>
  <c r="H232" i="45"/>
  <c r="H230" i="45"/>
  <c r="H228" i="45"/>
  <c r="H226" i="45"/>
  <c r="H224" i="45"/>
  <c r="H222" i="45"/>
  <c r="H220" i="45"/>
  <c r="H218" i="45"/>
  <c r="H216" i="45"/>
  <c r="H214" i="45"/>
  <c r="H212" i="45"/>
  <c r="H210" i="45"/>
  <c r="H208" i="45"/>
  <c r="H206" i="45"/>
  <c r="H204" i="45"/>
  <c r="H202" i="45"/>
  <c r="H200" i="45"/>
  <c r="H198" i="45"/>
  <c r="H196" i="45"/>
  <c r="H194" i="45"/>
  <c r="H192" i="45"/>
  <c r="H190" i="45"/>
  <c r="H188" i="45"/>
  <c r="H186" i="45"/>
  <c r="H184" i="45"/>
  <c r="H182" i="45"/>
  <c r="H180" i="45"/>
  <c r="H178" i="45"/>
  <c r="H176" i="45"/>
  <c r="H174" i="45"/>
  <c r="H172" i="45"/>
  <c r="H170" i="45"/>
  <c r="H168" i="45"/>
  <c r="H166" i="45"/>
  <c r="H164" i="45"/>
  <c r="H162" i="45"/>
  <c r="H160" i="45"/>
  <c r="H158" i="45"/>
  <c r="H156" i="45"/>
  <c r="H154" i="45"/>
  <c r="H152" i="45"/>
  <c r="H150" i="45"/>
  <c r="H148" i="45"/>
  <c r="H146" i="45"/>
  <c r="H144" i="45"/>
  <c r="H142" i="45"/>
  <c r="H140" i="45"/>
  <c r="H138" i="45"/>
  <c r="H136" i="45"/>
  <c r="H134" i="45"/>
  <c r="H132" i="45"/>
  <c r="H130" i="45"/>
  <c r="H128" i="45"/>
  <c r="H126" i="45"/>
  <c r="H124" i="45"/>
  <c r="H122" i="45"/>
  <c r="H120" i="45"/>
  <c r="H118" i="45"/>
  <c r="H116" i="45"/>
  <c r="H114" i="45"/>
  <c r="H112" i="45"/>
  <c r="H110" i="45"/>
  <c r="H108" i="45"/>
  <c r="H106" i="45"/>
  <c r="H104" i="45"/>
  <c r="H102" i="45"/>
  <c r="H100" i="45"/>
  <c r="H98" i="45"/>
  <c r="H96" i="45"/>
  <c r="H94" i="45"/>
  <c r="H92" i="45"/>
  <c r="H90" i="45"/>
  <c r="H88" i="45"/>
  <c r="H86" i="45"/>
  <c r="H84" i="45"/>
  <c r="H82" i="45"/>
  <c r="H80" i="45"/>
  <c r="H78" i="45"/>
  <c r="H76" i="45"/>
  <c r="H74" i="45"/>
  <c r="H72" i="45"/>
  <c r="H70" i="45"/>
  <c r="H68" i="45"/>
  <c r="H66" i="45"/>
  <c r="H64" i="45"/>
  <c r="H62" i="45"/>
  <c r="H60" i="45"/>
  <c r="H58" i="45"/>
  <c r="H56" i="45"/>
  <c r="H54" i="45"/>
  <c r="H52" i="45"/>
  <c r="H50" i="45"/>
  <c r="H48" i="45"/>
  <c r="H46" i="45"/>
  <c r="H44" i="45"/>
  <c r="H42" i="45"/>
  <c r="H40" i="45"/>
  <c r="H38" i="45"/>
  <c r="H36" i="45"/>
  <c r="H34" i="45"/>
  <c r="H32" i="45"/>
  <c r="H30" i="45"/>
  <c r="H28" i="45"/>
  <c r="H26" i="45"/>
  <c r="H24" i="45"/>
  <c r="H22" i="45"/>
  <c r="H20" i="45"/>
  <c r="H18" i="45"/>
  <c r="N17" i="45"/>
  <c r="O17" i="45" s="1"/>
  <c r="P17" i="45" s="1"/>
  <c r="M17" i="45" s="1"/>
  <c r="I17" i="45" s="1"/>
  <c r="H502" i="44"/>
  <c r="H500" i="44"/>
  <c r="H498" i="44"/>
  <c r="H494" i="44"/>
  <c r="H492" i="44"/>
  <c r="H490" i="44"/>
  <c r="H486" i="44"/>
  <c r="H484" i="44"/>
  <c r="H482" i="44"/>
  <c r="H478" i="44"/>
  <c r="H476" i="44"/>
  <c r="H474" i="44"/>
  <c r="H472" i="44"/>
  <c r="H470" i="44"/>
  <c r="H468" i="44"/>
  <c r="H466" i="44"/>
  <c r="H464" i="44"/>
  <c r="H462" i="44"/>
  <c r="H460" i="44"/>
  <c r="H458" i="44"/>
  <c r="H456" i="44"/>
  <c r="H454" i="44"/>
  <c r="H452" i="44"/>
  <c r="H450" i="44"/>
  <c r="H448" i="44"/>
  <c r="H446" i="44"/>
  <c r="H444" i="44"/>
  <c r="H442" i="44"/>
  <c r="H440" i="44"/>
  <c r="H438" i="44"/>
  <c r="H436" i="44"/>
  <c r="H434" i="44"/>
  <c r="H430" i="44"/>
  <c r="H428" i="44"/>
  <c r="H426" i="44"/>
  <c r="H422" i="44"/>
  <c r="H420" i="44"/>
  <c r="H414" i="44"/>
  <c r="H412" i="44"/>
  <c r="H410" i="44"/>
  <c r="H406" i="44"/>
  <c r="H404" i="44"/>
  <c r="H398" i="44"/>
  <c r="H396" i="44"/>
  <c r="H394" i="44"/>
  <c r="H390" i="44"/>
  <c r="H388" i="44"/>
  <c r="H382" i="44"/>
  <c r="H380" i="44"/>
  <c r="H378" i="44"/>
  <c r="H374" i="44"/>
  <c r="H372" i="44"/>
  <c r="H368" i="44"/>
  <c r="H366" i="44"/>
  <c r="H364" i="44"/>
  <c r="H360" i="44"/>
  <c r="H358" i="44"/>
  <c r="H356" i="44"/>
  <c r="H352" i="44"/>
  <c r="H350" i="44"/>
  <c r="H348" i="44"/>
  <c r="H344" i="44"/>
  <c r="H342" i="44"/>
  <c r="H340" i="44"/>
  <c r="H336" i="44"/>
  <c r="H334" i="44"/>
  <c r="H332" i="44"/>
  <c r="H328" i="44"/>
  <c r="H326" i="44"/>
  <c r="H324" i="44"/>
  <c r="H320" i="44"/>
  <c r="H318" i="44"/>
  <c r="H316" i="44"/>
  <c r="H312" i="44"/>
  <c r="H310" i="44"/>
  <c r="H308" i="44"/>
  <c r="H304" i="44"/>
  <c r="H302" i="44"/>
  <c r="H300" i="44"/>
  <c r="H296" i="44"/>
  <c r="H294" i="44"/>
  <c r="H292" i="44"/>
  <c r="H288" i="44"/>
  <c r="H286" i="44"/>
  <c r="H284" i="44"/>
  <c r="H280" i="44"/>
  <c r="H278" i="44"/>
  <c r="H276" i="44"/>
  <c r="H272" i="44"/>
  <c r="H270" i="44"/>
  <c r="H268" i="44"/>
  <c r="H264" i="44"/>
  <c r="H262" i="44"/>
  <c r="H260" i="44"/>
  <c r="H256" i="44"/>
  <c r="H254" i="44"/>
  <c r="H252" i="44"/>
  <c r="H248" i="44"/>
  <c r="H246" i="44"/>
  <c r="H244" i="44"/>
  <c r="H238" i="44"/>
  <c r="H236" i="44"/>
  <c r="H232" i="44"/>
  <c r="H230" i="44"/>
  <c r="H228" i="44"/>
  <c r="H222" i="44"/>
  <c r="H220" i="44"/>
  <c r="H216" i="44"/>
  <c r="H214" i="44"/>
  <c r="H212" i="44"/>
  <c r="H206" i="44"/>
  <c r="H204" i="44"/>
  <c r="H198" i="44"/>
  <c r="H196" i="44"/>
  <c r="H190" i="44"/>
  <c r="H188" i="44"/>
  <c r="H182" i="44"/>
  <c r="H180" i="44"/>
  <c r="H176" i="44"/>
  <c r="H174" i="44"/>
  <c r="H172" i="44"/>
  <c r="H166" i="44"/>
  <c r="H164" i="44"/>
  <c r="H160" i="44"/>
  <c r="H158" i="44"/>
  <c r="H156" i="44"/>
  <c r="H150" i="44"/>
  <c r="H148" i="44"/>
  <c r="H144" i="44"/>
  <c r="H142" i="44"/>
  <c r="H140" i="44"/>
  <c r="H134" i="44"/>
  <c r="H132" i="44"/>
  <c r="H128" i="44"/>
  <c r="H126" i="44"/>
  <c r="H124" i="44"/>
  <c r="H118" i="44"/>
  <c r="H116" i="44"/>
  <c r="H110" i="44"/>
  <c r="H108" i="44"/>
  <c r="H102" i="44"/>
  <c r="H100" i="44"/>
  <c r="H94" i="44"/>
  <c r="H92" i="44"/>
  <c r="H86" i="44"/>
  <c r="H84" i="44"/>
  <c r="H78" i="44"/>
  <c r="H76" i="44"/>
  <c r="H70" i="44"/>
  <c r="H68" i="44"/>
  <c r="H62" i="44"/>
  <c r="H60" i="44"/>
  <c r="H54" i="44"/>
  <c r="H52" i="44"/>
  <c r="H46" i="44"/>
  <c r="H44" i="44"/>
  <c r="H38" i="44"/>
  <c r="H36" i="44"/>
  <c r="H30" i="44"/>
  <c r="H28" i="44"/>
  <c r="H22" i="44"/>
  <c r="H20" i="44"/>
  <c r="H18" i="44"/>
  <c r="N17" i="44"/>
  <c r="O17" i="44" s="1"/>
  <c r="P17" i="44" s="1"/>
  <c r="M17" i="44" s="1"/>
  <c r="I17" i="44" s="1"/>
  <c r="N16" i="44"/>
  <c r="O16" i="44" s="1"/>
  <c r="P16" i="44" s="1"/>
  <c r="M16" i="44" s="1"/>
  <c r="I16" i="44" s="1"/>
  <c r="H505" i="43"/>
  <c r="H503" i="43"/>
  <c r="H501" i="43"/>
  <c r="H499" i="43"/>
  <c r="H497" i="43"/>
  <c r="H495" i="43"/>
  <c r="H493" i="43"/>
  <c r="H491" i="43"/>
  <c r="H489" i="43"/>
  <c r="H487" i="43"/>
  <c r="H485" i="43"/>
  <c r="H483" i="43"/>
  <c r="H481" i="43"/>
  <c r="H479" i="43"/>
  <c r="H477" i="43"/>
  <c r="H475" i="43"/>
  <c r="H473" i="43"/>
  <c r="H471" i="43"/>
  <c r="H469" i="43"/>
  <c r="H467" i="43"/>
  <c r="H465" i="43"/>
  <c r="H463" i="43"/>
  <c r="H461" i="43"/>
  <c r="H459" i="43"/>
  <c r="H457" i="43"/>
  <c r="H455" i="43"/>
  <c r="H453" i="43"/>
  <c r="H451" i="43"/>
  <c r="H449" i="43"/>
  <c r="H447" i="43"/>
  <c r="H445" i="43"/>
  <c r="H443" i="43"/>
  <c r="H441" i="43"/>
  <c r="H439" i="43"/>
  <c r="H437" i="43"/>
  <c r="H435" i="43"/>
  <c r="H433" i="43"/>
  <c r="H431" i="43"/>
  <c r="H429" i="43"/>
  <c r="H427" i="43"/>
  <c r="H425" i="43"/>
  <c r="H423" i="43"/>
  <c r="H421" i="43"/>
  <c r="H419" i="43"/>
  <c r="H417" i="43"/>
  <c r="H415" i="43"/>
  <c r="H413" i="43"/>
  <c r="H411" i="43"/>
  <c r="H409" i="43"/>
  <c r="H407" i="43"/>
  <c r="H405" i="43"/>
  <c r="H403" i="43"/>
  <c r="H401" i="43"/>
  <c r="H399" i="43"/>
  <c r="H397" i="43"/>
  <c r="H395" i="43"/>
  <c r="H393" i="43"/>
  <c r="H391" i="43"/>
  <c r="H389" i="43"/>
  <c r="H387" i="43"/>
  <c r="H385" i="43"/>
  <c r="H383" i="43"/>
  <c r="H381" i="43"/>
  <c r="H379" i="43"/>
  <c r="H377" i="43"/>
  <c r="H375" i="43"/>
  <c r="H373" i="43"/>
  <c r="H371" i="43"/>
  <c r="H369" i="43"/>
  <c r="H367" i="43"/>
  <c r="H365" i="43"/>
  <c r="H363" i="43"/>
  <c r="H361" i="43"/>
  <c r="H359" i="43"/>
  <c r="H357" i="43"/>
  <c r="H355" i="43"/>
  <c r="H353" i="43"/>
  <c r="H351" i="43"/>
  <c r="H349" i="43"/>
  <c r="H347" i="43"/>
  <c r="H345" i="43"/>
  <c r="H343" i="43"/>
  <c r="H341" i="43"/>
  <c r="H339" i="43"/>
  <c r="H337" i="43"/>
  <c r="H335" i="43"/>
  <c r="H333" i="43"/>
  <c r="H331" i="43"/>
  <c r="H329" i="43"/>
  <c r="H327" i="43"/>
  <c r="H325" i="43"/>
  <c r="H323" i="43"/>
  <c r="H321" i="43"/>
  <c r="H319" i="43"/>
  <c r="H317" i="43"/>
  <c r="H315" i="43"/>
  <c r="H313" i="43"/>
  <c r="H311" i="43"/>
  <c r="H309" i="43"/>
  <c r="H307" i="43"/>
  <c r="H305" i="43"/>
  <c r="H303" i="43"/>
  <c r="H301" i="43"/>
  <c r="H299" i="43"/>
  <c r="H297" i="43"/>
  <c r="H295" i="43"/>
  <c r="H293" i="43"/>
  <c r="H291" i="43"/>
  <c r="H289" i="43"/>
  <c r="H287" i="43"/>
  <c r="H285" i="43"/>
  <c r="H283" i="43"/>
  <c r="H281" i="43"/>
  <c r="H279" i="43"/>
  <c r="H277" i="43"/>
  <c r="H275" i="43"/>
  <c r="H273" i="43"/>
  <c r="H271" i="43"/>
  <c r="H269" i="43"/>
  <c r="H267" i="43"/>
  <c r="H265" i="43"/>
  <c r="H263" i="43"/>
  <c r="H261" i="43"/>
  <c r="H259" i="43"/>
  <c r="H257" i="43"/>
  <c r="H255" i="43"/>
  <c r="H253" i="43"/>
  <c r="H251" i="43"/>
  <c r="H249" i="43"/>
  <c r="H247" i="43"/>
  <c r="H245" i="43"/>
  <c r="H243" i="43"/>
  <c r="H241" i="43"/>
  <c r="H239" i="43"/>
  <c r="H237" i="43"/>
  <c r="H235" i="43"/>
  <c r="H233" i="43"/>
  <c r="H231" i="43"/>
  <c r="H229" i="43"/>
  <c r="H227" i="43"/>
  <c r="H225" i="43"/>
  <c r="H223" i="43"/>
  <c r="H221" i="43"/>
  <c r="H219" i="43"/>
  <c r="H217" i="43"/>
  <c r="H215" i="43"/>
  <c r="H213" i="43"/>
  <c r="H211" i="43"/>
  <c r="H209" i="43"/>
  <c r="H207" i="43"/>
  <c r="H205" i="43"/>
  <c r="H203" i="43"/>
  <c r="H201" i="43"/>
  <c r="H199" i="43"/>
  <c r="H197" i="43"/>
  <c r="H195" i="43"/>
  <c r="H193" i="43"/>
  <c r="H191" i="43"/>
  <c r="H189" i="43"/>
  <c r="H187" i="43"/>
  <c r="H185" i="43"/>
  <c r="H183" i="43"/>
  <c r="H181" i="43"/>
  <c r="H179" i="43"/>
  <c r="H177" i="43"/>
  <c r="H175" i="43"/>
  <c r="H173" i="43"/>
  <c r="H171" i="43"/>
  <c r="H169" i="43"/>
  <c r="H167" i="43"/>
  <c r="H165" i="43"/>
  <c r="H163" i="43"/>
  <c r="H161" i="43"/>
  <c r="H159" i="43"/>
  <c r="H157" i="43"/>
  <c r="H155" i="43"/>
  <c r="H153" i="43"/>
  <c r="H151" i="43"/>
  <c r="H149" i="43"/>
  <c r="H147" i="43"/>
  <c r="H145" i="43"/>
  <c r="H143" i="43"/>
  <c r="H141" i="43"/>
  <c r="H139" i="43"/>
  <c r="H137" i="43"/>
  <c r="H135" i="43"/>
  <c r="H133" i="43"/>
  <c r="H131" i="43"/>
  <c r="H129" i="43"/>
  <c r="H127" i="43"/>
  <c r="H125" i="43"/>
  <c r="H123" i="43"/>
  <c r="H121" i="43"/>
  <c r="H119" i="43"/>
  <c r="H117" i="43"/>
  <c r="H115" i="43"/>
  <c r="H113" i="43"/>
  <c r="H111" i="43"/>
  <c r="H109" i="43"/>
  <c r="H107" i="43"/>
  <c r="H105" i="43"/>
  <c r="H103" i="43"/>
  <c r="H101" i="43"/>
  <c r="H99" i="43"/>
  <c r="H97" i="43"/>
  <c r="H95" i="43"/>
  <c r="H93" i="43"/>
  <c r="H91" i="43"/>
  <c r="H89" i="43"/>
  <c r="H87" i="43"/>
  <c r="H85" i="43"/>
  <c r="H83" i="43"/>
  <c r="H81" i="43"/>
  <c r="H79" i="43"/>
  <c r="H77" i="43"/>
  <c r="H75" i="43"/>
  <c r="H73" i="43"/>
  <c r="H71" i="43"/>
  <c r="H69" i="43"/>
  <c r="H67" i="43"/>
  <c r="H65" i="43"/>
  <c r="H63" i="43"/>
  <c r="H61" i="43"/>
  <c r="H59" i="43"/>
  <c r="H57" i="43"/>
  <c r="H55" i="43"/>
  <c r="H53" i="43"/>
  <c r="H51" i="43"/>
  <c r="H49" i="43"/>
  <c r="H47" i="43"/>
  <c r="H45" i="43"/>
  <c r="H43" i="43"/>
  <c r="H41" i="43"/>
  <c r="H39" i="43"/>
  <c r="H37" i="43"/>
  <c r="H35" i="43"/>
  <c r="H33" i="43"/>
  <c r="H31" i="43"/>
  <c r="H30" i="43"/>
  <c r="N30" i="43" s="1"/>
  <c r="H28" i="43"/>
  <c r="H24" i="43"/>
  <c r="H22" i="43"/>
  <c r="N22" i="43" s="1"/>
  <c r="H21" i="43"/>
  <c r="N21" i="43" s="1"/>
  <c r="H18" i="43"/>
  <c r="N18" i="43" s="1"/>
  <c r="H17" i="43"/>
  <c r="N17" i="43" s="1"/>
  <c r="O17" i="43" s="1"/>
  <c r="P17" i="43" s="1"/>
  <c r="M17" i="43" s="1"/>
  <c r="I17" i="43" s="1"/>
  <c r="H504" i="42"/>
  <c r="H500" i="42"/>
  <c r="H498" i="42"/>
  <c r="H496" i="42"/>
  <c r="H494" i="42"/>
  <c r="H492" i="42"/>
  <c r="H490" i="42"/>
  <c r="H488" i="42"/>
  <c r="H486" i="42"/>
  <c r="H484" i="42"/>
  <c r="H482" i="42"/>
  <c r="H480" i="42"/>
  <c r="H478" i="42"/>
  <c r="H476" i="42"/>
  <c r="H474" i="42"/>
  <c r="H472" i="42"/>
  <c r="H470" i="42"/>
  <c r="H468" i="42"/>
  <c r="H466" i="42"/>
  <c r="H464" i="42"/>
  <c r="H462" i="42"/>
  <c r="H460" i="42"/>
  <c r="H458" i="42"/>
  <c r="H456" i="42"/>
  <c r="H454" i="42"/>
  <c r="H452" i="42"/>
  <c r="H450" i="42"/>
  <c r="H448" i="42"/>
  <c r="H446" i="42"/>
  <c r="H444" i="42"/>
  <c r="H442" i="42"/>
  <c r="H440" i="42"/>
  <c r="H438" i="42"/>
  <c r="H436" i="42"/>
  <c r="H434" i="42"/>
  <c r="H432" i="42"/>
  <c r="H430" i="42"/>
  <c r="H428" i="42"/>
  <c r="H426" i="42"/>
  <c r="H424" i="42"/>
  <c r="H422" i="42"/>
  <c r="H420" i="42"/>
  <c r="H418" i="42"/>
  <c r="H416" i="42"/>
  <c r="H414" i="42"/>
  <c r="H412" i="42"/>
  <c r="H410" i="42"/>
  <c r="H408" i="42"/>
  <c r="H406" i="42"/>
  <c r="H404" i="42"/>
  <c r="H402" i="42"/>
  <c r="H400" i="42"/>
  <c r="H398" i="42"/>
  <c r="H396" i="42"/>
  <c r="H394" i="42"/>
  <c r="H392" i="42"/>
  <c r="H390" i="42"/>
  <c r="H388" i="42"/>
  <c r="H386" i="42"/>
  <c r="H384" i="42"/>
  <c r="H382" i="42"/>
  <c r="H380" i="42"/>
  <c r="H378" i="42"/>
  <c r="H376" i="42"/>
  <c r="H374" i="42"/>
  <c r="H372" i="42"/>
  <c r="H370" i="42"/>
  <c r="H368" i="42"/>
  <c r="H366" i="42"/>
  <c r="H364" i="42"/>
  <c r="H362" i="42"/>
  <c r="H360" i="42"/>
  <c r="H358" i="42"/>
  <c r="H356" i="42"/>
  <c r="H354" i="42"/>
  <c r="H352" i="42"/>
  <c r="H350" i="42"/>
  <c r="H348" i="42"/>
  <c r="H346" i="42"/>
  <c r="H344" i="42"/>
  <c r="H342" i="42"/>
  <c r="H340" i="42"/>
  <c r="H338" i="42"/>
  <c r="H336" i="42"/>
  <c r="H334" i="42"/>
  <c r="H332" i="42"/>
  <c r="H330" i="42"/>
  <c r="H328" i="42"/>
  <c r="H326" i="42"/>
  <c r="H324" i="42"/>
  <c r="H322" i="42"/>
  <c r="H320" i="42"/>
  <c r="H318" i="42"/>
  <c r="H316" i="42"/>
  <c r="H314" i="42"/>
  <c r="H312" i="42"/>
  <c r="H310" i="42"/>
  <c r="H308" i="42"/>
  <c r="H306" i="42"/>
  <c r="H304" i="42"/>
  <c r="H302" i="42"/>
  <c r="H300" i="42"/>
  <c r="H298" i="42"/>
  <c r="H296" i="42"/>
  <c r="H294" i="42"/>
  <c r="H292" i="42"/>
  <c r="H290" i="42"/>
  <c r="H288" i="42"/>
  <c r="H286" i="42"/>
  <c r="H284" i="42"/>
  <c r="H282" i="42"/>
  <c r="H280" i="42"/>
  <c r="H278" i="42"/>
  <c r="H276" i="42"/>
  <c r="H274" i="42"/>
  <c r="H272" i="42"/>
  <c r="H270" i="42"/>
  <c r="H268" i="42"/>
  <c r="H266" i="42"/>
  <c r="H264" i="42"/>
  <c r="H262" i="42"/>
  <c r="H260" i="42"/>
  <c r="H258" i="42"/>
  <c r="H256" i="42"/>
  <c r="H254" i="42"/>
  <c r="H252" i="42"/>
  <c r="H250" i="42"/>
  <c r="H248" i="42"/>
  <c r="H246" i="42"/>
  <c r="H244" i="42"/>
  <c r="H242" i="42"/>
  <c r="H240" i="42"/>
  <c r="H238" i="42"/>
  <c r="H236" i="42"/>
  <c r="H234" i="42"/>
  <c r="H232" i="42"/>
  <c r="H230" i="42"/>
  <c r="H228" i="42"/>
  <c r="H226" i="42"/>
  <c r="H224" i="42"/>
  <c r="H222" i="42"/>
  <c r="H220" i="42"/>
  <c r="H218" i="42"/>
  <c r="H216" i="42"/>
  <c r="H214" i="42"/>
  <c r="H212" i="42"/>
  <c r="H210" i="42"/>
  <c r="H208" i="42"/>
  <c r="H206" i="42"/>
  <c r="H204" i="42"/>
  <c r="H202" i="42"/>
  <c r="H200" i="42"/>
  <c r="H198" i="42"/>
  <c r="H196" i="42"/>
  <c r="H194" i="42"/>
  <c r="H192" i="42"/>
  <c r="H190" i="42"/>
  <c r="H188" i="42"/>
  <c r="H186" i="42"/>
  <c r="H184" i="42"/>
  <c r="H182" i="42"/>
  <c r="H180" i="42"/>
  <c r="H178" i="42"/>
  <c r="H176" i="42"/>
  <c r="H174" i="42"/>
  <c r="H172" i="42"/>
  <c r="H170" i="42"/>
  <c r="H168" i="42"/>
  <c r="H166" i="42"/>
  <c r="H164" i="42"/>
  <c r="H162" i="42"/>
  <c r="H160" i="42"/>
  <c r="H158" i="42"/>
  <c r="H156" i="42"/>
  <c r="H154" i="42"/>
  <c r="H152" i="42"/>
  <c r="H150" i="42"/>
  <c r="H148" i="42"/>
  <c r="H146" i="42"/>
  <c r="H144" i="42"/>
  <c r="H142" i="42"/>
  <c r="H140" i="42"/>
  <c r="H138" i="42"/>
  <c r="H136" i="42"/>
  <c r="H134" i="42"/>
  <c r="H132" i="42"/>
  <c r="H130" i="42"/>
  <c r="H128" i="42"/>
  <c r="H126" i="42"/>
  <c r="H124" i="42"/>
  <c r="H122" i="42"/>
  <c r="H120" i="42"/>
  <c r="H118" i="42"/>
  <c r="H116" i="42"/>
  <c r="H114" i="42"/>
  <c r="H112" i="42"/>
  <c r="H110" i="42"/>
  <c r="H108" i="42"/>
  <c r="H106" i="42"/>
  <c r="H104" i="42"/>
  <c r="H102" i="42"/>
  <c r="H100" i="42"/>
  <c r="H98" i="42"/>
  <c r="H96" i="42"/>
  <c r="H94" i="42"/>
  <c r="H92" i="42"/>
  <c r="H90" i="42"/>
  <c r="H88" i="42"/>
  <c r="H86" i="42"/>
  <c r="H84" i="42"/>
  <c r="H82" i="42"/>
  <c r="H80" i="42"/>
  <c r="H78" i="42"/>
  <c r="H76" i="42"/>
  <c r="H74" i="42"/>
  <c r="H72" i="42"/>
  <c r="H70" i="42"/>
  <c r="H68" i="42"/>
  <c r="H66" i="42"/>
  <c r="H64" i="42"/>
  <c r="H62" i="42"/>
  <c r="H60" i="42"/>
  <c r="H58" i="42"/>
  <c r="H56" i="42"/>
  <c r="H54" i="42"/>
  <c r="H52" i="42"/>
  <c r="H50" i="42"/>
  <c r="H48" i="42"/>
  <c r="H46" i="42"/>
  <c r="H44" i="42"/>
  <c r="H42" i="42"/>
  <c r="H40" i="42"/>
  <c r="H38" i="42"/>
  <c r="H36" i="42"/>
  <c r="H34" i="42"/>
  <c r="H32" i="42"/>
  <c r="H30" i="42"/>
  <c r="H28" i="42"/>
  <c r="H26" i="42"/>
  <c r="H24" i="42"/>
  <c r="H22" i="42"/>
  <c r="H20" i="42"/>
  <c r="H18" i="42"/>
  <c r="H505" i="41"/>
  <c r="H503" i="41"/>
  <c r="H501" i="41"/>
  <c r="H499" i="41"/>
  <c r="H497" i="41"/>
  <c r="H495" i="41"/>
  <c r="H493" i="41"/>
  <c r="H491" i="41"/>
  <c r="H489" i="41"/>
  <c r="H487" i="41"/>
  <c r="H485" i="41"/>
  <c r="H483" i="41"/>
  <c r="H481" i="41"/>
  <c r="H479" i="41"/>
  <c r="H477" i="41"/>
  <c r="H475" i="41"/>
  <c r="H473" i="41"/>
  <c r="H471" i="41"/>
  <c r="H469" i="41"/>
  <c r="H467" i="41"/>
  <c r="H465" i="41"/>
  <c r="H463" i="41"/>
  <c r="H461" i="41"/>
  <c r="H459" i="41"/>
  <c r="H457" i="41"/>
  <c r="H455" i="41"/>
  <c r="H453" i="41"/>
  <c r="H451" i="41"/>
  <c r="H449" i="41"/>
  <c r="H447" i="41"/>
  <c r="H445" i="41"/>
  <c r="H443" i="41"/>
  <c r="H441" i="41"/>
  <c r="H439" i="41"/>
  <c r="H437" i="41"/>
  <c r="H435" i="41"/>
  <c r="H433" i="41"/>
  <c r="H431" i="41"/>
  <c r="H429" i="41"/>
  <c r="H427" i="41"/>
  <c r="H425" i="41"/>
  <c r="H423" i="41"/>
  <c r="H421" i="41"/>
  <c r="H419" i="41"/>
  <c r="H417" i="41"/>
  <c r="H415" i="41"/>
  <c r="H413" i="41"/>
  <c r="H411" i="41"/>
  <c r="H409" i="41"/>
  <c r="H407" i="41"/>
  <c r="H405" i="41"/>
  <c r="H403" i="41"/>
  <c r="H401" i="41"/>
  <c r="H399" i="41"/>
  <c r="H397" i="41"/>
  <c r="H395" i="41"/>
  <c r="H393" i="41"/>
  <c r="H391" i="41"/>
  <c r="H389" i="41"/>
  <c r="H387" i="41"/>
  <c r="H385" i="41"/>
  <c r="H383" i="41"/>
  <c r="H381" i="41"/>
  <c r="H379" i="41"/>
  <c r="H377" i="41"/>
  <c r="H375" i="41"/>
  <c r="H373" i="41"/>
  <c r="H371" i="41"/>
  <c r="H369" i="41"/>
  <c r="H367" i="41"/>
  <c r="H365" i="41"/>
  <c r="H363" i="41"/>
  <c r="H361" i="41"/>
  <c r="H359" i="41"/>
  <c r="H357" i="41"/>
  <c r="H355" i="41"/>
  <c r="H353" i="41"/>
  <c r="H351" i="41"/>
  <c r="H349" i="41"/>
  <c r="H347" i="41"/>
  <c r="H345" i="41"/>
  <c r="H343" i="41"/>
  <c r="H341" i="41"/>
  <c r="H339" i="41"/>
  <c r="H337" i="41"/>
  <c r="H335" i="41"/>
  <c r="H333" i="41"/>
  <c r="H331" i="41"/>
  <c r="H329" i="41"/>
  <c r="H327" i="41"/>
  <c r="H325" i="41"/>
  <c r="H323" i="41"/>
  <c r="H321" i="41"/>
  <c r="H319" i="41"/>
  <c r="H317" i="41"/>
  <c r="H315" i="41"/>
  <c r="H313" i="41"/>
  <c r="H311" i="41"/>
  <c r="H309" i="41"/>
  <c r="H307" i="41"/>
  <c r="H305" i="41"/>
  <c r="H303" i="41"/>
  <c r="H301" i="41"/>
  <c r="H299" i="41"/>
  <c r="H297" i="41"/>
  <c r="H295" i="41"/>
  <c r="H293" i="41"/>
  <c r="H291" i="41"/>
  <c r="H289" i="41"/>
  <c r="H287" i="41"/>
  <c r="H285" i="41"/>
  <c r="H283" i="41"/>
  <c r="H281" i="41"/>
  <c r="H279" i="41"/>
  <c r="H277" i="41"/>
  <c r="H275" i="41"/>
  <c r="H273" i="41"/>
  <c r="H271" i="41"/>
  <c r="H269" i="41"/>
  <c r="H267" i="41"/>
  <c r="H265" i="41"/>
  <c r="H263" i="41"/>
  <c r="H261" i="41"/>
  <c r="H259" i="41"/>
  <c r="H257" i="41"/>
  <c r="H255" i="41"/>
  <c r="H253" i="41"/>
  <c r="H251" i="41"/>
  <c r="H249" i="41"/>
  <c r="H247" i="41"/>
  <c r="H245" i="41"/>
  <c r="H243" i="41"/>
  <c r="H241" i="41"/>
  <c r="H239" i="41"/>
  <c r="H237" i="41"/>
  <c r="H235" i="41"/>
  <c r="H233" i="41"/>
  <c r="H231" i="41"/>
  <c r="H229" i="41"/>
  <c r="H227" i="41"/>
  <c r="H225" i="41"/>
  <c r="H223" i="41"/>
  <c r="H221" i="41"/>
  <c r="H219" i="41"/>
  <c r="H217" i="41"/>
  <c r="H215" i="41"/>
  <c r="H213" i="41"/>
  <c r="H211" i="41"/>
  <c r="H209" i="41"/>
  <c r="H207" i="41"/>
  <c r="H205" i="41"/>
  <c r="H203" i="41"/>
  <c r="H201" i="41"/>
  <c r="H199" i="41"/>
  <c r="H197" i="41"/>
  <c r="H195" i="41"/>
  <c r="H193" i="41"/>
  <c r="H191" i="41"/>
  <c r="H189" i="41"/>
  <c r="H187" i="41"/>
  <c r="H185" i="41"/>
  <c r="H183" i="41"/>
  <c r="H181" i="41"/>
  <c r="H179" i="41"/>
  <c r="H177" i="41"/>
  <c r="H175" i="41"/>
  <c r="H173" i="41"/>
  <c r="H171" i="41"/>
  <c r="H169" i="41"/>
  <c r="H167" i="41"/>
  <c r="H165" i="41"/>
  <c r="H163" i="41"/>
  <c r="H161" i="41"/>
  <c r="H159" i="41"/>
  <c r="H157" i="41"/>
  <c r="H155" i="41"/>
  <c r="H153" i="41"/>
  <c r="H151" i="41"/>
  <c r="H149" i="41"/>
  <c r="H147" i="41"/>
  <c r="H145" i="41"/>
  <c r="H143" i="41"/>
  <c r="H141" i="41"/>
  <c r="H139" i="41"/>
  <c r="H137" i="41"/>
  <c r="H135" i="41"/>
  <c r="H133" i="41"/>
  <c r="H131" i="41"/>
  <c r="H129" i="41"/>
  <c r="H127" i="41"/>
  <c r="H125" i="41"/>
  <c r="H123" i="41"/>
  <c r="H121" i="41"/>
  <c r="H119" i="41"/>
  <c r="H117" i="41"/>
  <c r="H115" i="41"/>
  <c r="H113" i="41"/>
  <c r="H111" i="41"/>
  <c r="H109" i="41"/>
  <c r="H107" i="41"/>
  <c r="H105" i="41"/>
  <c r="H103" i="41"/>
  <c r="H101" i="41"/>
  <c r="H99" i="41"/>
  <c r="H97" i="41"/>
  <c r="H95" i="41"/>
  <c r="H93" i="41"/>
  <c r="H91" i="41"/>
  <c r="H89" i="41"/>
  <c r="H87" i="41"/>
  <c r="H85" i="41"/>
  <c r="H83" i="41"/>
  <c r="H81" i="41"/>
  <c r="H79" i="41"/>
  <c r="H77" i="41"/>
  <c r="H75" i="41"/>
  <c r="H73" i="41"/>
  <c r="H71" i="41"/>
  <c r="H69" i="41"/>
  <c r="H67" i="41"/>
  <c r="H65" i="41"/>
  <c r="H63" i="41"/>
  <c r="H61" i="41"/>
  <c r="H59" i="41"/>
  <c r="H57" i="41"/>
  <c r="H55" i="41"/>
  <c r="H53" i="41"/>
  <c r="H51" i="41"/>
  <c r="H49" i="41"/>
  <c r="H47" i="41"/>
  <c r="H45" i="41"/>
  <c r="H43" i="41"/>
  <c r="H41" i="41"/>
  <c r="H39" i="41"/>
  <c r="H37" i="41"/>
  <c r="H35" i="41"/>
  <c r="H33" i="41"/>
  <c r="H31" i="41"/>
  <c r="H29" i="41"/>
  <c r="H27" i="41"/>
  <c r="H25" i="41"/>
  <c r="H23" i="41"/>
  <c r="H21" i="41"/>
  <c r="H19" i="41"/>
  <c r="N17" i="41"/>
  <c r="O17" i="41" s="1"/>
  <c r="P17" i="41" s="1"/>
  <c r="M17" i="41" s="1"/>
  <c r="I17" i="41" s="1"/>
  <c r="H505" i="40"/>
  <c r="H503" i="40"/>
  <c r="H501" i="40"/>
  <c r="H499" i="40"/>
  <c r="H497" i="40"/>
  <c r="H495" i="40"/>
  <c r="H493" i="40"/>
  <c r="H491" i="40"/>
  <c r="H489" i="40"/>
  <c r="H487" i="40"/>
  <c r="H485" i="40"/>
  <c r="H483" i="40"/>
  <c r="H481" i="40"/>
  <c r="H479" i="40"/>
  <c r="H477" i="40"/>
  <c r="H475" i="40"/>
  <c r="H473" i="40"/>
  <c r="H471" i="40"/>
  <c r="H469" i="40"/>
  <c r="H467" i="40"/>
  <c r="H465" i="40"/>
  <c r="H463" i="40"/>
  <c r="H461" i="40"/>
  <c r="H459" i="40"/>
  <c r="H457" i="40"/>
  <c r="H455" i="40"/>
  <c r="H454" i="40"/>
  <c r="H453" i="40"/>
  <c r="H451" i="40"/>
  <c r="H449" i="40"/>
  <c r="H447" i="40"/>
  <c r="H445" i="40"/>
  <c r="H443" i="40"/>
  <c r="H441" i="40"/>
  <c r="H439" i="40"/>
  <c r="H437" i="40"/>
  <c r="H435" i="40"/>
  <c r="H433" i="40"/>
  <c r="H431" i="40"/>
  <c r="H429" i="40"/>
  <c r="H427" i="40"/>
  <c r="H425" i="40"/>
  <c r="H423" i="40"/>
  <c r="H421" i="40"/>
  <c r="H419" i="40"/>
  <c r="H417" i="40"/>
  <c r="H415" i="40"/>
  <c r="H413" i="40"/>
  <c r="H411" i="40"/>
  <c r="H409" i="40"/>
  <c r="H407" i="40"/>
  <c r="H405" i="40"/>
  <c r="H403" i="40"/>
  <c r="H401" i="40"/>
  <c r="H399" i="40"/>
  <c r="H397" i="40"/>
  <c r="H395" i="40"/>
  <c r="H393" i="40"/>
  <c r="H391" i="40"/>
  <c r="H389" i="40"/>
  <c r="H387" i="40"/>
  <c r="H385" i="40"/>
  <c r="H383" i="40"/>
  <c r="H381" i="40"/>
  <c r="H379" i="40"/>
  <c r="H377" i="40"/>
  <c r="H375" i="40"/>
  <c r="H373" i="40"/>
  <c r="H371" i="40"/>
  <c r="H369" i="40"/>
  <c r="H367" i="40"/>
  <c r="H365" i="40"/>
  <c r="H363" i="40"/>
  <c r="H361" i="40"/>
  <c r="H359" i="40"/>
  <c r="H357" i="40"/>
  <c r="H355" i="40"/>
  <c r="H353" i="40"/>
  <c r="H351" i="40"/>
  <c r="H349" i="40"/>
  <c r="H347" i="40"/>
  <c r="H345" i="40"/>
  <c r="H343" i="40"/>
  <c r="H341" i="40"/>
  <c r="H339" i="40"/>
  <c r="H337" i="40"/>
  <c r="H335" i="40"/>
  <c r="H333" i="40"/>
  <c r="H331" i="40"/>
  <c r="H329" i="40"/>
  <c r="H327" i="40"/>
  <c r="H325" i="40"/>
  <c r="H323" i="40"/>
  <c r="H321" i="40"/>
  <c r="H319" i="40"/>
  <c r="H317" i="40"/>
  <c r="H315" i="40"/>
  <c r="H313" i="40"/>
  <c r="H311" i="40"/>
  <c r="H309" i="40"/>
  <c r="H307" i="40"/>
  <c r="H305" i="40"/>
  <c r="H303" i="40"/>
  <c r="H301" i="40"/>
  <c r="H299" i="40"/>
  <c r="H297" i="40"/>
  <c r="H295" i="40"/>
  <c r="H293" i="40"/>
  <c r="H291" i="40"/>
  <c r="H289" i="40"/>
  <c r="H287" i="40"/>
  <c r="H285" i="40"/>
  <c r="H283" i="40"/>
  <c r="H281" i="40"/>
  <c r="H279" i="40"/>
  <c r="H277" i="40"/>
  <c r="H275" i="40"/>
  <c r="H273" i="40"/>
  <c r="H271" i="40"/>
  <c r="H269" i="40"/>
  <c r="H267" i="40"/>
  <c r="H265" i="40"/>
  <c r="H263" i="40"/>
  <c r="H261" i="40"/>
  <c r="H259" i="40"/>
  <c r="H257" i="40"/>
  <c r="H255" i="40"/>
  <c r="H253" i="40"/>
  <c r="H251" i="40"/>
  <c r="H249" i="40"/>
  <c r="H247" i="40"/>
  <c r="H245" i="40"/>
  <c r="H243" i="40"/>
  <c r="H241" i="40"/>
  <c r="H239" i="40"/>
  <c r="H237" i="40"/>
  <c r="H235" i="40"/>
  <c r="H233" i="40"/>
  <c r="H231" i="40"/>
  <c r="H229" i="40"/>
  <c r="H227" i="40"/>
  <c r="H225" i="40"/>
  <c r="H223" i="40"/>
  <c r="H221" i="40"/>
  <c r="H219" i="40"/>
  <c r="H217" i="40"/>
  <c r="H215" i="40"/>
  <c r="H213" i="40"/>
  <c r="H211" i="40"/>
  <c r="H209" i="40"/>
  <c r="H207" i="40"/>
  <c r="H205" i="40"/>
  <c r="H203" i="40"/>
  <c r="H201" i="40"/>
  <c r="H199" i="40"/>
  <c r="H197" i="40"/>
  <c r="H195" i="40"/>
  <c r="H193" i="40"/>
  <c r="H191" i="40"/>
  <c r="H189" i="40"/>
  <c r="H187" i="40"/>
  <c r="H185" i="40"/>
  <c r="H183" i="40"/>
  <c r="H181" i="40"/>
  <c r="H179" i="40"/>
  <c r="H177" i="40"/>
  <c r="H175" i="40"/>
  <c r="H173" i="40"/>
  <c r="H171" i="40"/>
  <c r="H169" i="40"/>
  <c r="H167" i="40"/>
  <c r="H165" i="40"/>
  <c r="H163" i="40"/>
  <c r="H161" i="40"/>
  <c r="H159" i="40"/>
  <c r="H157" i="40"/>
  <c r="H155" i="40"/>
  <c r="H153" i="40"/>
  <c r="H151" i="40"/>
  <c r="H149" i="40"/>
  <c r="H147" i="40"/>
  <c r="H145" i="40"/>
  <c r="H143" i="40"/>
  <c r="H141" i="40"/>
  <c r="H139" i="40"/>
  <c r="H137" i="40"/>
  <c r="H135" i="40"/>
  <c r="H133" i="40"/>
  <c r="H131" i="40"/>
  <c r="H129" i="40"/>
  <c r="H127" i="40"/>
  <c r="H125" i="40"/>
  <c r="H123" i="40"/>
  <c r="H121" i="40"/>
  <c r="H119" i="40"/>
  <c r="H117" i="40"/>
  <c r="H115" i="40"/>
  <c r="H113" i="40"/>
  <c r="H111" i="40"/>
  <c r="H109" i="40"/>
  <c r="H107" i="40"/>
  <c r="H105" i="40"/>
  <c r="H103" i="40"/>
  <c r="H101" i="40"/>
  <c r="H99" i="40"/>
  <c r="H97" i="40"/>
  <c r="H95" i="40"/>
  <c r="H93" i="40"/>
  <c r="H91" i="40"/>
  <c r="H89" i="40"/>
  <c r="H87" i="40"/>
  <c r="H85" i="40"/>
  <c r="H83" i="40"/>
  <c r="H81" i="40"/>
  <c r="H79" i="40"/>
  <c r="H77" i="40"/>
  <c r="H75" i="40"/>
  <c r="H73" i="40"/>
  <c r="H71" i="40"/>
  <c r="H69" i="40"/>
  <c r="H67" i="40"/>
  <c r="H65" i="40"/>
  <c r="H63" i="40"/>
  <c r="H61" i="40"/>
  <c r="H59" i="40"/>
  <c r="H57" i="40"/>
  <c r="H55" i="40"/>
  <c r="H53" i="40"/>
  <c r="H51" i="40"/>
  <c r="H49" i="40"/>
  <c r="H47" i="40"/>
  <c r="H45" i="40"/>
  <c r="H43" i="40"/>
  <c r="H41" i="40"/>
  <c r="H39" i="40"/>
  <c r="H37" i="40"/>
  <c r="H35" i="40"/>
  <c r="H33" i="40"/>
  <c r="H31" i="40"/>
  <c r="H29" i="40"/>
  <c r="H27" i="40"/>
  <c r="H25" i="40"/>
  <c r="H23" i="40"/>
  <c r="H21" i="40"/>
  <c r="H19" i="40"/>
  <c r="H505" i="39"/>
  <c r="H503" i="39"/>
  <c r="H501" i="39"/>
  <c r="H499" i="39"/>
  <c r="H497" i="39"/>
  <c r="H496" i="39"/>
  <c r="H495" i="39"/>
  <c r="H493" i="39"/>
  <c r="H491" i="39"/>
  <c r="H489" i="39"/>
  <c r="H487" i="39"/>
  <c r="H485" i="39"/>
  <c r="H484" i="39"/>
  <c r="H483" i="39"/>
  <c r="H481" i="39"/>
  <c r="H480" i="39"/>
  <c r="H479" i="39"/>
  <c r="H477" i="39"/>
  <c r="H476" i="39"/>
  <c r="H475" i="39"/>
  <c r="H473" i="39"/>
  <c r="H472" i="39"/>
  <c r="H471" i="39"/>
  <c r="H469" i="39"/>
  <c r="H468" i="39"/>
  <c r="H467" i="39"/>
  <c r="H465" i="39"/>
  <c r="H464" i="39"/>
  <c r="H463" i="39"/>
  <c r="H461" i="39"/>
  <c r="H460" i="39"/>
  <c r="H459" i="39"/>
  <c r="H457" i="39"/>
  <c r="H456" i="39"/>
  <c r="H455" i="39"/>
  <c r="H452" i="39"/>
  <c r="H448" i="39"/>
  <c r="H444" i="39"/>
  <c r="H441" i="39"/>
  <c r="H440" i="39"/>
  <c r="H437" i="39"/>
  <c r="H436" i="39"/>
  <c r="H435" i="39"/>
  <c r="H434" i="39"/>
  <c r="H433" i="39"/>
  <c r="H432" i="39"/>
  <c r="H431" i="39"/>
  <c r="H429" i="39"/>
  <c r="H428" i="39"/>
  <c r="H427" i="39"/>
  <c r="H426" i="39"/>
  <c r="H425" i="39"/>
  <c r="H424" i="39"/>
  <c r="H423" i="39"/>
  <c r="H421" i="39"/>
  <c r="H420" i="39"/>
  <c r="H419" i="39"/>
  <c r="H418" i="39"/>
  <c r="H417" i="39"/>
  <c r="H416" i="39"/>
  <c r="H415" i="39"/>
  <c r="H414" i="39"/>
  <c r="H413" i="39"/>
  <c r="H412" i="39"/>
  <c r="H411" i="39"/>
  <c r="H410" i="39"/>
  <c r="H409" i="39"/>
  <c r="H408" i="39"/>
  <c r="H407" i="39"/>
  <c r="H406" i="39"/>
  <c r="H405" i="39"/>
  <c r="H404" i="39"/>
  <c r="H276" i="39"/>
  <c r="H274" i="39"/>
  <c r="H272" i="39"/>
  <c r="H270" i="39"/>
  <c r="H268" i="39"/>
  <c r="H266" i="39"/>
  <c r="H264" i="39"/>
  <c r="H260" i="39"/>
  <c r="H258" i="39"/>
  <c r="H256" i="39"/>
  <c r="H254" i="39"/>
  <c r="H252" i="39"/>
  <c r="H250" i="39"/>
  <c r="H248" i="39"/>
  <c r="H244" i="39"/>
  <c r="H242" i="39"/>
  <c r="H240" i="39"/>
  <c r="H238" i="39"/>
  <c r="H236" i="39"/>
  <c r="H234" i="39"/>
  <c r="H232" i="39"/>
  <c r="H228" i="39"/>
  <c r="H226" i="39"/>
  <c r="H224" i="39"/>
  <c r="H222" i="39"/>
  <c r="H220" i="39"/>
  <c r="H218" i="39"/>
  <c r="H216" i="39"/>
  <c r="H212" i="39"/>
  <c r="H210" i="39"/>
  <c r="H208" i="39"/>
  <c r="H206" i="39"/>
  <c r="H204" i="39"/>
  <c r="H202" i="39"/>
  <c r="H200" i="39"/>
  <c r="H196" i="39"/>
  <c r="H194" i="39"/>
  <c r="H192" i="39"/>
  <c r="H190" i="39"/>
  <c r="H188" i="39"/>
  <c r="H186" i="39"/>
  <c r="H184" i="39"/>
  <c r="H180" i="39"/>
  <c r="H178" i="39"/>
  <c r="H176" i="39"/>
  <c r="H174" i="39"/>
  <c r="H172" i="39"/>
  <c r="H170" i="39"/>
  <c r="H168" i="39"/>
  <c r="H164" i="39"/>
  <c r="H162" i="39"/>
  <c r="H160" i="39"/>
  <c r="H158" i="39"/>
  <c r="H156" i="39"/>
  <c r="H154" i="39"/>
  <c r="H152" i="39"/>
  <c r="H148" i="39"/>
  <c r="H146" i="39"/>
  <c r="H144" i="39"/>
  <c r="H142" i="39"/>
  <c r="H140" i="39"/>
  <c r="H138" i="39"/>
  <c r="H136" i="39"/>
  <c r="H129" i="39"/>
  <c r="H121" i="39"/>
  <c r="H113" i="39"/>
  <c r="H112" i="39"/>
  <c r="H111" i="39"/>
  <c r="H104" i="39"/>
  <c r="H100" i="39"/>
  <c r="H99" i="39"/>
  <c r="H96" i="39"/>
  <c r="H92" i="39"/>
  <c r="H88" i="39"/>
  <c r="H84" i="39"/>
  <c r="H80" i="39"/>
  <c r="H76" i="39"/>
  <c r="H74" i="39"/>
  <c r="H70" i="39"/>
  <c r="H68" i="39"/>
  <c r="H66" i="39"/>
  <c r="H63" i="39"/>
  <c r="H62" i="39"/>
  <c r="H60" i="39"/>
  <c r="H59" i="39"/>
  <c r="H58" i="39"/>
  <c r="H54" i="39"/>
  <c r="H53" i="39"/>
  <c r="H52" i="39"/>
  <c r="H50" i="39"/>
  <c r="H49" i="39"/>
  <c r="H46" i="39"/>
  <c r="H44" i="39"/>
  <c r="H42" i="39"/>
  <c r="H39" i="39"/>
  <c r="H37" i="39"/>
  <c r="H35" i="39"/>
  <c r="H33" i="39"/>
  <c r="H31" i="39"/>
  <c r="H29" i="39"/>
  <c r="H27" i="39"/>
  <c r="H25" i="39"/>
  <c r="H23" i="39"/>
  <c r="H21" i="39"/>
  <c r="H19" i="39"/>
  <c r="H18" i="39"/>
  <c r="N18" i="39" s="1"/>
  <c r="O18" i="39" s="1"/>
  <c r="P18" i="39" s="1"/>
  <c r="M18" i="39" s="1"/>
  <c r="I18" i="39" s="1"/>
  <c r="L19" i="7"/>
  <c r="H19" i="7" s="1"/>
  <c r="L35" i="7"/>
  <c r="H35" i="7" s="1"/>
  <c r="L51" i="7"/>
  <c r="H51" i="7" s="1"/>
  <c r="L67" i="7"/>
  <c r="H67" i="7" s="1"/>
  <c r="L83" i="7"/>
  <c r="H83" i="7" s="1"/>
  <c r="L99" i="7"/>
  <c r="H99" i="7" s="1"/>
  <c r="L115" i="7"/>
  <c r="H115" i="7" s="1"/>
  <c r="L131" i="7"/>
  <c r="H131" i="7" s="1"/>
  <c r="L147" i="7"/>
  <c r="H147" i="7" s="1"/>
  <c r="L163" i="7"/>
  <c r="H163" i="7" s="1"/>
  <c r="L179" i="7"/>
  <c r="H179" i="7" s="1"/>
  <c r="N19" i="7"/>
  <c r="O19" i="7" s="1"/>
  <c r="P19" i="7" s="1"/>
  <c r="M19" i="7" s="1"/>
  <c r="I19" i="7" s="1"/>
  <c r="N35" i="7"/>
  <c r="N51" i="7"/>
  <c r="O51" i="7" s="1"/>
  <c r="P51" i="7" s="1"/>
  <c r="M51" i="7" s="1"/>
  <c r="I51" i="7" s="1"/>
  <c r="N67" i="7"/>
  <c r="O67" i="7" s="1"/>
  <c r="P67" i="7" s="1"/>
  <c r="M67" i="7" s="1"/>
  <c r="I67" i="7" s="1"/>
  <c r="N83" i="7"/>
  <c r="O83" i="7" s="1"/>
  <c r="P83" i="7" s="1"/>
  <c r="M83" i="7" s="1"/>
  <c r="I83" i="7" s="1"/>
  <c r="N99" i="7"/>
  <c r="O99" i="7" s="1"/>
  <c r="P99" i="7" s="1"/>
  <c r="M99" i="7" s="1"/>
  <c r="I99" i="7" s="1"/>
  <c r="N115" i="7"/>
  <c r="O115" i="7" s="1"/>
  <c r="P115" i="7" s="1"/>
  <c r="M115" i="7" s="1"/>
  <c r="I115" i="7" s="1"/>
  <c r="N131" i="7"/>
  <c r="O131" i="7" s="1"/>
  <c r="N147" i="7"/>
  <c r="O147" i="7" s="1"/>
  <c r="P147" i="7" s="1"/>
  <c r="M147" i="7" s="1"/>
  <c r="I147" i="7" s="1"/>
  <c r="N163" i="7"/>
  <c r="O163" i="7" s="1"/>
  <c r="N179" i="7"/>
  <c r="L17" i="7"/>
  <c r="H17" i="7" s="1"/>
  <c r="L18" i="7"/>
  <c r="H18" i="7" s="1"/>
  <c r="L20" i="7"/>
  <c r="H20" i="7" s="1"/>
  <c r="L21" i="7"/>
  <c r="H21" i="7" s="1"/>
  <c r="L22" i="7"/>
  <c r="H22" i="7" s="1"/>
  <c r="L23" i="7"/>
  <c r="H23" i="7" s="1"/>
  <c r="L24" i="7"/>
  <c r="H24" i="7" s="1"/>
  <c r="L25" i="7"/>
  <c r="H25" i="7" s="1"/>
  <c r="L26" i="7"/>
  <c r="H26" i="7" s="1"/>
  <c r="L27" i="7"/>
  <c r="H27" i="7" s="1"/>
  <c r="L28" i="7"/>
  <c r="H28" i="7" s="1"/>
  <c r="L29" i="7"/>
  <c r="H29" i="7" s="1"/>
  <c r="L30" i="7"/>
  <c r="H30" i="7" s="1"/>
  <c r="L31" i="7"/>
  <c r="H31" i="7" s="1"/>
  <c r="L32" i="7"/>
  <c r="H32" i="7" s="1"/>
  <c r="L33" i="7"/>
  <c r="H33" i="7" s="1"/>
  <c r="L34" i="7"/>
  <c r="H34" i="7" s="1"/>
  <c r="L36" i="7"/>
  <c r="H36" i="7" s="1"/>
  <c r="L37" i="7"/>
  <c r="H37" i="7" s="1"/>
  <c r="L38" i="7"/>
  <c r="H38" i="7" s="1"/>
  <c r="L39" i="7"/>
  <c r="H39" i="7" s="1"/>
  <c r="L40" i="7"/>
  <c r="H40" i="7" s="1"/>
  <c r="L41" i="7"/>
  <c r="H41" i="7" s="1"/>
  <c r="L42" i="7"/>
  <c r="H42" i="7" s="1"/>
  <c r="L43" i="7"/>
  <c r="H43" i="7" s="1"/>
  <c r="L44" i="7"/>
  <c r="H44" i="7" s="1"/>
  <c r="L45" i="7"/>
  <c r="H45" i="7" s="1"/>
  <c r="L46" i="7"/>
  <c r="H46" i="7" s="1"/>
  <c r="L47" i="7"/>
  <c r="H47" i="7" s="1"/>
  <c r="L48" i="7"/>
  <c r="H48" i="7" s="1"/>
  <c r="L49" i="7"/>
  <c r="H49" i="7" s="1"/>
  <c r="L50" i="7"/>
  <c r="H50" i="7" s="1"/>
  <c r="L52" i="7"/>
  <c r="H52" i="7" s="1"/>
  <c r="L53" i="7"/>
  <c r="H53" i="7" s="1"/>
  <c r="L54" i="7"/>
  <c r="H54" i="7" s="1"/>
  <c r="L55" i="7"/>
  <c r="H55" i="7" s="1"/>
  <c r="L56" i="7"/>
  <c r="H56" i="7" s="1"/>
  <c r="L57" i="7"/>
  <c r="H57" i="7" s="1"/>
  <c r="L58" i="7"/>
  <c r="H58" i="7" s="1"/>
  <c r="L59" i="7"/>
  <c r="H59" i="7" s="1"/>
  <c r="L60" i="7"/>
  <c r="H60" i="7" s="1"/>
  <c r="L61" i="7"/>
  <c r="H61" i="7" s="1"/>
  <c r="L62" i="7"/>
  <c r="H62" i="7" s="1"/>
  <c r="L63" i="7"/>
  <c r="H63" i="7" s="1"/>
  <c r="L64" i="7"/>
  <c r="H64" i="7" s="1"/>
  <c r="L65" i="7"/>
  <c r="H65" i="7" s="1"/>
  <c r="L66" i="7"/>
  <c r="H66" i="7" s="1"/>
  <c r="L68" i="7"/>
  <c r="H68" i="7" s="1"/>
  <c r="L69" i="7"/>
  <c r="H69" i="7" s="1"/>
  <c r="L70" i="7"/>
  <c r="H70" i="7" s="1"/>
  <c r="L71" i="7"/>
  <c r="H71" i="7" s="1"/>
  <c r="L72" i="7"/>
  <c r="H72" i="7" s="1"/>
  <c r="L73" i="7"/>
  <c r="H73" i="7" s="1"/>
  <c r="L74" i="7"/>
  <c r="H74" i="7" s="1"/>
  <c r="L75" i="7"/>
  <c r="H75" i="7" s="1"/>
  <c r="L76" i="7"/>
  <c r="H76" i="7" s="1"/>
  <c r="L77" i="7"/>
  <c r="H77" i="7" s="1"/>
  <c r="L78" i="7"/>
  <c r="H78" i="7" s="1"/>
  <c r="L79" i="7"/>
  <c r="H79" i="7" s="1"/>
  <c r="L80" i="7"/>
  <c r="H80" i="7" s="1"/>
  <c r="L81" i="7"/>
  <c r="H81" i="7" s="1"/>
  <c r="L82" i="7"/>
  <c r="H82" i="7" s="1"/>
  <c r="L84" i="7"/>
  <c r="H84" i="7" s="1"/>
  <c r="L85" i="7"/>
  <c r="H85" i="7" s="1"/>
  <c r="L86" i="7"/>
  <c r="H86" i="7" s="1"/>
  <c r="L87" i="7"/>
  <c r="H87" i="7" s="1"/>
  <c r="L88" i="7"/>
  <c r="H88" i="7" s="1"/>
  <c r="L89" i="7"/>
  <c r="H89" i="7" s="1"/>
  <c r="L90" i="7"/>
  <c r="H90" i="7" s="1"/>
  <c r="L91" i="7"/>
  <c r="H91" i="7" s="1"/>
  <c r="L92" i="7"/>
  <c r="H92" i="7" s="1"/>
  <c r="L93" i="7"/>
  <c r="H93" i="7" s="1"/>
  <c r="L94" i="7"/>
  <c r="H94" i="7" s="1"/>
  <c r="L95" i="7"/>
  <c r="H95" i="7" s="1"/>
  <c r="L96" i="7"/>
  <c r="H96" i="7" s="1"/>
  <c r="L97" i="7"/>
  <c r="H97" i="7" s="1"/>
  <c r="L98" i="7"/>
  <c r="H98" i="7" s="1"/>
  <c r="L100" i="7"/>
  <c r="H100" i="7" s="1"/>
  <c r="L101" i="7"/>
  <c r="H101" i="7" s="1"/>
  <c r="L102" i="7"/>
  <c r="H102" i="7" s="1"/>
  <c r="L103" i="7"/>
  <c r="H103" i="7" s="1"/>
  <c r="L104" i="7"/>
  <c r="H104" i="7" s="1"/>
  <c r="L105" i="7"/>
  <c r="H105" i="7" s="1"/>
  <c r="L106" i="7"/>
  <c r="H106" i="7" s="1"/>
  <c r="L107" i="7"/>
  <c r="H107" i="7" s="1"/>
  <c r="L108" i="7"/>
  <c r="H108" i="7" s="1"/>
  <c r="L109" i="7"/>
  <c r="H109" i="7" s="1"/>
  <c r="L110" i="7"/>
  <c r="H110" i="7" s="1"/>
  <c r="L111" i="7"/>
  <c r="H111" i="7" s="1"/>
  <c r="L112" i="7"/>
  <c r="H112" i="7" s="1"/>
  <c r="L113" i="7"/>
  <c r="H113" i="7" s="1"/>
  <c r="L114" i="7"/>
  <c r="H114" i="7" s="1"/>
  <c r="L116" i="7"/>
  <c r="H116" i="7" s="1"/>
  <c r="L117" i="7"/>
  <c r="H117" i="7" s="1"/>
  <c r="L118" i="7"/>
  <c r="H118" i="7" s="1"/>
  <c r="L119" i="7"/>
  <c r="H119" i="7" s="1"/>
  <c r="L120" i="7"/>
  <c r="H120" i="7" s="1"/>
  <c r="L121" i="7"/>
  <c r="H121" i="7" s="1"/>
  <c r="L122" i="7"/>
  <c r="H122" i="7" s="1"/>
  <c r="L123" i="7"/>
  <c r="H123" i="7" s="1"/>
  <c r="L124" i="7"/>
  <c r="H124" i="7" s="1"/>
  <c r="L125" i="7"/>
  <c r="H125" i="7" s="1"/>
  <c r="L126" i="7"/>
  <c r="H126" i="7" s="1"/>
  <c r="L127" i="7"/>
  <c r="H127" i="7" s="1"/>
  <c r="L128" i="7"/>
  <c r="H128" i="7" s="1"/>
  <c r="L129" i="7"/>
  <c r="H129" i="7" s="1"/>
  <c r="L130" i="7"/>
  <c r="H130" i="7" s="1"/>
  <c r="L132" i="7"/>
  <c r="H132" i="7" s="1"/>
  <c r="L133" i="7"/>
  <c r="H133" i="7" s="1"/>
  <c r="L134" i="7"/>
  <c r="H134" i="7" s="1"/>
  <c r="L135" i="7"/>
  <c r="H135" i="7" s="1"/>
  <c r="L136" i="7"/>
  <c r="H136" i="7" s="1"/>
  <c r="L137" i="7"/>
  <c r="H137" i="7" s="1"/>
  <c r="L138" i="7"/>
  <c r="H138" i="7" s="1"/>
  <c r="L139" i="7"/>
  <c r="H139" i="7" s="1"/>
  <c r="L140" i="7"/>
  <c r="H140" i="7" s="1"/>
  <c r="L141" i="7"/>
  <c r="H141" i="7" s="1"/>
  <c r="L142" i="7"/>
  <c r="H142" i="7" s="1"/>
  <c r="L143" i="7"/>
  <c r="H143" i="7" s="1"/>
  <c r="L144" i="7"/>
  <c r="H144" i="7" s="1"/>
  <c r="L145" i="7"/>
  <c r="H145" i="7" s="1"/>
  <c r="L146" i="7"/>
  <c r="H146" i="7" s="1"/>
  <c r="L148" i="7"/>
  <c r="H148" i="7" s="1"/>
  <c r="L149" i="7"/>
  <c r="H149" i="7" s="1"/>
  <c r="L150" i="7"/>
  <c r="H150" i="7" s="1"/>
  <c r="L151" i="7"/>
  <c r="H151" i="7" s="1"/>
  <c r="L152" i="7"/>
  <c r="H152" i="7" s="1"/>
  <c r="L153" i="7"/>
  <c r="H153" i="7" s="1"/>
  <c r="L154" i="7"/>
  <c r="H154" i="7" s="1"/>
  <c r="L155" i="7"/>
  <c r="H155" i="7" s="1"/>
  <c r="L156" i="7"/>
  <c r="H156" i="7" s="1"/>
  <c r="L157" i="7"/>
  <c r="H157" i="7" s="1"/>
  <c r="L158" i="7"/>
  <c r="H158" i="7" s="1"/>
  <c r="L159" i="7"/>
  <c r="H159" i="7" s="1"/>
  <c r="L160" i="7"/>
  <c r="H160" i="7" s="1"/>
  <c r="L161" i="7"/>
  <c r="H161" i="7" s="1"/>
  <c r="L162" i="7"/>
  <c r="H162" i="7" s="1"/>
  <c r="L164" i="7"/>
  <c r="H164" i="7" s="1"/>
  <c r="L165" i="7"/>
  <c r="H165" i="7" s="1"/>
  <c r="L166" i="7"/>
  <c r="H166" i="7" s="1"/>
  <c r="L167" i="7"/>
  <c r="H167" i="7" s="1"/>
  <c r="L168" i="7"/>
  <c r="H168" i="7" s="1"/>
  <c r="L169" i="7"/>
  <c r="H169" i="7" s="1"/>
  <c r="L170" i="7"/>
  <c r="H170" i="7" s="1"/>
  <c r="L171" i="7"/>
  <c r="H171" i="7" s="1"/>
  <c r="L172" i="7"/>
  <c r="H172" i="7" s="1"/>
  <c r="L173" i="7"/>
  <c r="H173" i="7" s="1"/>
  <c r="L174" i="7"/>
  <c r="H174" i="7" s="1"/>
  <c r="L175" i="7"/>
  <c r="H175" i="7" s="1"/>
  <c r="L176" i="7"/>
  <c r="H176" i="7" s="1"/>
  <c r="L177" i="7"/>
  <c r="H177" i="7" s="1"/>
  <c r="L178" i="7"/>
  <c r="H178" i="7" s="1"/>
  <c r="L180" i="7"/>
  <c r="H180" i="7" s="1"/>
  <c r="L181" i="7"/>
  <c r="H181" i="7" s="1"/>
  <c r="L182" i="7"/>
  <c r="H182" i="7" s="1"/>
  <c r="L183" i="7"/>
  <c r="H183" i="7" s="1"/>
  <c r="L184" i="7"/>
  <c r="H184" i="7" s="1"/>
  <c r="L185" i="7"/>
  <c r="H185" i="7" s="1"/>
  <c r="L186" i="7"/>
  <c r="H186" i="7" s="1"/>
  <c r="L187" i="7"/>
  <c r="H187" i="7" s="1"/>
  <c r="L188" i="7"/>
  <c r="H188" i="7" s="1"/>
  <c r="L189" i="7"/>
  <c r="H189" i="7" s="1"/>
  <c r="L190" i="7"/>
  <c r="H190" i="7" s="1"/>
  <c r="L191" i="7"/>
  <c r="H191" i="7" s="1"/>
  <c r="L192" i="7"/>
  <c r="H192" i="7" s="1"/>
  <c r="L193" i="7"/>
  <c r="H193" i="7" s="1"/>
  <c r="L194" i="7"/>
  <c r="H194" i="7" s="1"/>
  <c r="L195" i="7"/>
  <c r="H195" i="7" s="1"/>
  <c r="L196" i="7"/>
  <c r="H196" i="7" s="1"/>
  <c r="L197" i="7"/>
  <c r="H197" i="7" s="1"/>
  <c r="L198" i="7"/>
  <c r="H198" i="7" s="1"/>
  <c r="L199" i="7"/>
  <c r="H199" i="7" s="1"/>
  <c r="L200" i="7"/>
  <c r="H200" i="7" s="1"/>
  <c r="L201" i="7"/>
  <c r="H201" i="7" s="1"/>
  <c r="L202" i="7"/>
  <c r="H202" i="7" s="1"/>
  <c r="L203" i="7"/>
  <c r="H203" i="7" s="1"/>
  <c r="L204" i="7"/>
  <c r="H204" i="7" s="1"/>
  <c r="L205" i="7"/>
  <c r="H205" i="7" s="1"/>
  <c r="L206" i="7"/>
  <c r="H206" i="7" s="1"/>
  <c r="L207" i="7"/>
  <c r="H207" i="7" s="1"/>
  <c r="L208" i="7"/>
  <c r="H208" i="7" s="1"/>
  <c r="L209" i="7"/>
  <c r="H209" i="7" s="1"/>
  <c r="L210" i="7"/>
  <c r="H210" i="7" s="1"/>
  <c r="L211" i="7"/>
  <c r="H211" i="7" s="1"/>
  <c r="L212" i="7"/>
  <c r="H212" i="7" s="1"/>
  <c r="L213" i="7"/>
  <c r="H213" i="7" s="1"/>
  <c r="L214" i="7"/>
  <c r="H214" i="7" s="1"/>
  <c r="L215" i="7"/>
  <c r="H215" i="7" s="1"/>
  <c r="L216" i="7"/>
  <c r="H216" i="7" s="1"/>
  <c r="L217" i="7"/>
  <c r="H217" i="7" s="1"/>
  <c r="L218" i="7"/>
  <c r="H218" i="7" s="1"/>
  <c r="L219" i="7"/>
  <c r="H219" i="7" s="1"/>
  <c r="L220" i="7"/>
  <c r="H220" i="7" s="1"/>
  <c r="L221" i="7"/>
  <c r="H221" i="7" s="1"/>
  <c r="L222" i="7"/>
  <c r="H222" i="7" s="1"/>
  <c r="L223" i="7"/>
  <c r="H223" i="7" s="1"/>
  <c r="L224" i="7"/>
  <c r="H224" i="7" s="1"/>
  <c r="L225" i="7"/>
  <c r="H225" i="7" s="1"/>
  <c r="L226" i="7"/>
  <c r="H226" i="7" s="1"/>
  <c r="L227" i="7"/>
  <c r="H227" i="7" s="1"/>
  <c r="L228" i="7"/>
  <c r="H228" i="7" s="1"/>
  <c r="L229" i="7"/>
  <c r="H229" i="7" s="1"/>
  <c r="L230" i="7"/>
  <c r="H230" i="7" s="1"/>
  <c r="L231" i="7"/>
  <c r="H231" i="7" s="1"/>
  <c r="L232" i="7"/>
  <c r="H232" i="7" s="1"/>
  <c r="L233" i="7"/>
  <c r="H233" i="7" s="1"/>
  <c r="L234" i="7"/>
  <c r="H234" i="7" s="1"/>
  <c r="L235" i="7"/>
  <c r="H235" i="7" s="1"/>
  <c r="L236" i="7"/>
  <c r="H236" i="7" s="1"/>
  <c r="L237" i="7"/>
  <c r="H237" i="7" s="1"/>
  <c r="L238" i="7"/>
  <c r="H238" i="7" s="1"/>
  <c r="L239" i="7"/>
  <c r="H239" i="7" s="1"/>
  <c r="L240" i="7"/>
  <c r="H240" i="7" s="1"/>
  <c r="L241" i="7"/>
  <c r="H241" i="7" s="1"/>
  <c r="L242" i="7"/>
  <c r="H242" i="7" s="1"/>
  <c r="L243" i="7"/>
  <c r="H243" i="7" s="1"/>
  <c r="L244" i="7"/>
  <c r="H244" i="7" s="1"/>
  <c r="L245" i="7"/>
  <c r="H245" i="7" s="1"/>
  <c r="L246" i="7"/>
  <c r="H246" i="7" s="1"/>
  <c r="L247" i="7"/>
  <c r="H247" i="7" s="1"/>
  <c r="L248" i="7"/>
  <c r="H248" i="7" s="1"/>
  <c r="L249" i="7"/>
  <c r="H249" i="7" s="1"/>
  <c r="L250" i="7"/>
  <c r="H250" i="7" s="1"/>
  <c r="L251" i="7"/>
  <c r="H251" i="7" s="1"/>
  <c r="L252" i="7"/>
  <c r="H252" i="7" s="1"/>
  <c r="L253" i="7"/>
  <c r="H253" i="7" s="1"/>
  <c r="L254" i="7"/>
  <c r="H254" i="7" s="1"/>
  <c r="L255" i="7"/>
  <c r="H255" i="7" s="1"/>
  <c r="L256" i="7"/>
  <c r="H256" i="7" s="1"/>
  <c r="L257" i="7"/>
  <c r="H257" i="7" s="1"/>
  <c r="L258" i="7"/>
  <c r="H258" i="7" s="1"/>
  <c r="L259" i="7"/>
  <c r="H259" i="7" s="1"/>
  <c r="L260" i="7"/>
  <c r="H260" i="7" s="1"/>
  <c r="L261" i="7"/>
  <c r="H261" i="7" s="1"/>
  <c r="L262" i="7"/>
  <c r="H262" i="7" s="1"/>
  <c r="L263" i="7"/>
  <c r="H263" i="7" s="1"/>
  <c r="L264" i="7"/>
  <c r="H264" i="7" s="1"/>
  <c r="L265" i="7"/>
  <c r="H265" i="7" s="1"/>
  <c r="L266" i="7"/>
  <c r="H266" i="7" s="1"/>
  <c r="L267" i="7"/>
  <c r="H267" i="7" s="1"/>
  <c r="L268" i="7"/>
  <c r="H268" i="7" s="1"/>
  <c r="L269" i="7"/>
  <c r="H269" i="7" s="1"/>
  <c r="L270" i="7"/>
  <c r="H270" i="7" s="1"/>
  <c r="L271" i="7"/>
  <c r="H271" i="7" s="1"/>
  <c r="L272" i="7"/>
  <c r="H272" i="7" s="1"/>
  <c r="L273" i="7"/>
  <c r="H273" i="7" s="1"/>
  <c r="L274" i="7"/>
  <c r="H274" i="7" s="1"/>
  <c r="L275" i="7"/>
  <c r="H275" i="7" s="1"/>
  <c r="L276" i="7"/>
  <c r="H276" i="7" s="1"/>
  <c r="L277" i="7"/>
  <c r="H277" i="7" s="1"/>
  <c r="L278" i="7"/>
  <c r="H278" i="7" s="1"/>
  <c r="L279" i="7"/>
  <c r="H279" i="7" s="1"/>
  <c r="L280" i="7"/>
  <c r="H280" i="7" s="1"/>
  <c r="L281" i="7"/>
  <c r="H281" i="7" s="1"/>
  <c r="L282" i="7"/>
  <c r="H282" i="7" s="1"/>
  <c r="L283" i="7"/>
  <c r="H283" i="7" s="1"/>
  <c r="L284" i="7"/>
  <c r="H284" i="7" s="1"/>
  <c r="L285" i="7"/>
  <c r="H285" i="7" s="1"/>
  <c r="L286" i="7"/>
  <c r="H286" i="7" s="1"/>
  <c r="L287" i="7"/>
  <c r="H287" i="7" s="1"/>
  <c r="L288" i="7"/>
  <c r="H288" i="7" s="1"/>
  <c r="L289" i="7"/>
  <c r="H289" i="7" s="1"/>
  <c r="L290" i="7"/>
  <c r="H290" i="7" s="1"/>
  <c r="L291" i="7"/>
  <c r="H291" i="7" s="1"/>
  <c r="L292" i="7"/>
  <c r="H292" i="7" s="1"/>
  <c r="L293" i="7"/>
  <c r="H293" i="7" s="1"/>
  <c r="L294" i="7"/>
  <c r="H294" i="7" s="1"/>
  <c r="L295" i="7"/>
  <c r="H295" i="7" s="1"/>
  <c r="L296" i="7"/>
  <c r="H296" i="7" s="1"/>
  <c r="L297" i="7"/>
  <c r="H297" i="7" s="1"/>
  <c r="L298" i="7"/>
  <c r="H298" i="7" s="1"/>
  <c r="L299" i="7"/>
  <c r="H299" i="7" s="1"/>
  <c r="L300" i="7"/>
  <c r="H300" i="7" s="1"/>
  <c r="L301" i="7"/>
  <c r="H301" i="7" s="1"/>
  <c r="L302" i="7"/>
  <c r="H302" i="7" s="1"/>
  <c r="L303" i="7"/>
  <c r="H303" i="7" s="1"/>
  <c r="L304" i="7"/>
  <c r="H304" i="7" s="1"/>
  <c r="L305" i="7"/>
  <c r="H305" i="7" s="1"/>
  <c r="L306" i="7"/>
  <c r="H306" i="7" s="1"/>
  <c r="L307" i="7"/>
  <c r="H307" i="7" s="1"/>
  <c r="L308" i="7"/>
  <c r="H308" i="7" s="1"/>
  <c r="L309" i="7"/>
  <c r="H309" i="7" s="1"/>
  <c r="L310" i="7"/>
  <c r="H310" i="7" s="1"/>
  <c r="L311" i="7"/>
  <c r="H311" i="7" s="1"/>
  <c r="L312" i="7"/>
  <c r="H312" i="7" s="1"/>
  <c r="L313" i="7"/>
  <c r="H313" i="7" s="1"/>
  <c r="L314" i="7"/>
  <c r="H314" i="7" s="1"/>
  <c r="L315" i="7"/>
  <c r="H315" i="7" s="1"/>
  <c r="L316" i="7"/>
  <c r="H316" i="7" s="1"/>
  <c r="L317" i="7"/>
  <c r="H317" i="7" s="1"/>
  <c r="L318" i="7"/>
  <c r="H318" i="7" s="1"/>
  <c r="L319" i="7"/>
  <c r="H319" i="7" s="1"/>
  <c r="L320" i="7"/>
  <c r="H320" i="7" s="1"/>
  <c r="L321" i="7"/>
  <c r="H321" i="7" s="1"/>
  <c r="L322" i="7"/>
  <c r="H322" i="7" s="1"/>
  <c r="L323" i="7"/>
  <c r="H323" i="7" s="1"/>
  <c r="L324" i="7"/>
  <c r="H324" i="7" s="1"/>
  <c r="L325" i="7"/>
  <c r="H325" i="7" s="1"/>
  <c r="L326" i="7"/>
  <c r="H326" i="7" s="1"/>
  <c r="L327" i="7"/>
  <c r="H327" i="7" s="1"/>
  <c r="L328" i="7"/>
  <c r="H328" i="7" s="1"/>
  <c r="L329" i="7"/>
  <c r="H329" i="7" s="1"/>
  <c r="L330" i="7"/>
  <c r="H330" i="7" s="1"/>
  <c r="L331" i="7"/>
  <c r="H331" i="7" s="1"/>
  <c r="L332" i="7"/>
  <c r="H332" i="7" s="1"/>
  <c r="L333" i="7"/>
  <c r="H333" i="7" s="1"/>
  <c r="L334" i="7"/>
  <c r="H334" i="7" s="1"/>
  <c r="L335" i="7"/>
  <c r="H335" i="7" s="1"/>
  <c r="L336" i="7"/>
  <c r="H336" i="7" s="1"/>
  <c r="L337" i="7"/>
  <c r="H337" i="7" s="1"/>
  <c r="L338" i="7"/>
  <c r="H338" i="7" s="1"/>
  <c r="L339" i="7"/>
  <c r="H339" i="7" s="1"/>
  <c r="L340" i="7"/>
  <c r="H340" i="7" s="1"/>
  <c r="L341" i="7"/>
  <c r="H341" i="7" s="1"/>
  <c r="L342" i="7"/>
  <c r="H342" i="7" s="1"/>
  <c r="L343" i="7"/>
  <c r="H343" i="7" s="1"/>
  <c r="L344" i="7"/>
  <c r="H344" i="7" s="1"/>
  <c r="L345" i="7"/>
  <c r="H345" i="7" s="1"/>
  <c r="L346" i="7"/>
  <c r="H346" i="7" s="1"/>
  <c r="L347" i="7"/>
  <c r="H347" i="7" s="1"/>
  <c r="L348" i="7"/>
  <c r="H348" i="7" s="1"/>
  <c r="L349" i="7"/>
  <c r="H349" i="7" s="1"/>
  <c r="L350" i="7"/>
  <c r="H350" i="7" s="1"/>
  <c r="L351" i="7"/>
  <c r="H351" i="7" s="1"/>
  <c r="L352" i="7"/>
  <c r="H352" i="7" s="1"/>
  <c r="L353" i="7"/>
  <c r="H353" i="7" s="1"/>
  <c r="L354" i="7"/>
  <c r="H354" i="7" s="1"/>
  <c r="L355" i="7"/>
  <c r="H355" i="7" s="1"/>
  <c r="L356" i="7"/>
  <c r="H356" i="7" s="1"/>
  <c r="L357" i="7"/>
  <c r="H357" i="7" s="1"/>
  <c r="L358" i="7"/>
  <c r="H358" i="7" s="1"/>
  <c r="L359" i="7"/>
  <c r="H359" i="7" s="1"/>
  <c r="L360" i="7"/>
  <c r="H360" i="7" s="1"/>
  <c r="L361" i="7"/>
  <c r="H361" i="7" s="1"/>
  <c r="L362" i="7"/>
  <c r="H362" i="7" s="1"/>
  <c r="L363" i="7"/>
  <c r="H363" i="7" s="1"/>
  <c r="L364" i="7"/>
  <c r="H364" i="7" s="1"/>
  <c r="L365" i="7"/>
  <c r="H365" i="7" s="1"/>
  <c r="L366" i="7"/>
  <c r="H366" i="7" s="1"/>
  <c r="L367" i="7"/>
  <c r="H367" i="7" s="1"/>
  <c r="L368" i="7"/>
  <c r="H368" i="7" s="1"/>
  <c r="L369" i="7"/>
  <c r="H369" i="7" s="1"/>
  <c r="L370" i="7"/>
  <c r="H370" i="7" s="1"/>
  <c r="L371" i="7"/>
  <c r="H371" i="7" s="1"/>
  <c r="L372" i="7"/>
  <c r="H372" i="7" s="1"/>
  <c r="L373" i="7"/>
  <c r="H373" i="7" s="1"/>
  <c r="L374" i="7"/>
  <c r="H374" i="7" s="1"/>
  <c r="L375" i="7"/>
  <c r="H375" i="7" s="1"/>
  <c r="L376" i="7"/>
  <c r="H376" i="7" s="1"/>
  <c r="L377" i="7"/>
  <c r="H377" i="7" s="1"/>
  <c r="L378" i="7"/>
  <c r="H378" i="7" s="1"/>
  <c r="L379" i="7"/>
  <c r="H379" i="7" s="1"/>
  <c r="L380" i="7"/>
  <c r="H380" i="7" s="1"/>
  <c r="L381" i="7"/>
  <c r="H381" i="7" s="1"/>
  <c r="L382" i="7"/>
  <c r="H382" i="7" s="1"/>
  <c r="L383" i="7"/>
  <c r="H383" i="7" s="1"/>
  <c r="L384" i="7"/>
  <c r="H384" i="7" s="1"/>
  <c r="L385" i="7"/>
  <c r="H385" i="7" s="1"/>
  <c r="L386" i="7"/>
  <c r="H386" i="7" s="1"/>
  <c r="L387" i="7"/>
  <c r="H387" i="7" s="1"/>
  <c r="L388" i="7"/>
  <c r="H388" i="7" s="1"/>
  <c r="L389" i="7"/>
  <c r="H389" i="7" s="1"/>
  <c r="L390" i="7"/>
  <c r="H390" i="7" s="1"/>
  <c r="L391" i="7"/>
  <c r="H391" i="7" s="1"/>
  <c r="L392" i="7"/>
  <c r="H392" i="7" s="1"/>
  <c r="L393" i="7"/>
  <c r="H393" i="7" s="1"/>
  <c r="L394" i="7"/>
  <c r="H394" i="7" s="1"/>
  <c r="L395" i="7"/>
  <c r="H395" i="7" s="1"/>
  <c r="L396" i="7"/>
  <c r="H396" i="7" s="1"/>
  <c r="L397" i="7"/>
  <c r="H397" i="7" s="1"/>
  <c r="L398" i="7"/>
  <c r="H398" i="7" s="1"/>
  <c r="L399" i="7"/>
  <c r="H399" i="7" s="1"/>
  <c r="L400" i="7"/>
  <c r="H400" i="7" s="1"/>
  <c r="L401" i="7"/>
  <c r="H401" i="7" s="1"/>
  <c r="L402" i="7"/>
  <c r="H402" i="7" s="1"/>
  <c r="L403" i="7"/>
  <c r="H403" i="7" s="1"/>
  <c r="L404" i="7"/>
  <c r="H404" i="7" s="1"/>
  <c r="L405" i="7"/>
  <c r="H405" i="7" s="1"/>
  <c r="L406" i="7"/>
  <c r="H406" i="7" s="1"/>
  <c r="L407" i="7"/>
  <c r="H407" i="7" s="1"/>
  <c r="L408" i="7"/>
  <c r="H408" i="7" s="1"/>
  <c r="L409" i="7"/>
  <c r="H409" i="7" s="1"/>
  <c r="L410" i="7"/>
  <c r="H410" i="7" s="1"/>
  <c r="L411" i="7"/>
  <c r="H411" i="7" s="1"/>
  <c r="L412" i="7"/>
  <c r="H412" i="7" s="1"/>
  <c r="L413" i="7"/>
  <c r="H413" i="7" s="1"/>
  <c r="L414" i="7"/>
  <c r="H414" i="7" s="1"/>
  <c r="L415" i="7"/>
  <c r="H415" i="7" s="1"/>
  <c r="L416" i="7"/>
  <c r="H416" i="7" s="1"/>
  <c r="L417" i="7"/>
  <c r="H417" i="7" s="1"/>
  <c r="L418" i="7"/>
  <c r="H418" i="7" s="1"/>
  <c r="L419" i="7"/>
  <c r="H419" i="7" s="1"/>
  <c r="L420" i="7"/>
  <c r="H420" i="7" s="1"/>
  <c r="L421" i="7"/>
  <c r="H421" i="7" s="1"/>
  <c r="L422" i="7"/>
  <c r="H422" i="7" s="1"/>
  <c r="L423" i="7"/>
  <c r="H423" i="7" s="1"/>
  <c r="L424" i="7"/>
  <c r="H424" i="7" s="1"/>
  <c r="L425" i="7"/>
  <c r="H425" i="7" s="1"/>
  <c r="L426" i="7"/>
  <c r="H426" i="7" s="1"/>
  <c r="L427" i="7"/>
  <c r="H427" i="7" s="1"/>
  <c r="L428" i="7"/>
  <c r="H428" i="7" s="1"/>
  <c r="L429" i="7"/>
  <c r="H429" i="7" s="1"/>
  <c r="L430" i="7"/>
  <c r="H430" i="7" s="1"/>
  <c r="L431" i="7"/>
  <c r="H431" i="7" s="1"/>
  <c r="L432" i="7"/>
  <c r="H432" i="7" s="1"/>
  <c r="L433" i="7"/>
  <c r="H433" i="7" s="1"/>
  <c r="L434" i="7"/>
  <c r="H434" i="7" s="1"/>
  <c r="L435" i="7"/>
  <c r="H435" i="7" s="1"/>
  <c r="L436" i="7"/>
  <c r="H436" i="7" s="1"/>
  <c r="L437" i="7"/>
  <c r="H437" i="7" s="1"/>
  <c r="L438" i="7"/>
  <c r="H438" i="7" s="1"/>
  <c r="L439" i="7"/>
  <c r="H439" i="7" s="1"/>
  <c r="L440" i="7"/>
  <c r="H440" i="7" s="1"/>
  <c r="L441" i="7"/>
  <c r="H441" i="7" s="1"/>
  <c r="L442" i="7"/>
  <c r="H442" i="7" s="1"/>
  <c r="L443" i="7"/>
  <c r="H443" i="7" s="1"/>
  <c r="L444" i="7"/>
  <c r="H444" i="7" s="1"/>
  <c r="L445" i="7"/>
  <c r="H445" i="7" s="1"/>
  <c r="L446" i="7"/>
  <c r="H446" i="7" s="1"/>
  <c r="L447" i="7"/>
  <c r="H447" i="7" s="1"/>
  <c r="L448" i="7"/>
  <c r="H448" i="7" s="1"/>
  <c r="L449" i="7"/>
  <c r="H449" i="7" s="1"/>
  <c r="L450" i="7"/>
  <c r="H450" i="7" s="1"/>
  <c r="L451" i="7"/>
  <c r="H451" i="7" s="1"/>
  <c r="L452" i="7"/>
  <c r="H452" i="7" s="1"/>
  <c r="L453" i="7"/>
  <c r="H453" i="7" s="1"/>
  <c r="L454" i="7"/>
  <c r="H454" i="7" s="1"/>
  <c r="L455" i="7"/>
  <c r="H455" i="7" s="1"/>
  <c r="L456" i="7"/>
  <c r="H456" i="7" s="1"/>
  <c r="L457" i="7"/>
  <c r="H457" i="7" s="1"/>
  <c r="L458" i="7"/>
  <c r="H458" i="7" s="1"/>
  <c r="L459" i="7"/>
  <c r="H459" i="7" s="1"/>
  <c r="L460" i="7"/>
  <c r="H460" i="7" s="1"/>
  <c r="L461" i="7"/>
  <c r="H461" i="7" s="1"/>
  <c r="L462" i="7"/>
  <c r="H462" i="7" s="1"/>
  <c r="L463" i="7"/>
  <c r="H463" i="7" s="1"/>
  <c r="L464" i="7"/>
  <c r="H464" i="7" s="1"/>
  <c r="L465" i="7"/>
  <c r="H465" i="7" s="1"/>
  <c r="L466" i="7"/>
  <c r="H466" i="7" s="1"/>
  <c r="L467" i="7"/>
  <c r="H467" i="7" s="1"/>
  <c r="L468" i="7"/>
  <c r="H468" i="7" s="1"/>
  <c r="L469" i="7"/>
  <c r="H469" i="7" s="1"/>
  <c r="L470" i="7"/>
  <c r="H470" i="7" s="1"/>
  <c r="L471" i="7"/>
  <c r="H471" i="7" s="1"/>
  <c r="L472" i="7"/>
  <c r="H472" i="7" s="1"/>
  <c r="L473" i="7"/>
  <c r="H473" i="7" s="1"/>
  <c r="L474" i="7"/>
  <c r="H474" i="7" s="1"/>
  <c r="L475" i="7"/>
  <c r="H475" i="7" s="1"/>
  <c r="N475" i="7" s="1"/>
  <c r="O475" i="7" s="1"/>
  <c r="P475" i="7" s="1"/>
  <c r="M475" i="7" s="1"/>
  <c r="I475" i="7" s="1"/>
  <c r="L476" i="7"/>
  <c r="H476" i="7" s="1"/>
  <c r="L477" i="7"/>
  <c r="H477" i="7" s="1"/>
  <c r="L478" i="7"/>
  <c r="H478" i="7" s="1"/>
  <c r="L479" i="7"/>
  <c r="H479" i="7" s="1"/>
  <c r="L480" i="7"/>
  <c r="H480" i="7" s="1"/>
  <c r="L481" i="7"/>
  <c r="H481" i="7" s="1"/>
  <c r="L482" i="7"/>
  <c r="H482" i="7" s="1"/>
  <c r="L483" i="7"/>
  <c r="H483" i="7" s="1"/>
  <c r="L484" i="7"/>
  <c r="H484" i="7" s="1"/>
  <c r="L485" i="7"/>
  <c r="H485" i="7" s="1"/>
  <c r="L486" i="7"/>
  <c r="H486" i="7" s="1"/>
  <c r="L487" i="7"/>
  <c r="H487" i="7" s="1"/>
  <c r="L488" i="7"/>
  <c r="H488" i="7" s="1"/>
  <c r="L489" i="7"/>
  <c r="H489" i="7" s="1"/>
  <c r="L490" i="7"/>
  <c r="H490" i="7" s="1"/>
  <c r="L491" i="7"/>
  <c r="H491" i="7" s="1"/>
  <c r="N491" i="7" s="1"/>
  <c r="O491" i="7" s="1"/>
  <c r="P491" i="7" s="1"/>
  <c r="M491" i="7" s="1"/>
  <c r="I491" i="7" s="1"/>
  <c r="L492" i="7"/>
  <c r="H492" i="7" s="1"/>
  <c r="L493" i="7"/>
  <c r="H493" i="7" s="1"/>
  <c r="L494" i="7"/>
  <c r="H494" i="7" s="1"/>
  <c r="L495" i="7"/>
  <c r="H495" i="7" s="1"/>
  <c r="L496" i="7"/>
  <c r="H496" i="7" s="1"/>
  <c r="L497" i="7"/>
  <c r="H497" i="7" s="1"/>
  <c r="L498" i="7"/>
  <c r="H498" i="7" s="1"/>
  <c r="L499" i="7"/>
  <c r="H499" i="7" s="1"/>
  <c r="L500" i="7"/>
  <c r="H500" i="7" s="1"/>
  <c r="L501" i="7"/>
  <c r="H501" i="7" s="1"/>
  <c r="L502" i="7"/>
  <c r="H502" i="7" s="1"/>
  <c r="L503" i="7"/>
  <c r="H503" i="7" s="1"/>
  <c r="L504" i="7"/>
  <c r="H504" i="7" s="1"/>
  <c r="L505" i="7"/>
  <c r="H505" i="7" s="1"/>
  <c r="D10" i="70"/>
  <c r="O25" i="70"/>
  <c r="N25" i="70"/>
  <c r="M25" i="70"/>
  <c r="L25" i="70"/>
  <c r="K25" i="70"/>
  <c r="J25" i="70"/>
  <c r="I25" i="70"/>
  <c r="H25" i="70"/>
  <c r="G25" i="70"/>
  <c r="F25" i="70"/>
  <c r="E25" i="70"/>
  <c r="D25" i="70"/>
  <c r="P15" i="70"/>
  <c r="O10" i="70"/>
  <c r="N10" i="70"/>
  <c r="M10" i="70"/>
  <c r="L10" i="70"/>
  <c r="K10" i="70"/>
  <c r="J10" i="70"/>
  <c r="I10" i="70"/>
  <c r="H10" i="70"/>
  <c r="G10" i="70"/>
  <c r="F10" i="70"/>
  <c r="E10" i="70"/>
  <c r="P9" i="70"/>
  <c r="P7" i="70"/>
  <c r="O454" i="48"/>
  <c r="P454" i="48" s="1"/>
  <c r="M454" i="48" s="1"/>
  <c r="I454" i="48" s="1"/>
  <c r="P334" i="48"/>
  <c r="M334" i="48" s="1"/>
  <c r="I334" i="48" s="1"/>
  <c r="O446" i="44"/>
  <c r="P446" i="44" s="1"/>
  <c r="M446" i="44" s="1"/>
  <c r="I446" i="44" s="1"/>
  <c r="O500" i="44"/>
  <c r="P500" i="44" s="1"/>
  <c r="M500" i="44" s="1"/>
  <c r="I500" i="44" s="1"/>
  <c r="O167" i="46"/>
  <c r="P167" i="46" s="1"/>
  <c r="M167" i="46" s="1"/>
  <c r="I167" i="46" s="1"/>
  <c r="P81" i="46"/>
  <c r="M81" i="46" s="1"/>
  <c r="I81" i="46" s="1"/>
  <c r="P101" i="46"/>
  <c r="M101" i="46" s="1"/>
  <c r="I101" i="46" s="1"/>
  <c r="P175" i="46"/>
  <c r="M175" i="46" s="1"/>
  <c r="I175" i="46" s="1"/>
  <c r="P179" i="46"/>
  <c r="M179" i="46" s="1"/>
  <c r="I179" i="46" s="1"/>
  <c r="O379" i="46"/>
  <c r="P379" i="46" s="1"/>
  <c r="M379" i="46" s="1"/>
  <c r="I379" i="46" s="1"/>
  <c r="O403" i="46"/>
  <c r="P403" i="46" s="1"/>
  <c r="M403" i="46" s="1"/>
  <c r="I403" i="46" s="1"/>
  <c r="P307" i="46"/>
  <c r="M307" i="46" s="1"/>
  <c r="I307" i="46" s="1"/>
  <c r="P315" i="46"/>
  <c r="M315" i="46" s="1"/>
  <c r="I315" i="46" s="1"/>
  <c r="P333" i="46"/>
  <c r="M333" i="46" s="1"/>
  <c r="I333" i="46" s="1"/>
  <c r="P345" i="46"/>
  <c r="M345" i="46" s="1"/>
  <c r="I345" i="46" s="1"/>
  <c r="P150" i="48"/>
  <c r="M150" i="48" s="1"/>
  <c r="I150" i="48" s="1"/>
  <c r="O226" i="48"/>
  <c r="P226" i="48" s="1"/>
  <c r="M226" i="48" s="1"/>
  <c r="I226" i="48" s="1"/>
  <c r="P406" i="48"/>
  <c r="M406" i="48" s="1"/>
  <c r="I406" i="48" s="1"/>
  <c r="P114" i="48"/>
  <c r="M114" i="48" s="1"/>
  <c r="I114" i="48" s="1"/>
  <c r="P152" i="48"/>
  <c r="M152" i="48" s="1"/>
  <c r="I152" i="48" s="1"/>
  <c r="P122" i="48"/>
  <c r="M122" i="48" s="1"/>
  <c r="I122" i="48" s="1"/>
  <c r="P202" i="48"/>
  <c r="M202" i="48" s="1"/>
  <c r="I202" i="48" s="1"/>
  <c r="O262" i="48"/>
  <c r="P262" i="48" s="1"/>
  <c r="M262" i="48" s="1"/>
  <c r="I262" i="48" s="1"/>
  <c r="P236" i="48"/>
  <c r="M236" i="48" s="1"/>
  <c r="I236" i="48" s="1"/>
  <c r="O73" i="49"/>
  <c r="P73" i="49" s="1"/>
  <c r="M73" i="49" s="1"/>
  <c r="I73" i="49" s="1"/>
  <c r="O97" i="49"/>
  <c r="P97" i="49" s="1"/>
  <c r="M97" i="49" s="1"/>
  <c r="I97" i="49" s="1"/>
  <c r="O105" i="49"/>
  <c r="P105" i="49" s="1"/>
  <c r="M105" i="49" s="1"/>
  <c r="I105" i="49" s="1"/>
  <c r="O113" i="49"/>
  <c r="P113" i="49" s="1"/>
  <c r="M113" i="49" s="1"/>
  <c r="I113" i="49" s="1"/>
  <c r="O117" i="49"/>
  <c r="P117" i="49" s="1"/>
  <c r="M117" i="49" s="1"/>
  <c r="I117" i="49" s="1"/>
  <c r="O121" i="49"/>
  <c r="P121" i="49" s="1"/>
  <c r="M121" i="49" s="1"/>
  <c r="I121" i="49" s="1"/>
  <c r="O125" i="49"/>
  <c r="P125" i="49" s="1"/>
  <c r="M125" i="49" s="1"/>
  <c r="I125" i="49" s="1"/>
  <c r="O129" i="49"/>
  <c r="P129" i="49" s="1"/>
  <c r="M129" i="49" s="1"/>
  <c r="I129" i="49" s="1"/>
  <c r="O133" i="49"/>
  <c r="P133" i="49" s="1"/>
  <c r="M133" i="49" s="1"/>
  <c r="I133" i="49" s="1"/>
  <c r="O143" i="49"/>
  <c r="P143" i="49" s="1"/>
  <c r="M143" i="49" s="1"/>
  <c r="I143" i="49" s="1"/>
  <c r="O149" i="49"/>
  <c r="P149" i="49" s="1"/>
  <c r="M149" i="49" s="1"/>
  <c r="I149" i="49" s="1"/>
  <c r="O175" i="49"/>
  <c r="P175" i="49" s="1"/>
  <c r="M175" i="49" s="1"/>
  <c r="I175" i="49" s="1"/>
  <c r="O277" i="49"/>
  <c r="P277" i="49" s="1"/>
  <c r="M277" i="49" s="1"/>
  <c r="I277" i="49" s="1"/>
  <c r="O293" i="49"/>
  <c r="P293" i="49" s="1"/>
  <c r="M293" i="49" s="1"/>
  <c r="I293" i="49" s="1"/>
  <c r="O309" i="49"/>
  <c r="P309" i="49" s="1"/>
  <c r="M309" i="49" s="1"/>
  <c r="I309" i="49" s="1"/>
  <c r="O325" i="49"/>
  <c r="P325" i="49" s="1"/>
  <c r="M325" i="49" s="1"/>
  <c r="I325" i="49" s="1"/>
  <c r="P77" i="49"/>
  <c r="M77" i="49" s="1"/>
  <c r="I77" i="49" s="1"/>
  <c r="O79" i="49"/>
  <c r="P79" i="49" s="1"/>
  <c r="M79" i="49" s="1"/>
  <c r="I79" i="49" s="1"/>
  <c r="P85" i="49"/>
  <c r="M85" i="49" s="1"/>
  <c r="I85" i="49" s="1"/>
  <c r="P101" i="49"/>
  <c r="M101" i="49" s="1"/>
  <c r="I101" i="49" s="1"/>
  <c r="O103" i="49"/>
  <c r="P103" i="49" s="1"/>
  <c r="M103" i="49" s="1"/>
  <c r="I103" i="49" s="1"/>
  <c r="P109" i="49"/>
  <c r="M109" i="49" s="1"/>
  <c r="I109" i="49" s="1"/>
  <c r="O111" i="49"/>
  <c r="P111" i="49" s="1"/>
  <c r="M111" i="49" s="1"/>
  <c r="I111" i="49" s="1"/>
  <c r="P115" i="49"/>
  <c r="M115" i="49" s="1"/>
  <c r="I115" i="49" s="1"/>
  <c r="P119" i="49"/>
  <c r="M119" i="49" s="1"/>
  <c r="I119" i="49" s="1"/>
  <c r="P123" i="49"/>
  <c r="M123" i="49" s="1"/>
  <c r="I123" i="49" s="1"/>
  <c r="P127" i="49"/>
  <c r="M127" i="49" s="1"/>
  <c r="I127" i="49" s="1"/>
  <c r="P131" i="49"/>
  <c r="M131" i="49" s="1"/>
  <c r="I131" i="49" s="1"/>
  <c r="P135" i="49"/>
  <c r="M135" i="49" s="1"/>
  <c r="I135" i="49" s="1"/>
  <c r="P151" i="49"/>
  <c r="M151" i="49" s="1"/>
  <c r="I151" i="49" s="1"/>
  <c r="P269" i="49"/>
  <c r="M269" i="49" s="1"/>
  <c r="I269" i="49" s="1"/>
  <c r="O273" i="49"/>
  <c r="P273" i="49" s="1"/>
  <c r="M273" i="49" s="1"/>
  <c r="I273" i="49" s="1"/>
  <c r="P285" i="49"/>
  <c r="M285" i="49" s="1"/>
  <c r="I285" i="49" s="1"/>
  <c r="O289" i="49"/>
  <c r="P289" i="49" s="1"/>
  <c r="M289" i="49" s="1"/>
  <c r="I289" i="49" s="1"/>
  <c r="P301" i="49"/>
  <c r="M301" i="49" s="1"/>
  <c r="I301" i="49" s="1"/>
  <c r="O305" i="49"/>
  <c r="P305" i="49" s="1"/>
  <c r="M305" i="49" s="1"/>
  <c r="I305" i="49" s="1"/>
  <c r="P317" i="49"/>
  <c r="M317" i="49" s="1"/>
  <c r="I317" i="49" s="1"/>
  <c r="O321" i="49"/>
  <c r="P321" i="49" s="1"/>
  <c r="M321" i="49" s="1"/>
  <c r="I321" i="49" s="1"/>
  <c r="P83" i="49"/>
  <c r="M83" i="49" s="1"/>
  <c r="I83" i="49" s="1"/>
  <c r="P99" i="49"/>
  <c r="M99" i="49" s="1"/>
  <c r="I99" i="49" s="1"/>
  <c r="P107" i="49"/>
  <c r="M107" i="49" s="1"/>
  <c r="I107" i="49" s="1"/>
  <c r="O141" i="49"/>
  <c r="P141" i="49" s="1"/>
  <c r="M141" i="49" s="1"/>
  <c r="I141" i="49" s="1"/>
  <c r="P281" i="49"/>
  <c r="M281" i="49" s="1"/>
  <c r="I281" i="49" s="1"/>
  <c r="P297" i="49"/>
  <c r="M297" i="49" s="1"/>
  <c r="I297" i="49" s="1"/>
  <c r="P313" i="49"/>
  <c r="M313" i="49" s="1"/>
  <c r="I313" i="49" s="1"/>
  <c r="P329" i="49"/>
  <c r="M329" i="49" s="1"/>
  <c r="I329" i="49" s="1"/>
  <c r="P139" i="49"/>
  <c r="M139" i="49" s="1"/>
  <c r="I139" i="49" s="1"/>
  <c r="P155" i="49"/>
  <c r="M155" i="49" s="1"/>
  <c r="I155" i="49" s="1"/>
  <c r="P271" i="49"/>
  <c r="M271" i="49" s="1"/>
  <c r="I271" i="49" s="1"/>
  <c r="P275" i="49"/>
  <c r="M275" i="49" s="1"/>
  <c r="I275" i="49" s="1"/>
  <c r="P279" i="49"/>
  <c r="M279" i="49" s="1"/>
  <c r="I279" i="49" s="1"/>
  <c r="P283" i="49"/>
  <c r="M283" i="49" s="1"/>
  <c r="I283" i="49" s="1"/>
  <c r="P287" i="49"/>
  <c r="M287" i="49" s="1"/>
  <c r="I287" i="49" s="1"/>
  <c r="P291" i="49"/>
  <c r="M291" i="49" s="1"/>
  <c r="I291" i="49" s="1"/>
  <c r="P295" i="49"/>
  <c r="M295" i="49" s="1"/>
  <c r="I295" i="49" s="1"/>
  <c r="P299" i="49"/>
  <c r="M299" i="49" s="1"/>
  <c r="I299" i="49" s="1"/>
  <c r="P303" i="49"/>
  <c r="M303" i="49" s="1"/>
  <c r="I303" i="49" s="1"/>
  <c r="P307" i="49"/>
  <c r="M307" i="49" s="1"/>
  <c r="I307" i="49" s="1"/>
  <c r="P311" i="49"/>
  <c r="M311" i="49" s="1"/>
  <c r="I311" i="49" s="1"/>
  <c r="P315" i="49"/>
  <c r="M315" i="49" s="1"/>
  <c r="I315" i="49" s="1"/>
  <c r="P319" i="49"/>
  <c r="M319" i="49" s="1"/>
  <c r="I319" i="49" s="1"/>
  <c r="P323" i="49"/>
  <c r="M323" i="49" s="1"/>
  <c r="I323" i="49" s="1"/>
  <c r="P327" i="49"/>
  <c r="M327" i="49" s="1"/>
  <c r="I327" i="49" s="1"/>
  <c r="P137" i="49"/>
  <c r="M137" i="49" s="1"/>
  <c r="I137" i="49" s="1"/>
  <c r="P145" i="49"/>
  <c r="M145" i="49" s="1"/>
  <c r="I145" i="49" s="1"/>
  <c r="P153" i="49"/>
  <c r="M153" i="49" s="1"/>
  <c r="I153" i="49" s="1"/>
  <c r="P185" i="49"/>
  <c r="M185" i="49" s="1"/>
  <c r="I185" i="49" s="1"/>
  <c r="N15" i="48"/>
  <c r="O15" i="48" s="1"/>
  <c r="P15" i="48" s="1"/>
  <c r="M15" i="48" s="1"/>
  <c r="I15" i="48" s="1"/>
  <c r="N9" i="8" s="1"/>
  <c r="N16" i="8" s="1"/>
  <c r="P26" i="48"/>
  <c r="M26" i="48" s="1"/>
  <c r="I26" i="48" s="1"/>
  <c r="P60" i="48"/>
  <c r="M60" i="48" s="1"/>
  <c r="I60" i="48" s="1"/>
  <c r="P72" i="48"/>
  <c r="M72" i="48" s="1"/>
  <c r="I72" i="48" s="1"/>
  <c r="P86" i="48"/>
  <c r="M86" i="48" s="1"/>
  <c r="I86" i="48" s="1"/>
  <c r="P31" i="46"/>
  <c r="M31" i="46" s="1"/>
  <c r="I31" i="46" s="1"/>
  <c r="P47" i="46"/>
  <c r="M47" i="46" s="1"/>
  <c r="I47" i="46" s="1"/>
  <c r="N16" i="46"/>
  <c r="O16" i="46" s="1"/>
  <c r="P135" i="46"/>
  <c r="M135" i="46" s="1"/>
  <c r="I135" i="46" s="1"/>
  <c r="P139" i="46"/>
  <c r="M139" i="46" s="1"/>
  <c r="I139" i="46" s="1"/>
  <c r="O229" i="46"/>
  <c r="P229" i="46" s="1"/>
  <c r="M229" i="46" s="1"/>
  <c r="I229" i="46" s="1"/>
  <c r="O237" i="46"/>
  <c r="P237" i="46" s="1"/>
  <c r="M237" i="46" s="1"/>
  <c r="I237" i="46" s="1"/>
  <c r="P367" i="46"/>
  <c r="M367" i="46" s="1"/>
  <c r="I367" i="46" s="1"/>
  <c r="O455" i="46"/>
  <c r="P455" i="46" s="1"/>
  <c r="M455" i="46" s="1"/>
  <c r="I455" i="46" s="1"/>
  <c r="O465" i="46"/>
  <c r="P465" i="46" s="1"/>
  <c r="M465" i="46" s="1"/>
  <c r="I465" i="46" s="1"/>
  <c r="O447" i="46"/>
  <c r="P447" i="46" s="1"/>
  <c r="M447" i="46" s="1"/>
  <c r="I447" i="46" s="1"/>
  <c r="O427" i="46"/>
  <c r="P427" i="46" s="1"/>
  <c r="M427" i="46" s="1"/>
  <c r="I427" i="46" s="1"/>
  <c r="O435" i="46"/>
  <c r="P435" i="46" s="1"/>
  <c r="M435" i="46" s="1"/>
  <c r="I435" i="46" s="1"/>
  <c r="O443" i="46"/>
  <c r="P443" i="46" s="1"/>
  <c r="M443" i="46" s="1"/>
  <c r="I443" i="46" s="1"/>
  <c r="N16" i="45"/>
  <c r="O16" i="45" s="1"/>
  <c r="P16" i="45" s="1"/>
  <c r="M16" i="45" s="1"/>
  <c r="I16" i="45" s="1"/>
  <c r="O82" i="44"/>
  <c r="P82" i="44" s="1"/>
  <c r="M82" i="44" s="1"/>
  <c r="I82" i="44" s="1"/>
  <c r="O72" i="44"/>
  <c r="P72" i="44" s="1"/>
  <c r="M72" i="44" s="1"/>
  <c r="I72" i="44" s="1"/>
  <c r="O148" i="44"/>
  <c r="P148" i="44" s="1"/>
  <c r="M148" i="44" s="1"/>
  <c r="I148" i="44" s="1"/>
  <c r="O164" i="44"/>
  <c r="P164" i="44" s="1"/>
  <c r="M164" i="44" s="1"/>
  <c r="I164" i="44" s="1"/>
  <c r="O180" i="44"/>
  <c r="P180" i="44" s="1"/>
  <c r="M180" i="44" s="1"/>
  <c r="I180" i="44" s="1"/>
  <c r="O196" i="44"/>
  <c r="P196" i="44" s="1"/>
  <c r="M196" i="44" s="1"/>
  <c r="I196" i="44" s="1"/>
  <c r="O344" i="44"/>
  <c r="P344" i="44" s="1"/>
  <c r="M344" i="44" s="1"/>
  <c r="I344" i="44" s="1"/>
  <c r="O348" i="44"/>
  <c r="P348" i="44" s="1"/>
  <c r="M348" i="44" s="1"/>
  <c r="I348" i="44" s="1"/>
  <c r="O352" i="44"/>
  <c r="P352" i="44" s="1"/>
  <c r="M352" i="44" s="1"/>
  <c r="I352" i="44" s="1"/>
  <c r="O356" i="44"/>
  <c r="P356" i="44" s="1"/>
  <c r="M356" i="44" s="1"/>
  <c r="I356" i="44" s="1"/>
  <c r="O358" i="44"/>
  <c r="P358" i="44" s="1"/>
  <c r="M358" i="44" s="1"/>
  <c r="I358" i="44" s="1"/>
  <c r="O360" i="44"/>
  <c r="P360" i="44" s="1"/>
  <c r="M360" i="44" s="1"/>
  <c r="I360" i="44" s="1"/>
  <c r="O364" i="44"/>
  <c r="P364" i="44" s="1"/>
  <c r="M364" i="44" s="1"/>
  <c r="I364" i="44" s="1"/>
  <c r="O368" i="44"/>
  <c r="P368" i="44" s="1"/>
  <c r="M368" i="44" s="1"/>
  <c r="I368" i="44" s="1"/>
  <c r="O372" i="44"/>
  <c r="P372" i="44" s="1"/>
  <c r="M372" i="44" s="1"/>
  <c r="I372" i="44" s="1"/>
  <c r="O374" i="44"/>
  <c r="P374" i="44" s="1"/>
  <c r="M374" i="44" s="1"/>
  <c r="I374" i="44" s="1"/>
  <c r="O376" i="44"/>
  <c r="P376" i="44" s="1"/>
  <c r="M376" i="44" s="1"/>
  <c r="I376" i="44" s="1"/>
  <c r="O380" i="44"/>
  <c r="P380" i="44" s="1"/>
  <c r="M380" i="44" s="1"/>
  <c r="I380" i="44" s="1"/>
  <c r="O384" i="44"/>
  <c r="P384" i="44" s="1"/>
  <c r="M384" i="44" s="1"/>
  <c r="I384" i="44" s="1"/>
  <c r="O388" i="44"/>
  <c r="P388" i="44" s="1"/>
  <c r="M388" i="44" s="1"/>
  <c r="I388" i="44" s="1"/>
  <c r="O390" i="44"/>
  <c r="P390" i="44" s="1"/>
  <c r="M390" i="44" s="1"/>
  <c r="I390" i="44" s="1"/>
  <c r="O408" i="44"/>
  <c r="P408" i="44" s="1"/>
  <c r="M408" i="44" s="1"/>
  <c r="I408" i="44" s="1"/>
  <c r="O414" i="44"/>
  <c r="P414" i="44" s="1"/>
  <c r="M414" i="44" s="1"/>
  <c r="I414" i="44" s="1"/>
  <c r="O418" i="44"/>
  <c r="P418" i="44" s="1"/>
  <c r="M418" i="44" s="1"/>
  <c r="I418" i="44" s="1"/>
  <c r="N16" i="42"/>
  <c r="O16" i="42" s="1"/>
  <c r="P16" i="42" s="1"/>
  <c r="M16" i="42" s="1"/>
  <c r="I16" i="42" s="1"/>
  <c r="O346" i="42"/>
  <c r="P346" i="42" s="1"/>
  <c r="M346" i="42" s="1"/>
  <c r="I346" i="42" s="1"/>
  <c r="O358" i="42"/>
  <c r="P358" i="42" s="1"/>
  <c r="M358" i="42" s="1"/>
  <c r="I358" i="42" s="1"/>
  <c r="O402" i="42"/>
  <c r="P402" i="42" s="1"/>
  <c r="M402" i="42" s="1"/>
  <c r="I402" i="42" s="1"/>
  <c r="O410" i="42"/>
  <c r="P410" i="42" s="1"/>
  <c r="M410" i="42" s="1"/>
  <c r="I410" i="42" s="1"/>
  <c r="O418" i="42"/>
  <c r="P418" i="42" s="1"/>
  <c r="M418" i="42" s="1"/>
  <c r="I418" i="42" s="1"/>
  <c r="P179" i="40"/>
  <c r="M179" i="40" s="1"/>
  <c r="I179" i="40" s="1"/>
  <c r="P187" i="40"/>
  <c r="M187" i="40" s="1"/>
  <c r="I187" i="40" s="1"/>
  <c r="P211" i="40"/>
  <c r="M211" i="40" s="1"/>
  <c r="I211" i="40" s="1"/>
  <c r="P219" i="40"/>
  <c r="M219" i="40" s="1"/>
  <c r="I219" i="40" s="1"/>
  <c r="P333" i="40"/>
  <c r="M333" i="40" s="1"/>
  <c r="I333" i="40" s="1"/>
  <c r="O315" i="40"/>
  <c r="P315" i="40" s="1"/>
  <c r="M315" i="40" s="1"/>
  <c r="I315" i="40" s="1"/>
  <c r="O371" i="40"/>
  <c r="P371" i="40" s="1"/>
  <c r="M371" i="40" s="1"/>
  <c r="I371" i="40" s="1"/>
  <c r="P351" i="40"/>
  <c r="M351" i="40" s="1"/>
  <c r="I351" i="40" s="1"/>
  <c r="P487" i="40"/>
  <c r="M487" i="40" s="1"/>
  <c r="I487" i="40" s="1"/>
  <c r="O423" i="40"/>
  <c r="P423" i="40" s="1"/>
  <c r="M423" i="40" s="1"/>
  <c r="I423" i="40" s="1"/>
  <c r="P455" i="40"/>
  <c r="M455" i="40" s="1"/>
  <c r="I455" i="40" s="1"/>
  <c r="P429" i="40"/>
  <c r="M429" i="40" s="1"/>
  <c r="I429" i="40" s="1"/>
  <c r="O221" i="39"/>
  <c r="P221" i="39" s="1"/>
  <c r="M221" i="39" s="1"/>
  <c r="I221" i="39" s="1"/>
  <c r="O269" i="39"/>
  <c r="P269" i="39" s="1"/>
  <c r="M269" i="39" s="1"/>
  <c r="I269" i="39" s="1"/>
  <c r="O503" i="39"/>
  <c r="P503" i="39" s="1"/>
  <c r="M503" i="39" s="1"/>
  <c r="I503" i="39" s="1"/>
  <c r="O223" i="39"/>
  <c r="P223" i="39" s="1"/>
  <c r="M223" i="39" s="1"/>
  <c r="I223" i="39" s="1"/>
  <c r="O229" i="39"/>
  <c r="P229" i="39" s="1"/>
  <c r="M229" i="39" s="1"/>
  <c r="I229" i="39" s="1"/>
  <c r="O271" i="39"/>
  <c r="P271" i="39" s="1"/>
  <c r="M271" i="39" s="1"/>
  <c r="I271" i="39" s="1"/>
  <c r="O277" i="39"/>
  <c r="P277" i="39" s="1"/>
  <c r="M277" i="39" s="1"/>
  <c r="I277" i="39" s="1"/>
  <c r="P215" i="39"/>
  <c r="M215" i="39" s="1"/>
  <c r="I215" i="39" s="1"/>
  <c r="P231" i="39"/>
  <c r="M231" i="39" s="1"/>
  <c r="I231" i="39" s="1"/>
  <c r="P227" i="39"/>
  <c r="M227" i="39" s="1"/>
  <c r="I227" i="39" s="1"/>
  <c r="P235" i="39"/>
  <c r="M235" i="39" s="1"/>
  <c r="I235" i="39" s="1"/>
  <c r="I275" i="39"/>
  <c r="P387" i="39"/>
  <c r="M387" i="39" s="1"/>
  <c r="I387" i="39" s="1"/>
  <c r="P201" i="39"/>
  <c r="M201" i="39" s="1"/>
  <c r="I201" i="39" s="1"/>
  <c r="P209" i="39"/>
  <c r="M209" i="39" s="1"/>
  <c r="I209" i="39" s="1"/>
  <c r="P241" i="39"/>
  <c r="M241" i="39" s="1"/>
  <c r="I241" i="39" s="1"/>
  <c r="P265" i="39"/>
  <c r="M265" i="39" s="1"/>
  <c r="I265" i="39" s="1"/>
  <c r="I390" i="39"/>
  <c r="I24" i="39"/>
  <c r="I20" i="39"/>
  <c r="I22" i="39"/>
  <c r="I393" i="39"/>
  <c r="I395" i="39"/>
  <c r="I401" i="39"/>
  <c r="L49" i="8"/>
  <c r="I494" i="44"/>
  <c r="I424" i="42"/>
  <c r="I478" i="44"/>
  <c r="I434" i="44"/>
  <c r="I95" i="46"/>
  <c r="I27" i="46"/>
  <c r="I386" i="39"/>
  <c r="I124" i="42"/>
  <c r="I236" i="44"/>
  <c r="I352" i="43"/>
  <c r="I334" i="44"/>
  <c r="I486" i="44"/>
  <c r="I502" i="44"/>
  <c r="I407" i="46"/>
  <c r="I316" i="44"/>
  <c r="I488" i="44"/>
  <c r="I504" i="44"/>
  <c r="I394" i="48"/>
  <c r="I222" i="48"/>
  <c r="I382" i="48"/>
  <c r="I158" i="48"/>
  <c r="I268" i="48"/>
  <c r="I378" i="48"/>
  <c r="I344" i="48"/>
  <c r="I244" i="48"/>
  <c r="I316" i="48"/>
  <c r="I272" i="48"/>
  <c r="I296" i="48"/>
  <c r="I356" i="48"/>
  <c r="I372" i="48"/>
  <c r="I376" i="48"/>
  <c r="I388" i="48"/>
  <c r="I392" i="48"/>
  <c r="I416" i="48"/>
  <c r="I432" i="48"/>
  <c r="I460" i="48"/>
  <c r="I329" i="46"/>
  <c r="I361" i="46"/>
  <c r="I381" i="46"/>
  <c r="I293" i="46"/>
  <c r="I409" i="46"/>
  <c r="I282" i="44"/>
  <c r="I298" i="44"/>
  <c r="I262" i="44"/>
  <c r="I294" i="44"/>
  <c r="I310" i="44"/>
  <c r="I322" i="44"/>
  <c r="I204" i="44"/>
  <c r="I250" i="44"/>
  <c r="I286" i="44"/>
  <c r="I318" i="44"/>
  <c r="I336" i="44"/>
  <c r="I424" i="44"/>
  <c r="I428" i="44"/>
  <c r="I454" i="44"/>
  <c r="I458" i="44"/>
  <c r="I466" i="44"/>
  <c r="I234" i="43"/>
  <c r="I48" i="41"/>
  <c r="I340" i="41"/>
  <c r="I372" i="41"/>
  <c r="I47" i="40"/>
  <c r="O8" i="67"/>
  <c r="B149" i="66"/>
  <c r="D149" i="66" s="1"/>
  <c r="B150" i="66"/>
  <c r="D150" i="66" s="1"/>
  <c r="B148" i="66"/>
  <c r="D148" i="66" s="1"/>
  <c r="I121" i="58"/>
  <c r="I162" i="58"/>
  <c r="D9" i="69"/>
  <c r="F39" i="1"/>
  <c r="E53" i="1"/>
  <c r="E9" i="69"/>
  <c r="E15" i="69" s="1"/>
  <c r="E16" i="69" s="1"/>
  <c r="F9" i="69"/>
  <c r="F15" i="69" s="1"/>
  <c r="F16" i="69" s="1"/>
  <c r="G9" i="69"/>
  <c r="G15" i="69" s="1"/>
  <c r="G16" i="69" s="1"/>
  <c r="H9" i="69"/>
  <c r="H15" i="69" s="1"/>
  <c r="H16" i="69" s="1"/>
  <c r="I9" i="69"/>
  <c r="I15" i="69" s="1"/>
  <c r="I16" i="69" s="1"/>
  <c r="J9" i="69"/>
  <c r="J15" i="69" s="1"/>
  <c r="J16" i="69" s="1"/>
  <c r="K9" i="69"/>
  <c r="K15" i="69" s="1"/>
  <c r="K16" i="69" s="1"/>
  <c r="L9" i="69"/>
  <c r="L15" i="69" s="1"/>
  <c r="L16" i="69" s="1"/>
  <c r="M9" i="69"/>
  <c r="M15" i="69" s="1"/>
  <c r="M16" i="69" s="1"/>
  <c r="N9" i="69"/>
  <c r="N15" i="69" s="1"/>
  <c r="N16" i="69" s="1"/>
  <c r="O9" i="69"/>
  <c r="O15" i="69" s="1"/>
  <c r="O16" i="69" s="1"/>
  <c r="C18" i="66"/>
  <c r="C135" i="66" s="1"/>
  <c r="G13" i="57"/>
  <c r="E15" i="57"/>
  <c r="G23" i="57"/>
  <c r="G33" i="57"/>
  <c r="G43" i="57"/>
  <c r="G53" i="57"/>
  <c r="G13" i="58"/>
  <c r="G23" i="58"/>
  <c r="G33" i="58"/>
  <c r="G43" i="58"/>
  <c r="G53" i="58"/>
  <c r="G13" i="59"/>
  <c r="G23" i="59"/>
  <c r="G33" i="59"/>
  <c r="G43" i="59"/>
  <c r="G53" i="59"/>
  <c r="G13" i="60"/>
  <c r="G23" i="60"/>
  <c r="G33" i="60"/>
  <c r="G43" i="60"/>
  <c r="G53" i="60"/>
  <c r="G13" i="61"/>
  <c r="G23" i="61"/>
  <c r="G33" i="61"/>
  <c r="G43" i="61"/>
  <c r="G53" i="61"/>
  <c r="F63" i="66"/>
  <c r="J63" i="66"/>
  <c r="F13" i="57"/>
  <c r="F23" i="57"/>
  <c r="F33" i="57"/>
  <c r="E12" i="52"/>
  <c r="P9" i="54"/>
  <c r="P10" i="54"/>
  <c r="P11" i="54"/>
  <c r="G12" i="54"/>
  <c r="E16" i="57"/>
  <c r="E25" i="57"/>
  <c r="E51" i="51"/>
  <c r="E53" i="51" s="1"/>
  <c r="E65" i="51"/>
  <c r="E120" i="1"/>
  <c r="F16" i="23" s="1"/>
  <c r="E121" i="1"/>
  <c r="F17" i="23" s="1"/>
  <c r="E122" i="1"/>
  <c r="F18" i="23" s="1"/>
  <c r="J106" i="1"/>
  <c r="K16" i="19" s="1"/>
  <c r="J107" i="1"/>
  <c r="K17" i="19" s="1"/>
  <c r="C76" i="66"/>
  <c r="B135" i="66"/>
  <c r="G76" i="66"/>
  <c r="F13" i="58"/>
  <c r="F53" i="58"/>
  <c r="F53" i="59"/>
  <c r="F53" i="60"/>
  <c r="F53" i="61"/>
  <c r="F43" i="58"/>
  <c r="F43" i="59"/>
  <c r="F43" i="60"/>
  <c r="F43" i="61"/>
  <c r="F33" i="58"/>
  <c r="F33" i="59"/>
  <c r="F33" i="60"/>
  <c r="F33" i="61"/>
  <c r="F23" i="58"/>
  <c r="F23" i="59"/>
  <c r="F23" i="60"/>
  <c r="F23" i="61"/>
  <c r="F13" i="59"/>
  <c r="F13" i="60"/>
  <c r="F13" i="61"/>
  <c r="F24" i="57"/>
  <c r="F14" i="57"/>
  <c r="F44" i="57"/>
  <c r="F54" i="57"/>
  <c r="F14" i="58"/>
  <c r="F24" i="58"/>
  <c r="F34" i="58"/>
  <c r="F44" i="58"/>
  <c r="F54" i="58"/>
  <c r="F14" i="59"/>
  <c r="F24" i="59"/>
  <c r="F34" i="59"/>
  <c r="F44" i="59"/>
  <c r="F54" i="59"/>
  <c r="F14" i="60"/>
  <c r="F24" i="60"/>
  <c r="F34" i="60"/>
  <c r="F44" i="60"/>
  <c r="F54" i="60"/>
  <c r="F14" i="61"/>
  <c r="F24" i="61"/>
  <c r="F34" i="61"/>
  <c r="F44" i="61"/>
  <c r="F54" i="61"/>
  <c r="F15" i="57"/>
  <c r="G15" i="57"/>
  <c r="F25" i="57"/>
  <c r="G25" i="57"/>
  <c r="E35" i="57"/>
  <c r="F35" i="57"/>
  <c r="G35" i="57"/>
  <c r="E45" i="57"/>
  <c r="F45" i="57"/>
  <c r="G45" i="57"/>
  <c r="E55" i="57"/>
  <c r="F55" i="57"/>
  <c r="G55" i="57"/>
  <c r="E15" i="58"/>
  <c r="F15" i="58"/>
  <c r="G15" i="58"/>
  <c r="E25" i="58"/>
  <c r="F25" i="58"/>
  <c r="G25" i="58"/>
  <c r="E35" i="58"/>
  <c r="F35" i="58"/>
  <c r="G35" i="58"/>
  <c r="E45" i="58"/>
  <c r="F45" i="58"/>
  <c r="G45" i="58"/>
  <c r="E55" i="58"/>
  <c r="F55" i="58"/>
  <c r="G55" i="58"/>
  <c r="E15" i="59"/>
  <c r="F15" i="59"/>
  <c r="G15" i="59"/>
  <c r="E25" i="59"/>
  <c r="F25" i="59"/>
  <c r="G25" i="59"/>
  <c r="E35" i="59"/>
  <c r="F35" i="59"/>
  <c r="G35" i="59"/>
  <c r="E45" i="59"/>
  <c r="F45" i="59"/>
  <c r="G45" i="59"/>
  <c r="E55" i="59"/>
  <c r="F55" i="59"/>
  <c r="G55" i="59"/>
  <c r="E15" i="60"/>
  <c r="F15" i="60"/>
  <c r="G15" i="60"/>
  <c r="E25" i="60"/>
  <c r="F25" i="60"/>
  <c r="G25" i="60"/>
  <c r="E35" i="60"/>
  <c r="F35" i="60"/>
  <c r="G35" i="60"/>
  <c r="E45" i="60"/>
  <c r="F45" i="60"/>
  <c r="G45" i="60"/>
  <c r="E55" i="60"/>
  <c r="F55" i="60"/>
  <c r="G55" i="60"/>
  <c r="E15" i="61"/>
  <c r="F15" i="61"/>
  <c r="G15" i="61"/>
  <c r="E25" i="61"/>
  <c r="F25" i="61"/>
  <c r="G25" i="61"/>
  <c r="E35" i="61"/>
  <c r="F35" i="61"/>
  <c r="G35" i="61"/>
  <c r="E45" i="61"/>
  <c r="F45" i="61"/>
  <c r="G45" i="61"/>
  <c r="E55" i="61"/>
  <c r="F55" i="61"/>
  <c r="G55" i="61"/>
  <c r="P9" i="55"/>
  <c r="P10" i="55"/>
  <c r="P11" i="55"/>
  <c r="I12" i="54"/>
  <c r="H12" i="54"/>
  <c r="P9" i="53"/>
  <c r="P10" i="53"/>
  <c r="P11" i="53"/>
  <c r="P9" i="52"/>
  <c r="P10" i="52"/>
  <c r="P11" i="52"/>
  <c r="D12" i="52"/>
  <c r="K12" i="17"/>
  <c r="P9" i="17"/>
  <c r="P10" i="17"/>
  <c r="P11" i="17"/>
  <c r="C120" i="1"/>
  <c r="D16" i="23" s="1"/>
  <c r="D120" i="1"/>
  <c r="F120" i="1"/>
  <c r="G120" i="1"/>
  <c r="H16" i="23" s="1"/>
  <c r="H120" i="1"/>
  <c r="I120" i="1"/>
  <c r="J16" i="23" s="1"/>
  <c r="J120" i="1"/>
  <c r="K16" i="23" s="1"/>
  <c r="J121" i="1"/>
  <c r="K17" i="23" s="1"/>
  <c r="J122" i="1"/>
  <c r="K18" i="23" s="1"/>
  <c r="K120" i="1"/>
  <c r="L16" i="23" s="1"/>
  <c r="L120" i="1"/>
  <c r="M120" i="1"/>
  <c r="N16" i="23" s="1"/>
  <c r="N120" i="1"/>
  <c r="O16" i="23" s="1"/>
  <c r="C121" i="1"/>
  <c r="D17" i="23" s="1"/>
  <c r="D121" i="1"/>
  <c r="E17" i="23" s="1"/>
  <c r="F121" i="1"/>
  <c r="G17" i="23" s="1"/>
  <c r="G121" i="1"/>
  <c r="H17" i="23" s="1"/>
  <c r="H121" i="1"/>
  <c r="I17" i="23" s="1"/>
  <c r="I121" i="1"/>
  <c r="J17" i="23" s="1"/>
  <c r="K121" i="1"/>
  <c r="L17" i="23" s="1"/>
  <c r="L121" i="1"/>
  <c r="M17" i="23" s="1"/>
  <c r="M121" i="1"/>
  <c r="N17" i="23" s="1"/>
  <c r="N121" i="1"/>
  <c r="O17" i="23" s="1"/>
  <c r="C122" i="1"/>
  <c r="D18" i="23" s="1"/>
  <c r="D122" i="1"/>
  <c r="E18" i="23" s="1"/>
  <c r="F122" i="1"/>
  <c r="G18" i="23" s="1"/>
  <c r="G122" i="1"/>
  <c r="H18" i="23" s="1"/>
  <c r="H122" i="1"/>
  <c r="I18" i="23" s="1"/>
  <c r="I122" i="1"/>
  <c r="J18" i="23" s="1"/>
  <c r="K122" i="1"/>
  <c r="L18" i="23" s="1"/>
  <c r="L122" i="1"/>
  <c r="M18" i="23" s="1"/>
  <c r="M122" i="1"/>
  <c r="N18" i="23" s="1"/>
  <c r="N122" i="1"/>
  <c r="O18" i="23" s="1"/>
  <c r="C113" i="1"/>
  <c r="D16" i="20" s="1"/>
  <c r="D113" i="1"/>
  <c r="E16" i="20" s="1"/>
  <c r="E113" i="1"/>
  <c r="F16" i="20" s="1"/>
  <c r="F113" i="1"/>
  <c r="G16" i="20" s="1"/>
  <c r="G113" i="1"/>
  <c r="H16" i="20" s="1"/>
  <c r="H113" i="1"/>
  <c r="I16" i="20" s="1"/>
  <c r="I113" i="1"/>
  <c r="J16" i="20" s="1"/>
  <c r="J113" i="1"/>
  <c r="K16" i="20" s="1"/>
  <c r="K113" i="1"/>
  <c r="L16" i="20" s="1"/>
  <c r="L113" i="1"/>
  <c r="M16" i="20" s="1"/>
  <c r="M113" i="1"/>
  <c r="N16" i="20" s="1"/>
  <c r="N113" i="1"/>
  <c r="O16" i="20"/>
  <c r="C114" i="1"/>
  <c r="D17" i="20" s="1"/>
  <c r="D114" i="1"/>
  <c r="E17" i="20" s="1"/>
  <c r="E114" i="1"/>
  <c r="F17" i="20" s="1"/>
  <c r="F114" i="1"/>
  <c r="G17" i="20" s="1"/>
  <c r="G114" i="1"/>
  <c r="H17" i="20" s="1"/>
  <c r="H114" i="1"/>
  <c r="I17" i="20" s="1"/>
  <c r="I114" i="1"/>
  <c r="J17" i="20" s="1"/>
  <c r="J114" i="1"/>
  <c r="K17" i="20" s="1"/>
  <c r="K114" i="1"/>
  <c r="L17" i="20" s="1"/>
  <c r="L114" i="1"/>
  <c r="M17" i="20" s="1"/>
  <c r="M114" i="1"/>
  <c r="N17" i="20" s="1"/>
  <c r="N114" i="1"/>
  <c r="O17" i="20" s="1"/>
  <c r="C115" i="1"/>
  <c r="D18" i="20" s="1"/>
  <c r="D115" i="1"/>
  <c r="E18" i="20" s="1"/>
  <c r="E115" i="1"/>
  <c r="F18" i="20" s="1"/>
  <c r="F115" i="1"/>
  <c r="G18" i="20" s="1"/>
  <c r="G115" i="1"/>
  <c r="H18" i="20" s="1"/>
  <c r="H115" i="1"/>
  <c r="I18" i="20" s="1"/>
  <c r="I115" i="1"/>
  <c r="J18" i="20" s="1"/>
  <c r="J115" i="1"/>
  <c r="K18" i="20" s="1"/>
  <c r="K115" i="1"/>
  <c r="L18" i="20" s="1"/>
  <c r="L115" i="1"/>
  <c r="M18" i="20" s="1"/>
  <c r="M115" i="1"/>
  <c r="N18" i="20" s="1"/>
  <c r="N115" i="1"/>
  <c r="O18" i="20" s="1"/>
  <c r="C106" i="1"/>
  <c r="D106" i="1"/>
  <c r="E16" i="19" s="1"/>
  <c r="E106" i="1"/>
  <c r="F16" i="19" s="1"/>
  <c r="F106" i="1"/>
  <c r="G16" i="19" s="1"/>
  <c r="G106" i="1"/>
  <c r="H16" i="19" s="1"/>
  <c r="H106" i="1"/>
  <c r="I16" i="19" s="1"/>
  <c r="I106" i="1"/>
  <c r="J16" i="19" s="1"/>
  <c r="K106" i="1"/>
  <c r="L16" i="19" s="1"/>
  <c r="L106" i="1"/>
  <c r="M16" i="19" s="1"/>
  <c r="M106" i="1"/>
  <c r="N16" i="19"/>
  <c r="N106" i="1"/>
  <c r="O16" i="19" s="1"/>
  <c r="C107" i="1"/>
  <c r="D17" i="19" s="1"/>
  <c r="D107" i="1"/>
  <c r="E107" i="1"/>
  <c r="F17" i="19" s="1"/>
  <c r="F107" i="1"/>
  <c r="G17" i="19" s="1"/>
  <c r="G107" i="1"/>
  <c r="H17" i="19" s="1"/>
  <c r="H107" i="1"/>
  <c r="I17" i="19" s="1"/>
  <c r="I107" i="1"/>
  <c r="J17" i="19" s="1"/>
  <c r="K107" i="1"/>
  <c r="L17" i="19" s="1"/>
  <c r="L107" i="1"/>
  <c r="M17" i="19" s="1"/>
  <c r="M107" i="1"/>
  <c r="N17" i="19" s="1"/>
  <c r="N107" i="1"/>
  <c r="O17" i="19" s="1"/>
  <c r="C101" i="1"/>
  <c r="D18" i="18" s="1"/>
  <c r="D101" i="1"/>
  <c r="E18" i="18" s="1"/>
  <c r="E101" i="1"/>
  <c r="F18" i="18" s="1"/>
  <c r="F101" i="1"/>
  <c r="G18" i="18" s="1"/>
  <c r="G101" i="1"/>
  <c r="H18" i="18" s="1"/>
  <c r="H101" i="1"/>
  <c r="I18" i="18" s="1"/>
  <c r="I101" i="1"/>
  <c r="J18" i="18" s="1"/>
  <c r="J101" i="1"/>
  <c r="K18" i="18" s="1"/>
  <c r="K101" i="1"/>
  <c r="L18" i="18" s="1"/>
  <c r="L101" i="1"/>
  <c r="M18" i="18" s="1"/>
  <c r="M101" i="1"/>
  <c r="N18" i="18" s="1"/>
  <c r="N101" i="1"/>
  <c r="O18" i="18" s="1"/>
  <c r="M14" i="63"/>
  <c r="M13" i="63"/>
  <c r="M12" i="63"/>
  <c r="M11" i="63"/>
  <c r="M10" i="63"/>
  <c r="M9" i="63"/>
  <c r="I14" i="63"/>
  <c r="I13" i="63"/>
  <c r="I12" i="63"/>
  <c r="I11" i="63"/>
  <c r="I10" i="63"/>
  <c r="I9" i="63"/>
  <c r="E10" i="63"/>
  <c r="E11" i="63"/>
  <c r="E12" i="63"/>
  <c r="E13" i="63"/>
  <c r="E14" i="63"/>
  <c r="C10" i="63"/>
  <c r="G10" i="63" s="1"/>
  <c r="K10" i="63" s="1"/>
  <c r="C11" i="63"/>
  <c r="G11" i="63" s="1"/>
  <c r="K11" i="63" s="1"/>
  <c r="C12" i="63"/>
  <c r="G12" i="63" s="1"/>
  <c r="K12" i="63" s="1"/>
  <c r="C13" i="63"/>
  <c r="G13" i="63" s="1"/>
  <c r="K13" i="63" s="1"/>
  <c r="C14" i="63"/>
  <c r="G14" i="63" s="1"/>
  <c r="K14" i="63" s="1"/>
  <c r="C9" i="63"/>
  <c r="G9" i="63" s="1"/>
  <c r="K9" i="63" s="1"/>
  <c r="O10" i="62"/>
  <c r="O13" i="62"/>
  <c r="O22" i="62"/>
  <c r="C53" i="66"/>
  <c r="B95" i="66" s="1"/>
  <c r="E53" i="66"/>
  <c r="M89" i="66"/>
  <c r="N89" i="66"/>
  <c r="F76" i="66"/>
  <c r="L76" i="66"/>
  <c r="N76" i="66"/>
  <c r="N63" i="66"/>
  <c r="C65" i="51"/>
  <c r="D65" i="51"/>
  <c r="D67" i="51" s="1"/>
  <c r="F65" i="51"/>
  <c r="F67" i="51" s="1"/>
  <c r="G65" i="51"/>
  <c r="H65" i="51"/>
  <c r="I65" i="51"/>
  <c r="I67" i="51" s="1"/>
  <c r="J65" i="51"/>
  <c r="J67" i="51" s="1"/>
  <c r="K65" i="51"/>
  <c r="K67" i="51" s="1"/>
  <c r="L65" i="51"/>
  <c r="L67" i="51" s="1"/>
  <c r="M65" i="51"/>
  <c r="M67" i="51" s="1"/>
  <c r="N65" i="51"/>
  <c r="N67" i="51" s="1"/>
  <c r="C51" i="51"/>
  <c r="D51" i="51"/>
  <c r="F51" i="51"/>
  <c r="G51" i="51"/>
  <c r="H51" i="51"/>
  <c r="H53" i="51" s="1"/>
  <c r="I51" i="51"/>
  <c r="I79" i="51" s="1"/>
  <c r="J51" i="51"/>
  <c r="K51" i="51"/>
  <c r="L51" i="51"/>
  <c r="M51" i="51"/>
  <c r="N51" i="51"/>
  <c r="J58" i="62"/>
  <c r="D43" i="25"/>
  <c r="E43" i="25"/>
  <c r="F43" i="25"/>
  <c r="G43" i="25"/>
  <c r="H43" i="25"/>
  <c r="I43" i="25"/>
  <c r="J43" i="25"/>
  <c r="K43" i="25"/>
  <c r="L43" i="25"/>
  <c r="M43" i="25"/>
  <c r="N43" i="25"/>
  <c r="O43" i="25"/>
  <c r="E42" i="25"/>
  <c r="F42" i="25"/>
  <c r="G42" i="25"/>
  <c r="H42" i="25"/>
  <c r="I42" i="25"/>
  <c r="J42" i="25"/>
  <c r="K42" i="25"/>
  <c r="L42" i="25"/>
  <c r="M42" i="25"/>
  <c r="N42" i="25"/>
  <c r="O42" i="25"/>
  <c r="D42" i="25"/>
  <c r="G13" i="33"/>
  <c r="K13" i="33"/>
  <c r="E16" i="61"/>
  <c r="E17" i="61"/>
  <c r="P176" i="61" s="1"/>
  <c r="F18" i="61"/>
  <c r="G18" i="61"/>
  <c r="E26" i="61"/>
  <c r="E27" i="61"/>
  <c r="F28" i="61"/>
  <c r="G28" i="61"/>
  <c r="E36" i="61"/>
  <c r="E37" i="61"/>
  <c r="F38" i="61"/>
  <c r="G38" i="61"/>
  <c r="E46" i="61"/>
  <c r="E47" i="61"/>
  <c r="F48" i="61"/>
  <c r="G48" i="61"/>
  <c r="E56" i="61"/>
  <c r="E57" i="61"/>
  <c r="F58" i="61"/>
  <c r="G58" i="61"/>
  <c r="I167" i="61"/>
  <c r="I166" i="61"/>
  <c r="I165" i="61"/>
  <c r="I164" i="61"/>
  <c r="I163" i="61"/>
  <c r="I162" i="61"/>
  <c r="I156" i="61"/>
  <c r="I155" i="61"/>
  <c r="I154" i="61"/>
  <c r="I153" i="61"/>
  <c r="I152" i="61"/>
  <c r="I151" i="61"/>
  <c r="I145" i="61"/>
  <c r="I144" i="61"/>
  <c r="I143" i="61"/>
  <c r="I142" i="61"/>
  <c r="I141" i="61"/>
  <c r="I140" i="61"/>
  <c r="J134" i="61"/>
  <c r="J133" i="61"/>
  <c r="J132" i="61"/>
  <c r="J131" i="61"/>
  <c r="J130" i="61"/>
  <c r="J129" i="61"/>
  <c r="I123" i="61"/>
  <c r="I122" i="61"/>
  <c r="I121" i="61"/>
  <c r="I120" i="61"/>
  <c r="I119" i="61"/>
  <c r="I118" i="61"/>
  <c r="H58" i="61"/>
  <c r="E58" i="61"/>
  <c r="D58" i="61"/>
  <c r="H57" i="61"/>
  <c r="G57" i="61"/>
  <c r="F57" i="61"/>
  <c r="D57" i="61"/>
  <c r="H56" i="61"/>
  <c r="G56" i="61"/>
  <c r="F56" i="61"/>
  <c r="D56" i="61"/>
  <c r="H55" i="61"/>
  <c r="D55" i="61"/>
  <c r="H54" i="61"/>
  <c r="D54" i="61"/>
  <c r="H53" i="61"/>
  <c r="D53" i="61"/>
  <c r="H48" i="61"/>
  <c r="E48" i="61"/>
  <c r="D48" i="61"/>
  <c r="H47" i="61"/>
  <c r="G47" i="61"/>
  <c r="F47" i="61"/>
  <c r="D47" i="61"/>
  <c r="H46" i="61"/>
  <c r="G46" i="61"/>
  <c r="F46" i="61"/>
  <c r="D46" i="61"/>
  <c r="H45" i="61"/>
  <c r="D45" i="61"/>
  <c r="H44" i="61"/>
  <c r="D44" i="61"/>
  <c r="H43" i="61"/>
  <c r="D43" i="61"/>
  <c r="H38" i="61"/>
  <c r="E38" i="61"/>
  <c r="D38" i="61"/>
  <c r="H37" i="61"/>
  <c r="G37" i="61"/>
  <c r="F37" i="61"/>
  <c r="D37" i="61"/>
  <c r="H36" i="61"/>
  <c r="G36" i="61"/>
  <c r="F36" i="61"/>
  <c r="D36" i="61"/>
  <c r="H35" i="61"/>
  <c r="D35" i="61"/>
  <c r="H34" i="61"/>
  <c r="D34" i="61"/>
  <c r="H33" i="61"/>
  <c r="D33" i="61"/>
  <c r="H28" i="61"/>
  <c r="E28" i="61"/>
  <c r="D28" i="61"/>
  <c r="H27" i="61"/>
  <c r="G27" i="61"/>
  <c r="F27" i="61"/>
  <c r="D27" i="61"/>
  <c r="H26" i="61"/>
  <c r="G26" i="61"/>
  <c r="F26" i="61"/>
  <c r="D26" i="61"/>
  <c r="H25" i="61"/>
  <c r="D25" i="61"/>
  <c r="H24" i="61"/>
  <c r="D24" i="61"/>
  <c r="H23" i="61"/>
  <c r="D23" i="61"/>
  <c r="H18" i="61"/>
  <c r="E18" i="61"/>
  <c r="D18" i="61"/>
  <c r="H17" i="61"/>
  <c r="G17" i="61"/>
  <c r="F17" i="61"/>
  <c r="D17" i="61"/>
  <c r="H16" i="61"/>
  <c r="G16" i="61"/>
  <c r="F16" i="61"/>
  <c r="D16" i="61"/>
  <c r="H15" i="61"/>
  <c r="D15" i="61"/>
  <c r="H14" i="61"/>
  <c r="D14" i="61"/>
  <c r="H13" i="61"/>
  <c r="D13" i="61"/>
  <c r="E16" i="60"/>
  <c r="E17" i="60"/>
  <c r="P176" i="60" s="1"/>
  <c r="F18" i="60"/>
  <c r="G18" i="60"/>
  <c r="E26" i="60"/>
  <c r="E27" i="60"/>
  <c r="F28" i="60"/>
  <c r="G28" i="60"/>
  <c r="E36" i="60"/>
  <c r="E37" i="60"/>
  <c r="F38" i="60"/>
  <c r="G38" i="60"/>
  <c r="E46" i="60"/>
  <c r="E47" i="60"/>
  <c r="F48" i="60"/>
  <c r="G48" i="60"/>
  <c r="E56" i="60"/>
  <c r="E57" i="60"/>
  <c r="F58" i="60"/>
  <c r="G58" i="60"/>
  <c r="I167" i="60"/>
  <c r="I166" i="60"/>
  <c r="I165" i="60"/>
  <c r="I164" i="60"/>
  <c r="I163" i="60"/>
  <c r="I162" i="60"/>
  <c r="I156" i="60"/>
  <c r="I155" i="60"/>
  <c r="I154" i="60"/>
  <c r="I153" i="60"/>
  <c r="I152" i="60"/>
  <c r="I151" i="60"/>
  <c r="I145" i="60"/>
  <c r="I144" i="60"/>
  <c r="I143" i="60"/>
  <c r="I142" i="60"/>
  <c r="I141" i="60"/>
  <c r="I140" i="60"/>
  <c r="J134" i="60"/>
  <c r="J133" i="60"/>
  <c r="J132" i="60"/>
  <c r="J131" i="60"/>
  <c r="J130" i="60"/>
  <c r="J129" i="60"/>
  <c r="I123" i="60"/>
  <c r="I122" i="60"/>
  <c r="I121" i="60"/>
  <c r="I120" i="60"/>
  <c r="I119" i="60"/>
  <c r="I118" i="60"/>
  <c r="H58" i="60"/>
  <c r="E58" i="60"/>
  <c r="D58" i="60"/>
  <c r="H57" i="60"/>
  <c r="G57" i="60"/>
  <c r="F57" i="60"/>
  <c r="D57" i="60"/>
  <c r="H56" i="60"/>
  <c r="G56" i="60"/>
  <c r="F56" i="60"/>
  <c r="D56" i="60"/>
  <c r="H55" i="60"/>
  <c r="D55" i="60"/>
  <c r="H54" i="60"/>
  <c r="D54" i="60"/>
  <c r="H53" i="60"/>
  <c r="D53" i="60"/>
  <c r="H48" i="60"/>
  <c r="E48" i="60"/>
  <c r="D48" i="60"/>
  <c r="H47" i="60"/>
  <c r="G47" i="60"/>
  <c r="F47" i="60"/>
  <c r="D47" i="60"/>
  <c r="H46" i="60"/>
  <c r="G46" i="60"/>
  <c r="F46" i="60"/>
  <c r="D46" i="60"/>
  <c r="H45" i="60"/>
  <c r="D45" i="60"/>
  <c r="H44" i="60"/>
  <c r="D44" i="60"/>
  <c r="H43" i="60"/>
  <c r="D43" i="60"/>
  <c r="H38" i="60"/>
  <c r="E38" i="60"/>
  <c r="D38" i="60"/>
  <c r="H37" i="60"/>
  <c r="G37" i="60"/>
  <c r="F37" i="60"/>
  <c r="D37" i="60"/>
  <c r="H36" i="60"/>
  <c r="G36" i="60"/>
  <c r="F36" i="60"/>
  <c r="D36" i="60"/>
  <c r="H35" i="60"/>
  <c r="D35" i="60"/>
  <c r="H34" i="60"/>
  <c r="D34" i="60"/>
  <c r="H33" i="60"/>
  <c r="D33" i="60"/>
  <c r="H28" i="60"/>
  <c r="E28" i="60"/>
  <c r="D28" i="60"/>
  <c r="H27" i="60"/>
  <c r="G27" i="60"/>
  <c r="F27" i="60"/>
  <c r="D27" i="60"/>
  <c r="H26" i="60"/>
  <c r="G26" i="60"/>
  <c r="F26" i="60"/>
  <c r="D26" i="60"/>
  <c r="H25" i="60"/>
  <c r="D25" i="60"/>
  <c r="H24" i="60"/>
  <c r="D24" i="60"/>
  <c r="H23" i="60"/>
  <c r="D23" i="60"/>
  <c r="H18" i="60"/>
  <c r="E18" i="60"/>
  <c r="D18" i="60"/>
  <c r="H17" i="60"/>
  <c r="G17" i="60"/>
  <c r="F17" i="60"/>
  <c r="D17" i="60"/>
  <c r="H16" i="60"/>
  <c r="G16" i="60"/>
  <c r="F16" i="60"/>
  <c r="D16" i="60"/>
  <c r="H15" i="60"/>
  <c r="D15" i="60"/>
  <c r="H14" i="60"/>
  <c r="D14" i="60"/>
  <c r="H13" i="60"/>
  <c r="D13" i="60"/>
  <c r="E16" i="59"/>
  <c r="E17" i="59"/>
  <c r="P176" i="59" s="1"/>
  <c r="F18" i="59"/>
  <c r="G18" i="59"/>
  <c r="E26" i="59"/>
  <c r="E27" i="59"/>
  <c r="F28" i="59"/>
  <c r="G28" i="59"/>
  <c r="E36" i="59"/>
  <c r="E37" i="59"/>
  <c r="F38" i="59"/>
  <c r="G38" i="59"/>
  <c r="E46" i="59"/>
  <c r="E47" i="59"/>
  <c r="F48" i="59"/>
  <c r="G48" i="59"/>
  <c r="E56" i="59"/>
  <c r="E57" i="59"/>
  <c r="F58" i="59"/>
  <c r="G58" i="59"/>
  <c r="I167" i="59"/>
  <c r="I166" i="59"/>
  <c r="I165" i="59"/>
  <c r="I164" i="59"/>
  <c r="I163" i="59"/>
  <c r="I162" i="59"/>
  <c r="I156" i="59"/>
  <c r="I155" i="59"/>
  <c r="I154" i="59"/>
  <c r="I153" i="59"/>
  <c r="I152" i="59"/>
  <c r="I151" i="59"/>
  <c r="I145" i="59"/>
  <c r="I144" i="59"/>
  <c r="I143" i="59"/>
  <c r="I142" i="59"/>
  <c r="I141" i="59"/>
  <c r="I140" i="59"/>
  <c r="J134" i="59"/>
  <c r="J133" i="59"/>
  <c r="J132" i="59"/>
  <c r="J131" i="59"/>
  <c r="J130" i="59"/>
  <c r="J129" i="59"/>
  <c r="I123" i="59"/>
  <c r="I122" i="59"/>
  <c r="I121" i="59"/>
  <c r="I120" i="59"/>
  <c r="I119" i="59"/>
  <c r="I118" i="59"/>
  <c r="H58" i="59"/>
  <c r="E58" i="59"/>
  <c r="D58" i="59"/>
  <c r="H57" i="59"/>
  <c r="G57" i="59"/>
  <c r="F57" i="59"/>
  <c r="D57" i="59"/>
  <c r="H56" i="59"/>
  <c r="G56" i="59"/>
  <c r="F56" i="59"/>
  <c r="D56" i="59"/>
  <c r="H55" i="59"/>
  <c r="D55" i="59"/>
  <c r="H54" i="59"/>
  <c r="D54" i="59"/>
  <c r="H53" i="59"/>
  <c r="D53" i="59"/>
  <c r="H48" i="59"/>
  <c r="E48" i="59"/>
  <c r="D48" i="59"/>
  <c r="H47" i="59"/>
  <c r="G47" i="59"/>
  <c r="F47" i="59"/>
  <c r="D47" i="59"/>
  <c r="H46" i="59"/>
  <c r="G46" i="59"/>
  <c r="F46" i="59"/>
  <c r="D46" i="59"/>
  <c r="H45" i="59"/>
  <c r="D45" i="59"/>
  <c r="H44" i="59"/>
  <c r="D44" i="59"/>
  <c r="H43" i="59"/>
  <c r="D43" i="59"/>
  <c r="H38" i="59"/>
  <c r="E38" i="59"/>
  <c r="D38" i="59"/>
  <c r="H37" i="59"/>
  <c r="G37" i="59"/>
  <c r="F37" i="59"/>
  <c r="D37" i="59"/>
  <c r="H36" i="59"/>
  <c r="G36" i="59"/>
  <c r="F36" i="59"/>
  <c r="D36" i="59"/>
  <c r="H35" i="59"/>
  <c r="D35" i="59"/>
  <c r="H34" i="59"/>
  <c r="D34" i="59"/>
  <c r="H33" i="59"/>
  <c r="D33" i="59"/>
  <c r="H28" i="59"/>
  <c r="E28" i="59"/>
  <c r="D28" i="59"/>
  <c r="H27" i="59"/>
  <c r="G27" i="59"/>
  <c r="F27" i="59"/>
  <c r="D27" i="59"/>
  <c r="H26" i="59"/>
  <c r="G26" i="59"/>
  <c r="F26" i="59"/>
  <c r="D26" i="59"/>
  <c r="H25" i="59"/>
  <c r="D25" i="59"/>
  <c r="H24" i="59"/>
  <c r="D24" i="59"/>
  <c r="H23" i="59"/>
  <c r="D23" i="59"/>
  <c r="H18" i="59"/>
  <c r="E18" i="59"/>
  <c r="D18" i="59"/>
  <c r="H17" i="59"/>
  <c r="G17" i="59"/>
  <c r="F17" i="59"/>
  <c r="D17" i="59"/>
  <c r="H16" i="59"/>
  <c r="G16" i="59"/>
  <c r="F16" i="59"/>
  <c r="D16" i="59"/>
  <c r="H15" i="59"/>
  <c r="D15" i="59"/>
  <c r="H14" i="59"/>
  <c r="D14" i="59"/>
  <c r="H13" i="59"/>
  <c r="D13" i="59"/>
  <c r="E16" i="58"/>
  <c r="E17" i="58"/>
  <c r="P176" i="58" s="1"/>
  <c r="F18" i="58"/>
  <c r="G18" i="58"/>
  <c r="E26" i="58"/>
  <c r="E27" i="58"/>
  <c r="F28" i="58"/>
  <c r="G28" i="58"/>
  <c r="E36" i="58"/>
  <c r="E37" i="58"/>
  <c r="F38" i="58"/>
  <c r="G38" i="58"/>
  <c r="E46" i="58"/>
  <c r="E47" i="58"/>
  <c r="F48" i="58"/>
  <c r="G48" i="58"/>
  <c r="E56" i="58"/>
  <c r="E57" i="58"/>
  <c r="F58" i="58"/>
  <c r="G58" i="58"/>
  <c r="I167" i="58"/>
  <c r="I166" i="58"/>
  <c r="I165" i="58"/>
  <c r="I164" i="58"/>
  <c r="I163" i="58"/>
  <c r="I156" i="58"/>
  <c r="I155" i="58"/>
  <c r="I154" i="58"/>
  <c r="I153" i="58"/>
  <c r="I152" i="58"/>
  <c r="I151" i="58"/>
  <c r="I145" i="58"/>
  <c r="I144" i="58"/>
  <c r="I143" i="58"/>
  <c r="I142" i="58"/>
  <c r="I141" i="58"/>
  <c r="I140" i="58"/>
  <c r="J134" i="58"/>
  <c r="J133" i="58"/>
  <c r="J132" i="58"/>
  <c r="J131" i="58"/>
  <c r="J130" i="58"/>
  <c r="J129" i="58"/>
  <c r="I123" i="58"/>
  <c r="I122" i="58"/>
  <c r="I120" i="58"/>
  <c r="I119" i="58"/>
  <c r="I118" i="58"/>
  <c r="H58" i="58"/>
  <c r="E58" i="58"/>
  <c r="D58" i="58"/>
  <c r="H57" i="58"/>
  <c r="G57" i="58"/>
  <c r="F57" i="58"/>
  <c r="D57" i="58"/>
  <c r="H56" i="58"/>
  <c r="G56" i="58"/>
  <c r="F56" i="58"/>
  <c r="D56" i="58"/>
  <c r="H55" i="58"/>
  <c r="D55" i="58"/>
  <c r="H54" i="58"/>
  <c r="D54" i="58"/>
  <c r="H53" i="58"/>
  <c r="D53" i="58"/>
  <c r="H48" i="58"/>
  <c r="E48" i="58"/>
  <c r="D48" i="58"/>
  <c r="H47" i="58"/>
  <c r="G47" i="58"/>
  <c r="F47" i="58"/>
  <c r="D47" i="58"/>
  <c r="H46" i="58"/>
  <c r="G46" i="58"/>
  <c r="F46" i="58"/>
  <c r="D46" i="58"/>
  <c r="H45" i="58"/>
  <c r="D45" i="58"/>
  <c r="H44" i="58"/>
  <c r="D44" i="58"/>
  <c r="H43" i="58"/>
  <c r="D43" i="58"/>
  <c r="H38" i="58"/>
  <c r="E38" i="58"/>
  <c r="D38" i="58"/>
  <c r="H37" i="58"/>
  <c r="G37" i="58"/>
  <c r="F37" i="58"/>
  <c r="D37" i="58"/>
  <c r="H36" i="58"/>
  <c r="G36" i="58"/>
  <c r="F36" i="58"/>
  <c r="D36" i="58"/>
  <c r="H35" i="58"/>
  <c r="D35" i="58"/>
  <c r="H34" i="58"/>
  <c r="D34" i="58"/>
  <c r="H33" i="58"/>
  <c r="D33" i="58"/>
  <c r="H28" i="58"/>
  <c r="E28" i="58"/>
  <c r="D28" i="58"/>
  <c r="H27" i="58"/>
  <c r="G27" i="58"/>
  <c r="F27" i="58"/>
  <c r="D27" i="58"/>
  <c r="H26" i="58"/>
  <c r="G26" i="58"/>
  <c r="F26" i="58"/>
  <c r="D26" i="58"/>
  <c r="H25" i="58"/>
  <c r="D25" i="58"/>
  <c r="H24" i="58"/>
  <c r="D24" i="58"/>
  <c r="H23" i="58"/>
  <c r="D23" i="58"/>
  <c r="H18" i="58"/>
  <c r="E18" i="58"/>
  <c r="D18" i="58"/>
  <c r="H17" i="58"/>
  <c r="G17" i="58"/>
  <c r="F17" i="58"/>
  <c r="D17" i="58"/>
  <c r="H16" i="58"/>
  <c r="G16" i="58"/>
  <c r="F16" i="58"/>
  <c r="D16" i="58"/>
  <c r="H15" i="58"/>
  <c r="D15" i="58"/>
  <c r="H14" i="58"/>
  <c r="D14" i="58"/>
  <c r="H13" i="58"/>
  <c r="D13" i="58"/>
  <c r="D54" i="57"/>
  <c r="D55" i="57"/>
  <c r="D56" i="57"/>
  <c r="E56" i="57"/>
  <c r="F56" i="57"/>
  <c r="G56" i="57"/>
  <c r="D57" i="57"/>
  <c r="E57" i="57"/>
  <c r="F57" i="57"/>
  <c r="G57" i="57"/>
  <c r="D58" i="57"/>
  <c r="E58" i="57"/>
  <c r="F58" i="57"/>
  <c r="G58" i="57"/>
  <c r="F53" i="57"/>
  <c r="D53" i="57"/>
  <c r="D44" i="57"/>
  <c r="D45" i="57"/>
  <c r="D46" i="57"/>
  <c r="E46" i="57"/>
  <c r="F46" i="57"/>
  <c r="G46" i="57"/>
  <c r="D47" i="57"/>
  <c r="E47" i="57"/>
  <c r="F47" i="57"/>
  <c r="G47" i="57"/>
  <c r="D48" i="57"/>
  <c r="E48" i="57"/>
  <c r="F48" i="57"/>
  <c r="G48" i="57"/>
  <c r="F43" i="57"/>
  <c r="D43" i="57"/>
  <c r="D34" i="57"/>
  <c r="D35" i="57"/>
  <c r="D36" i="57"/>
  <c r="E36" i="57"/>
  <c r="F36" i="57"/>
  <c r="G36" i="57"/>
  <c r="D37" i="57"/>
  <c r="E37" i="57"/>
  <c r="F37" i="57"/>
  <c r="G37" i="57"/>
  <c r="D38" i="57"/>
  <c r="E38" i="57"/>
  <c r="F38" i="57"/>
  <c r="G38" i="57"/>
  <c r="D33" i="57"/>
  <c r="D24" i="57"/>
  <c r="D25" i="57"/>
  <c r="D26" i="57"/>
  <c r="E26" i="57"/>
  <c r="F26" i="57"/>
  <c r="G26" i="57"/>
  <c r="D27" i="57"/>
  <c r="E27" i="57"/>
  <c r="F27" i="57"/>
  <c r="G27" i="57"/>
  <c r="D28" i="57"/>
  <c r="E28" i="57"/>
  <c r="F28" i="57"/>
  <c r="G28" i="57"/>
  <c r="D23" i="57"/>
  <c r="D14" i="57"/>
  <c r="D15" i="57"/>
  <c r="D16" i="57"/>
  <c r="F16" i="57"/>
  <c r="G16" i="57"/>
  <c r="D17" i="57"/>
  <c r="E17" i="57"/>
  <c r="AC176" i="57" s="1"/>
  <c r="AC185" i="57" s="1"/>
  <c r="F17" i="57"/>
  <c r="G17" i="57"/>
  <c r="D18" i="57"/>
  <c r="E18" i="57"/>
  <c r="F18" i="57"/>
  <c r="G18" i="57"/>
  <c r="D13" i="57"/>
  <c r="I167" i="57"/>
  <c r="I166" i="57"/>
  <c r="I165" i="57"/>
  <c r="I164" i="57"/>
  <c r="I163" i="57"/>
  <c r="I162" i="57"/>
  <c r="I156" i="57"/>
  <c r="I155" i="57"/>
  <c r="I154" i="57"/>
  <c r="I153" i="57"/>
  <c r="I152" i="57"/>
  <c r="I151" i="57"/>
  <c r="I145" i="57"/>
  <c r="I144" i="57"/>
  <c r="I143" i="57"/>
  <c r="I142" i="57"/>
  <c r="I141" i="57"/>
  <c r="I140" i="57"/>
  <c r="J134" i="57"/>
  <c r="J133" i="57"/>
  <c r="J132" i="57"/>
  <c r="J131" i="57"/>
  <c r="J130" i="57"/>
  <c r="J129" i="57"/>
  <c r="I123" i="57"/>
  <c r="I122" i="57"/>
  <c r="I121" i="57"/>
  <c r="I120" i="57"/>
  <c r="I119" i="57"/>
  <c r="I118" i="57"/>
  <c r="H58" i="57"/>
  <c r="H57" i="57"/>
  <c r="H56" i="57"/>
  <c r="H55" i="57"/>
  <c r="H54" i="57"/>
  <c r="H53" i="57"/>
  <c r="H48" i="57"/>
  <c r="H47" i="57"/>
  <c r="H46" i="57"/>
  <c r="H45" i="57"/>
  <c r="H44" i="57"/>
  <c r="H43" i="57"/>
  <c r="H38" i="57"/>
  <c r="H37" i="57"/>
  <c r="H36" i="57"/>
  <c r="H35" i="57"/>
  <c r="H34" i="57"/>
  <c r="H33" i="57"/>
  <c r="H28" i="57"/>
  <c r="H27" i="57"/>
  <c r="H26" i="57"/>
  <c r="H25" i="57"/>
  <c r="H24" i="57"/>
  <c r="H23" i="57"/>
  <c r="H18" i="57"/>
  <c r="H17" i="57"/>
  <c r="H16" i="57"/>
  <c r="H15" i="57"/>
  <c r="H14" i="57"/>
  <c r="H13" i="57"/>
  <c r="P6" i="11"/>
  <c r="B119" i="1"/>
  <c r="B112" i="1"/>
  <c r="B105" i="1"/>
  <c r="B98" i="1"/>
  <c r="B91" i="1"/>
  <c r="O69" i="51"/>
  <c r="O70" i="51"/>
  <c r="O71" i="51"/>
  <c r="O55" i="51"/>
  <c r="O56" i="51"/>
  <c r="O57" i="51"/>
  <c r="O41" i="51"/>
  <c r="O42" i="51"/>
  <c r="M39" i="51"/>
  <c r="O29" i="51"/>
  <c r="O69" i="1"/>
  <c r="O70" i="1"/>
  <c r="O71" i="1"/>
  <c r="L74" i="1"/>
  <c r="M67" i="1"/>
  <c r="K67" i="1"/>
  <c r="I67" i="1"/>
  <c r="G67" i="1"/>
  <c r="O55" i="1"/>
  <c r="O56" i="1"/>
  <c r="O57" i="1"/>
  <c r="O52" i="1"/>
  <c r="N53" i="1"/>
  <c r="F53" i="1"/>
  <c r="C53" i="1"/>
  <c r="E39" i="1"/>
  <c r="O41" i="1"/>
  <c r="O42" i="1"/>
  <c r="O29" i="1"/>
  <c r="D10" i="23"/>
  <c r="E10" i="23"/>
  <c r="F10" i="23"/>
  <c r="G10" i="23"/>
  <c r="H10" i="23"/>
  <c r="I10" i="23"/>
  <c r="J10" i="23"/>
  <c r="K10" i="23"/>
  <c r="L10" i="23"/>
  <c r="M10" i="23"/>
  <c r="N10" i="23"/>
  <c r="O10" i="23"/>
  <c r="P9" i="23"/>
  <c r="P8" i="23"/>
  <c r="P7" i="23"/>
  <c r="D10" i="20"/>
  <c r="E10" i="20"/>
  <c r="F10" i="20"/>
  <c r="G10" i="20"/>
  <c r="H10" i="20"/>
  <c r="I10" i="20"/>
  <c r="J10" i="20"/>
  <c r="K10" i="20"/>
  <c r="L10" i="20"/>
  <c r="M10" i="20"/>
  <c r="N10" i="20"/>
  <c r="O10" i="20"/>
  <c r="P9" i="20"/>
  <c r="P8" i="20"/>
  <c r="P7" i="20"/>
  <c r="D10" i="19"/>
  <c r="E10" i="19"/>
  <c r="F10" i="19"/>
  <c r="G10" i="19"/>
  <c r="H10" i="19"/>
  <c r="I10" i="19"/>
  <c r="J10" i="19"/>
  <c r="K10" i="19"/>
  <c r="L10" i="19"/>
  <c r="M10" i="19"/>
  <c r="N10" i="19"/>
  <c r="O10" i="19"/>
  <c r="P9" i="19"/>
  <c r="P8" i="19"/>
  <c r="P7" i="19"/>
  <c r="D10" i="18"/>
  <c r="E10" i="18"/>
  <c r="F10" i="18"/>
  <c r="G10" i="18"/>
  <c r="H10" i="18"/>
  <c r="I10" i="18"/>
  <c r="J10" i="18"/>
  <c r="K10" i="18"/>
  <c r="L10" i="18"/>
  <c r="M10" i="18"/>
  <c r="N10" i="18"/>
  <c r="O10" i="18"/>
  <c r="P9" i="18"/>
  <c r="P8" i="18"/>
  <c r="P7" i="18"/>
  <c r="E10" i="50"/>
  <c r="F10" i="50"/>
  <c r="G10" i="50"/>
  <c r="H10" i="50"/>
  <c r="I10" i="50"/>
  <c r="J10" i="50"/>
  <c r="K10" i="50"/>
  <c r="L10" i="50"/>
  <c r="M10" i="50"/>
  <c r="N10" i="50"/>
  <c r="O10" i="50"/>
  <c r="D10" i="50"/>
  <c r="P9" i="50"/>
  <c r="P8" i="50"/>
  <c r="P7" i="50"/>
  <c r="P11" i="21"/>
  <c r="P10" i="21"/>
  <c r="P9" i="21"/>
  <c r="P8" i="21"/>
  <c r="P7" i="21"/>
  <c r="P9" i="22"/>
  <c r="P8" i="22"/>
  <c r="P8" i="14"/>
  <c r="P11" i="14"/>
  <c r="P10" i="14"/>
  <c r="P9" i="14"/>
  <c r="P7" i="16"/>
  <c r="P6" i="16"/>
  <c r="D11" i="11"/>
  <c r="E11" i="11"/>
  <c r="F11" i="11"/>
  <c r="G11" i="11"/>
  <c r="H11" i="11"/>
  <c r="I11" i="11"/>
  <c r="J11" i="11"/>
  <c r="K11" i="11"/>
  <c r="L11" i="11"/>
  <c r="M11" i="11"/>
  <c r="N11" i="11"/>
  <c r="O11" i="11"/>
  <c r="P10" i="11"/>
  <c r="P9" i="11"/>
  <c r="P8" i="11"/>
  <c r="P7" i="11"/>
  <c r="E39" i="51"/>
  <c r="F57" i="62"/>
  <c r="O44" i="34"/>
  <c r="D51" i="65" s="1"/>
  <c r="L12" i="55"/>
  <c r="J53" i="51"/>
  <c r="O12" i="54"/>
  <c r="L89" i="66"/>
  <c r="I89" i="66"/>
  <c r="M57" i="62"/>
  <c r="O179" i="39"/>
  <c r="P179" i="39" s="1"/>
  <c r="M179" i="39" s="1"/>
  <c r="I179" i="39" s="1"/>
  <c r="O211" i="39"/>
  <c r="P211" i="39" s="1"/>
  <c r="M211" i="39" s="1"/>
  <c r="I211" i="39" s="1"/>
  <c r="O275" i="46"/>
  <c r="P275" i="46" s="1"/>
  <c r="M275" i="46" s="1"/>
  <c r="I275" i="46" s="1"/>
  <c r="O58" i="48"/>
  <c r="P58" i="48" s="1"/>
  <c r="M58" i="48" s="1"/>
  <c r="I58" i="48" s="1"/>
  <c r="O62" i="48"/>
  <c r="P62" i="48" s="1"/>
  <c r="M62" i="48" s="1"/>
  <c r="I62" i="48" s="1"/>
  <c r="O74" i="48"/>
  <c r="P74" i="48" s="1"/>
  <c r="M74" i="48" s="1"/>
  <c r="I74" i="48" s="1"/>
  <c r="O183" i="49"/>
  <c r="P183" i="49" s="1"/>
  <c r="M183" i="49" s="1"/>
  <c r="I183" i="49" s="1"/>
  <c r="O187" i="49"/>
  <c r="P187" i="49" s="1"/>
  <c r="M187" i="49" s="1"/>
  <c r="I187" i="49" s="1"/>
  <c r="L6" i="24"/>
  <c r="P199" i="39"/>
  <c r="M199" i="39" s="1"/>
  <c r="I199" i="39" s="1"/>
  <c r="P385" i="39"/>
  <c r="M385" i="39" s="1"/>
  <c r="I385" i="39" s="1"/>
  <c r="O222" i="42"/>
  <c r="P222" i="42" s="1"/>
  <c r="M222" i="42" s="1"/>
  <c r="I222" i="42" s="1"/>
  <c r="O174" i="44"/>
  <c r="P174" i="44" s="1"/>
  <c r="M174" i="44" s="1"/>
  <c r="I174" i="44" s="1"/>
  <c r="O432" i="44"/>
  <c r="P432" i="44" s="1"/>
  <c r="M432" i="44" s="1"/>
  <c r="I432" i="44" s="1"/>
  <c r="O436" i="44"/>
  <c r="P436" i="44" s="1"/>
  <c r="M436" i="44" s="1"/>
  <c r="I436" i="44" s="1"/>
  <c r="O153" i="46"/>
  <c r="P153" i="46" s="1"/>
  <c r="M153" i="46" s="1"/>
  <c r="I153" i="46" s="1"/>
  <c r="O291" i="46"/>
  <c r="P291" i="46" s="1"/>
  <c r="M291" i="46" s="1"/>
  <c r="I291" i="46" s="1"/>
  <c r="O290" i="48"/>
  <c r="P290" i="48" s="1"/>
  <c r="M290" i="48" s="1"/>
  <c r="I290" i="48" s="1"/>
  <c r="O478" i="48"/>
  <c r="P478" i="48" s="1"/>
  <c r="M478" i="48" s="1"/>
  <c r="I478" i="48" s="1"/>
  <c r="O482" i="48"/>
  <c r="P482" i="48" s="1"/>
  <c r="M482" i="48" s="1"/>
  <c r="I482" i="48" s="1"/>
  <c r="O486" i="48"/>
  <c r="P486" i="48" s="1"/>
  <c r="M486" i="48" s="1"/>
  <c r="I486" i="48" s="1"/>
  <c r="O494" i="48"/>
  <c r="P494" i="48" s="1"/>
  <c r="M494" i="48" s="1"/>
  <c r="I494" i="48" s="1"/>
  <c r="N16" i="41"/>
  <c r="O16" i="41" s="1"/>
  <c r="P16" i="41" s="1"/>
  <c r="M16" i="41" s="1"/>
  <c r="I16" i="41" s="1"/>
  <c r="O111" i="40"/>
  <c r="P111" i="40" s="1"/>
  <c r="M111" i="40" s="1"/>
  <c r="I111" i="40" s="1"/>
  <c r="P287" i="46"/>
  <c r="M287" i="46" s="1"/>
  <c r="I287" i="46" s="1"/>
  <c r="O146" i="42"/>
  <c r="P146" i="42" s="1"/>
  <c r="M146" i="42" s="1"/>
  <c r="I146" i="42" s="1"/>
  <c r="O422" i="42"/>
  <c r="P422" i="42" s="1"/>
  <c r="M422" i="42" s="1"/>
  <c r="I422" i="42" s="1"/>
  <c r="O107" i="46"/>
  <c r="P107" i="46" s="1"/>
  <c r="M107" i="46" s="1"/>
  <c r="I107" i="46" s="1"/>
  <c r="O111" i="46"/>
  <c r="P111" i="46" s="1"/>
  <c r="M111" i="46" s="1"/>
  <c r="I111" i="46" s="1"/>
  <c r="O115" i="46"/>
  <c r="P115" i="46" s="1"/>
  <c r="M115" i="46" s="1"/>
  <c r="I115" i="46" s="1"/>
  <c r="O295" i="46"/>
  <c r="P295" i="46" s="1"/>
  <c r="M295" i="46" s="1"/>
  <c r="I295" i="46" s="1"/>
  <c r="O299" i="46"/>
  <c r="P299" i="46" s="1"/>
  <c r="M299" i="46" s="1"/>
  <c r="I299" i="46" s="1"/>
  <c r="O303" i="46"/>
  <c r="P303" i="46" s="1"/>
  <c r="M303" i="46" s="1"/>
  <c r="I303" i="46" s="1"/>
  <c r="O470" i="42"/>
  <c r="P470" i="42" s="1"/>
  <c r="M470" i="42" s="1"/>
  <c r="I470" i="42" s="1"/>
  <c r="O224" i="44"/>
  <c r="P224" i="44" s="1"/>
  <c r="M224" i="44" s="1"/>
  <c r="I224" i="44" s="1"/>
  <c r="O170" i="42"/>
  <c r="P170" i="42" s="1"/>
  <c r="M170" i="42" s="1"/>
  <c r="I170" i="42" s="1"/>
  <c r="N17" i="42"/>
  <c r="O17" i="42" s="1"/>
  <c r="P17" i="42" s="1"/>
  <c r="M17" i="42" s="1"/>
  <c r="I17" i="42" s="1"/>
  <c r="O20" i="44"/>
  <c r="P20" i="44" s="1"/>
  <c r="M20" i="44" s="1"/>
  <c r="I20" i="44" s="1"/>
  <c r="P454" i="42"/>
  <c r="M454" i="42" s="1"/>
  <c r="I454" i="42" s="1"/>
  <c r="P232" i="44"/>
  <c r="M232" i="44" s="1"/>
  <c r="I232" i="44" s="1"/>
  <c r="P456" i="44"/>
  <c r="M456" i="44" s="1"/>
  <c r="I456" i="44" s="1"/>
  <c r="P84" i="42"/>
  <c r="M84" i="42" s="1"/>
  <c r="I84" i="42" s="1"/>
  <c r="O310" i="48"/>
  <c r="P310" i="48" s="1"/>
  <c r="M310" i="48" s="1"/>
  <c r="I310" i="48" s="1"/>
  <c r="P286" i="42"/>
  <c r="M286" i="42" s="1"/>
  <c r="I286" i="42" s="1"/>
  <c r="P44" i="44"/>
  <c r="M44" i="44" s="1"/>
  <c r="I44" i="44" s="1"/>
  <c r="P323" i="46"/>
  <c r="M323" i="46" s="1"/>
  <c r="I323" i="46" s="1"/>
  <c r="P322" i="48"/>
  <c r="M322" i="48" s="1"/>
  <c r="I322" i="48" s="1"/>
  <c r="O386" i="48"/>
  <c r="P386" i="48" s="1"/>
  <c r="M386" i="48" s="1"/>
  <c r="I386" i="48" s="1"/>
  <c r="P327" i="46"/>
  <c r="M327" i="46" s="1"/>
  <c r="I327" i="46" s="1"/>
  <c r="P306" i="48"/>
  <c r="M306" i="48" s="1"/>
  <c r="I306" i="48" s="1"/>
  <c r="P374" i="48"/>
  <c r="M374" i="48" s="1"/>
  <c r="I374" i="48" s="1"/>
  <c r="H89" i="66"/>
  <c r="O50" i="51"/>
  <c r="N53" i="51"/>
  <c r="N78" i="51"/>
  <c r="M53" i="51"/>
  <c r="M16" i="23"/>
  <c r="I16" i="23"/>
  <c r="E16" i="23"/>
  <c r="E76" i="66"/>
  <c r="O44" i="62"/>
  <c r="H51" i="65" s="1"/>
  <c r="G16" i="23"/>
  <c r="M76" i="66"/>
  <c r="K76" i="66"/>
  <c r="N57" i="34"/>
  <c r="O128" i="1"/>
  <c r="G53" i="51"/>
  <c r="D39" i="1"/>
  <c r="D53" i="1"/>
  <c r="F57" i="34"/>
  <c r="D12" i="53"/>
  <c r="L12" i="53"/>
  <c r="K39" i="1"/>
  <c r="I53" i="1"/>
  <c r="M53" i="1"/>
  <c r="J58" i="34"/>
  <c r="I12" i="52"/>
  <c r="E12" i="54"/>
  <c r="N12" i="54"/>
  <c r="P399" i="39"/>
  <c r="M399" i="39" s="1"/>
  <c r="I399" i="39" s="1"/>
  <c r="O132" i="42"/>
  <c r="P132" i="42" s="1"/>
  <c r="M132" i="42" s="1"/>
  <c r="I132" i="42" s="1"/>
  <c r="O138" i="42"/>
  <c r="P138" i="42" s="1"/>
  <c r="M138" i="42" s="1"/>
  <c r="I138" i="42" s="1"/>
  <c r="O150" i="42"/>
  <c r="P150" i="42" s="1"/>
  <c r="M150" i="42" s="1"/>
  <c r="I150" i="42" s="1"/>
  <c r="O44" i="42"/>
  <c r="P44" i="42" s="1"/>
  <c r="M44" i="42" s="1"/>
  <c r="I44" i="42" s="1"/>
  <c r="P34" i="42"/>
  <c r="M34" i="42" s="1"/>
  <c r="I34" i="42" s="1"/>
  <c r="P42" i="42"/>
  <c r="M42" i="42" s="1"/>
  <c r="I42" i="42" s="1"/>
  <c r="P142" i="42"/>
  <c r="M142" i="42" s="1"/>
  <c r="I142" i="42" s="1"/>
  <c r="P154" i="42"/>
  <c r="M154" i="42" s="1"/>
  <c r="I154" i="42" s="1"/>
  <c r="P166" i="42"/>
  <c r="M166" i="42" s="1"/>
  <c r="I166" i="42" s="1"/>
  <c r="P172" i="42"/>
  <c r="M172" i="42" s="1"/>
  <c r="I172" i="42" s="1"/>
  <c r="P178" i="42"/>
  <c r="M178" i="42" s="1"/>
  <c r="I178" i="42" s="1"/>
  <c r="P494" i="42"/>
  <c r="M494" i="42" s="1"/>
  <c r="I494" i="42" s="1"/>
  <c r="P290" i="42"/>
  <c r="M290" i="42" s="1"/>
  <c r="I290" i="42" s="1"/>
  <c r="P294" i="42"/>
  <c r="M294" i="42" s="1"/>
  <c r="I294" i="42" s="1"/>
  <c r="P450" i="42"/>
  <c r="M450" i="42" s="1"/>
  <c r="I450" i="42" s="1"/>
  <c r="P460" i="42"/>
  <c r="M460" i="42" s="1"/>
  <c r="I460" i="42" s="1"/>
  <c r="P466" i="42"/>
  <c r="M466" i="42" s="1"/>
  <c r="I466" i="42" s="1"/>
  <c r="P490" i="42"/>
  <c r="M490" i="42" s="1"/>
  <c r="I490" i="42" s="1"/>
  <c r="P200" i="44"/>
  <c r="M200" i="44" s="1"/>
  <c r="I200" i="44" s="1"/>
  <c r="P212" i="44"/>
  <c r="M212" i="44" s="1"/>
  <c r="I212" i="44" s="1"/>
  <c r="P216" i="44"/>
  <c r="M216" i="44" s="1"/>
  <c r="I216" i="44" s="1"/>
  <c r="P220" i="44"/>
  <c r="M220" i="44" s="1"/>
  <c r="I220" i="44" s="1"/>
  <c r="P228" i="44"/>
  <c r="M228" i="44" s="1"/>
  <c r="I228" i="44" s="1"/>
  <c r="P244" i="44"/>
  <c r="M244" i="44" s="1"/>
  <c r="I244" i="44" s="1"/>
  <c r="P248" i="44"/>
  <c r="M248" i="44" s="1"/>
  <c r="I248" i="44" s="1"/>
  <c r="P252" i="44"/>
  <c r="M252" i="44" s="1"/>
  <c r="I252" i="44" s="1"/>
  <c r="P256" i="44"/>
  <c r="M256" i="44" s="1"/>
  <c r="I256" i="44" s="1"/>
  <c r="P270" i="44"/>
  <c r="M270" i="44" s="1"/>
  <c r="I270" i="44" s="1"/>
  <c r="P274" i="44"/>
  <c r="M274" i="44" s="1"/>
  <c r="I274" i="44" s="1"/>
  <c r="P280" i="44"/>
  <c r="M280" i="44" s="1"/>
  <c r="I280" i="44" s="1"/>
  <c r="P284" i="44"/>
  <c r="M284" i="44" s="1"/>
  <c r="I284" i="44" s="1"/>
  <c r="P288" i="44"/>
  <c r="M288" i="44" s="1"/>
  <c r="I288" i="44" s="1"/>
  <c r="P24" i="44"/>
  <c r="M24" i="44" s="1"/>
  <c r="I24" i="44" s="1"/>
  <c r="P36" i="44"/>
  <c r="M36" i="44" s="1"/>
  <c r="I36" i="44" s="1"/>
  <c r="P48" i="44"/>
  <c r="M48" i="44" s="1"/>
  <c r="I48" i="44" s="1"/>
  <c r="P260" i="44"/>
  <c r="M260" i="44" s="1"/>
  <c r="I260" i="44" s="1"/>
  <c r="P292" i="44"/>
  <c r="M292" i="44" s="1"/>
  <c r="I292" i="44" s="1"/>
  <c r="P296" i="44"/>
  <c r="M296" i="44" s="1"/>
  <c r="I296" i="44" s="1"/>
  <c r="P324" i="44"/>
  <c r="M324" i="44" s="1"/>
  <c r="I324" i="44" s="1"/>
  <c r="P83" i="46"/>
  <c r="M83" i="46" s="1"/>
  <c r="I83" i="46" s="1"/>
  <c r="P167" i="45"/>
  <c r="M167" i="45" s="1"/>
  <c r="I167" i="45" s="1"/>
  <c r="P340" i="44"/>
  <c r="M340" i="44" s="1"/>
  <c r="I340" i="44" s="1"/>
  <c r="P422" i="44"/>
  <c r="M422" i="44" s="1"/>
  <c r="I422" i="44" s="1"/>
  <c r="O230" i="48"/>
  <c r="P230" i="48" s="1"/>
  <c r="M230" i="48" s="1"/>
  <c r="I230" i="48" s="1"/>
  <c r="O294" i="48"/>
  <c r="P294" i="48" s="1"/>
  <c r="M294" i="48" s="1"/>
  <c r="I294" i="48" s="1"/>
  <c r="P398" i="48"/>
  <c r="M398" i="48" s="1"/>
  <c r="I398" i="48" s="1"/>
  <c r="P402" i="48"/>
  <c r="M402" i="48" s="1"/>
  <c r="I402" i="48" s="1"/>
  <c r="P314" i="48"/>
  <c r="M314" i="48" s="1"/>
  <c r="I314" i="48" s="1"/>
  <c r="P370" i="48"/>
  <c r="M370" i="48" s="1"/>
  <c r="I370" i="48" s="1"/>
  <c r="E57" i="34"/>
  <c r="N58" i="62"/>
  <c r="O23" i="35"/>
  <c r="C150" i="66"/>
  <c r="C149" i="66"/>
  <c r="L32" i="27" l="1"/>
  <c r="K72" i="66"/>
  <c r="P417" i="40"/>
  <c r="M417" i="40" s="1"/>
  <c r="I417" i="40" s="1"/>
  <c r="P48" i="48"/>
  <c r="M48" i="48" s="1"/>
  <c r="I48" i="48" s="1"/>
  <c r="P232" i="48"/>
  <c r="M232" i="48" s="1"/>
  <c r="I232" i="48" s="1"/>
  <c r="P65" i="46"/>
  <c r="M65" i="46" s="1"/>
  <c r="I65" i="46" s="1"/>
  <c r="H27" i="34"/>
  <c r="I31" i="9" s="1"/>
  <c r="N41" i="34"/>
  <c r="N41" i="62" s="1"/>
  <c r="T78" i="57"/>
  <c r="I41" i="34"/>
  <c r="I41" i="62" s="1"/>
  <c r="T11" i="51"/>
  <c r="U21" i="51"/>
  <c r="D63" i="66"/>
  <c r="P289" i="46"/>
  <c r="M289" i="46" s="1"/>
  <c r="I289" i="46" s="1"/>
  <c r="P36" i="48"/>
  <c r="M36" i="48" s="1"/>
  <c r="I36" i="48" s="1"/>
  <c r="G27" i="34"/>
  <c r="H31" i="9" s="1"/>
  <c r="N39" i="51"/>
  <c r="J39" i="51"/>
  <c r="M25" i="51"/>
  <c r="M28" i="51" s="1"/>
  <c r="E67" i="1"/>
  <c r="O38" i="1"/>
  <c r="F41" i="34"/>
  <c r="F41" i="62" s="1"/>
  <c r="P266" i="44"/>
  <c r="M266" i="44" s="1"/>
  <c r="I266" i="44" s="1"/>
  <c r="P160" i="42"/>
  <c r="M160" i="42" s="1"/>
  <c r="I160" i="42" s="1"/>
  <c r="P157" i="46"/>
  <c r="M157" i="46" s="1"/>
  <c r="I157" i="46" s="1"/>
  <c r="P42" i="25"/>
  <c r="P412" i="48"/>
  <c r="M412" i="48" s="1"/>
  <c r="I412" i="48" s="1"/>
  <c r="P256" i="48"/>
  <c r="M256" i="48" s="1"/>
  <c r="I256" i="48" s="1"/>
  <c r="P238" i="44"/>
  <c r="M238" i="44" s="1"/>
  <c r="I238" i="44" s="1"/>
  <c r="P302" i="44"/>
  <c r="M302" i="44" s="1"/>
  <c r="I302" i="44" s="1"/>
  <c r="P496" i="42"/>
  <c r="M496" i="42" s="1"/>
  <c r="I496" i="42" s="1"/>
  <c r="P500" i="42"/>
  <c r="M500" i="42" s="1"/>
  <c r="I500" i="42" s="1"/>
  <c r="P148" i="42"/>
  <c r="M148" i="42" s="1"/>
  <c r="I148" i="42" s="1"/>
  <c r="O22" i="51"/>
  <c r="P32" i="42"/>
  <c r="M32" i="42" s="1"/>
  <c r="I32" i="42" s="1"/>
  <c r="D53" i="51"/>
  <c r="H67" i="51"/>
  <c r="P328" i="48"/>
  <c r="M328" i="48" s="1"/>
  <c r="I328" i="48" s="1"/>
  <c r="N29" i="34"/>
  <c r="O33" i="9" s="1"/>
  <c r="F29" i="34"/>
  <c r="G33" i="9" s="1"/>
  <c r="L24" i="25"/>
  <c r="K19" i="35" s="1"/>
  <c r="AB78" i="57"/>
  <c r="G41" i="34"/>
  <c r="G41" i="62" s="1"/>
  <c r="P288" i="48"/>
  <c r="M288" i="48" s="1"/>
  <c r="I288" i="48" s="1"/>
  <c r="P278" i="44"/>
  <c r="M278" i="44" s="1"/>
  <c r="I278" i="44" s="1"/>
  <c r="P18" i="44"/>
  <c r="M18" i="44" s="1"/>
  <c r="I18" i="44" s="1"/>
  <c r="L63" i="66"/>
  <c r="P456" i="48"/>
  <c r="M456" i="48" s="1"/>
  <c r="I456" i="48" s="1"/>
  <c r="P342" i="44"/>
  <c r="M342" i="44" s="1"/>
  <c r="I342" i="44" s="1"/>
  <c r="P306" i="44"/>
  <c r="M306" i="44" s="1"/>
  <c r="I306" i="44" s="1"/>
  <c r="P296" i="42"/>
  <c r="M296" i="42" s="1"/>
  <c r="I296" i="42" s="1"/>
  <c r="P22" i="44"/>
  <c r="M22" i="44" s="1"/>
  <c r="I22" i="44" s="1"/>
  <c r="P325" i="46"/>
  <c r="M325" i="46" s="1"/>
  <c r="I325" i="46" s="1"/>
  <c r="I63" i="66"/>
  <c r="P234" i="44"/>
  <c r="M234" i="44" s="1"/>
  <c r="I234" i="44" s="1"/>
  <c r="H67" i="1"/>
  <c r="K59" i="66"/>
  <c r="F89" i="66"/>
  <c r="P96" i="42"/>
  <c r="M96" i="42" s="1"/>
  <c r="I96" i="42" s="1"/>
  <c r="P26" i="44"/>
  <c r="M26" i="44" s="1"/>
  <c r="I26" i="44" s="1"/>
  <c r="L53" i="51"/>
  <c r="C53" i="51"/>
  <c r="G67" i="51"/>
  <c r="D39" i="51"/>
  <c r="P437" i="40"/>
  <c r="M437" i="40" s="1"/>
  <c r="I437" i="40" s="1"/>
  <c r="P153" i="40"/>
  <c r="M153" i="40" s="1"/>
  <c r="I153" i="40" s="1"/>
  <c r="P108" i="48"/>
  <c r="M108" i="48" s="1"/>
  <c r="I108" i="48" s="1"/>
  <c r="P176" i="48"/>
  <c r="M176" i="48" s="1"/>
  <c r="I176" i="48" s="1"/>
  <c r="P49" i="46"/>
  <c r="M49" i="46" s="1"/>
  <c r="I49" i="46" s="1"/>
  <c r="M27" i="34"/>
  <c r="J29" i="62"/>
  <c r="K33" i="27" s="1"/>
  <c r="N90" i="57"/>
  <c r="AC11" i="1"/>
  <c r="AB7" i="51"/>
  <c r="P457" i="40"/>
  <c r="M457" i="40" s="1"/>
  <c r="I457" i="40" s="1"/>
  <c r="G39" i="1"/>
  <c r="P493" i="40"/>
  <c r="M493" i="40" s="1"/>
  <c r="I493" i="40" s="1"/>
  <c r="P192" i="42"/>
  <c r="M192" i="42" s="1"/>
  <c r="I192" i="42" s="1"/>
  <c r="P145" i="46"/>
  <c r="M145" i="46" s="1"/>
  <c r="I145" i="46" s="1"/>
  <c r="P96" i="48"/>
  <c r="M96" i="48" s="1"/>
  <c r="I96" i="48" s="1"/>
  <c r="H27" i="62"/>
  <c r="I31" i="27" s="1"/>
  <c r="W78" i="57"/>
  <c r="Z7" i="1"/>
  <c r="C31" i="34"/>
  <c r="O31" i="34" s="1"/>
  <c r="P324" i="48"/>
  <c r="M324" i="48" s="1"/>
  <c r="I324" i="48" s="1"/>
  <c r="P430" i="44"/>
  <c r="M430" i="44" s="1"/>
  <c r="I430" i="44" s="1"/>
  <c r="P442" i="44"/>
  <c r="M442" i="44" s="1"/>
  <c r="I442" i="44" s="1"/>
  <c r="P480" i="42"/>
  <c r="M480" i="42" s="1"/>
  <c r="I480" i="42" s="1"/>
  <c r="P484" i="42"/>
  <c r="M484" i="42" s="1"/>
  <c r="I484" i="42" s="1"/>
  <c r="P112" i="42"/>
  <c r="M112" i="42" s="1"/>
  <c r="I112" i="42" s="1"/>
  <c r="P92" i="42"/>
  <c r="M92" i="42" s="1"/>
  <c r="I92" i="42" s="1"/>
  <c r="P257" i="40"/>
  <c r="M257" i="40" s="1"/>
  <c r="I257" i="40" s="1"/>
  <c r="D67" i="1"/>
  <c r="E89" i="66"/>
  <c r="P38" i="39"/>
  <c r="M38" i="39" s="1"/>
  <c r="I38" i="39" s="1"/>
  <c r="I76" i="66"/>
  <c r="J76" i="66"/>
  <c r="P426" i="44"/>
  <c r="M426" i="44" s="1"/>
  <c r="I426" i="44" s="1"/>
  <c r="P42" i="44"/>
  <c r="M42" i="44" s="1"/>
  <c r="I42" i="44" s="1"/>
  <c r="P108" i="42"/>
  <c r="M108" i="42" s="1"/>
  <c r="I108" i="42" s="1"/>
  <c r="P64" i="42"/>
  <c r="M64" i="42" s="1"/>
  <c r="I64" i="42" s="1"/>
  <c r="P245" i="40"/>
  <c r="M245" i="40" s="1"/>
  <c r="I245" i="40" s="1"/>
  <c r="D76" i="66"/>
  <c r="P314" i="44"/>
  <c r="M314" i="44" s="1"/>
  <c r="I314" i="44" s="1"/>
  <c r="P137" i="46"/>
  <c r="M137" i="46" s="1"/>
  <c r="I137" i="46" s="1"/>
  <c r="J89" i="66"/>
  <c r="P461" i="40"/>
  <c r="M461" i="40" s="1"/>
  <c r="I461" i="40" s="1"/>
  <c r="P405" i="40"/>
  <c r="M405" i="40" s="1"/>
  <c r="I405" i="40" s="1"/>
  <c r="P365" i="40"/>
  <c r="M365" i="40" s="1"/>
  <c r="I365" i="40" s="1"/>
  <c r="P184" i="48"/>
  <c r="M184" i="48" s="1"/>
  <c r="I184" i="48" s="1"/>
  <c r="G27" i="62"/>
  <c r="H31" i="27" s="1"/>
  <c r="O38" i="51"/>
  <c r="O24" i="51"/>
  <c r="L39" i="1"/>
  <c r="I39" i="1"/>
  <c r="U78" i="57"/>
  <c r="D252" i="58"/>
  <c r="D260" i="58" s="1"/>
  <c r="L252" i="58"/>
  <c r="L260" i="58" s="1"/>
  <c r="N90" i="58"/>
  <c r="N248" i="58"/>
  <c r="N267" i="58"/>
  <c r="E252" i="58"/>
  <c r="E260" i="58" s="1"/>
  <c r="J252" i="58"/>
  <c r="J260" i="58" s="1"/>
  <c r="G252" i="58"/>
  <c r="G260" i="58" s="1"/>
  <c r="H252" i="58"/>
  <c r="H260" i="58" s="1"/>
  <c r="I252" i="58"/>
  <c r="I260" i="58" s="1"/>
  <c r="K252" i="58"/>
  <c r="K260" i="58" s="1"/>
  <c r="F252" i="58"/>
  <c r="F260" i="58" s="1"/>
  <c r="M260" i="58"/>
  <c r="M252" i="57"/>
  <c r="M260" i="57" s="1"/>
  <c r="N80" i="51"/>
  <c r="K78" i="51"/>
  <c r="I78" i="51"/>
  <c r="E78" i="51"/>
  <c r="O36" i="1"/>
  <c r="J39" i="1"/>
  <c r="N43" i="51"/>
  <c r="F43" i="51"/>
  <c r="N39" i="1"/>
  <c r="D43" i="1"/>
  <c r="O24" i="1"/>
  <c r="J27" i="1"/>
  <c r="J32" i="1" s="1"/>
  <c r="J28" i="1"/>
  <c r="L43" i="51"/>
  <c r="K25" i="51"/>
  <c r="K28" i="51" s="1"/>
  <c r="I25" i="51"/>
  <c r="I28" i="51" s="1"/>
  <c r="G25" i="51"/>
  <c r="E25" i="51"/>
  <c r="E28" i="51" s="1"/>
  <c r="M91" i="58"/>
  <c r="M62" i="57"/>
  <c r="M83" i="57" s="1"/>
  <c r="M84" i="57" s="1"/>
  <c r="M61" i="58"/>
  <c r="M76" i="58" s="1"/>
  <c r="M77" i="58" s="1"/>
  <c r="L62" i="59"/>
  <c r="L83" i="59" s="1"/>
  <c r="L84" i="59" s="1"/>
  <c r="L61" i="60"/>
  <c r="L76" i="60" s="1"/>
  <c r="L77" i="60" s="1"/>
  <c r="K62" i="61"/>
  <c r="K83" i="61" s="1"/>
  <c r="K84" i="61" s="1"/>
  <c r="K62" i="58"/>
  <c r="K83" i="58" s="1"/>
  <c r="K84" i="58" s="1"/>
  <c r="K61" i="59"/>
  <c r="K76" i="59" s="1"/>
  <c r="K77" i="59" s="1"/>
  <c r="J62" i="60"/>
  <c r="J83" i="60" s="1"/>
  <c r="J84" i="60" s="1"/>
  <c r="J61" i="61"/>
  <c r="J76" i="61" s="1"/>
  <c r="J77" i="61" s="1"/>
  <c r="J61" i="58"/>
  <c r="J76" i="58" s="1"/>
  <c r="J77" i="58" s="1"/>
  <c r="I61" i="60"/>
  <c r="I76" i="60" s="1"/>
  <c r="I77" i="60" s="1"/>
  <c r="H62" i="61"/>
  <c r="H83" i="61" s="1"/>
  <c r="H84" i="61" s="1"/>
  <c r="H61" i="58"/>
  <c r="H76" i="58" s="1"/>
  <c r="H77" i="58" s="1"/>
  <c r="G62" i="59"/>
  <c r="G83" i="59" s="1"/>
  <c r="G84" i="59" s="1"/>
  <c r="G61" i="60"/>
  <c r="G76" i="60" s="1"/>
  <c r="G77" i="60" s="1"/>
  <c r="F61" i="58"/>
  <c r="F76" i="58" s="1"/>
  <c r="F77" i="58" s="1"/>
  <c r="E62" i="59"/>
  <c r="E83" i="59" s="1"/>
  <c r="E84" i="59" s="1"/>
  <c r="E61" i="60"/>
  <c r="E76" i="60" s="1"/>
  <c r="E77" i="60" s="1"/>
  <c r="D62" i="61"/>
  <c r="D83" i="61" s="1"/>
  <c r="D84" i="61" s="1"/>
  <c r="C62" i="60"/>
  <c r="C83" i="60" s="1"/>
  <c r="C84" i="60" s="1"/>
  <c r="C61" i="60"/>
  <c r="C76" i="60" s="1"/>
  <c r="C77" i="60" s="1"/>
  <c r="W5" i="1"/>
  <c r="U11" i="1"/>
  <c r="AC6" i="1"/>
  <c r="AB27" i="1"/>
  <c r="T21" i="1"/>
  <c r="X9" i="51"/>
  <c r="AC25" i="51"/>
  <c r="F80" i="51"/>
  <c r="M61" i="61"/>
  <c r="M76" i="61" s="1"/>
  <c r="M77" i="61" s="1"/>
  <c r="L62" i="58"/>
  <c r="L83" i="58" s="1"/>
  <c r="L84" i="58" s="1"/>
  <c r="L61" i="59"/>
  <c r="L76" i="59" s="1"/>
  <c r="L77" i="59" s="1"/>
  <c r="K62" i="60"/>
  <c r="K83" i="60" s="1"/>
  <c r="K84" i="60" s="1"/>
  <c r="K62" i="57"/>
  <c r="K83" i="57" s="1"/>
  <c r="K61" i="58"/>
  <c r="K76" i="58" s="1"/>
  <c r="K77" i="58" s="1"/>
  <c r="J62" i="59"/>
  <c r="J83" i="59" s="1"/>
  <c r="J84" i="59" s="1"/>
  <c r="J61" i="60"/>
  <c r="J76" i="60" s="1"/>
  <c r="J77" i="60" s="1"/>
  <c r="I62" i="58"/>
  <c r="I83" i="58" s="1"/>
  <c r="I61" i="59"/>
  <c r="I76" i="59" s="1"/>
  <c r="I77" i="59" s="1"/>
  <c r="H62" i="60"/>
  <c r="H83" i="60" s="1"/>
  <c r="H84" i="60" s="1"/>
  <c r="H61" i="61"/>
  <c r="H76" i="61" s="1"/>
  <c r="H77" i="61" s="1"/>
  <c r="G62" i="58"/>
  <c r="G83" i="58" s="1"/>
  <c r="G84" i="58" s="1"/>
  <c r="G61" i="59"/>
  <c r="G76" i="59" s="1"/>
  <c r="G77" i="59" s="1"/>
  <c r="F62" i="60"/>
  <c r="F83" i="60" s="1"/>
  <c r="F84" i="60" s="1"/>
  <c r="E62" i="58"/>
  <c r="E83" i="58" s="1"/>
  <c r="E84" i="58" s="1"/>
  <c r="E61" i="59"/>
  <c r="E76" i="59" s="1"/>
  <c r="E77" i="59" s="1"/>
  <c r="D62" i="60"/>
  <c r="D83" i="60" s="1"/>
  <c r="D84" i="60" s="1"/>
  <c r="D61" i="61"/>
  <c r="D76" i="61" s="1"/>
  <c r="D77" i="61" s="1"/>
  <c r="D61" i="58"/>
  <c r="D76" i="58" s="1"/>
  <c r="D77" i="58" s="1"/>
  <c r="C62" i="59"/>
  <c r="C83" i="59" s="1"/>
  <c r="C84" i="59" s="1"/>
  <c r="C61" i="59"/>
  <c r="C76" i="59" s="1"/>
  <c r="C77" i="59" s="1"/>
  <c r="Z14" i="1"/>
  <c r="Y10" i="1"/>
  <c r="U6" i="1"/>
  <c r="W25" i="1"/>
  <c r="T19" i="1"/>
  <c r="L79" i="51"/>
  <c r="P171" i="39"/>
  <c r="M171" i="39" s="1"/>
  <c r="I171" i="39" s="1"/>
  <c r="P225" i="39"/>
  <c r="M225" i="39" s="1"/>
  <c r="I225" i="39" s="1"/>
  <c r="P169" i="39"/>
  <c r="M169" i="39" s="1"/>
  <c r="I169" i="39" s="1"/>
  <c r="P267" i="39"/>
  <c r="M267" i="39" s="1"/>
  <c r="I267" i="39" s="1"/>
  <c r="P219" i="39"/>
  <c r="M219" i="39" s="1"/>
  <c r="I219" i="39" s="1"/>
  <c r="T51" i="34"/>
  <c r="I28" i="1"/>
  <c r="I32" i="1" s="1"/>
  <c r="C39" i="51"/>
  <c r="N25" i="51"/>
  <c r="N27" i="51" s="1"/>
  <c r="C39" i="1"/>
  <c r="C44" i="1"/>
  <c r="M62" i="59"/>
  <c r="M83" i="59" s="1"/>
  <c r="M84" i="59" s="1"/>
  <c r="M61" i="60"/>
  <c r="M76" i="60" s="1"/>
  <c r="M77" i="60" s="1"/>
  <c r="L62" i="61"/>
  <c r="L83" i="61" s="1"/>
  <c r="L84" i="61" s="1"/>
  <c r="L61" i="58"/>
  <c r="L76" i="58" s="1"/>
  <c r="L77" i="58" s="1"/>
  <c r="K61" i="61"/>
  <c r="K76" i="61" s="1"/>
  <c r="K77" i="61" s="1"/>
  <c r="J62" i="58"/>
  <c r="J83" i="58" s="1"/>
  <c r="J84" i="58" s="1"/>
  <c r="I62" i="61"/>
  <c r="I83" i="61" s="1"/>
  <c r="I84" i="61" s="1"/>
  <c r="I62" i="57"/>
  <c r="I83" i="57" s="1"/>
  <c r="I84" i="57" s="1"/>
  <c r="I61" i="58"/>
  <c r="I76" i="58" s="1"/>
  <c r="I77" i="58" s="1"/>
  <c r="H83" i="59"/>
  <c r="H84" i="59" s="1"/>
  <c r="H62" i="59"/>
  <c r="H61" i="60"/>
  <c r="H6" i="33" s="1"/>
  <c r="I8" i="56" s="1"/>
  <c r="H5" i="35" s="1"/>
  <c r="I43" i="28" s="1"/>
  <c r="G62" i="61"/>
  <c r="G83" i="61" s="1"/>
  <c r="G84" i="61" s="1"/>
  <c r="G61" i="58"/>
  <c r="G76" i="58" s="1"/>
  <c r="G77" i="58" s="1"/>
  <c r="F62" i="59"/>
  <c r="F83" i="59" s="1"/>
  <c r="F84" i="59" s="1"/>
  <c r="F61" i="60"/>
  <c r="F76" i="60" s="1"/>
  <c r="F77" i="60" s="1"/>
  <c r="E62" i="61"/>
  <c r="E83" i="61" s="1"/>
  <c r="E84" i="61" s="1"/>
  <c r="E61" i="58"/>
  <c r="E76" i="58" s="1"/>
  <c r="E77" i="58" s="1"/>
  <c r="D62" i="59"/>
  <c r="D83" i="59" s="1"/>
  <c r="D84" i="59" s="1"/>
  <c r="C61" i="58"/>
  <c r="C76" i="58" s="1"/>
  <c r="C77" i="58" s="1"/>
  <c r="AD12" i="1"/>
  <c r="Z8" i="1"/>
  <c r="X23" i="1"/>
  <c r="P203" i="39"/>
  <c r="M203" i="39" s="1"/>
  <c r="I203" i="39" s="1"/>
  <c r="P273" i="39"/>
  <c r="M273" i="39" s="1"/>
  <c r="I273" i="39" s="1"/>
  <c r="P217" i="39"/>
  <c r="M217" i="39" s="1"/>
  <c r="I217" i="39" s="1"/>
  <c r="P391" i="39"/>
  <c r="M391" i="39" s="1"/>
  <c r="I391" i="39" s="1"/>
  <c r="P243" i="39"/>
  <c r="M243" i="39" s="1"/>
  <c r="I243" i="39" s="1"/>
  <c r="P263" i="39"/>
  <c r="M263" i="39" s="1"/>
  <c r="I263" i="39" s="1"/>
  <c r="K25" i="1"/>
  <c r="I43" i="51"/>
  <c r="G43" i="51"/>
  <c r="G108" i="1" s="1"/>
  <c r="H18" i="19" s="1"/>
  <c r="L25" i="51"/>
  <c r="E80" i="51"/>
  <c r="M25" i="1"/>
  <c r="AA78" i="57"/>
  <c r="M61" i="59"/>
  <c r="M76" i="59" s="1"/>
  <c r="M77" i="59" s="1"/>
  <c r="L62" i="60"/>
  <c r="L83" i="60" s="1"/>
  <c r="L84" i="60" s="1"/>
  <c r="L61" i="61"/>
  <c r="L76" i="61" s="1"/>
  <c r="L77" i="61" s="1"/>
  <c r="K61" i="60"/>
  <c r="K76" i="60" s="1"/>
  <c r="K77" i="60" s="1"/>
  <c r="J62" i="61"/>
  <c r="J83" i="61" s="1"/>
  <c r="J84" i="61" s="1"/>
  <c r="I62" i="60"/>
  <c r="I83" i="60" s="1"/>
  <c r="I84" i="60" s="1"/>
  <c r="H62" i="58"/>
  <c r="H83" i="58" s="1"/>
  <c r="H84" i="58" s="1"/>
  <c r="H61" i="59"/>
  <c r="H76" i="59" s="1"/>
  <c r="H77" i="59" s="1"/>
  <c r="G83" i="60"/>
  <c r="G84" i="60" s="1"/>
  <c r="G62" i="60"/>
  <c r="F62" i="58"/>
  <c r="F83" i="58" s="1"/>
  <c r="F84" i="58" s="1"/>
  <c r="F61" i="59"/>
  <c r="F76" i="59" s="1"/>
  <c r="F77" i="59" s="1"/>
  <c r="E61" i="61"/>
  <c r="E76" i="61" s="1"/>
  <c r="E77" i="61" s="1"/>
  <c r="D62" i="58"/>
  <c r="D83" i="58" s="1"/>
  <c r="D84" i="58" s="1"/>
  <c r="D14" i="15"/>
  <c r="P14" i="15" s="1"/>
  <c r="E108" i="1"/>
  <c r="F18" i="19" s="1"/>
  <c r="N504" i="7"/>
  <c r="O504" i="7" s="1"/>
  <c r="P504" i="7" s="1"/>
  <c r="M504" i="7" s="1"/>
  <c r="I504" i="7" s="1"/>
  <c r="N500" i="7"/>
  <c r="N496" i="7"/>
  <c r="O496" i="7" s="1"/>
  <c r="N492" i="7"/>
  <c r="O492" i="7" s="1"/>
  <c r="P492" i="7" s="1"/>
  <c r="M492" i="7" s="1"/>
  <c r="I492" i="7" s="1"/>
  <c r="N488" i="7"/>
  <c r="N484" i="7"/>
  <c r="O484" i="7" s="1"/>
  <c r="N480" i="7"/>
  <c r="O480" i="7" s="1"/>
  <c r="N476" i="7"/>
  <c r="O476" i="7" s="1"/>
  <c r="P476" i="7" s="1"/>
  <c r="M476" i="7" s="1"/>
  <c r="I476" i="7" s="1"/>
  <c r="N472" i="7"/>
  <c r="O472" i="7" s="1"/>
  <c r="P472" i="7" s="1"/>
  <c r="M472" i="7" s="1"/>
  <c r="I472" i="7" s="1"/>
  <c r="N468" i="7"/>
  <c r="O468" i="7" s="1"/>
  <c r="N464" i="7"/>
  <c r="O464" i="7" s="1"/>
  <c r="P464" i="7" s="1"/>
  <c r="M464" i="7" s="1"/>
  <c r="I464" i="7" s="1"/>
  <c r="N460" i="7"/>
  <c r="O460" i="7" s="1"/>
  <c r="P460" i="7" s="1"/>
  <c r="M460" i="7" s="1"/>
  <c r="I460" i="7" s="1"/>
  <c r="N456" i="7"/>
  <c r="O456" i="7" s="1"/>
  <c r="P456" i="7" s="1"/>
  <c r="M456" i="7" s="1"/>
  <c r="I456" i="7" s="1"/>
  <c r="N452" i="7"/>
  <c r="O452" i="7" s="1"/>
  <c r="N448" i="7"/>
  <c r="O448" i="7" s="1"/>
  <c r="P448" i="7" s="1"/>
  <c r="M448" i="7" s="1"/>
  <c r="I448" i="7" s="1"/>
  <c r="N444" i="7"/>
  <c r="O444" i="7" s="1"/>
  <c r="N440" i="7"/>
  <c r="O440" i="7" s="1"/>
  <c r="N436" i="7"/>
  <c r="O436" i="7" s="1"/>
  <c r="N432" i="7"/>
  <c r="O432" i="7" s="1"/>
  <c r="N428" i="7"/>
  <c r="O428" i="7" s="1"/>
  <c r="N424" i="7"/>
  <c r="O424" i="7" s="1"/>
  <c r="P424" i="7" s="1"/>
  <c r="M424" i="7" s="1"/>
  <c r="I424" i="7" s="1"/>
  <c r="N420" i="7"/>
  <c r="O420" i="7" s="1"/>
  <c r="N416" i="7"/>
  <c r="O416" i="7" s="1"/>
  <c r="N412" i="7"/>
  <c r="O412" i="7" s="1"/>
  <c r="N408" i="7"/>
  <c r="O408" i="7" s="1"/>
  <c r="P408" i="7" s="1"/>
  <c r="M408" i="7" s="1"/>
  <c r="I408" i="7" s="1"/>
  <c r="N404" i="7"/>
  <c r="O404" i="7" s="1"/>
  <c r="N400" i="7"/>
  <c r="O400" i="7" s="1"/>
  <c r="N396" i="7"/>
  <c r="O396" i="7" s="1"/>
  <c r="N392" i="7"/>
  <c r="O392" i="7" s="1"/>
  <c r="P392" i="7" s="1"/>
  <c r="M392" i="7" s="1"/>
  <c r="I392" i="7" s="1"/>
  <c r="N388" i="7"/>
  <c r="O388" i="7" s="1"/>
  <c r="N384" i="7"/>
  <c r="O384" i="7" s="1"/>
  <c r="N380" i="7"/>
  <c r="O380" i="7" s="1"/>
  <c r="N376" i="7"/>
  <c r="O376" i="7" s="1"/>
  <c r="P376" i="7" s="1"/>
  <c r="M376" i="7" s="1"/>
  <c r="I376" i="7" s="1"/>
  <c r="N372" i="7"/>
  <c r="O372" i="7" s="1"/>
  <c r="N368" i="7"/>
  <c r="O368" i="7" s="1"/>
  <c r="N364" i="7"/>
  <c r="O364" i="7" s="1"/>
  <c r="N360" i="7"/>
  <c r="O360" i="7" s="1"/>
  <c r="P360" i="7" s="1"/>
  <c r="M360" i="7" s="1"/>
  <c r="I360" i="7" s="1"/>
  <c r="N356" i="7"/>
  <c r="O356" i="7" s="1"/>
  <c r="N352" i="7"/>
  <c r="O352" i="7" s="1"/>
  <c r="N348" i="7"/>
  <c r="O348" i="7" s="1"/>
  <c r="N344" i="7"/>
  <c r="O344" i="7" s="1"/>
  <c r="P344" i="7" s="1"/>
  <c r="M344" i="7" s="1"/>
  <c r="I344" i="7" s="1"/>
  <c r="N340" i="7"/>
  <c r="O340" i="7" s="1"/>
  <c r="N336" i="7"/>
  <c r="O336" i="7" s="1"/>
  <c r="N332" i="7"/>
  <c r="O332" i="7" s="1"/>
  <c r="N328" i="7"/>
  <c r="O328" i="7" s="1"/>
  <c r="P328" i="7" s="1"/>
  <c r="M328" i="7" s="1"/>
  <c r="I328" i="7" s="1"/>
  <c r="N324" i="7"/>
  <c r="O324" i="7" s="1"/>
  <c r="N320" i="7"/>
  <c r="O320" i="7" s="1"/>
  <c r="N316" i="7"/>
  <c r="O316" i="7" s="1"/>
  <c r="N312" i="7"/>
  <c r="O312" i="7" s="1"/>
  <c r="P312" i="7" s="1"/>
  <c r="M312" i="7" s="1"/>
  <c r="I312" i="7" s="1"/>
  <c r="N308" i="7"/>
  <c r="O308" i="7" s="1"/>
  <c r="N304" i="7"/>
  <c r="O304" i="7" s="1"/>
  <c r="N300" i="7"/>
  <c r="O300" i="7" s="1"/>
  <c r="N296" i="7"/>
  <c r="O296" i="7" s="1"/>
  <c r="P296" i="7" s="1"/>
  <c r="M296" i="7" s="1"/>
  <c r="I296" i="7" s="1"/>
  <c r="N292" i="7"/>
  <c r="O292" i="7" s="1"/>
  <c r="N288" i="7"/>
  <c r="O288" i="7" s="1"/>
  <c r="N284" i="7"/>
  <c r="O284" i="7" s="1"/>
  <c r="N280" i="7"/>
  <c r="O280" i="7" s="1"/>
  <c r="P280" i="7" s="1"/>
  <c r="M280" i="7" s="1"/>
  <c r="I280" i="7" s="1"/>
  <c r="N276" i="7"/>
  <c r="O276" i="7" s="1"/>
  <c r="N272" i="7"/>
  <c r="O272" i="7" s="1"/>
  <c r="N268" i="7"/>
  <c r="O268" i="7" s="1"/>
  <c r="N264" i="7"/>
  <c r="O264" i="7" s="1"/>
  <c r="P264" i="7" s="1"/>
  <c r="M264" i="7" s="1"/>
  <c r="I264" i="7" s="1"/>
  <c r="N260" i="7"/>
  <c r="O260" i="7" s="1"/>
  <c r="N256" i="7"/>
  <c r="O256" i="7" s="1"/>
  <c r="N252" i="7"/>
  <c r="O252" i="7" s="1"/>
  <c r="N248" i="7"/>
  <c r="O248" i="7" s="1"/>
  <c r="P248" i="7" s="1"/>
  <c r="M248" i="7" s="1"/>
  <c r="I248" i="7" s="1"/>
  <c r="N244" i="7"/>
  <c r="O244" i="7" s="1"/>
  <c r="N240" i="7"/>
  <c r="O240" i="7" s="1"/>
  <c r="N236" i="7"/>
  <c r="O236" i="7" s="1"/>
  <c r="N232" i="7"/>
  <c r="O232" i="7" s="1"/>
  <c r="N228" i="7"/>
  <c r="O228" i="7" s="1"/>
  <c r="P228" i="7" s="1"/>
  <c r="M228" i="7" s="1"/>
  <c r="I228" i="7" s="1"/>
  <c r="N224" i="7"/>
  <c r="O224" i="7" s="1"/>
  <c r="N220" i="7"/>
  <c r="O220" i="7" s="1"/>
  <c r="N216" i="7"/>
  <c r="O216" i="7" s="1"/>
  <c r="N212" i="7"/>
  <c r="O212" i="7" s="1"/>
  <c r="P212" i="7" s="1"/>
  <c r="M212" i="7" s="1"/>
  <c r="I212" i="7" s="1"/>
  <c r="N208" i="7"/>
  <c r="O208" i="7" s="1"/>
  <c r="N204" i="7"/>
  <c r="O204" i="7" s="1"/>
  <c r="N200" i="7"/>
  <c r="O200" i="7" s="1"/>
  <c r="N196" i="7"/>
  <c r="O196" i="7" s="1"/>
  <c r="P196" i="7" s="1"/>
  <c r="M196" i="7" s="1"/>
  <c r="I196" i="7" s="1"/>
  <c r="N192" i="7"/>
  <c r="O192" i="7" s="1"/>
  <c r="N188" i="7"/>
  <c r="O188" i="7" s="1"/>
  <c r="N184" i="7"/>
  <c r="O184" i="7" s="1"/>
  <c r="N180" i="7"/>
  <c r="O180" i="7" s="1"/>
  <c r="P180" i="7" s="1"/>
  <c r="M180" i="7" s="1"/>
  <c r="I180" i="7" s="1"/>
  <c r="N175" i="7"/>
  <c r="N171" i="7"/>
  <c r="O171" i="7" s="1"/>
  <c r="P171" i="7" s="1"/>
  <c r="M171" i="7" s="1"/>
  <c r="I171" i="7" s="1"/>
  <c r="N167" i="7"/>
  <c r="O167" i="7" s="1"/>
  <c r="P167" i="7" s="1"/>
  <c r="M167" i="7" s="1"/>
  <c r="I167" i="7" s="1"/>
  <c r="N162" i="7"/>
  <c r="O162" i="7" s="1"/>
  <c r="P162" i="7" s="1"/>
  <c r="M162" i="7" s="1"/>
  <c r="I162" i="7" s="1"/>
  <c r="N158" i="7"/>
  <c r="O158" i="7" s="1"/>
  <c r="P158" i="7" s="1"/>
  <c r="M158" i="7" s="1"/>
  <c r="I158" i="7" s="1"/>
  <c r="N154" i="7"/>
  <c r="O154" i="7" s="1"/>
  <c r="P154" i="7" s="1"/>
  <c r="M154" i="7" s="1"/>
  <c r="I154" i="7" s="1"/>
  <c r="N150" i="7"/>
  <c r="O150" i="7" s="1"/>
  <c r="N145" i="7"/>
  <c r="O145" i="7" s="1"/>
  <c r="P145" i="7" s="1"/>
  <c r="M145" i="7" s="1"/>
  <c r="I145" i="7" s="1"/>
  <c r="N141" i="7"/>
  <c r="O141" i="7" s="1"/>
  <c r="P141" i="7" s="1"/>
  <c r="M141" i="7" s="1"/>
  <c r="I141" i="7" s="1"/>
  <c r="N137" i="7"/>
  <c r="O137" i="7" s="1"/>
  <c r="P137" i="7" s="1"/>
  <c r="M137" i="7" s="1"/>
  <c r="I137" i="7" s="1"/>
  <c r="N133" i="7"/>
  <c r="O133" i="7" s="1"/>
  <c r="P133" i="7" s="1"/>
  <c r="M133" i="7" s="1"/>
  <c r="I133" i="7" s="1"/>
  <c r="N128" i="7"/>
  <c r="O128" i="7" s="1"/>
  <c r="N124" i="7"/>
  <c r="O124" i="7" s="1"/>
  <c r="N120" i="7"/>
  <c r="O120" i="7" s="1"/>
  <c r="N116" i="7"/>
  <c r="O116" i="7" s="1"/>
  <c r="P116" i="7" s="1"/>
  <c r="M116" i="7" s="1"/>
  <c r="I116" i="7" s="1"/>
  <c r="N111" i="7"/>
  <c r="O111" i="7" s="1"/>
  <c r="P111" i="7" s="1"/>
  <c r="M111" i="7" s="1"/>
  <c r="I111" i="7" s="1"/>
  <c r="N107" i="7"/>
  <c r="O107" i="7" s="1"/>
  <c r="P107" i="7" s="1"/>
  <c r="M107" i="7" s="1"/>
  <c r="I107" i="7" s="1"/>
  <c r="N103" i="7"/>
  <c r="O103" i="7" s="1"/>
  <c r="N98" i="7"/>
  <c r="O98" i="7" s="1"/>
  <c r="P98" i="7" s="1"/>
  <c r="M98" i="7" s="1"/>
  <c r="I98" i="7" s="1"/>
  <c r="N94" i="7"/>
  <c r="O94" i="7" s="1"/>
  <c r="P94" i="7" s="1"/>
  <c r="M94" i="7" s="1"/>
  <c r="I94" i="7" s="1"/>
  <c r="N90" i="7"/>
  <c r="O90" i="7" s="1"/>
  <c r="P90" i="7" s="1"/>
  <c r="M90" i="7" s="1"/>
  <c r="I90" i="7" s="1"/>
  <c r="N86" i="7"/>
  <c r="O86" i="7" s="1"/>
  <c r="P86" i="7" s="1"/>
  <c r="M86" i="7" s="1"/>
  <c r="I86" i="7" s="1"/>
  <c r="N81" i="7"/>
  <c r="O81" i="7" s="1"/>
  <c r="P81" i="7" s="1"/>
  <c r="M81" i="7" s="1"/>
  <c r="I81" i="7" s="1"/>
  <c r="N77" i="7"/>
  <c r="O77" i="7" s="1"/>
  <c r="P77" i="7" s="1"/>
  <c r="M77" i="7" s="1"/>
  <c r="I77" i="7" s="1"/>
  <c r="N73" i="7"/>
  <c r="O73" i="7" s="1"/>
  <c r="P73" i="7" s="1"/>
  <c r="M73" i="7" s="1"/>
  <c r="I73" i="7" s="1"/>
  <c r="N69" i="7"/>
  <c r="O69" i="7" s="1"/>
  <c r="P69" i="7" s="1"/>
  <c r="M69" i="7" s="1"/>
  <c r="I69" i="7" s="1"/>
  <c r="N64" i="7"/>
  <c r="O64" i="7" s="1"/>
  <c r="P64" i="7" s="1"/>
  <c r="M64" i="7" s="1"/>
  <c r="I64" i="7" s="1"/>
  <c r="N60" i="7"/>
  <c r="O60" i="7" s="1"/>
  <c r="P60" i="7" s="1"/>
  <c r="M60" i="7" s="1"/>
  <c r="I60" i="7" s="1"/>
  <c r="N56" i="7"/>
  <c r="O56" i="7" s="1"/>
  <c r="P56" i="7" s="1"/>
  <c r="M56" i="7" s="1"/>
  <c r="I56" i="7" s="1"/>
  <c r="N52" i="7"/>
  <c r="O52" i="7" s="1"/>
  <c r="P52" i="7" s="1"/>
  <c r="M52" i="7" s="1"/>
  <c r="I52" i="7" s="1"/>
  <c r="N47" i="7"/>
  <c r="N43" i="7"/>
  <c r="O43" i="7" s="1"/>
  <c r="P43" i="7" s="1"/>
  <c r="M43" i="7" s="1"/>
  <c r="I43" i="7" s="1"/>
  <c r="N39" i="7"/>
  <c r="N34" i="7"/>
  <c r="O34" i="7" s="1"/>
  <c r="P34" i="7" s="1"/>
  <c r="M34" i="7" s="1"/>
  <c r="I34" i="7" s="1"/>
  <c r="N30" i="7"/>
  <c r="O30" i="7" s="1"/>
  <c r="N26" i="7"/>
  <c r="O26" i="7" s="1"/>
  <c r="P26" i="7" s="1"/>
  <c r="M26" i="7" s="1"/>
  <c r="I26" i="7" s="1"/>
  <c r="N467" i="7"/>
  <c r="O467" i="7" s="1"/>
  <c r="P467" i="7" s="1"/>
  <c r="M467" i="7" s="1"/>
  <c r="I467" i="7" s="1"/>
  <c r="N463" i="7"/>
  <c r="O463" i="7" s="1"/>
  <c r="P463" i="7" s="1"/>
  <c r="M463" i="7" s="1"/>
  <c r="I463" i="7" s="1"/>
  <c r="N459" i="7"/>
  <c r="O459" i="7" s="1"/>
  <c r="P459" i="7" s="1"/>
  <c r="M459" i="7" s="1"/>
  <c r="I459" i="7" s="1"/>
  <c r="N455" i="7"/>
  <c r="O455" i="7" s="1"/>
  <c r="P455" i="7" s="1"/>
  <c r="M455" i="7" s="1"/>
  <c r="I455" i="7" s="1"/>
  <c r="N451" i="7"/>
  <c r="O451" i="7" s="1"/>
  <c r="P451" i="7" s="1"/>
  <c r="M451" i="7" s="1"/>
  <c r="I451" i="7" s="1"/>
  <c r="N447" i="7"/>
  <c r="O447" i="7" s="1"/>
  <c r="P447" i="7" s="1"/>
  <c r="M447" i="7" s="1"/>
  <c r="I447" i="7" s="1"/>
  <c r="N443" i="7"/>
  <c r="O443" i="7" s="1"/>
  <c r="P443" i="7" s="1"/>
  <c r="M443" i="7" s="1"/>
  <c r="I443" i="7" s="1"/>
  <c r="N439" i="7"/>
  <c r="O439" i="7" s="1"/>
  <c r="P439" i="7" s="1"/>
  <c r="M439" i="7" s="1"/>
  <c r="I439" i="7" s="1"/>
  <c r="N435" i="7"/>
  <c r="O435" i="7" s="1"/>
  <c r="N431" i="7"/>
  <c r="N427" i="7"/>
  <c r="O427" i="7" s="1"/>
  <c r="P427" i="7" s="1"/>
  <c r="M427" i="7" s="1"/>
  <c r="I427" i="7" s="1"/>
  <c r="N423" i="7"/>
  <c r="O423" i="7" s="1"/>
  <c r="P423" i="7" s="1"/>
  <c r="M423" i="7" s="1"/>
  <c r="I423" i="7" s="1"/>
  <c r="N419" i="7"/>
  <c r="O419" i="7" s="1"/>
  <c r="P419" i="7" s="1"/>
  <c r="M419" i="7" s="1"/>
  <c r="I419" i="7" s="1"/>
  <c r="N415" i="7"/>
  <c r="O415" i="7" s="1"/>
  <c r="P415" i="7" s="1"/>
  <c r="M415" i="7" s="1"/>
  <c r="I415" i="7" s="1"/>
  <c r="N411" i="7"/>
  <c r="O411" i="7" s="1"/>
  <c r="P411" i="7" s="1"/>
  <c r="M411" i="7" s="1"/>
  <c r="I411" i="7" s="1"/>
  <c r="N407" i="7"/>
  <c r="O407" i="7" s="1"/>
  <c r="N403" i="7"/>
  <c r="O403" i="7" s="1"/>
  <c r="P403" i="7" s="1"/>
  <c r="M403" i="7" s="1"/>
  <c r="I403" i="7" s="1"/>
  <c r="N399" i="7"/>
  <c r="O399" i="7" s="1"/>
  <c r="P399" i="7" s="1"/>
  <c r="M399" i="7" s="1"/>
  <c r="I399" i="7" s="1"/>
  <c r="N395" i="7"/>
  <c r="O395" i="7" s="1"/>
  <c r="P395" i="7" s="1"/>
  <c r="M395" i="7" s="1"/>
  <c r="I395" i="7" s="1"/>
  <c r="N391" i="7"/>
  <c r="O391" i="7" s="1"/>
  <c r="P391" i="7" s="1"/>
  <c r="M391" i="7" s="1"/>
  <c r="I391" i="7" s="1"/>
  <c r="N387" i="7"/>
  <c r="O387" i="7" s="1"/>
  <c r="P387" i="7" s="1"/>
  <c r="M387" i="7" s="1"/>
  <c r="I387" i="7" s="1"/>
  <c r="N383" i="7"/>
  <c r="O383" i="7" s="1"/>
  <c r="P383" i="7" s="1"/>
  <c r="M383" i="7" s="1"/>
  <c r="I383" i="7" s="1"/>
  <c r="N379" i="7"/>
  <c r="O379" i="7" s="1"/>
  <c r="N375" i="7"/>
  <c r="N371" i="7"/>
  <c r="O371" i="7" s="1"/>
  <c r="P371" i="7" s="1"/>
  <c r="M371" i="7" s="1"/>
  <c r="I371" i="7" s="1"/>
  <c r="N367" i="7"/>
  <c r="O367" i="7" s="1"/>
  <c r="P367" i="7" s="1"/>
  <c r="M367" i="7" s="1"/>
  <c r="I367" i="7" s="1"/>
  <c r="N363" i="7"/>
  <c r="O363" i="7" s="1"/>
  <c r="P363" i="7" s="1"/>
  <c r="M363" i="7" s="1"/>
  <c r="I363" i="7" s="1"/>
  <c r="N359" i="7"/>
  <c r="O359" i="7" s="1"/>
  <c r="N355" i="7"/>
  <c r="O355" i="7" s="1"/>
  <c r="N351" i="7"/>
  <c r="O351" i="7" s="1"/>
  <c r="N347" i="7"/>
  <c r="O347" i="7" s="1"/>
  <c r="P347" i="7" s="1"/>
  <c r="M347" i="7" s="1"/>
  <c r="I347" i="7" s="1"/>
  <c r="N343" i="7"/>
  <c r="O343" i="7" s="1"/>
  <c r="N339" i="7"/>
  <c r="O339" i="7" s="1"/>
  <c r="P339" i="7" s="1"/>
  <c r="M339" i="7" s="1"/>
  <c r="I339" i="7" s="1"/>
  <c r="N335" i="7"/>
  <c r="O335" i="7" s="1"/>
  <c r="N331" i="7"/>
  <c r="O331" i="7" s="1"/>
  <c r="N327" i="7"/>
  <c r="O327" i="7" s="1"/>
  <c r="N323" i="7"/>
  <c r="O323" i="7" s="1"/>
  <c r="P323" i="7" s="1"/>
  <c r="M323" i="7" s="1"/>
  <c r="I323" i="7" s="1"/>
  <c r="N319" i="7"/>
  <c r="O319" i="7" s="1"/>
  <c r="P319" i="7" s="1"/>
  <c r="M319" i="7" s="1"/>
  <c r="I319" i="7" s="1"/>
  <c r="N315" i="7"/>
  <c r="O315" i="7" s="1"/>
  <c r="P315" i="7" s="1"/>
  <c r="M315" i="7" s="1"/>
  <c r="I315" i="7" s="1"/>
  <c r="N311" i="7"/>
  <c r="O311" i="7" s="1"/>
  <c r="N307" i="7"/>
  <c r="O307" i="7" s="1"/>
  <c r="P307" i="7" s="1"/>
  <c r="M307" i="7" s="1"/>
  <c r="I307" i="7" s="1"/>
  <c r="N303" i="7"/>
  <c r="O303" i="7" s="1"/>
  <c r="P303" i="7" s="1"/>
  <c r="M303" i="7" s="1"/>
  <c r="I303" i="7" s="1"/>
  <c r="N299" i="7"/>
  <c r="O299" i="7" s="1"/>
  <c r="P299" i="7" s="1"/>
  <c r="M299" i="7" s="1"/>
  <c r="I299" i="7" s="1"/>
  <c r="N295" i="7"/>
  <c r="O295" i="7" s="1"/>
  <c r="N291" i="7"/>
  <c r="O291" i="7" s="1"/>
  <c r="N287" i="7"/>
  <c r="O287" i="7" s="1"/>
  <c r="N283" i="7"/>
  <c r="O283" i="7" s="1"/>
  <c r="P283" i="7" s="1"/>
  <c r="M283" i="7" s="1"/>
  <c r="I283" i="7" s="1"/>
  <c r="N279" i="7"/>
  <c r="O279" i="7" s="1"/>
  <c r="P279" i="7" s="1"/>
  <c r="M279" i="7" s="1"/>
  <c r="I279" i="7" s="1"/>
  <c r="N275" i="7"/>
  <c r="O275" i="7" s="1"/>
  <c r="N271" i="7"/>
  <c r="O271" i="7" s="1"/>
  <c r="N267" i="7"/>
  <c r="O267" i="7" s="1"/>
  <c r="P267" i="7" s="1"/>
  <c r="M267" i="7" s="1"/>
  <c r="I267" i="7" s="1"/>
  <c r="N263" i="7"/>
  <c r="O263" i="7" s="1"/>
  <c r="P263" i="7" s="1"/>
  <c r="M263" i="7" s="1"/>
  <c r="I263" i="7" s="1"/>
  <c r="N259" i="7"/>
  <c r="O259" i="7" s="1"/>
  <c r="P259" i="7" s="1"/>
  <c r="M259" i="7" s="1"/>
  <c r="I259" i="7" s="1"/>
  <c r="N255" i="7"/>
  <c r="O255" i="7" s="1"/>
  <c r="P255" i="7" s="1"/>
  <c r="M255" i="7" s="1"/>
  <c r="I255" i="7" s="1"/>
  <c r="N251" i="7"/>
  <c r="O251" i="7" s="1"/>
  <c r="P251" i="7" s="1"/>
  <c r="M251" i="7" s="1"/>
  <c r="I251" i="7" s="1"/>
  <c r="N247" i="7"/>
  <c r="O247" i="7" s="1"/>
  <c r="P247" i="7" s="1"/>
  <c r="M247" i="7" s="1"/>
  <c r="I247" i="7" s="1"/>
  <c r="N243" i="7"/>
  <c r="O243" i="7" s="1"/>
  <c r="P243" i="7" s="1"/>
  <c r="M243" i="7" s="1"/>
  <c r="I243" i="7" s="1"/>
  <c r="N239" i="7"/>
  <c r="N235" i="7"/>
  <c r="O235" i="7" s="1"/>
  <c r="P235" i="7" s="1"/>
  <c r="M235" i="7" s="1"/>
  <c r="I235" i="7" s="1"/>
  <c r="N231" i="7"/>
  <c r="O231" i="7" s="1"/>
  <c r="P231" i="7" s="1"/>
  <c r="M231" i="7" s="1"/>
  <c r="I231" i="7" s="1"/>
  <c r="N227" i="7"/>
  <c r="N223" i="7"/>
  <c r="O223" i="7" s="1"/>
  <c r="P223" i="7" s="1"/>
  <c r="M223" i="7" s="1"/>
  <c r="I223" i="7" s="1"/>
  <c r="N219" i="7"/>
  <c r="O219" i="7" s="1"/>
  <c r="N215" i="7"/>
  <c r="O215" i="7" s="1"/>
  <c r="P215" i="7" s="1"/>
  <c r="M215" i="7" s="1"/>
  <c r="I215" i="7" s="1"/>
  <c r="N211" i="7"/>
  <c r="O211" i="7" s="1"/>
  <c r="P211" i="7" s="1"/>
  <c r="M211" i="7" s="1"/>
  <c r="I211" i="7" s="1"/>
  <c r="N207" i="7"/>
  <c r="O207" i="7" s="1"/>
  <c r="P207" i="7" s="1"/>
  <c r="M207" i="7" s="1"/>
  <c r="I207" i="7" s="1"/>
  <c r="N203" i="7"/>
  <c r="O203" i="7" s="1"/>
  <c r="N199" i="7"/>
  <c r="O199" i="7" s="1"/>
  <c r="N195" i="7"/>
  <c r="N191" i="7"/>
  <c r="O191" i="7" s="1"/>
  <c r="P191" i="7" s="1"/>
  <c r="M191" i="7" s="1"/>
  <c r="I191" i="7" s="1"/>
  <c r="N187" i="7"/>
  <c r="N183" i="7"/>
  <c r="O183" i="7" s="1"/>
  <c r="P183" i="7" s="1"/>
  <c r="M183" i="7" s="1"/>
  <c r="I183" i="7" s="1"/>
  <c r="N178" i="7"/>
  <c r="O178" i="7" s="1"/>
  <c r="P178" i="7" s="1"/>
  <c r="M178" i="7" s="1"/>
  <c r="I178" i="7" s="1"/>
  <c r="N174" i="7"/>
  <c r="O174" i="7" s="1"/>
  <c r="N170" i="7"/>
  <c r="O170" i="7" s="1"/>
  <c r="P170" i="7" s="1"/>
  <c r="M170" i="7" s="1"/>
  <c r="I170" i="7" s="1"/>
  <c r="N166" i="7"/>
  <c r="O166" i="7" s="1"/>
  <c r="P166" i="7" s="1"/>
  <c r="M166" i="7" s="1"/>
  <c r="I166" i="7" s="1"/>
  <c r="N161" i="7"/>
  <c r="O161" i="7" s="1"/>
  <c r="P161" i="7" s="1"/>
  <c r="M161" i="7" s="1"/>
  <c r="I161" i="7" s="1"/>
  <c r="N157" i="7"/>
  <c r="O157" i="7" s="1"/>
  <c r="P157" i="7" s="1"/>
  <c r="M157" i="7" s="1"/>
  <c r="I157" i="7" s="1"/>
  <c r="N153" i="7"/>
  <c r="O153" i="7" s="1"/>
  <c r="P153" i="7" s="1"/>
  <c r="M153" i="7" s="1"/>
  <c r="I153" i="7" s="1"/>
  <c r="N149" i="7"/>
  <c r="O149" i="7" s="1"/>
  <c r="P149" i="7" s="1"/>
  <c r="M149" i="7" s="1"/>
  <c r="I149" i="7" s="1"/>
  <c r="N144" i="7"/>
  <c r="O144" i="7" s="1"/>
  <c r="N140" i="7"/>
  <c r="O140" i="7" s="1"/>
  <c r="N136" i="7"/>
  <c r="O136" i="7" s="1"/>
  <c r="P136" i="7" s="1"/>
  <c r="M136" i="7" s="1"/>
  <c r="I136" i="7" s="1"/>
  <c r="N132" i="7"/>
  <c r="O132" i="7" s="1"/>
  <c r="P132" i="7" s="1"/>
  <c r="M132" i="7" s="1"/>
  <c r="I132" i="7" s="1"/>
  <c r="N127" i="7"/>
  <c r="O127" i="7" s="1"/>
  <c r="P127" i="7" s="1"/>
  <c r="M127" i="7" s="1"/>
  <c r="I127" i="7" s="1"/>
  <c r="N123" i="7"/>
  <c r="O123" i="7" s="1"/>
  <c r="N119" i="7"/>
  <c r="O119" i="7" s="1"/>
  <c r="N114" i="7"/>
  <c r="O114" i="7" s="1"/>
  <c r="P114" i="7" s="1"/>
  <c r="M114" i="7" s="1"/>
  <c r="I114" i="7" s="1"/>
  <c r="N110" i="7"/>
  <c r="O110" i="7" s="1"/>
  <c r="P110" i="7" s="1"/>
  <c r="M110" i="7" s="1"/>
  <c r="I110" i="7" s="1"/>
  <c r="N106" i="7"/>
  <c r="O106" i="7" s="1"/>
  <c r="P106" i="7" s="1"/>
  <c r="M106" i="7" s="1"/>
  <c r="I106" i="7" s="1"/>
  <c r="N102" i="7"/>
  <c r="O102" i="7" s="1"/>
  <c r="P102" i="7" s="1"/>
  <c r="M102" i="7" s="1"/>
  <c r="I102" i="7" s="1"/>
  <c r="N97" i="7"/>
  <c r="O97" i="7" s="1"/>
  <c r="P97" i="7" s="1"/>
  <c r="M97" i="7" s="1"/>
  <c r="I97" i="7" s="1"/>
  <c r="N93" i="7"/>
  <c r="O93" i="7" s="1"/>
  <c r="P93" i="7" s="1"/>
  <c r="M93" i="7" s="1"/>
  <c r="I93" i="7" s="1"/>
  <c r="N89" i="7"/>
  <c r="O89" i="7" s="1"/>
  <c r="N85" i="7"/>
  <c r="O85" i="7" s="1"/>
  <c r="P85" i="7" s="1"/>
  <c r="M85" i="7" s="1"/>
  <c r="I85" i="7" s="1"/>
  <c r="N80" i="7"/>
  <c r="O80" i="7" s="1"/>
  <c r="P80" i="7" s="1"/>
  <c r="M80" i="7" s="1"/>
  <c r="I80" i="7" s="1"/>
  <c r="N76" i="7"/>
  <c r="O76" i="7" s="1"/>
  <c r="P76" i="7" s="1"/>
  <c r="M76" i="7" s="1"/>
  <c r="I76" i="7" s="1"/>
  <c r="N72" i="7"/>
  <c r="O72" i="7" s="1"/>
  <c r="P72" i="7" s="1"/>
  <c r="M72" i="7" s="1"/>
  <c r="I72" i="7" s="1"/>
  <c r="N68" i="7"/>
  <c r="O68" i="7" s="1"/>
  <c r="N63" i="7"/>
  <c r="O63" i="7" s="1"/>
  <c r="N59" i="7"/>
  <c r="O59" i="7" s="1"/>
  <c r="N55" i="7"/>
  <c r="O55" i="7" s="1"/>
  <c r="P55" i="7" s="1"/>
  <c r="M55" i="7" s="1"/>
  <c r="I55" i="7" s="1"/>
  <c r="N50" i="7"/>
  <c r="O50" i="7" s="1"/>
  <c r="P50" i="7" s="1"/>
  <c r="M50" i="7" s="1"/>
  <c r="I50" i="7" s="1"/>
  <c r="N46" i="7"/>
  <c r="O46" i="7" s="1"/>
  <c r="N42" i="7"/>
  <c r="O42" i="7" s="1"/>
  <c r="P42" i="7" s="1"/>
  <c r="M42" i="7" s="1"/>
  <c r="I42" i="7" s="1"/>
  <c r="N38" i="7"/>
  <c r="O38" i="7" s="1"/>
  <c r="P38" i="7" s="1"/>
  <c r="M38" i="7" s="1"/>
  <c r="I38" i="7" s="1"/>
  <c r="N33" i="7"/>
  <c r="O33" i="7" s="1"/>
  <c r="P33" i="7" s="1"/>
  <c r="M33" i="7" s="1"/>
  <c r="I33" i="7" s="1"/>
  <c r="N29" i="7"/>
  <c r="O29" i="7" s="1"/>
  <c r="P29" i="7" s="1"/>
  <c r="M29" i="7" s="1"/>
  <c r="I29" i="7" s="1"/>
  <c r="N503" i="7"/>
  <c r="O503" i="7" s="1"/>
  <c r="P503" i="7" s="1"/>
  <c r="M503" i="7" s="1"/>
  <c r="I503" i="7" s="1"/>
  <c r="N487" i="7"/>
  <c r="O487" i="7" s="1"/>
  <c r="P487" i="7" s="1"/>
  <c r="M487" i="7" s="1"/>
  <c r="I487" i="7" s="1"/>
  <c r="N471" i="7"/>
  <c r="N502" i="7"/>
  <c r="N498" i="7"/>
  <c r="O498" i="7" s="1"/>
  <c r="P498" i="7" s="1"/>
  <c r="M498" i="7" s="1"/>
  <c r="I498" i="7" s="1"/>
  <c r="N494" i="7"/>
  <c r="O494" i="7" s="1"/>
  <c r="P494" i="7" s="1"/>
  <c r="M494" i="7" s="1"/>
  <c r="I494" i="7" s="1"/>
  <c r="N490" i="7"/>
  <c r="O490" i="7" s="1"/>
  <c r="N486" i="7"/>
  <c r="O486" i="7" s="1"/>
  <c r="N482" i="7"/>
  <c r="O482" i="7" s="1"/>
  <c r="P482" i="7" s="1"/>
  <c r="M482" i="7" s="1"/>
  <c r="I482" i="7" s="1"/>
  <c r="N478" i="7"/>
  <c r="O478" i="7" s="1"/>
  <c r="P478" i="7" s="1"/>
  <c r="M478" i="7" s="1"/>
  <c r="I478" i="7" s="1"/>
  <c r="N474" i="7"/>
  <c r="O474" i="7" s="1"/>
  <c r="N470" i="7"/>
  <c r="O470" i="7" s="1"/>
  <c r="N466" i="7"/>
  <c r="O466" i="7" s="1"/>
  <c r="N462" i="7"/>
  <c r="O462" i="7" s="1"/>
  <c r="P462" i="7" s="1"/>
  <c r="M462" i="7" s="1"/>
  <c r="I462" i="7" s="1"/>
  <c r="N458" i="7"/>
  <c r="O458" i="7" s="1"/>
  <c r="P458" i="7" s="1"/>
  <c r="M458" i="7" s="1"/>
  <c r="I458" i="7" s="1"/>
  <c r="N454" i="7"/>
  <c r="O454" i="7" s="1"/>
  <c r="P454" i="7" s="1"/>
  <c r="M454" i="7" s="1"/>
  <c r="I454" i="7" s="1"/>
  <c r="N450" i="7"/>
  <c r="O450" i="7" s="1"/>
  <c r="N446" i="7"/>
  <c r="O446" i="7" s="1"/>
  <c r="P446" i="7" s="1"/>
  <c r="M446" i="7" s="1"/>
  <c r="I446" i="7" s="1"/>
  <c r="N442" i="7"/>
  <c r="O442" i="7" s="1"/>
  <c r="P442" i="7" s="1"/>
  <c r="M442" i="7" s="1"/>
  <c r="I442" i="7" s="1"/>
  <c r="N438" i="7"/>
  <c r="O438" i="7" s="1"/>
  <c r="P438" i="7" s="1"/>
  <c r="M438" i="7" s="1"/>
  <c r="I438" i="7" s="1"/>
  <c r="N434" i="7"/>
  <c r="O434" i="7" s="1"/>
  <c r="P434" i="7" s="1"/>
  <c r="M434" i="7" s="1"/>
  <c r="I434" i="7" s="1"/>
  <c r="N430" i="7"/>
  <c r="O430" i="7" s="1"/>
  <c r="P430" i="7" s="1"/>
  <c r="M430" i="7" s="1"/>
  <c r="I430" i="7" s="1"/>
  <c r="N426" i="7"/>
  <c r="O426" i="7" s="1"/>
  <c r="P426" i="7" s="1"/>
  <c r="M426" i="7" s="1"/>
  <c r="I426" i="7" s="1"/>
  <c r="N422" i="7"/>
  <c r="O422" i="7" s="1"/>
  <c r="N418" i="7"/>
  <c r="O418" i="7" s="1"/>
  <c r="N414" i="7"/>
  <c r="O414" i="7" s="1"/>
  <c r="P414" i="7" s="1"/>
  <c r="M414" i="7" s="1"/>
  <c r="I414" i="7" s="1"/>
  <c r="N410" i="7"/>
  <c r="O410" i="7" s="1"/>
  <c r="N406" i="7"/>
  <c r="O406" i="7" s="1"/>
  <c r="N402" i="7"/>
  <c r="O402" i="7" s="1"/>
  <c r="N398" i="7"/>
  <c r="N394" i="7"/>
  <c r="N390" i="7"/>
  <c r="O390" i="7" s="1"/>
  <c r="N386" i="7"/>
  <c r="O386" i="7" s="1"/>
  <c r="N382" i="7"/>
  <c r="O382" i="7" s="1"/>
  <c r="P382" i="7" s="1"/>
  <c r="M382" i="7" s="1"/>
  <c r="I382" i="7" s="1"/>
  <c r="N378" i="7"/>
  <c r="O378" i="7" s="1"/>
  <c r="P378" i="7" s="1"/>
  <c r="M378" i="7" s="1"/>
  <c r="I378" i="7" s="1"/>
  <c r="N374" i="7"/>
  <c r="O374" i="7" s="1"/>
  <c r="P374" i="7" s="1"/>
  <c r="M374" i="7" s="1"/>
  <c r="I374" i="7" s="1"/>
  <c r="N370" i="7"/>
  <c r="O370" i="7" s="1"/>
  <c r="N366" i="7"/>
  <c r="O366" i="7" s="1"/>
  <c r="P366" i="7" s="1"/>
  <c r="M366" i="7" s="1"/>
  <c r="I366" i="7" s="1"/>
  <c r="N362" i="7"/>
  <c r="O362" i="7" s="1"/>
  <c r="P362" i="7" s="1"/>
  <c r="M362" i="7" s="1"/>
  <c r="I362" i="7" s="1"/>
  <c r="N358" i="7"/>
  <c r="N354" i="7"/>
  <c r="O354" i="7" s="1"/>
  <c r="P354" i="7" s="1"/>
  <c r="M354" i="7" s="1"/>
  <c r="I354" i="7" s="1"/>
  <c r="N350" i="7"/>
  <c r="O350" i="7" s="1"/>
  <c r="P350" i="7" s="1"/>
  <c r="M350" i="7" s="1"/>
  <c r="I350" i="7" s="1"/>
  <c r="N346" i="7"/>
  <c r="O346" i="7" s="1"/>
  <c r="P346" i="7" s="1"/>
  <c r="M346" i="7" s="1"/>
  <c r="I346" i="7" s="1"/>
  <c r="N342" i="7"/>
  <c r="O342" i="7" s="1"/>
  <c r="N338" i="7"/>
  <c r="O338" i="7" s="1"/>
  <c r="P338" i="7" s="1"/>
  <c r="M338" i="7" s="1"/>
  <c r="I338" i="7" s="1"/>
  <c r="N334" i="7"/>
  <c r="O334" i="7" s="1"/>
  <c r="P334" i="7" s="1"/>
  <c r="M334" i="7" s="1"/>
  <c r="I334" i="7" s="1"/>
  <c r="N330" i="7"/>
  <c r="O330" i="7" s="1"/>
  <c r="P330" i="7" s="1"/>
  <c r="M330" i="7" s="1"/>
  <c r="I330" i="7" s="1"/>
  <c r="N326" i="7"/>
  <c r="O326" i="7" s="1"/>
  <c r="N322" i="7"/>
  <c r="O322" i="7" s="1"/>
  <c r="P322" i="7" s="1"/>
  <c r="M322" i="7" s="1"/>
  <c r="I322" i="7" s="1"/>
  <c r="N318" i="7"/>
  <c r="O318" i="7" s="1"/>
  <c r="P318" i="7" s="1"/>
  <c r="M318" i="7" s="1"/>
  <c r="I318" i="7" s="1"/>
  <c r="N314" i="7"/>
  <c r="O314" i="7" s="1"/>
  <c r="P314" i="7" s="1"/>
  <c r="M314" i="7" s="1"/>
  <c r="I314" i="7" s="1"/>
  <c r="N310" i="7"/>
  <c r="O310" i="7" s="1"/>
  <c r="N306" i="7"/>
  <c r="O306" i="7" s="1"/>
  <c r="P306" i="7" s="1"/>
  <c r="M306" i="7" s="1"/>
  <c r="I306" i="7" s="1"/>
  <c r="N302" i="7"/>
  <c r="O302" i="7" s="1"/>
  <c r="P302" i="7" s="1"/>
  <c r="M302" i="7" s="1"/>
  <c r="I302" i="7" s="1"/>
  <c r="N298" i="7"/>
  <c r="O298" i="7" s="1"/>
  <c r="P298" i="7" s="1"/>
  <c r="M298" i="7" s="1"/>
  <c r="I298" i="7" s="1"/>
  <c r="N294" i="7"/>
  <c r="O294" i="7" s="1"/>
  <c r="N290" i="7"/>
  <c r="O290" i="7" s="1"/>
  <c r="P290" i="7" s="1"/>
  <c r="M290" i="7" s="1"/>
  <c r="I290" i="7" s="1"/>
  <c r="N286" i="7"/>
  <c r="O286" i="7" s="1"/>
  <c r="P286" i="7" s="1"/>
  <c r="M286" i="7" s="1"/>
  <c r="I286" i="7" s="1"/>
  <c r="N282" i="7"/>
  <c r="O282" i="7" s="1"/>
  <c r="P282" i="7" s="1"/>
  <c r="M282" i="7" s="1"/>
  <c r="I282" i="7" s="1"/>
  <c r="N278" i="7"/>
  <c r="O278" i="7" s="1"/>
  <c r="N274" i="7"/>
  <c r="O274" i="7" s="1"/>
  <c r="P274" i="7" s="1"/>
  <c r="M274" i="7" s="1"/>
  <c r="I274" i="7" s="1"/>
  <c r="N270" i="7"/>
  <c r="O270" i="7" s="1"/>
  <c r="P270" i="7" s="1"/>
  <c r="M270" i="7" s="1"/>
  <c r="I270" i="7" s="1"/>
  <c r="N266" i="7"/>
  <c r="N262" i="7"/>
  <c r="O262" i="7" s="1"/>
  <c r="N258" i="7"/>
  <c r="O258" i="7" s="1"/>
  <c r="P258" i="7" s="1"/>
  <c r="M258" i="7" s="1"/>
  <c r="I258" i="7" s="1"/>
  <c r="N254" i="7"/>
  <c r="O254" i="7" s="1"/>
  <c r="P254" i="7" s="1"/>
  <c r="M254" i="7" s="1"/>
  <c r="I254" i="7" s="1"/>
  <c r="N250" i="7"/>
  <c r="O250" i="7" s="1"/>
  <c r="P250" i="7" s="1"/>
  <c r="M250" i="7" s="1"/>
  <c r="I250" i="7" s="1"/>
  <c r="N246" i="7"/>
  <c r="O246" i="7" s="1"/>
  <c r="N242" i="7"/>
  <c r="O242" i="7" s="1"/>
  <c r="P242" i="7" s="1"/>
  <c r="M242" i="7" s="1"/>
  <c r="I242" i="7" s="1"/>
  <c r="N238" i="7"/>
  <c r="O238" i="7" s="1"/>
  <c r="P238" i="7" s="1"/>
  <c r="M238" i="7" s="1"/>
  <c r="I238" i="7" s="1"/>
  <c r="N234" i="7"/>
  <c r="O234" i="7" s="1"/>
  <c r="P234" i="7" s="1"/>
  <c r="M234" i="7" s="1"/>
  <c r="I234" i="7" s="1"/>
  <c r="N230" i="7"/>
  <c r="O230" i="7" s="1"/>
  <c r="P230" i="7" s="1"/>
  <c r="M230" i="7" s="1"/>
  <c r="I230" i="7" s="1"/>
  <c r="N226" i="7"/>
  <c r="O226" i="7" s="1"/>
  <c r="P226" i="7" s="1"/>
  <c r="M226" i="7" s="1"/>
  <c r="I226" i="7" s="1"/>
  <c r="N222" i="7"/>
  <c r="O222" i="7" s="1"/>
  <c r="P222" i="7" s="1"/>
  <c r="M222" i="7" s="1"/>
  <c r="I222" i="7" s="1"/>
  <c r="N218" i="7"/>
  <c r="O218" i="7" s="1"/>
  <c r="P218" i="7" s="1"/>
  <c r="M218" i="7" s="1"/>
  <c r="I218" i="7" s="1"/>
  <c r="N214" i="7"/>
  <c r="O214" i="7" s="1"/>
  <c r="P214" i="7" s="1"/>
  <c r="M214" i="7" s="1"/>
  <c r="I214" i="7" s="1"/>
  <c r="N210" i="7"/>
  <c r="O210" i="7" s="1"/>
  <c r="P210" i="7" s="1"/>
  <c r="M210" i="7" s="1"/>
  <c r="I210" i="7" s="1"/>
  <c r="N206" i="7"/>
  <c r="O206" i="7" s="1"/>
  <c r="P206" i="7" s="1"/>
  <c r="M206" i="7" s="1"/>
  <c r="I206" i="7" s="1"/>
  <c r="N202" i="7"/>
  <c r="N198" i="7"/>
  <c r="O198" i="7" s="1"/>
  <c r="P198" i="7" s="1"/>
  <c r="M198" i="7" s="1"/>
  <c r="I198" i="7" s="1"/>
  <c r="N194" i="7"/>
  <c r="O194" i="7" s="1"/>
  <c r="P194" i="7" s="1"/>
  <c r="M194" i="7" s="1"/>
  <c r="I194" i="7" s="1"/>
  <c r="N190" i="7"/>
  <c r="O190" i="7" s="1"/>
  <c r="P190" i="7" s="1"/>
  <c r="M190" i="7" s="1"/>
  <c r="I190" i="7" s="1"/>
  <c r="N186" i="7"/>
  <c r="O186" i="7" s="1"/>
  <c r="P186" i="7" s="1"/>
  <c r="M186" i="7" s="1"/>
  <c r="I186" i="7" s="1"/>
  <c r="N182" i="7"/>
  <c r="O182" i="7" s="1"/>
  <c r="P182" i="7" s="1"/>
  <c r="M182" i="7" s="1"/>
  <c r="I182" i="7" s="1"/>
  <c r="N177" i="7"/>
  <c r="O177" i="7" s="1"/>
  <c r="P177" i="7" s="1"/>
  <c r="M177" i="7" s="1"/>
  <c r="I177" i="7" s="1"/>
  <c r="N173" i="7"/>
  <c r="O173" i="7" s="1"/>
  <c r="P173" i="7" s="1"/>
  <c r="M173" i="7" s="1"/>
  <c r="I173" i="7" s="1"/>
  <c r="N169" i="7"/>
  <c r="O169" i="7" s="1"/>
  <c r="P169" i="7" s="1"/>
  <c r="M169" i="7" s="1"/>
  <c r="I169" i="7" s="1"/>
  <c r="N165" i="7"/>
  <c r="O165" i="7" s="1"/>
  <c r="P165" i="7" s="1"/>
  <c r="M165" i="7" s="1"/>
  <c r="I165" i="7" s="1"/>
  <c r="N160" i="7"/>
  <c r="O160" i="7" s="1"/>
  <c r="N156" i="7"/>
  <c r="O156" i="7" s="1"/>
  <c r="N152" i="7"/>
  <c r="O152" i="7" s="1"/>
  <c r="N148" i="7"/>
  <c r="O148" i="7" s="1"/>
  <c r="P148" i="7" s="1"/>
  <c r="M148" i="7" s="1"/>
  <c r="I148" i="7" s="1"/>
  <c r="N143" i="7"/>
  <c r="O143" i="7" s="1"/>
  <c r="N139" i="7"/>
  <c r="O139" i="7" s="1"/>
  <c r="P139" i="7" s="1"/>
  <c r="M139" i="7" s="1"/>
  <c r="I139" i="7" s="1"/>
  <c r="N135" i="7"/>
  <c r="O135" i="7" s="1"/>
  <c r="P135" i="7" s="1"/>
  <c r="M135" i="7" s="1"/>
  <c r="I135" i="7" s="1"/>
  <c r="N130" i="7"/>
  <c r="O130" i="7" s="1"/>
  <c r="P130" i="7" s="1"/>
  <c r="M130" i="7" s="1"/>
  <c r="I130" i="7" s="1"/>
  <c r="N126" i="7"/>
  <c r="N122" i="7"/>
  <c r="O122" i="7" s="1"/>
  <c r="N118" i="7"/>
  <c r="O118" i="7" s="1"/>
  <c r="P118" i="7" s="1"/>
  <c r="M118" i="7" s="1"/>
  <c r="I118" i="7" s="1"/>
  <c r="N113" i="7"/>
  <c r="O113" i="7" s="1"/>
  <c r="P113" i="7" s="1"/>
  <c r="M113" i="7" s="1"/>
  <c r="I113" i="7" s="1"/>
  <c r="N109" i="7"/>
  <c r="O109" i="7" s="1"/>
  <c r="P109" i="7" s="1"/>
  <c r="M109" i="7" s="1"/>
  <c r="I109" i="7" s="1"/>
  <c r="N105" i="7"/>
  <c r="O105" i="7" s="1"/>
  <c r="N101" i="7"/>
  <c r="O101" i="7" s="1"/>
  <c r="P101" i="7" s="1"/>
  <c r="M101" i="7" s="1"/>
  <c r="I101" i="7" s="1"/>
  <c r="N96" i="7"/>
  <c r="O96" i="7" s="1"/>
  <c r="P96" i="7" s="1"/>
  <c r="M96" i="7" s="1"/>
  <c r="I96" i="7" s="1"/>
  <c r="N92" i="7"/>
  <c r="O92" i="7" s="1"/>
  <c r="P92" i="7" s="1"/>
  <c r="M92" i="7" s="1"/>
  <c r="I92" i="7" s="1"/>
  <c r="N88" i="7"/>
  <c r="O88" i="7" s="1"/>
  <c r="P88" i="7" s="1"/>
  <c r="M88" i="7" s="1"/>
  <c r="I88" i="7" s="1"/>
  <c r="N84" i="7"/>
  <c r="O84" i="7" s="1"/>
  <c r="N79" i="7"/>
  <c r="O79" i="7" s="1"/>
  <c r="N75" i="7"/>
  <c r="O75" i="7" s="1"/>
  <c r="N71" i="7"/>
  <c r="O71" i="7" s="1"/>
  <c r="N66" i="7"/>
  <c r="O66" i="7" s="1"/>
  <c r="P66" i="7" s="1"/>
  <c r="M66" i="7" s="1"/>
  <c r="I66" i="7" s="1"/>
  <c r="N62" i="7"/>
  <c r="O62" i="7" s="1"/>
  <c r="P62" i="7" s="1"/>
  <c r="M62" i="7" s="1"/>
  <c r="I62" i="7" s="1"/>
  <c r="N58" i="7"/>
  <c r="O58" i="7" s="1"/>
  <c r="P58" i="7" s="1"/>
  <c r="M58" i="7" s="1"/>
  <c r="I58" i="7" s="1"/>
  <c r="N54" i="7"/>
  <c r="O54" i="7" s="1"/>
  <c r="P54" i="7" s="1"/>
  <c r="M54" i="7" s="1"/>
  <c r="I54" i="7" s="1"/>
  <c r="N49" i="7"/>
  <c r="O49" i="7" s="1"/>
  <c r="P49" i="7" s="1"/>
  <c r="M49" i="7" s="1"/>
  <c r="I49" i="7" s="1"/>
  <c r="N45" i="7"/>
  <c r="O45" i="7" s="1"/>
  <c r="P45" i="7" s="1"/>
  <c r="M45" i="7" s="1"/>
  <c r="I45" i="7" s="1"/>
  <c r="N41" i="7"/>
  <c r="O41" i="7" s="1"/>
  <c r="N37" i="7"/>
  <c r="O37" i="7" s="1"/>
  <c r="P37" i="7" s="1"/>
  <c r="M37" i="7" s="1"/>
  <c r="I37" i="7" s="1"/>
  <c r="N32" i="7"/>
  <c r="O32" i="7" s="1"/>
  <c r="P32" i="7" s="1"/>
  <c r="M32" i="7" s="1"/>
  <c r="I32" i="7" s="1"/>
  <c r="N28" i="7"/>
  <c r="O28" i="7" s="1"/>
  <c r="N499" i="7"/>
  <c r="O499" i="7" s="1"/>
  <c r="P499" i="7" s="1"/>
  <c r="M499" i="7" s="1"/>
  <c r="I499" i="7" s="1"/>
  <c r="N483" i="7"/>
  <c r="O483" i="7" s="1"/>
  <c r="P483" i="7" s="1"/>
  <c r="M483" i="7" s="1"/>
  <c r="I483" i="7" s="1"/>
  <c r="N505" i="7"/>
  <c r="O505" i="7" s="1"/>
  <c r="P505" i="7" s="1"/>
  <c r="M505" i="7" s="1"/>
  <c r="I505" i="7" s="1"/>
  <c r="N501" i="7"/>
  <c r="O501" i="7" s="1"/>
  <c r="P501" i="7" s="1"/>
  <c r="M501" i="7" s="1"/>
  <c r="I501" i="7" s="1"/>
  <c r="N497" i="7"/>
  <c r="O497" i="7" s="1"/>
  <c r="P497" i="7" s="1"/>
  <c r="M497" i="7" s="1"/>
  <c r="I497" i="7" s="1"/>
  <c r="N493" i="7"/>
  <c r="O493" i="7" s="1"/>
  <c r="N489" i="7"/>
  <c r="O489" i="7" s="1"/>
  <c r="P489" i="7" s="1"/>
  <c r="M489" i="7" s="1"/>
  <c r="I489" i="7" s="1"/>
  <c r="N485" i="7"/>
  <c r="O485" i="7" s="1"/>
  <c r="P485" i="7" s="1"/>
  <c r="M485" i="7" s="1"/>
  <c r="I485" i="7" s="1"/>
  <c r="N481" i="7"/>
  <c r="O481" i="7" s="1"/>
  <c r="P481" i="7" s="1"/>
  <c r="M481" i="7" s="1"/>
  <c r="I481" i="7" s="1"/>
  <c r="N477" i="7"/>
  <c r="O477" i="7" s="1"/>
  <c r="P477" i="7" s="1"/>
  <c r="M477" i="7" s="1"/>
  <c r="I477" i="7" s="1"/>
  <c r="N473" i="7"/>
  <c r="O473" i="7" s="1"/>
  <c r="P473" i="7" s="1"/>
  <c r="M473" i="7" s="1"/>
  <c r="I473" i="7" s="1"/>
  <c r="N469" i="7"/>
  <c r="O469" i="7" s="1"/>
  <c r="P469" i="7" s="1"/>
  <c r="M469" i="7" s="1"/>
  <c r="I469" i="7" s="1"/>
  <c r="N465" i="7"/>
  <c r="O465" i="7" s="1"/>
  <c r="P465" i="7" s="1"/>
  <c r="M465" i="7" s="1"/>
  <c r="I465" i="7" s="1"/>
  <c r="N461" i="7"/>
  <c r="N457" i="7"/>
  <c r="O457" i="7" s="1"/>
  <c r="P457" i="7" s="1"/>
  <c r="M457" i="7" s="1"/>
  <c r="I457" i="7" s="1"/>
  <c r="N453" i="7"/>
  <c r="O453" i="7" s="1"/>
  <c r="P453" i="7" s="1"/>
  <c r="M453" i="7" s="1"/>
  <c r="I453" i="7" s="1"/>
  <c r="N449" i="7"/>
  <c r="O449" i="7" s="1"/>
  <c r="P449" i="7" s="1"/>
  <c r="M449" i="7" s="1"/>
  <c r="I449" i="7" s="1"/>
  <c r="N445" i="7"/>
  <c r="N441" i="7"/>
  <c r="O441" i="7" s="1"/>
  <c r="P441" i="7" s="1"/>
  <c r="M441" i="7" s="1"/>
  <c r="I441" i="7" s="1"/>
  <c r="N437" i="7"/>
  <c r="O437" i="7" s="1"/>
  <c r="P437" i="7" s="1"/>
  <c r="M437" i="7" s="1"/>
  <c r="I437" i="7" s="1"/>
  <c r="N433" i="7"/>
  <c r="O433" i="7" s="1"/>
  <c r="P433" i="7" s="1"/>
  <c r="M433" i="7" s="1"/>
  <c r="I433" i="7" s="1"/>
  <c r="N429" i="7"/>
  <c r="N425" i="7"/>
  <c r="O425" i="7" s="1"/>
  <c r="P425" i="7" s="1"/>
  <c r="M425" i="7" s="1"/>
  <c r="I425" i="7" s="1"/>
  <c r="N421" i="7"/>
  <c r="O421" i="7" s="1"/>
  <c r="N417" i="7"/>
  <c r="O417" i="7" s="1"/>
  <c r="N413" i="7"/>
  <c r="O413" i="7" s="1"/>
  <c r="P413" i="7" s="1"/>
  <c r="M413" i="7" s="1"/>
  <c r="I413" i="7" s="1"/>
  <c r="N409" i="7"/>
  <c r="O409" i="7" s="1"/>
  <c r="P409" i="7" s="1"/>
  <c r="M409" i="7" s="1"/>
  <c r="I409" i="7" s="1"/>
  <c r="N405" i="7"/>
  <c r="O405" i="7" s="1"/>
  <c r="N401" i="7"/>
  <c r="N397" i="7"/>
  <c r="N393" i="7"/>
  <c r="O393" i="7" s="1"/>
  <c r="P393" i="7" s="1"/>
  <c r="M393" i="7" s="1"/>
  <c r="I393" i="7" s="1"/>
  <c r="N389" i="7"/>
  <c r="O389" i="7" s="1"/>
  <c r="N385" i="7"/>
  <c r="O385" i="7" s="1"/>
  <c r="N381" i="7"/>
  <c r="O381" i="7" s="1"/>
  <c r="N377" i="7"/>
  <c r="O377" i="7" s="1"/>
  <c r="P377" i="7" s="1"/>
  <c r="M377" i="7" s="1"/>
  <c r="I377" i="7" s="1"/>
  <c r="N373" i="7"/>
  <c r="O373" i="7" s="1"/>
  <c r="N369" i="7"/>
  <c r="O369" i="7" s="1"/>
  <c r="N365" i="7"/>
  <c r="O365" i="7" s="1"/>
  <c r="N361" i="7"/>
  <c r="O361" i="7" s="1"/>
  <c r="P361" i="7" s="1"/>
  <c r="M361" i="7" s="1"/>
  <c r="I361" i="7" s="1"/>
  <c r="N357" i="7"/>
  <c r="O357" i="7" s="1"/>
  <c r="N353" i="7"/>
  <c r="N349" i="7"/>
  <c r="O349" i="7" s="1"/>
  <c r="N345" i="7"/>
  <c r="O345" i="7" s="1"/>
  <c r="P345" i="7" s="1"/>
  <c r="M345" i="7" s="1"/>
  <c r="I345" i="7" s="1"/>
  <c r="N341" i="7"/>
  <c r="O341" i="7" s="1"/>
  <c r="N337" i="7"/>
  <c r="O337" i="7" s="1"/>
  <c r="N333" i="7"/>
  <c r="O333" i="7" s="1"/>
  <c r="P333" i="7" s="1"/>
  <c r="M333" i="7" s="1"/>
  <c r="I333" i="7" s="1"/>
  <c r="N329" i="7"/>
  <c r="O329" i="7" s="1"/>
  <c r="P329" i="7" s="1"/>
  <c r="M329" i="7" s="1"/>
  <c r="I329" i="7" s="1"/>
  <c r="N325" i="7"/>
  <c r="O325" i="7" s="1"/>
  <c r="N321" i="7"/>
  <c r="O321" i="7" s="1"/>
  <c r="N317" i="7"/>
  <c r="O317" i="7" s="1"/>
  <c r="P317" i="7" s="1"/>
  <c r="M317" i="7" s="1"/>
  <c r="I317" i="7" s="1"/>
  <c r="N313" i="7"/>
  <c r="O313" i="7" s="1"/>
  <c r="P313" i="7" s="1"/>
  <c r="M313" i="7" s="1"/>
  <c r="I313" i="7" s="1"/>
  <c r="N309" i="7"/>
  <c r="N305" i="7"/>
  <c r="O305" i="7" s="1"/>
  <c r="N301" i="7"/>
  <c r="O301" i="7" s="1"/>
  <c r="P301" i="7" s="1"/>
  <c r="M301" i="7" s="1"/>
  <c r="I301" i="7" s="1"/>
  <c r="N297" i="7"/>
  <c r="O297" i="7" s="1"/>
  <c r="P297" i="7" s="1"/>
  <c r="M297" i="7" s="1"/>
  <c r="I297" i="7" s="1"/>
  <c r="N293" i="7"/>
  <c r="O293" i="7" s="1"/>
  <c r="N289" i="7"/>
  <c r="O289" i="7" s="1"/>
  <c r="N285" i="7"/>
  <c r="O285" i="7" s="1"/>
  <c r="P285" i="7" s="1"/>
  <c r="M285" i="7" s="1"/>
  <c r="I285" i="7" s="1"/>
  <c r="N281" i="7"/>
  <c r="O281" i="7" s="1"/>
  <c r="P281" i="7" s="1"/>
  <c r="M281" i="7" s="1"/>
  <c r="I281" i="7" s="1"/>
  <c r="N277" i="7"/>
  <c r="O277" i="7" s="1"/>
  <c r="N273" i="7"/>
  <c r="N269" i="7"/>
  <c r="O269" i="7" s="1"/>
  <c r="P269" i="7" s="1"/>
  <c r="M269" i="7" s="1"/>
  <c r="I269" i="7" s="1"/>
  <c r="N265" i="7"/>
  <c r="O265" i="7" s="1"/>
  <c r="P265" i="7" s="1"/>
  <c r="M265" i="7" s="1"/>
  <c r="I265" i="7" s="1"/>
  <c r="N261" i="7"/>
  <c r="O261" i="7" s="1"/>
  <c r="N257" i="7"/>
  <c r="O257" i="7" s="1"/>
  <c r="N253" i="7"/>
  <c r="O253" i="7" s="1"/>
  <c r="P253" i="7" s="1"/>
  <c r="M253" i="7" s="1"/>
  <c r="I253" i="7" s="1"/>
  <c r="N249" i="7"/>
  <c r="O249" i="7" s="1"/>
  <c r="P249" i="7" s="1"/>
  <c r="M249" i="7" s="1"/>
  <c r="I249" i="7" s="1"/>
  <c r="N245" i="7"/>
  <c r="O245" i="7" s="1"/>
  <c r="N241" i="7"/>
  <c r="O241" i="7" s="1"/>
  <c r="N237" i="7"/>
  <c r="O237" i="7" s="1"/>
  <c r="P237" i="7" s="1"/>
  <c r="M237" i="7" s="1"/>
  <c r="I237" i="7" s="1"/>
  <c r="N233" i="7"/>
  <c r="O233" i="7" s="1"/>
  <c r="P233" i="7" s="1"/>
  <c r="M233" i="7" s="1"/>
  <c r="I233" i="7" s="1"/>
  <c r="N229" i="7"/>
  <c r="O229" i="7" s="1"/>
  <c r="P229" i="7" s="1"/>
  <c r="M229" i="7" s="1"/>
  <c r="I229" i="7" s="1"/>
  <c r="N225" i="7"/>
  <c r="O225" i="7" s="1"/>
  <c r="P225" i="7" s="1"/>
  <c r="M225" i="7" s="1"/>
  <c r="I225" i="7" s="1"/>
  <c r="N221" i="7"/>
  <c r="O221" i="7" s="1"/>
  <c r="P221" i="7" s="1"/>
  <c r="M221" i="7" s="1"/>
  <c r="I221" i="7" s="1"/>
  <c r="N217" i="7"/>
  <c r="O217" i="7" s="1"/>
  <c r="P217" i="7" s="1"/>
  <c r="M217" i="7" s="1"/>
  <c r="I217" i="7" s="1"/>
  <c r="N213" i="7"/>
  <c r="O213" i="7" s="1"/>
  <c r="P213" i="7" s="1"/>
  <c r="M213" i="7" s="1"/>
  <c r="I213" i="7" s="1"/>
  <c r="N209" i="7"/>
  <c r="O209" i="7" s="1"/>
  <c r="P209" i="7" s="1"/>
  <c r="M209" i="7" s="1"/>
  <c r="I209" i="7" s="1"/>
  <c r="N205" i="7"/>
  <c r="O205" i="7" s="1"/>
  <c r="P205" i="7" s="1"/>
  <c r="M205" i="7" s="1"/>
  <c r="I205" i="7" s="1"/>
  <c r="N201" i="7"/>
  <c r="O201" i="7" s="1"/>
  <c r="P201" i="7" s="1"/>
  <c r="M201" i="7" s="1"/>
  <c r="I201" i="7" s="1"/>
  <c r="N197" i="7"/>
  <c r="O197" i="7" s="1"/>
  <c r="P197" i="7" s="1"/>
  <c r="M197" i="7" s="1"/>
  <c r="I197" i="7" s="1"/>
  <c r="N193" i="7"/>
  <c r="O193" i="7" s="1"/>
  <c r="P193" i="7" s="1"/>
  <c r="M193" i="7" s="1"/>
  <c r="I193" i="7" s="1"/>
  <c r="N189" i="7"/>
  <c r="O189" i="7" s="1"/>
  <c r="P189" i="7" s="1"/>
  <c r="M189" i="7" s="1"/>
  <c r="I189" i="7" s="1"/>
  <c r="N185" i="7"/>
  <c r="O185" i="7" s="1"/>
  <c r="P185" i="7" s="1"/>
  <c r="M185" i="7" s="1"/>
  <c r="I185" i="7" s="1"/>
  <c r="N181" i="7"/>
  <c r="O181" i="7" s="1"/>
  <c r="P181" i="7" s="1"/>
  <c r="M181" i="7" s="1"/>
  <c r="I181" i="7" s="1"/>
  <c r="N176" i="7"/>
  <c r="O176" i="7" s="1"/>
  <c r="N172" i="7"/>
  <c r="O172" i="7" s="1"/>
  <c r="N168" i="7"/>
  <c r="O168" i="7" s="1"/>
  <c r="N164" i="7"/>
  <c r="O164" i="7" s="1"/>
  <c r="P164" i="7" s="1"/>
  <c r="M164" i="7" s="1"/>
  <c r="I164" i="7" s="1"/>
  <c r="N159" i="7"/>
  <c r="N155" i="7"/>
  <c r="O155" i="7" s="1"/>
  <c r="N151" i="7"/>
  <c r="O151" i="7" s="1"/>
  <c r="N146" i="7"/>
  <c r="O146" i="7" s="1"/>
  <c r="P146" i="7" s="1"/>
  <c r="M146" i="7" s="1"/>
  <c r="I146" i="7" s="1"/>
  <c r="N142" i="7"/>
  <c r="O142" i="7" s="1"/>
  <c r="P142" i="7" s="1"/>
  <c r="M142" i="7" s="1"/>
  <c r="I142" i="7" s="1"/>
  <c r="N138" i="7"/>
  <c r="O138" i="7" s="1"/>
  <c r="P138" i="7" s="1"/>
  <c r="M138" i="7" s="1"/>
  <c r="I138" i="7" s="1"/>
  <c r="N134" i="7"/>
  <c r="O134" i="7" s="1"/>
  <c r="P134" i="7" s="1"/>
  <c r="M134" i="7" s="1"/>
  <c r="I134" i="7" s="1"/>
  <c r="N129" i="7"/>
  <c r="O129" i="7" s="1"/>
  <c r="P129" i="7" s="1"/>
  <c r="M129" i="7" s="1"/>
  <c r="I129" i="7" s="1"/>
  <c r="N125" i="7"/>
  <c r="O125" i="7" s="1"/>
  <c r="P125" i="7" s="1"/>
  <c r="M125" i="7" s="1"/>
  <c r="I125" i="7" s="1"/>
  <c r="N121" i="7"/>
  <c r="O121" i="7" s="1"/>
  <c r="P121" i="7" s="1"/>
  <c r="M121" i="7" s="1"/>
  <c r="I121" i="7" s="1"/>
  <c r="N117" i="7"/>
  <c r="O117" i="7" s="1"/>
  <c r="P117" i="7" s="1"/>
  <c r="M117" i="7" s="1"/>
  <c r="I117" i="7" s="1"/>
  <c r="N112" i="7"/>
  <c r="O112" i="7" s="1"/>
  <c r="P112" i="7" s="1"/>
  <c r="M112" i="7" s="1"/>
  <c r="I112" i="7" s="1"/>
  <c r="N108" i="7"/>
  <c r="O108" i="7" s="1"/>
  <c r="P108" i="7" s="1"/>
  <c r="M108" i="7" s="1"/>
  <c r="I108" i="7" s="1"/>
  <c r="N104" i="7"/>
  <c r="O104" i="7" s="1"/>
  <c r="P104" i="7" s="1"/>
  <c r="M104" i="7" s="1"/>
  <c r="I104" i="7" s="1"/>
  <c r="N100" i="7"/>
  <c r="O100" i="7" s="1"/>
  <c r="N95" i="7"/>
  <c r="O95" i="7" s="1"/>
  <c r="N91" i="7"/>
  <c r="O91" i="7" s="1"/>
  <c r="P91" i="7" s="1"/>
  <c r="M91" i="7" s="1"/>
  <c r="I91" i="7" s="1"/>
  <c r="N87" i="7"/>
  <c r="O87" i="7" s="1"/>
  <c r="P87" i="7" s="1"/>
  <c r="M87" i="7" s="1"/>
  <c r="I87" i="7" s="1"/>
  <c r="N82" i="7"/>
  <c r="O82" i="7" s="1"/>
  <c r="P82" i="7" s="1"/>
  <c r="M82" i="7" s="1"/>
  <c r="I82" i="7" s="1"/>
  <c r="N78" i="7"/>
  <c r="O78" i="7" s="1"/>
  <c r="P78" i="7" s="1"/>
  <c r="M78" i="7" s="1"/>
  <c r="I78" i="7" s="1"/>
  <c r="N74" i="7"/>
  <c r="O74" i="7" s="1"/>
  <c r="P74" i="7" s="1"/>
  <c r="M74" i="7" s="1"/>
  <c r="I74" i="7" s="1"/>
  <c r="N70" i="7"/>
  <c r="O70" i="7" s="1"/>
  <c r="P70" i="7" s="1"/>
  <c r="M70" i="7" s="1"/>
  <c r="I70" i="7" s="1"/>
  <c r="N65" i="7"/>
  <c r="O65" i="7" s="1"/>
  <c r="P65" i="7" s="1"/>
  <c r="M65" i="7" s="1"/>
  <c r="I65" i="7" s="1"/>
  <c r="N61" i="7"/>
  <c r="O61" i="7" s="1"/>
  <c r="P61" i="7" s="1"/>
  <c r="M61" i="7" s="1"/>
  <c r="I61" i="7" s="1"/>
  <c r="N57" i="7"/>
  <c r="O57" i="7" s="1"/>
  <c r="P57" i="7" s="1"/>
  <c r="M57" i="7" s="1"/>
  <c r="I57" i="7" s="1"/>
  <c r="N53" i="7"/>
  <c r="O53" i="7" s="1"/>
  <c r="P53" i="7" s="1"/>
  <c r="M53" i="7" s="1"/>
  <c r="I53" i="7" s="1"/>
  <c r="N48" i="7"/>
  <c r="O48" i="7" s="1"/>
  <c r="P48" i="7" s="1"/>
  <c r="M48" i="7" s="1"/>
  <c r="I48" i="7" s="1"/>
  <c r="N44" i="7"/>
  <c r="O44" i="7" s="1"/>
  <c r="P44" i="7" s="1"/>
  <c r="M44" i="7" s="1"/>
  <c r="I44" i="7" s="1"/>
  <c r="N40" i="7"/>
  <c r="O40" i="7" s="1"/>
  <c r="P40" i="7" s="1"/>
  <c r="M40" i="7" s="1"/>
  <c r="I40" i="7" s="1"/>
  <c r="N36" i="7"/>
  <c r="O36" i="7" s="1"/>
  <c r="N31" i="7"/>
  <c r="O31" i="7" s="1"/>
  <c r="N27" i="7"/>
  <c r="O27" i="7" s="1"/>
  <c r="P27" i="7" s="1"/>
  <c r="M27" i="7" s="1"/>
  <c r="I27" i="7" s="1"/>
  <c r="N23" i="7"/>
  <c r="O23" i="7" s="1"/>
  <c r="P23" i="7" s="1"/>
  <c r="M23" i="7" s="1"/>
  <c r="I23" i="7" s="1"/>
  <c r="N495" i="7"/>
  <c r="O495" i="7" s="1"/>
  <c r="P495" i="7" s="1"/>
  <c r="M495" i="7" s="1"/>
  <c r="I495" i="7" s="1"/>
  <c r="N479" i="7"/>
  <c r="O479" i="7" s="1"/>
  <c r="P479" i="7" s="1"/>
  <c r="M479" i="7" s="1"/>
  <c r="I479" i="7" s="1"/>
  <c r="N24" i="7"/>
  <c r="O24" i="7" s="1"/>
  <c r="P24" i="7" s="1"/>
  <c r="M24" i="7" s="1"/>
  <c r="I24" i="7" s="1"/>
  <c r="N20" i="7"/>
  <c r="O20" i="7" s="1"/>
  <c r="P20" i="7" s="1"/>
  <c r="M20" i="7" s="1"/>
  <c r="I20" i="7" s="1"/>
  <c r="N22" i="7"/>
  <c r="O22" i="7" s="1"/>
  <c r="P22" i="7" s="1"/>
  <c r="M22" i="7" s="1"/>
  <c r="I22" i="7" s="1"/>
  <c r="N25" i="7"/>
  <c r="O25" i="7" s="1"/>
  <c r="N21" i="7"/>
  <c r="O21" i="7" s="1"/>
  <c r="P21" i="7" s="1"/>
  <c r="M21" i="7" s="1"/>
  <c r="I21" i="7" s="1"/>
  <c r="Q14" i="47"/>
  <c r="Q14" i="7"/>
  <c r="Q14" i="49"/>
  <c r="Q14" i="48"/>
  <c r="P289" i="7"/>
  <c r="M289" i="7" s="1"/>
  <c r="I289" i="7" s="1"/>
  <c r="P154" i="49"/>
  <c r="M154" i="49" s="1"/>
  <c r="I154" i="49" s="1"/>
  <c r="P218" i="39"/>
  <c r="M218" i="39" s="1"/>
  <c r="I218" i="39" s="1"/>
  <c r="P385" i="7"/>
  <c r="M385" i="7" s="1"/>
  <c r="I385" i="7" s="1"/>
  <c r="P381" i="7"/>
  <c r="M381" i="7" s="1"/>
  <c r="I381" i="7" s="1"/>
  <c r="C98" i="57"/>
  <c r="O35" i="35"/>
  <c r="L41" i="65" s="1"/>
  <c r="G89" i="66"/>
  <c r="K89" i="66"/>
  <c r="D89" i="66"/>
  <c r="O9" i="83"/>
  <c r="M9" i="83"/>
  <c r="M10" i="83"/>
  <c r="I9" i="83"/>
  <c r="I10" i="83"/>
  <c r="K61" i="57"/>
  <c r="K76" i="57" s="1"/>
  <c r="Y76" i="57" s="1"/>
  <c r="Y77" i="57" s="1"/>
  <c r="I61" i="57"/>
  <c r="I76" i="57" s="1"/>
  <c r="W76" i="57" s="1"/>
  <c r="W77" i="57" s="1"/>
  <c r="M61" i="57"/>
  <c r="M76" i="57" s="1"/>
  <c r="AA76" i="57" s="1"/>
  <c r="AA77" i="57" s="1"/>
  <c r="F61" i="57"/>
  <c r="F76" i="57" s="1"/>
  <c r="O58" i="39"/>
  <c r="P58" i="39" s="1"/>
  <c r="M58" i="39" s="1"/>
  <c r="I58" i="39" s="1"/>
  <c r="O130" i="39"/>
  <c r="P130" i="39" s="1"/>
  <c r="M130" i="39" s="1"/>
  <c r="I130" i="39" s="1"/>
  <c r="O132" i="39"/>
  <c r="P132" i="39" s="1"/>
  <c r="M132" i="39" s="1"/>
  <c r="I132" i="39" s="1"/>
  <c r="O21" i="40"/>
  <c r="P21" i="40" s="1"/>
  <c r="M21" i="40" s="1"/>
  <c r="I21" i="40" s="1"/>
  <c r="O23" i="40"/>
  <c r="P23" i="40" s="1"/>
  <c r="M23" i="40" s="1"/>
  <c r="I23" i="40" s="1"/>
  <c r="O143" i="40"/>
  <c r="P143" i="40" s="1"/>
  <c r="M143" i="40" s="1"/>
  <c r="I143" i="40" s="1"/>
  <c r="O147" i="40"/>
  <c r="P147" i="40" s="1"/>
  <c r="M147" i="40" s="1"/>
  <c r="I147" i="40" s="1"/>
  <c r="O149" i="40"/>
  <c r="P149" i="40" s="1"/>
  <c r="M149" i="40" s="1"/>
  <c r="I149" i="40" s="1"/>
  <c r="O151" i="40"/>
  <c r="P151" i="40" s="1"/>
  <c r="M151" i="40" s="1"/>
  <c r="I151" i="40" s="1"/>
  <c r="O157" i="40"/>
  <c r="P157" i="40" s="1"/>
  <c r="M157" i="40" s="1"/>
  <c r="I157" i="40" s="1"/>
  <c r="O159" i="40"/>
  <c r="P159" i="40" s="1"/>
  <c r="M159" i="40" s="1"/>
  <c r="I159" i="40" s="1"/>
  <c r="O161" i="40"/>
  <c r="P161" i="40" s="1"/>
  <c r="M161" i="40" s="1"/>
  <c r="I161" i="40" s="1"/>
  <c r="O165" i="40"/>
  <c r="P165" i="40" s="1"/>
  <c r="M165" i="40" s="1"/>
  <c r="I165" i="40" s="1"/>
  <c r="O167" i="40"/>
  <c r="P167" i="40" s="1"/>
  <c r="M167" i="40" s="1"/>
  <c r="I167" i="40" s="1"/>
  <c r="O169" i="40"/>
  <c r="P169" i="40" s="1"/>
  <c r="M169" i="40" s="1"/>
  <c r="I169" i="40" s="1"/>
  <c r="O173" i="40"/>
  <c r="P173" i="40" s="1"/>
  <c r="M173" i="40" s="1"/>
  <c r="I173" i="40" s="1"/>
  <c r="O175" i="40"/>
  <c r="P175" i="40" s="1"/>
  <c r="M175" i="40" s="1"/>
  <c r="I175" i="40" s="1"/>
  <c r="O177" i="40"/>
  <c r="P177" i="40" s="1"/>
  <c r="M177" i="40" s="1"/>
  <c r="I177" i="40" s="1"/>
  <c r="O181" i="40"/>
  <c r="P181" i="40" s="1"/>
  <c r="M181" i="40" s="1"/>
  <c r="I181" i="40" s="1"/>
  <c r="O183" i="40"/>
  <c r="P183" i="40" s="1"/>
  <c r="M183" i="40" s="1"/>
  <c r="I183" i="40" s="1"/>
  <c r="O185" i="40"/>
  <c r="P185" i="40" s="1"/>
  <c r="M185" i="40" s="1"/>
  <c r="I185" i="40" s="1"/>
  <c r="O189" i="40"/>
  <c r="P189" i="40" s="1"/>
  <c r="M189" i="40" s="1"/>
  <c r="I189" i="40" s="1"/>
  <c r="O191" i="40"/>
  <c r="P191" i="40" s="1"/>
  <c r="M191" i="40" s="1"/>
  <c r="I191" i="40" s="1"/>
  <c r="O193" i="40"/>
  <c r="P193" i="40" s="1"/>
  <c r="M193" i="40" s="1"/>
  <c r="I193" i="40" s="1"/>
  <c r="O197" i="40"/>
  <c r="P197" i="40" s="1"/>
  <c r="M197" i="40" s="1"/>
  <c r="I197" i="40" s="1"/>
  <c r="O199" i="40"/>
  <c r="P199" i="40" s="1"/>
  <c r="M199" i="40" s="1"/>
  <c r="I199" i="40" s="1"/>
  <c r="O201" i="40"/>
  <c r="P201" i="40" s="1"/>
  <c r="M201" i="40" s="1"/>
  <c r="I201" i="40" s="1"/>
  <c r="O205" i="40"/>
  <c r="P205" i="40" s="1"/>
  <c r="M205" i="40" s="1"/>
  <c r="I205" i="40" s="1"/>
  <c r="O207" i="40"/>
  <c r="P207" i="40" s="1"/>
  <c r="M207" i="40" s="1"/>
  <c r="I207" i="40" s="1"/>
  <c r="O209" i="40"/>
  <c r="P209" i="40" s="1"/>
  <c r="M209" i="40" s="1"/>
  <c r="I209" i="40" s="1"/>
  <c r="O213" i="40"/>
  <c r="P213" i="40" s="1"/>
  <c r="M213" i="40" s="1"/>
  <c r="I213" i="40" s="1"/>
  <c r="O215" i="40"/>
  <c r="P215" i="40" s="1"/>
  <c r="M215" i="40" s="1"/>
  <c r="I215" i="40" s="1"/>
  <c r="O217" i="40"/>
  <c r="P217" i="40" s="1"/>
  <c r="M217" i="40" s="1"/>
  <c r="I217" i="40" s="1"/>
  <c r="O221" i="40"/>
  <c r="P221" i="40" s="1"/>
  <c r="M221" i="40" s="1"/>
  <c r="I221" i="40" s="1"/>
  <c r="O223" i="40"/>
  <c r="P223" i="40" s="1"/>
  <c r="M223" i="40" s="1"/>
  <c r="I223" i="40" s="1"/>
  <c r="O227" i="40"/>
  <c r="P227" i="40" s="1"/>
  <c r="M227" i="40" s="1"/>
  <c r="I227" i="40" s="1"/>
  <c r="O235" i="40"/>
  <c r="P235" i="40" s="1"/>
  <c r="M235" i="40" s="1"/>
  <c r="I235" i="40" s="1"/>
  <c r="O239" i="40"/>
  <c r="P239" i="40" s="1"/>
  <c r="M239" i="40" s="1"/>
  <c r="I239" i="40" s="1"/>
  <c r="O335" i="40"/>
  <c r="P335" i="40" s="1"/>
  <c r="M335" i="40" s="1"/>
  <c r="I335" i="40" s="1"/>
  <c r="O337" i="40"/>
  <c r="P337" i="40" s="1"/>
  <c r="M337" i="40" s="1"/>
  <c r="I337" i="40" s="1"/>
  <c r="O341" i="40"/>
  <c r="P341" i="40" s="1"/>
  <c r="M341" i="40" s="1"/>
  <c r="I341" i="40" s="1"/>
  <c r="O343" i="40"/>
  <c r="P343" i="40" s="1"/>
  <c r="M343" i="40" s="1"/>
  <c r="I343" i="40" s="1"/>
  <c r="O345" i="40"/>
  <c r="P345" i="40" s="1"/>
  <c r="M345" i="40" s="1"/>
  <c r="I345" i="40" s="1"/>
  <c r="O349" i="40"/>
  <c r="P349" i="40" s="1"/>
  <c r="M349" i="40" s="1"/>
  <c r="I349" i="40" s="1"/>
  <c r="O353" i="40"/>
  <c r="P353" i="40" s="1"/>
  <c r="M353" i="40" s="1"/>
  <c r="I353" i="40" s="1"/>
  <c r="O357" i="40"/>
  <c r="P357" i="40" s="1"/>
  <c r="M357" i="40" s="1"/>
  <c r="I357" i="40" s="1"/>
  <c r="O359" i="40"/>
  <c r="P359" i="40" s="1"/>
  <c r="M359" i="40" s="1"/>
  <c r="I359" i="40" s="1"/>
  <c r="O361" i="40"/>
  <c r="P361" i="40" s="1"/>
  <c r="M361" i="40" s="1"/>
  <c r="I361" i="40" s="1"/>
  <c r="O367" i="40"/>
  <c r="P367" i="40" s="1"/>
  <c r="M367" i="40" s="1"/>
  <c r="I367" i="40" s="1"/>
  <c r="O369" i="40"/>
  <c r="P369" i="40" s="1"/>
  <c r="M369" i="40" s="1"/>
  <c r="I369" i="40" s="1"/>
  <c r="O373" i="40"/>
  <c r="P373" i="40" s="1"/>
  <c r="M373" i="40" s="1"/>
  <c r="I373" i="40" s="1"/>
  <c r="O375" i="40"/>
  <c r="P375" i="40" s="1"/>
  <c r="M375" i="40" s="1"/>
  <c r="I375" i="40" s="1"/>
  <c r="O401" i="40"/>
  <c r="P401" i="40" s="1"/>
  <c r="M401" i="40" s="1"/>
  <c r="I401" i="40" s="1"/>
  <c r="O403" i="40"/>
  <c r="P403" i="40" s="1"/>
  <c r="M403" i="40" s="1"/>
  <c r="I403" i="40" s="1"/>
  <c r="O407" i="40"/>
  <c r="P407" i="40" s="1"/>
  <c r="M407" i="40" s="1"/>
  <c r="I407" i="40" s="1"/>
  <c r="O409" i="40"/>
  <c r="P409" i="40" s="1"/>
  <c r="M409" i="40" s="1"/>
  <c r="I409" i="40" s="1"/>
  <c r="O411" i="40"/>
  <c r="P411" i="40" s="1"/>
  <c r="M411" i="40" s="1"/>
  <c r="I411" i="40" s="1"/>
  <c r="O413" i="40"/>
  <c r="P413" i="40" s="1"/>
  <c r="M413" i="40" s="1"/>
  <c r="I413" i="40" s="1"/>
  <c r="O415" i="40"/>
  <c r="P415" i="40" s="1"/>
  <c r="M415" i="40" s="1"/>
  <c r="I415" i="40" s="1"/>
  <c r="O421" i="40"/>
  <c r="P421" i="40" s="1"/>
  <c r="M421" i="40" s="1"/>
  <c r="I421" i="40" s="1"/>
  <c r="O425" i="40"/>
  <c r="P425" i="40" s="1"/>
  <c r="M425" i="40" s="1"/>
  <c r="I425" i="40" s="1"/>
  <c r="O433" i="40"/>
  <c r="P433" i="40" s="1"/>
  <c r="M433" i="40" s="1"/>
  <c r="I433" i="40" s="1"/>
  <c r="O439" i="40"/>
  <c r="P439" i="40" s="1"/>
  <c r="M439" i="40" s="1"/>
  <c r="I439" i="40" s="1"/>
  <c r="O441" i="40"/>
  <c r="P441" i="40" s="1"/>
  <c r="M441" i="40" s="1"/>
  <c r="I441" i="40" s="1"/>
  <c r="O443" i="40"/>
  <c r="P443" i="40" s="1"/>
  <c r="M443" i="40" s="1"/>
  <c r="I443" i="40" s="1"/>
  <c r="O445" i="40"/>
  <c r="P445" i="40" s="1"/>
  <c r="M445" i="40" s="1"/>
  <c r="I445" i="40" s="1"/>
  <c r="O447" i="40"/>
  <c r="P447" i="40" s="1"/>
  <c r="M447" i="40" s="1"/>
  <c r="I447" i="40" s="1"/>
  <c r="O451" i="40"/>
  <c r="P451" i="40" s="1"/>
  <c r="M451" i="40" s="1"/>
  <c r="I451" i="40" s="1"/>
  <c r="O453" i="40"/>
  <c r="P453" i="40" s="1"/>
  <c r="M453" i="40" s="1"/>
  <c r="I453" i="40" s="1"/>
  <c r="O459" i="40"/>
  <c r="P459" i="40" s="1"/>
  <c r="M459" i="40" s="1"/>
  <c r="I459" i="40" s="1"/>
  <c r="O463" i="40"/>
  <c r="P463" i="40" s="1"/>
  <c r="M463" i="40" s="1"/>
  <c r="I463" i="40" s="1"/>
  <c r="O467" i="40"/>
  <c r="P467" i="40" s="1"/>
  <c r="M467" i="40" s="1"/>
  <c r="I467" i="40" s="1"/>
  <c r="O469" i="40"/>
  <c r="P469" i="40" s="1"/>
  <c r="M469" i="40" s="1"/>
  <c r="I469" i="40" s="1"/>
  <c r="O471" i="40"/>
  <c r="P471" i="40" s="1"/>
  <c r="M471" i="40" s="1"/>
  <c r="I471" i="40" s="1"/>
  <c r="O475" i="40"/>
  <c r="P475" i="40" s="1"/>
  <c r="M475" i="40" s="1"/>
  <c r="I475" i="40" s="1"/>
  <c r="O477" i="40"/>
  <c r="P477" i="40" s="1"/>
  <c r="M477" i="40" s="1"/>
  <c r="I477" i="40" s="1"/>
  <c r="O479" i="40"/>
  <c r="P479" i="40" s="1"/>
  <c r="M479" i="40" s="1"/>
  <c r="I479" i="40" s="1"/>
  <c r="O483" i="40"/>
  <c r="P483" i="40" s="1"/>
  <c r="M483" i="40" s="1"/>
  <c r="I483" i="40" s="1"/>
  <c r="O485" i="40"/>
  <c r="P485" i="40" s="1"/>
  <c r="M485" i="40" s="1"/>
  <c r="I485" i="40" s="1"/>
  <c r="O491" i="40"/>
  <c r="P491" i="40" s="1"/>
  <c r="M491" i="40" s="1"/>
  <c r="I491" i="40" s="1"/>
  <c r="O495" i="40"/>
  <c r="P495" i="40" s="1"/>
  <c r="M495" i="40" s="1"/>
  <c r="I495" i="40" s="1"/>
  <c r="O499" i="40"/>
  <c r="P499" i="40" s="1"/>
  <c r="M499" i="40" s="1"/>
  <c r="I499" i="40" s="1"/>
  <c r="O501" i="40"/>
  <c r="P501" i="40" s="1"/>
  <c r="M501" i="40" s="1"/>
  <c r="I501" i="40" s="1"/>
  <c r="O503" i="40"/>
  <c r="P503" i="40" s="1"/>
  <c r="M503" i="40" s="1"/>
  <c r="I503" i="40" s="1"/>
  <c r="O18" i="42"/>
  <c r="P18" i="42" s="1"/>
  <c r="M18" i="42" s="1"/>
  <c r="I18" i="42" s="1"/>
  <c r="O22" i="42"/>
  <c r="P22" i="42" s="1"/>
  <c r="M22" i="42" s="1"/>
  <c r="I22" i="42" s="1"/>
  <c r="O30" i="42"/>
  <c r="P30" i="42" s="1"/>
  <c r="M30" i="42" s="1"/>
  <c r="I30" i="42" s="1"/>
  <c r="O56" i="42"/>
  <c r="P56" i="42" s="1"/>
  <c r="M56" i="42" s="1"/>
  <c r="I56" i="42" s="1"/>
  <c r="O68" i="42"/>
  <c r="P68" i="42" s="1"/>
  <c r="M68" i="42" s="1"/>
  <c r="I68" i="42" s="1"/>
  <c r="O116" i="42"/>
  <c r="P116" i="42" s="1"/>
  <c r="M116" i="42" s="1"/>
  <c r="I116" i="42" s="1"/>
  <c r="O158" i="42"/>
  <c r="P158" i="42" s="1"/>
  <c r="M158" i="42" s="1"/>
  <c r="I158" i="42" s="1"/>
  <c r="O176" i="42"/>
  <c r="P176" i="42" s="1"/>
  <c r="M176" i="42" s="1"/>
  <c r="I176" i="42" s="1"/>
  <c r="O188" i="42"/>
  <c r="P188" i="42" s="1"/>
  <c r="M188" i="42" s="1"/>
  <c r="I188" i="42" s="1"/>
  <c r="O62" i="39"/>
  <c r="P62" i="39" s="1"/>
  <c r="M62" i="39" s="1"/>
  <c r="I62" i="39" s="1"/>
  <c r="O82" i="39"/>
  <c r="P82" i="39" s="1"/>
  <c r="M82" i="39" s="1"/>
  <c r="I82" i="39" s="1"/>
  <c r="P145" i="40"/>
  <c r="M145" i="40" s="1"/>
  <c r="I145" i="40" s="1"/>
  <c r="P120" i="39"/>
  <c r="M120" i="39" s="1"/>
  <c r="I120" i="39" s="1"/>
  <c r="P90" i="39"/>
  <c r="M90" i="39" s="1"/>
  <c r="I90" i="39" s="1"/>
  <c r="P203" i="40"/>
  <c r="M203" i="40" s="1"/>
  <c r="I203" i="40" s="1"/>
  <c r="P171" i="40"/>
  <c r="M171" i="40" s="1"/>
  <c r="I171" i="40" s="1"/>
  <c r="P231" i="40"/>
  <c r="M231" i="40" s="1"/>
  <c r="I231" i="40" s="1"/>
  <c r="P195" i="40"/>
  <c r="M195" i="40" s="1"/>
  <c r="I195" i="40" s="1"/>
  <c r="P163" i="40"/>
  <c r="M163" i="40" s="1"/>
  <c r="I163" i="40" s="1"/>
  <c r="O238" i="42"/>
  <c r="P238" i="42" s="1"/>
  <c r="M238" i="42" s="1"/>
  <c r="I238" i="42" s="1"/>
  <c r="O250" i="42"/>
  <c r="P250" i="42" s="1"/>
  <c r="M250" i="42" s="1"/>
  <c r="I250" i="42" s="1"/>
  <c r="O278" i="42"/>
  <c r="P278" i="42" s="1"/>
  <c r="M278" i="42" s="1"/>
  <c r="I278" i="42" s="1"/>
  <c r="O334" i="42"/>
  <c r="P334" i="42" s="1"/>
  <c r="M334" i="42" s="1"/>
  <c r="I334" i="42" s="1"/>
  <c r="O470" i="44"/>
  <c r="P470" i="44" s="1"/>
  <c r="M470" i="44" s="1"/>
  <c r="I470" i="44" s="1"/>
  <c r="O19" i="46"/>
  <c r="P19" i="46" s="1"/>
  <c r="M19" i="46" s="1"/>
  <c r="I19" i="46" s="1"/>
  <c r="O23" i="46"/>
  <c r="P23" i="46" s="1"/>
  <c r="M23" i="46" s="1"/>
  <c r="I23" i="46" s="1"/>
  <c r="O25" i="46"/>
  <c r="P25" i="46" s="1"/>
  <c r="M25" i="46" s="1"/>
  <c r="I25" i="46" s="1"/>
  <c r="O33" i="46"/>
  <c r="P33" i="46" s="1"/>
  <c r="M33" i="46" s="1"/>
  <c r="I33" i="46" s="1"/>
  <c r="O35" i="46"/>
  <c r="P35" i="46" s="1"/>
  <c r="M35" i="46" s="1"/>
  <c r="I35" i="46" s="1"/>
  <c r="O39" i="46"/>
  <c r="P39" i="46" s="1"/>
  <c r="M39" i="46" s="1"/>
  <c r="I39" i="46" s="1"/>
  <c r="O41" i="46"/>
  <c r="P41" i="46" s="1"/>
  <c r="M41" i="46" s="1"/>
  <c r="I41" i="46" s="1"/>
  <c r="O43" i="46"/>
  <c r="P43" i="46" s="1"/>
  <c r="M43" i="46" s="1"/>
  <c r="I43" i="46" s="1"/>
  <c r="O51" i="46"/>
  <c r="P51" i="46" s="1"/>
  <c r="M51" i="46" s="1"/>
  <c r="I51" i="46" s="1"/>
  <c r="O55" i="46"/>
  <c r="P55" i="46" s="1"/>
  <c r="M55" i="46" s="1"/>
  <c r="I55" i="46" s="1"/>
  <c r="O59" i="46"/>
  <c r="P59" i="46" s="1"/>
  <c r="M59" i="46" s="1"/>
  <c r="I59" i="46" s="1"/>
  <c r="O67" i="46"/>
  <c r="P67" i="46" s="1"/>
  <c r="M67" i="46" s="1"/>
  <c r="I67" i="46" s="1"/>
  <c r="O73" i="46"/>
  <c r="P73" i="46" s="1"/>
  <c r="M73" i="46" s="1"/>
  <c r="I73" i="46" s="1"/>
  <c r="O79" i="46"/>
  <c r="P79" i="46" s="1"/>
  <c r="M79" i="46" s="1"/>
  <c r="I79" i="46" s="1"/>
  <c r="O85" i="46"/>
  <c r="P85" i="46" s="1"/>
  <c r="M85" i="46" s="1"/>
  <c r="I85" i="46" s="1"/>
  <c r="O91" i="46"/>
  <c r="P91" i="46" s="1"/>
  <c r="M91" i="46" s="1"/>
  <c r="I91" i="46" s="1"/>
  <c r="O93" i="46"/>
  <c r="P93" i="46" s="1"/>
  <c r="M93" i="46" s="1"/>
  <c r="I93" i="46" s="1"/>
  <c r="O105" i="46"/>
  <c r="P105" i="46" s="1"/>
  <c r="M105" i="46" s="1"/>
  <c r="I105" i="46" s="1"/>
  <c r="O117" i="46"/>
  <c r="P117" i="46" s="1"/>
  <c r="M117" i="46" s="1"/>
  <c r="I117" i="46" s="1"/>
  <c r="O123" i="46"/>
  <c r="P123" i="46" s="1"/>
  <c r="M123" i="46" s="1"/>
  <c r="I123" i="46" s="1"/>
  <c r="O127" i="46"/>
  <c r="P127" i="46" s="1"/>
  <c r="M127" i="46" s="1"/>
  <c r="I127" i="46" s="1"/>
  <c r="O131" i="46"/>
  <c r="P131" i="46" s="1"/>
  <c r="M131" i="46" s="1"/>
  <c r="I131" i="46" s="1"/>
  <c r="O143" i="46"/>
  <c r="P143" i="46" s="1"/>
  <c r="M143" i="46" s="1"/>
  <c r="I143" i="46" s="1"/>
  <c r="O147" i="46"/>
  <c r="P147" i="46" s="1"/>
  <c r="M147" i="46" s="1"/>
  <c r="I147" i="46" s="1"/>
  <c r="O151" i="46"/>
  <c r="P151" i="46" s="1"/>
  <c r="M151" i="46" s="1"/>
  <c r="I151" i="46" s="1"/>
  <c r="O159" i="46"/>
  <c r="P159" i="46" s="1"/>
  <c r="M159" i="46" s="1"/>
  <c r="I159" i="46" s="1"/>
  <c r="O161" i="46"/>
  <c r="P161" i="46" s="1"/>
  <c r="M161" i="46" s="1"/>
  <c r="I161" i="46" s="1"/>
  <c r="O169" i="46"/>
  <c r="P169" i="46" s="1"/>
  <c r="M169" i="46" s="1"/>
  <c r="I169" i="46" s="1"/>
  <c r="O177" i="46"/>
  <c r="P177" i="46" s="1"/>
  <c r="M177" i="46" s="1"/>
  <c r="I177" i="46" s="1"/>
  <c r="O185" i="46"/>
  <c r="P185" i="46" s="1"/>
  <c r="M185" i="46" s="1"/>
  <c r="I185" i="46" s="1"/>
  <c r="O189" i="46"/>
  <c r="P189" i="46" s="1"/>
  <c r="M189" i="46" s="1"/>
  <c r="I189" i="46" s="1"/>
  <c r="O285" i="46"/>
  <c r="P285" i="46" s="1"/>
  <c r="M285" i="46" s="1"/>
  <c r="I285" i="46" s="1"/>
  <c r="O297" i="46"/>
  <c r="P297" i="46" s="1"/>
  <c r="M297" i="46" s="1"/>
  <c r="I297" i="46" s="1"/>
  <c r="O301" i="46"/>
  <c r="P301" i="46" s="1"/>
  <c r="M301" i="46" s="1"/>
  <c r="I301" i="46" s="1"/>
  <c r="O309" i="46"/>
  <c r="P309" i="46" s="1"/>
  <c r="M309" i="46" s="1"/>
  <c r="I309" i="46" s="1"/>
  <c r="O311" i="46"/>
  <c r="P311" i="46" s="1"/>
  <c r="M311" i="46" s="1"/>
  <c r="I311" i="46" s="1"/>
  <c r="O313" i="46"/>
  <c r="P313" i="46" s="1"/>
  <c r="M313" i="46" s="1"/>
  <c r="I313" i="46" s="1"/>
  <c r="O319" i="46"/>
  <c r="P319" i="46" s="1"/>
  <c r="M319" i="46" s="1"/>
  <c r="I319" i="46" s="1"/>
  <c r="O321" i="46"/>
  <c r="P321" i="46" s="1"/>
  <c r="M321" i="46" s="1"/>
  <c r="I321" i="46" s="1"/>
  <c r="O331" i="46"/>
  <c r="P331" i="46" s="1"/>
  <c r="M331" i="46" s="1"/>
  <c r="I331" i="46" s="1"/>
  <c r="O337" i="46"/>
  <c r="P337" i="46" s="1"/>
  <c r="M337" i="46" s="1"/>
  <c r="I337" i="46" s="1"/>
  <c r="O339" i="46"/>
  <c r="P339" i="46" s="1"/>
  <c r="M339" i="46" s="1"/>
  <c r="I339" i="46" s="1"/>
  <c r="O343" i="46"/>
  <c r="P343" i="46" s="1"/>
  <c r="M343" i="46" s="1"/>
  <c r="I343" i="46" s="1"/>
  <c r="O349" i="46"/>
  <c r="P349" i="46" s="1"/>
  <c r="M349" i="46" s="1"/>
  <c r="I349" i="46" s="1"/>
  <c r="O351" i="46"/>
  <c r="P351" i="46" s="1"/>
  <c r="M351" i="46" s="1"/>
  <c r="I351" i="46" s="1"/>
  <c r="O359" i="46"/>
  <c r="P359" i="46" s="1"/>
  <c r="M359" i="46" s="1"/>
  <c r="I359" i="46" s="1"/>
  <c r="O363" i="46"/>
  <c r="P363" i="46" s="1"/>
  <c r="M363" i="46" s="1"/>
  <c r="I363" i="46" s="1"/>
  <c r="O365" i="46"/>
  <c r="P365" i="46" s="1"/>
  <c r="M365" i="46" s="1"/>
  <c r="I365" i="46" s="1"/>
  <c r="O369" i="46"/>
  <c r="P369" i="46" s="1"/>
  <c r="M369" i="46" s="1"/>
  <c r="I369" i="46" s="1"/>
  <c r="O18" i="48"/>
  <c r="P18" i="48" s="1"/>
  <c r="M18" i="48" s="1"/>
  <c r="I18" i="48" s="1"/>
  <c r="O20" i="48"/>
  <c r="P20" i="48" s="1"/>
  <c r="M20" i="48" s="1"/>
  <c r="I20" i="48" s="1"/>
  <c r="O24" i="48"/>
  <c r="P24" i="48" s="1"/>
  <c r="M24" i="48" s="1"/>
  <c r="I24" i="48" s="1"/>
  <c r="O28" i="48"/>
  <c r="P28" i="48" s="1"/>
  <c r="M28" i="48" s="1"/>
  <c r="I28" i="48" s="1"/>
  <c r="O32" i="48"/>
  <c r="P32" i="48" s="1"/>
  <c r="M32" i="48" s="1"/>
  <c r="I32" i="48" s="1"/>
  <c r="O34" i="48"/>
  <c r="P34" i="48" s="1"/>
  <c r="M34" i="48" s="1"/>
  <c r="I34" i="48" s="1"/>
  <c r="O40" i="48"/>
  <c r="P40" i="48" s="1"/>
  <c r="M40" i="48" s="1"/>
  <c r="I40" i="48" s="1"/>
  <c r="O42" i="48"/>
  <c r="P42" i="48" s="1"/>
  <c r="M42" i="48" s="1"/>
  <c r="I42" i="48" s="1"/>
  <c r="O44" i="48"/>
  <c r="P44" i="48" s="1"/>
  <c r="M44" i="48" s="1"/>
  <c r="I44" i="48" s="1"/>
  <c r="O50" i="48"/>
  <c r="P50" i="48" s="1"/>
  <c r="M50" i="48" s="1"/>
  <c r="I50" i="48" s="1"/>
  <c r="O52" i="48"/>
  <c r="P52" i="48" s="1"/>
  <c r="M52" i="48" s="1"/>
  <c r="I52" i="48" s="1"/>
  <c r="O56" i="48"/>
  <c r="P56" i="48" s="1"/>
  <c r="M56" i="48" s="1"/>
  <c r="I56" i="48" s="1"/>
  <c r="O64" i="48"/>
  <c r="P64" i="48" s="1"/>
  <c r="M64" i="48" s="1"/>
  <c r="I64" i="48" s="1"/>
  <c r="O68" i="48"/>
  <c r="P68" i="48" s="1"/>
  <c r="M68" i="48" s="1"/>
  <c r="I68" i="48" s="1"/>
  <c r="O70" i="48"/>
  <c r="P70" i="48" s="1"/>
  <c r="M70" i="48" s="1"/>
  <c r="I70" i="48" s="1"/>
  <c r="O78" i="48"/>
  <c r="P78" i="48" s="1"/>
  <c r="M78" i="48" s="1"/>
  <c r="I78" i="48" s="1"/>
  <c r="O80" i="48"/>
  <c r="P80" i="48" s="1"/>
  <c r="M80" i="48" s="1"/>
  <c r="I80" i="48" s="1"/>
  <c r="O82" i="48"/>
  <c r="P82" i="48" s="1"/>
  <c r="M82" i="48" s="1"/>
  <c r="I82" i="48" s="1"/>
  <c r="O88" i="48"/>
  <c r="P88" i="48" s="1"/>
  <c r="M88" i="48" s="1"/>
  <c r="I88" i="48" s="1"/>
  <c r="O90" i="48"/>
  <c r="P90" i="48" s="1"/>
  <c r="M90" i="48" s="1"/>
  <c r="I90" i="48" s="1"/>
  <c r="O94" i="48"/>
  <c r="P94" i="48" s="1"/>
  <c r="M94" i="48" s="1"/>
  <c r="I94" i="48" s="1"/>
  <c r="O98" i="48"/>
  <c r="P98" i="48" s="1"/>
  <c r="M98" i="48" s="1"/>
  <c r="I98" i="48" s="1"/>
  <c r="O104" i="48"/>
  <c r="P104" i="48" s="1"/>
  <c r="M104" i="48" s="1"/>
  <c r="I104" i="48" s="1"/>
  <c r="O106" i="48"/>
  <c r="P106" i="48" s="1"/>
  <c r="M106" i="48" s="1"/>
  <c r="I106" i="48" s="1"/>
  <c r="O120" i="48"/>
  <c r="P120" i="48" s="1"/>
  <c r="M120" i="48" s="1"/>
  <c r="I120" i="48" s="1"/>
  <c r="O124" i="48"/>
  <c r="P124" i="48" s="1"/>
  <c r="M124" i="48" s="1"/>
  <c r="I124" i="48" s="1"/>
  <c r="O128" i="48"/>
  <c r="P128" i="48" s="1"/>
  <c r="M128" i="48" s="1"/>
  <c r="I128" i="48" s="1"/>
  <c r="O130" i="48"/>
  <c r="P130" i="48" s="1"/>
  <c r="M130" i="48" s="1"/>
  <c r="I130" i="48" s="1"/>
  <c r="O138" i="48"/>
  <c r="P138" i="48" s="1"/>
  <c r="M138" i="48" s="1"/>
  <c r="I138" i="48" s="1"/>
  <c r="O140" i="48"/>
  <c r="P140" i="48" s="1"/>
  <c r="M140" i="48" s="1"/>
  <c r="I140" i="48" s="1"/>
  <c r="O142" i="48"/>
  <c r="P142" i="48" s="1"/>
  <c r="M142" i="48" s="1"/>
  <c r="I142" i="48" s="1"/>
  <c r="O144" i="48"/>
  <c r="P144" i="48" s="1"/>
  <c r="M144" i="48" s="1"/>
  <c r="I144" i="48" s="1"/>
  <c r="O154" i="48"/>
  <c r="P154" i="48" s="1"/>
  <c r="M154" i="48" s="1"/>
  <c r="I154" i="48" s="1"/>
  <c r="O160" i="48"/>
  <c r="P160" i="48" s="1"/>
  <c r="M160" i="48" s="1"/>
  <c r="I160" i="48" s="1"/>
  <c r="O162" i="48"/>
  <c r="P162" i="48" s="1"/>
  <c r="M162" i="48" s="1"/>
  <c r="I162" i="48" s="1"/>
  <c r="O164" i="48"/>
  <c r="P164" i="48" s="1"/>
  <c r="M164" i="48" s="1"/>
  <c r="I164" i="48" s="1"/>
  <c r="O172" i="48"/>
  <c r="P172" i="48" s="1"/>
  <c r="M172" i="48" s="1"/>
  <c r="I172" i="48" s="1"/>
  <c r="O174" i="48"/>
  <c r="P174" i="48" s="1"/>
  <c r="M174" i="48" s="1"/>
  <c r="I174" i="48" s="1"/>
  <c r="O182" i="48"/>
  <c r="P182" i="48" s="1"/>
  <c r="M182" i="48" s="1"/>
  <c r="I182" i="48" s="1"/>
  <c r="O186" i="48"/>
  <c r="P186" i="48" s="1"/>
  <c r="M186" i="48" s="1"/>
  <c r="I186" i="48" s="1"/>
  <c r="O194" i="48"/>
  <c r="P194" i="48" s="1"/>
  <c r="M194" i="48" s="1"/>
  <c r="I194" i="48" s="1"/>
  <c r="O196" i="48"/>
  <c r="P196" i="48" s="1"/>
  <c r="M196" i="48" s="1"/>
  <c r="I196" i="48" s="1"/>
  <c r="O198" i="48"/>
  <c r="P198" i="48" s="1"/>
  <c r="M198" i="48" s="1"/>
  <c r="I198" i="48" s="1"/>
  <c r="O200" i="48"/>
  <c r="P200" i="48" s="1"/>
  <c r="M200" i="48" s="1"/>
  <c r="I200" i="48" s="1"/>
  <c r="O210" i="48"/>
  <c r="P210" i="48" s="1"/>
  <c r="M210" i="48" s="1"/>
  <c r="I210" i="48" s="1"/>
  <c r="O214" i="48"/>
  <c r="P214" i="48" s="1"/>
  <c r="M214" i="48" s="1"/>
  <c r="I214" i="48" s="1"/>
  <c r="O238" i="48"/>
  <c r="P238" i="48" s="1"/>
  <c r="M238" i="48" s="1"/>
  <c r="I238" i="48" s="1"/>
  <c r="O276" i="48"/>
  <c r="P276" i="48" s="1"/>
  <c r="M276" i="48" s="1"/>
  <c r="I276" i="48" s="1"/>
  <c r="O280" i="48"/>
  <c r="P280" i="48" s="1"/>
  <c r="M280" i="48" s="1"/>
  <c r="I280" i="48" s="1"/>
  <c r="O284" i="48"/>
  <c r="P284" i="48" s="1"/>
  <c r="M284" i="48" s="1"/>
  <c r="I284" i="48" s="1"/>
  <c r="O332" i="48"/>
  <c r="P332" i="48" s="1"/>
  <c r="M332" i="48" s="1"/>
  <c r="I332" i="48" s="1"/>
  <c r="O336" i="48"/>
  <c r="P336" i="48" s="1"/>
  <c r="M336" i="48" s="1"/>
  <c r="I336" i="48" s="1"/>
  <c r="O346" i="48"/>
  <c r="P346" i="48" s="1"/>
  <c r="M346" i="48" s="1"/>
  <c r="I346" i="48" s="1"/>
  <c r="O396" i="48"/>
  <c r="P396" i="48" s="1"/>
  <c r="M396" i="48" s="1"/>
  <c r="I396" i="48" s="1"/>
  <c r="O414" i="48"/>
  <c r="P414" i="48" s="1"/>
  <c r="M414" i="48" s="1"/>
  <c r="I414" i="48" s="1"/>
  <c r="O430" i="48"/>
  <c r="P430" i="48" s="1"/>
  <c r="M430" i="48" s="1"/>
  <c r="I430" i="48" s="1"/>
  <c r="O438" i="48"/>
  <c r="P438" i="48" s="1"/>
  <c r="M438" i="48" s="1"/>
  <c r="I438" i="48" s="1"/>
  <c r="O442" i="48"/>
  <c r="P442" i="48" s="1"/>
  <c r="M442" i="48" s="1"/>
  <c r="I442" i="48" s="1"/>
  <c r="O446" i="48"/>
  <c r="P446" i="48" s="1"/>
  <c r="M446" i="48" s="1"/>
  <c r="I446" i="48" s="1"/>
  <c r="O484" i="48"/>
  <c r="P484" i="48" s="1"/>
  <c r="M484" i="48" s="1"/>
  <c r="I484" i="48" s="1"/>
  <c r="O500" i="48"/>
  <c r="P500" i="48" s="1"/>
  <c r="M500" i="48" s="1"/>
  <c r="I500" i="48" s="1"/>
  <c r="O504" i="48"/>
  <c r="P504" i="48" s="1"/>
  <c r="M504" i="48" s="1"/>
  <c r="I504" i="48" s="1"/>
  <c r="P344" i="42"/>
  <c r="M344" i="42" s="1"/>
  <c r="I344" i="42" s="1"/>
  <c r="P214" i="42"/>
  <c r="M214" i="42" s="1"/>
  <c r="I214" i="42" s="1"/>
  <c r="P338" i="42"/>
  <c r="M338" i="42" s="1"/>
  <c r="I338" i="42" s="1"/>
  <c r="P260" i="42"/>
  <c r="M260" i="42" s="1"/>
  <c r="I260" i="42" s="1"/>
  <c r="P28" i="43"/>
  <c r="M28" i="43" s="1"/>
  <c r="I28" i="43" s="1"/>
  <c r="P89" i="7"/>
  <c r="M89" i="7" s="1"/>
  <c r="I89" i="7" s="1"/>
  <c r="P261" i="7"/>
  <c r="M261" i="7" s="1"/>
  <c r="I261" i="7" s="1"/>
  <c r="P293" i="7"/>
  <c r="M293" i="7" s="1"/>
  <c r="I293" i="7" s="1"/>
  <c r="P325" i="7"/>
  <c r="M325" i="7" s="1"/>
  <c r="I325" i="7" s="1"/>
  <c r="P357" i="7"/>
  <c r="M357" i="7" s="1"/>
  <c r="I357" i="7" s="1"/>
  <c r="P389" i="7"/>
  <c r="M389" i="7" s="1"/>
  <c r="I389" i="7" s="1"/>
  <c r="P421" i="7"/>
  <c r="M421" i="7" s="1"/>
  <c r="I421" i="7" s="1"/>
  <c r="N91" i="57"/>
  <c r="Y78" i="57"/>
  <c r="Y81" i="57" s="1"/>
  <c r="Y79" i="57" s="1"/>
  <c r="Y80" i="57" s="1"/>
  <c r="L91" i="57"/>
  <c r="AA81" i="57"/>
  <c r="AA79" i="57" s="1"/>
  <c r="AA80" i="57" s="1"/>
  <c r="N248" i="57"/>
  <c r="J13" i="33"/>
  <c r="X69" i="57"/>
  <c r="X78" i="57" s="1"/>
  <c r="W81" i="57"/>
  <c r="W79" i="57" s="1"/>
  <c r="W80" i="57" s="1"/>
  <c r="H13" i="33"/>
  <c r="V69" i="57"/>
  <c r="V78" i="57" s="1"/>
  <c r="C252" i="57"/>
  <c r="C260" i="57" s="1"/>
  <c r="D252" i="57"/>
  <c r="D260" i="57" s="1"/>
  <c r="E252" i="57"/>
  <c r="E260" i="57" s="1"/>
  <c r="E9" i="83"/>
  <c r="E10" i="83"/>
  <c r="C85" i="57"/>
  <c r="D28" i="34"/>
  <c r="E32" i="9" s="1"/>
  <c r="P11" i="11"/>
  <c r="P156" i="39"/>
  <c r="M156" i="39" s="1"/>
  <c r="I156" i="39" s="1"/>
  <c r="P400" i="39"/>
  <c r="M400" i="39" s="1"/>
  <c r="I400" i="39" s="1"/>
  <c r="P27" i="39"/>
  <c r="M27" i="39" s="1"/>
  <c r="I27" i="39" s="1"/>
  <c r="P284" i="49"/>
  <c r="M284" i="49" s="1"/>
  <c r="I284" i="49" s="1"/>
  <c r="P122" i="49"/>
  <c r="M122" i="49" s="1"/>
  <c r="I122" i="49" s="1"/>
  <c r="P158" i="39"/>
  <c r="M158" i="39" s="1"/>
  <c r="I158" i="39" s="1"/>
  <c r="P294" i="39"/>
  <c r="M294" i="39" s="1"/>
  <c r="I294" i="39" s="1"/>
  <c r="P86" i="49"/>
  <c r="M86" i="49" s="1"/>
  <c r="I86" i="49" s="1"/>
  <c r="P106" i="49"/>
  <c r="M106" i="49" s="1"/>
  <c r="I106" i="49" s="1"/>
  <c r="P302" i="49"/>
  <c r="M302" i="49" s="1"/>
  <c r="I302" i="49" s="1"/>
  <c r="P274" i="49"/>
  <c r="M274" i="49" s="1"/>
  <c r="I274" i="49" s="1"/>
  <c r="C15" i="1"/>
  <c r="C16" i="1"/>
  <c r="P76" i="49"/>
  <c r="M76" i="49" s="1"/>
  <c r="I76" i="49" s="1"/>
  <c r="P147" i="47"/>
  <c r="M147" i="47" s="1"/>
  <c r="I147" i="47" s="1"/>
  <c r="P208" i="45"/>
  <c r="M208" i="45" s="1"/>
  <c r="I208" i="45" s="1"/>
  <c r="P212" i="39"/>
  <c r="M212" i="39" s="1"/>
  <c r="I212" i="39" s="1"/>
  <c r="P392" i="39"/>
  <c r="M392" i="39" s="1"/>
  <c r="I392" i="39" s="1"/>
  <c r="P290" i="49"/>
  <c r="M290" i="49" s="1"/>
  <c r="I290" i="49" s="1"/>
  <c r="P314" i="49"/>
  <c r="M314" i="49" s="1"/>
  <c r="I314" i="49" s="1"/>
  <c r="P102" i="49"/>
  <c r="M102" i="49" s="1"/>
  <c r="I102" i="49" s="1"/>
  <c r="P380" i="39"/>
  <c r="M380" i="39" s="1"/>
  <c r="I380" i="39" s="1"/>
  <c r="P274" i="39"/>
  <c r="M274" i="39" s="1"/>
  <c r="I274" i="39" s="1"/>
  <c r="P198" i="39"/>
  <c r="M198" i="39" s="1"/>
  <c r="I198" i="39" s="1"/>
  <c r="P174" i="49"/>
  <c r="M174" i="49" s="1"/>
  <c r="I174" i="49" s="1"/>
  <c r="P126" i="49"/>
  <c r="M126" i="49" s="1"/>
  <c r="I126" i="49" s="1"/>
  <c r="P270" i="49"/>
  <c r="M270" i="49" s="1"/>
  <c r="I270" i="49" s="1"/>
  <c r="P114" i="49"/>
  <c r="M114" i="49" s="1"/>
  <c r="I114" i="49" s="1"/>
  <c r="P128" i="49"/>
  <c r="M128" i="49" s="1"/>
  <c r="I128" i="49" s="1"/>
  <c r="P172" i="39"/>
  <c r="M172" i="39" s="1"/>
  <c r="I172" i="39" s="1"/>
  <c r="P110" i="49"/>
  <c r="M110" i="49" s="1"/>
  <c r="I110" i="49" s="1"/>
  <c r="P171" i="43"/>
  <c r="M171" i="43" s="1"/>
  <c r="I171" i="43" s="1"/>
  <c r="P214" i="39"/>
  <c r="M214" i="39" s="1"/>
  <c r="I214" i="39" s="1"/>
  <c r="P398" i="39"/>
  <c r="M398" i="39" s="1"/>
  <c r="I398" i="39" s="1"/>
  <c r="P396" i="39"/>
  <c r="M396" i="39" s="1"/>
  <c r="I396" i="39" s="1"/>
  <c r="P35" i="39"/>
  <c r="M35" i="39" s="1"/>
  <c r="I35" i="39" s="1"/>
  <c r="P130" i="49"/>
  <c r="M130" i="49" s="1"/>
  <c r="I130" i="49" s="1"/>
  <c r="Q14" i="45"/>
  <c r="F11" i="45" s="1"/>
  <c r="K7" i="8" s="1"/>
  <c r="P156" i="40"/>
  <c r="M156" i="40" s="1"/>
  <c r="I156" i="40" s="1"/>
  <c r="P129" i="44"/>
  <c r="M129" i="44" s="1"/>
  <c r="I129" i="44" s="1"/>
  <c r="P192" i="46"/>
  <c r="M192" i="46" s="1"/>
  <c r="I192" i="46" s="1"/>
  <c r="P476" i="46"/>
  <c r="M476" i="46" s="1"/>
  <c r="I476" i="46" s="1"/>
  <c r="P208" i="46"/>
  <c r="M208" i="46" s="1"/>
  <c r="I208" i="46" s="1"/>
  <c r="P25" i="43"/>
  <c r="M25" i="43" s="1"/>
  <c r="I25" i="43" s="1"/>
  <c r="P407" i="42"/>
  <c r="M407" i="42" s="1"/>
  <c r="I407" i="42" s="1"/>
  <c r="P488" i="40"/>
  <c r="M488" i="40" s="1"/>
  <c r="I488" i="40" s="1"/>
  <c r="P496" i="46"/>
  <c r="M496" i="46" s="1"/>
  <c r="I496" i="46" s="1"/>
  <c r="P401" i="42"/>
  <c r="M401" i="42" s="1"/>
  <c r="I401" i="42" s="1"/>
  <c r="P385" i="48"/>
  <c r="M385" i="48" s="1"/>
  <c r="I385" i="48" s="1"/>
  <c r="P422" i="46"/>
  <c r="M422" i="46" s="1"/>
  <c r="I422" i="46" s="1"/>
  <c r="P127" i="44"/>
  <c r="M127" i="44" s="1"/>
  <c r="I127" i="44" s="1"/>
  <c r="P154" i="46"/>
  <c r="M154" i="46" s="1"/>
  <c r="I154" i="46" s="1"/>
  <c r="P29" i="43"/>
  <c r="M29" i="43" s="1"/>
  <c r="I29" i="43" s="1"/>
  <c r="P355" i="42"/>
  <c r="M355" i="42" s="1"/>
  <c r="I355" i="42" s="1"/>
  <c r="P420" i="40"/>
  <c r="M420" i="40" s="1"/>
  <c r="I420" i="40" s="1"/>
  <c r="P129" i="39"/>
  <c r="M129" i="39" s="1"/>
  <c r="I129" i="39" s="1"/>
  <c r="P36" i="46"/>
  <c r="M36" i="46" s="1"/>
  <c r="I36" i="46" s="1"/>
  <c r="P235" i="48"/>
  <c r="M235" i="48" s="1"/>
  <c r="I235" i="48" s="1"/>
  <c r="P213" i="42"/>
  <c r="M213" i="42" s="1"/>
  <c r="I213" i="42" s="1"/>
  <c r="P288" i="46"/>
  <c r="M288" i="46" s="1"/>
  <c r="I288" i="46" s="1"/>
  <c r="P118" i="40"/>
  <c r="M118" i="40" s="1"/>
  <c r="I118" i="40" s="1"/>
  <c r="P410" i="46"/>
  <c r="M410" i="46" s="1"/>
  <c r="I410" i="46" s="1"/>
  <c r="P254" i="46"/>
  <c r="M254" i="46" s="1"/>
  <c r="I254" i="46" s="1"/>
  <c r="P268" i="46"/>
  <c r="M268" i="46" s="1"/>
  <c r="I268" i="46" s="1"/>
  <c r="P150" i="46"/>
  <c r="M150" i="46" s="1"/>
  <c r="I150" i="46" s="1"/>
  <c r="P372" i="40"/>
  <c r="M372" i="40" s="1"/>
  <c r="I372" i="40" s="1"/>
  <c r="P208" i="40"/>
  <c r="M208" i="40" s="1"/>
  <c r="I208" i="40" s="1"/>
  <c r="P82" i="40"/>
  <c r="M82" i="40" s="1"/>
  <c r="I82" i="40" s="1"/>
  <c r="P400" i="40"/>
  <c r="M400" i="40" s="1"/>
  <c r="I400" i="40" s="1"/>
  <c r="P202" i="40"/>
  <c r="M202" i="40" s="1"/>
  <c r="I202" i="40" s="1"/>
  <c r="P230" i="40"/>
  <c r="M230" i="40" s="1"/>
  <c r="I230" i="40" s="1"/>
  <c r="P239" i="48"/>
  <c r="M239" i="48" s="1"/>
  <c r="I239" i="48" s="1"/>
  <c r="P452" i="46"/>
  <c r="M452" i="46" s="1"/>
  <c r="I452" i="46" s="1"/>
  <c r="P184" i="46"/>
  <c r="M184" i="46" s="1"/>
  <c r="I184" i="46" s="1"/>
  <c r="P55" i="44"/>
  <c r="M55" i="44" s="1"/>
  <c r="I55" i="44" s="1"/>
  <c r="P438" i="40"/>
  <c r="M438" i="40" s="1"/>
  <c r="I438" i="40" s="1"/>
  <c r="P95" i="48"/>
  <c r="M95" i="48" s="1"/>
  <c r="I95" i="48" s="1"/>
  <c r="P226" i="46"/>
  <c r="M226" i="46" s="1"/>
  <c r="I226" i="46" s="1"/>
  <c r="P236" i="46"/>
  <c r="M236" i="46" s="1"/>
  <c r="I236" i="46" s="1"/>
  <c r="P102" i="46"/>
  <c r="M102" i="46" s="1"/>
  <c r="I102" i="46" s="1"/>
  <c r="P409" i="44"/>
  <c r="M409" i="44" s="1"/>
  <c r="I409" i="44" s="1"/>
  <c r="P326" i="40"/>
  <c r="M326" i="40" s="1"/>
  <c r="I326" i="40" s="1"/>
  <c r="P188" i="40"/>
  <c r="M188" i="40" s="1"/>
  <c r="I188" i="40" s="1"/>
  <c r="P434" i="40"/>
  <c r="M434" i="40" s="1"/>
  <c r="I434" i="40" s="1"/>
  <c r="P154" i="40"/>
  <c r="M154" i="40" s="1"/>
  <c r="I154" i="40" s="1"/>
  <c r="P27" i="48"/>
  <c r="M27" i="48" s="1"/>
  <c r="I27" i="48" s="1"/>
  <c r="P315" i="48"/>
  <c r="M315" i="48" s="1"/>
  <c r="I315" i="48" s="1"/>
  <c r="P328" i="46"/>
  <c r="M328" i="46" s="1"/>
  <c r="I328" i="46" s="1"/>
  <c r="O434" i="39"/>
  <c r="P434" i="39" s="1"/>
  <c r="M434" i="39" s="1"/>
  <c r="I434" i="39" s="1"/>
  <c r="O20" i="40"/>
  <c r="P20" i="40" s="1"/>
  <c r="M20" i="40" s="1"/>
  <c r="I20" i="40" s="1"/>
  <c r="O32" i="40"/>
  <c r="P32" i="40" s="1"/>
  <c r="M32" i="40" s="1"/>
  <c r="I32" i="40" s="1"/>
  <c r="O36" i="40"/>
  <c r="P36" i="40" s="1"/>
  <c r="M36" i="40" s="1"/>
  <c r="I36" i="40" s="1"/>
  <c r="O44" i="40"/>
  <c r="P44" i="40" s="1"/>
  <c r="M44" i="40" s="1"/>
  <c r="I44" i="40" s="1"/>
  <c r="O50" i="40"/>
  <c r="P50" i="40" s="1"/>
  <c r="M50" i="40" s="1"/>
  <c r="I50" i="40" s="1"/>
  <c r="O96" i="40"/>
  <c r="P96" i="40" s="1"/>
  <c r="M96" i="40" s="1"/>
  <c r="I96" i="40" s="1"/>
  <c r="O132" i="40"/>
  <c r="P132" i="40" s="1"/>
  <c r="M132" i="40" s="1"/>
  <c r="I132" i="40" s="1"/>
  <c r="O148" i="40"/>
  <c r="P148" i="40" s="1"/>
  <c r="M148" i="40" s="1"/>
  <c r="I148" i="40" s="1"/>
  <c r="O164" i="40"/>
  <c r="P164" i="40" s="1"/>
  <c r="M164" i="40" s="1"/>
  <c r="I164" i="40" s="1"/>
  <c r="O168" i="40"/>
  <c r="P168" i="40" s="1"/>
  <c r="M168" i="40" s="1"/>
  <c r="I168" i="40" s="1"/>
  <c r="O180" i="40"/>
  <c r="P180" i="40" s="1"/>
  <c r="M180" i="40" s="1"/>
  <c r="I180" i="40" s="1"/>
  <c r="O186" i="40"/>
  <c r="P186" i="40" s="1"/>
  <c r="M186" i="40" s="1"/>
  <c r="I186" i="40" s="1"/>
  <c r="O216" i="40"/>
  <c r="P216" i="40" s="1"/>
  <c r="M216" i="40" s="1"/>
  <c r="I216" i="40" s="1"/>
  <c r="O238" i="40"/>
  <c r="P238" i="40" s="1"/>
  <c r="M238" i="40" s="1"/>
  <c r="I238" i="40" s="1"/>
  <c r="O384" i="40"/>
  <c r="P384" i="40" s="1"/>
  <c r="M384" i="40" s="1"/>
  <c r="I384" i="40" s="1"/>
  <c r="O390" i="40"/>
  <c r="P390" i="40" s="1"/>
  <c r="M390" i="40" s="1"/>
  <c r="I390" i="40" s="1"/>
  <c r="O396" i="40"/>
  <c r="P396" i="40" s="1"/>
  <c r="M396" i="40" s="1"/>
  <c r="I396" i="40" s="1"/>
  <c r="O448" i="40"/>
  <c r="P448" i="40" s="1"/>
  <c r="M448" i="40" s="1"/>
  <c r="I448" i="40" s="1"/>
  <c r="O464" i="40"/>
  <c r="P464" i="40" s="1"/>
  <c r="M464" i="40" s="1"/>
  <c r="I464" i="40" s="1"/>
  <c r="O195" i="42"/>
  <c r="P195" i="42" s="1"/>
  <c r="M195" i="42" s="1"/>
  <c r="I195" i="42" s="1"/>
  <c r="O281" i="42"/>
  <c r="P281" i="42" s="1"/>
  <c r="M281" i="42" s="1"/>
  <c r="I281" i="42" s="1"/>
  <c r="O297" i="42"/>
  <c r="P297" i="42" s="1"/>
  <c r="M297" i="42" s="1"/>
  <c r="I297" i="42" s="1"/>
  <c r="O305" i="42"/>
  <c r="P305" i="42" s="1"/>
  <c r="M305" i="42" s="1"/>
  <c r="I305" i="42" s="1"/>
  <c r="O313" i="42"/>
  <c r="P313" i="42" s="1"/>
  <c r="M313" i="42" s="1"/>
  <c r="I313" i="42" s="1"/>
  <c r="O391" i="42"/>
  <c r="P391" i="42" s="1"/>
  <c r="M391" i="42" s="1"/>
  <c r="I391" i="42" s="1"/>
  <c r="O23" i="43"/>
  <c r="P23" i="43" s="1"/>
  <c r="M23" i="43" s="1"/>
  <c r="I23" i="43" s="1"/>
  <c r="O111" i="44"/>
  <c r="P111" i="44" s="1"/>
  <c r="M111" i="44" s="1"/>
  <c r="I111" i="44" s="1"/>
  <c r="O205" i="44"/>
  <c r="P205" i="44" s="1"/>
  <c r="M205" i="44" s="1"/>
  <c r="I205" i="44" s="1"/>
  <c r="O209" i="44"/>
  <c r="P209" i="44" s="1"/>
  <c r="M209" i="44" s="1"/>
  <c r="I209" i="44" s="1"/>
  <c r="O261" i="44"/>
  <c r="P261" i="44" s="1"/>
  <c r="M261" i="44" s="1"/>
  <c r="I261" i="44" s="1"/>
  <c r="O279" i="44"/>
  <c r="P279" i="44" s="1"/>
  <c r="M279" i="44" s="1"/>
  <c r="I279" i="44" s="1"/>
  <c r="O46" i="46"/>
  <c r="P46" i="46" s="1"/>
  <c r="M46" i="46" s="1"/>
  <c r="I46" i="46" s="1"/>
  <c r="O62" i="46"/>
  <c r="P62" i="46" s="1"/>
  <c r="M62" i="46" s="1"/>
  <c r="I62" i="46" s="1"/>
  <c r="O76" i="46"/>
  <c r="P76" i="46" s="1"/>
  <c r="M76" i="46" s="1"/>
  <c r="I76" i="46" s="1"/>
  <c r="O54" i="40"/>
  <c r="P54" i="40" s="1"/>
  <c r="M54" i="40" s="1"/>
  <c r="I54" i="40" s="1"/>
  <c r="O74" i="40"/>
  <c r="P74" i="40" s="1"/>
  <c r="M74" i="40" s="1"/>
  <c r="I74" i="40" s="1"/>
  <c r="O88" i="40"/>
  <c r="P88" i="40" s="1"/>
  <c r="M88" i="40" s="1"/>
  <c r="I88" i="40" s="1"/>
  <c r="O110" i="40"/>
  <c r="P110" i="40" s="1"/>
  <c r="M110" i="40" s="1"/>
  <c r="I110" i="40" s="1"/>
  <c r="O114" i="40"/>
  <c r="P114" i="40" s="1"/>
  <c r="M114" i="40" s="1"/>
  <c r="I114" i="40" s="1"/>
  <c r="O120" i="40"/>
  <c r="P120" i="40" s="1"/>
  <c r="M120" i="40" s="1"/>
  <c r="I120" i="40" s="1"/>
  <c r="O266" i="40"/>
  <c r="P266" i="40" s="1"/>
  <c r="M266" i="40" s="1"/>
  <c r="I266" i="40" s="1"/>
  <c r="O276" i="40"/>
  <c r="P276" i="40" s="1"/>
  <c r="M276" i="40" s="1"/>
  <c r="I276" i="40" s="1"/>
  <c r="O318" i="40"/>
  <c r="P318" i="40" s="1"/>
  <c r="M318" i="40" s="1"/>
  <c r="I318" i="40" s="1"/>
  <c r="O356" i="40"/>
  <c r="P356" i="40" s="1"/>
  <c r="M356" i="40" s="1"/>
  <c r="I356" i="40" s="1"/>
  <c r="O388" i="40"/>
  <c r="P388" i="40" s="1"/>
  <c r="M388" i="40" s="1"/>
  <c r="I388" i="40" s="1"/>
  <c r="O480" i="40"/>
  <c r="P480" i="40" s="1"/>
  <c r="M480" i="40" s="1"/>
  <c r="I480" i="40" s="1"/>
  <c r="O189" i="42"/>
  <c r="P189" i="42" s="1"/>
  <c r="M189" i="42" s="1"/>
  <c r="I189" i="42" s="1"/>
  <c r="O221" i="42"/>
  <c r="P221" i="42" s="1"/>
  <c r="M221" i="42" s="1"/>
  <c r="I221" i="42" s="1"/>
  <c r="O227" i="42"/>
  <c r="P227" i="42" s="1"/>
  <c r="M227" i="42" s="1"/>
  <c r="I227" i="42" s="1"/>
  <c r="O237" i="42"/>
  <c r="P237" i="42" s="1"/>
  <c r="M237" i="42" s="1"/>
  <c r="I237" i="42" s="1"/>
  <c r="O259" i="42"/>
  <c r="P259" i="42" s="1"/>
  <c r="M259" i="42" s="1"/>
  <c r="I259" i="42" s="1"/>
  <c r="O271" i="42"/>
  <c r="P271" i="42" s="1"/>
  <c r="M271" i="42" s="1"/>
  <c r="I271" i="42" s="1"/>
  <c r="O303" i="42"/>
  <c r="P303" i="42" s="1"/>
  <c r="M303" i="42" s="1"/>
  <c r="I303" i="42" s="1"/>
  <c r="O311" i="42"/>
  <c r="P311" i="42" s="1"/>
  <c r="M311" i="42" s="1"/>
  <c r="I311" i="42" s="1"/>
  <c r="O367" i="42"/>
  <c r="P367" i="42" s="1"/>
  <c r="M367" i="42" s="1"/>
  <c r="I367" i="42" s="1"/>
  <c r="O383" i="42"/>
  <c r="P383" i="42" s="1"/>
  <c r="M383" i="42" s="1"/>
  <c r="I383" i="42" s="1"/>
  <c r="O411" i="42"/>
  <c r="P411" i="42" s="1"/>
  <c r="M411" i="42" s="1"/>
  <c r="I411" i="42" s="1"/>
  <c r="O137" i="44"/>
  <c r="P137" i="44" s="1"/>
  <c r="M137" i="44" s="1"/>
  <c r="I137" i="44" s="1"/>
  <c r="O221" i="44"/>
  <c r="P221" i="44" s="1"/>
  <c r="M221" i="44" s="1"/>
  <c r="I221" i="44" s="1"/>
  <c r="O235" i="44"/>
  <c r="P235" i="44" s="1"/>
  <c r="M235" i="44" s="1"/>
  <c r="I235" i="44" s="1"/>
  <c r="O247" i="44"/>
  <c r="P247" i="44" s="1"/>
  <c r="M247" i="44" s="1"/>
  <c r="I247" i="44" s="1"/>
  <c r="O263" i="44"/>
  <c r="P263" i="44" s="1"/>
  <c r="M263" i="44" s="1"/>
  <c r="I263" i="44" s="1"/>
  <c r="O291" i="44"/>
  <c r="P291" i="44" s="1"/>
  <c r="M291" i="44" s="1"/>
  <c r="I291" i="44" s="1"/>
  <c r="O295" i="44"/>
  <c r="P295" i="44" s="1"/>
  <c r="M295" i="44" s="1"/>
  <c r="I295" i="44" s="1"/>
  <c r="O311" i="44"/>
  <c r="P311" i="44" s="1"/>
  <c r="M311" i="44" s="1"/>
  <c r="I311" i="44" s="1"/>
  <c r="O377" i="44"/>
  <c r="P377" i="44" s="1"/>
  <c r="M377" i="44" s="1"/>
  <c r="I377" i="44" s="1"/>
  <c r="O30" i="46"/>
  <c r="P30" i="46" s="1"/>
  <c r="M30" i="46" s="1"/>
  <c r="I30" i="46" s="1"/>
  <c r="O58" i="46"/>
  <c r="P58" i="46" s="1"/>
  <c r="M58" i="46" s="1"/>
  <c r="I58" i="46" s="1"/>
  <c r="O88" i="46"/>
  <c r="P88" i="46" s="1"/>
  <c r="M88" i="46" s="1"/>
  <c r="I88" i="46" s="1"/>
  <c r="O98" i="46"/>
  <c r="P98" i="46" s="1"/>
  <c r="M98" i="46" s="1"/>
  <c r="I98" i="46" s="1"/>
  <c r="O110" i="46"/>
  <c r="P110" i="46" s="1"/>
  <c r="M110" i="46" s="1"/>
  <c r="I110" i="46" s="1"/>
  <c r="O296" i="46"/>
  <c r="P296" i="46" s="1"/>
  <c r="M296" i="46" s="1"/>
  <c r="I296" i="46" s="1"/>
  <c r="O306" i="46"/>
  <c r="P306" i="46" s="1"/>
  <c r="M306" i="46" s="1"/>
  <c r="I306" i="46" s="1"/>
  <c r="O312" i="46"/>
  <c r="P312" i="46" s="1"/>
  <c r="M312" i="46" s="1"/>
  <c r="I312" i="46" s="1"/>
  <c r="O316" i="46"/>
  <c r="P316" i="46" s="1"/>
  <c r="M316" i="46" s="1"/>
  <c r="I316" i="46" s="1"/>
  <c r="O326" i="46"/>
  <c r="P326" i="46" s="1"/>
  <c r="M326" i="46" s="1"/>
  <c r="I326" i="46" s="1"/>
  <c r="O368" i="46"/>
  <c r="P368" i="46" s="1"/>
  <c r="M368" i="46" s="1"/>
  <c r="I368" i="46" s="1"/>
  <c r="O386" i="46"/>
  <c r="P386" i="46" s="1"/>
  <c r="M386" i="46" s="1"/>
  <c r="I386" i="46" s="1"/>
  <c r="O486" i="46"/>
  <c r="P486" i="46" s="1"/>
  <c r="M486" i="46" s="1"/>
  <c r="I486" i="46" s="1"/>
  <c r="O45" i="48"/>
  <c r="P45" i="48" s="1"/>
  <c r="M45" i="48" s="1"/>
  <c r="I45" i="48" s="1"/>
  <c r="O113" i="48"/>
  <c r="P113" i="48" s="1"/>
  <c r="M113" i="48" s="1"/>
  <c r="I113" i="48" s="1"/>
  <c r="O117" i="48"/>
  <c r="P117" i="48" s="1"/>
  <c r="M117" i="48" s="1"/>
  <c r="I117" i="48" s="1"/>
  <c r="O119" i="48"/>
  <c r="P119" i="48" s="1"/>
  <c r="M119" i="48" s="1"/>
  <c r="I119" i="48" s="1"/>
  <c r="O133" i="48"/>
  <c r="P133" i="48" s="1"/>
  <c r="M133" i="48" s="1"/>
  <c r="I133" i="48" s="1"/>
  <c r="O135" i="48"/>
  <c r="P135" i="48" s="1"/>
  <c r="M135" i="48" s="1"/>
  <c r="I135" i="48" s="1"/>
  <c r="O141" i="48"/>
  <c r="P141" i="48" s="1"/>
  <c r="M141" i="48" s="1"/>
  <c r="I141" i="48" s="1"/>
  <c r="O229" i="48"/>
  <c r="P229" i="48" s="1"/>
  <c r="M229" i="48" s="1"/>
  <c r="I229" i="48" s="1"/>
  <c r="O313" i="48"/>
  <c r="P313" i="48" s="1"/>
  <c r="M313" i="48" s="1"/>
  <c r="I313" i="48" s="1"/>
  <c r="O363" i="48"/>
  <c r="P363" i="48" s="1"/>
  <c r="M363" i="48" s="1"/>
  <c r="I363" i="48" s="1"/>
  <c r="O373" i="48"/>
  <c r="P373" i="48" s="1"/>
  <c r="M373" i="48" s="1"/>
  <c r="I373" i="48" s="1"/>
  <c r="O377" i="48"/>
  <c r="P377" i="48" s="1"/>
  <c r="M377" i="48" s="1"/>
  <c r="I377" i="48" s="1"/>
  <c r="O401" i="48"/>
  <c r="P401" i="48" s="1"/>
  <c r="M401" i="48" s="1"/>
  <c r="I401" i="48" s="1"/>
  <c r="O453" i="48"/>
  <c r="P453" i="48" s="1"/>
  <c r="M453" i="48" s="1"/>
  <c r="I453" i="48" s="1"/>
  <c r="O481" i="48"/>
  <c r="P481" i="48" s="1"/>
  <c r="M481" i="48" s="1"/>
  <c r="I481" i="48" s="1"/>
  <c r="O497" i="48"/>
  <c r="P497" i="48" s="1"/>
  <c r="M497" i="48" s="1"/>
  <c r="I497" i="48" s="1"/>
  <c r="O501" i="48"/>
  <c r="P501" i="48" s="1"/>
  <c r="M501" i="48" s="1"/>
  <c r="I501" i="48" s="1"/>
  <c r="P337" i="48"/>
  <c r="M337" i="48" s="1"/>
  <c r="I337" i="48" s="1"/>
  <c r="P85" i="48"/>
  <c r="M85" i="48" s="1"/>
  <c r="I85" i="48" s="1"/>
  <c r="P470" i="46"/>
  <c r="M470" i="46" s="1"/>
  <c r="I470" i="46" s="1"/>
  <c r="P402" i="46"/>
  <c r="M402" i="46" s="1"/>
  <c r="I402" i="46" s="1"/>
  <c r="P416" i="46"/>
  <c r="M416" i="46" s="1"/>
  <c r="I416" i="46" s="1"/>
  <c r="P246" i="46"/>
  <c r="M246" i="46" s="1"/>
  <c r="I246" i="46" s="1"/>
  <c r="P188" i="46"/>
  <c r="M188" i="46" s="1"/>
  <c r="I188" i="46" s="1"/>
  <c r="P230" i="46"/>
  <c r="M230" i="46" s="1"/>
  <c r="I230" i="46" s="1"/>
  <c r="P389" i="44"/>
  <c r="M389" i="44" s="1"/>
  <c r="I389" i="44" s="1"/>
  <c r="P419" i="44"/>
  <c r="M419" i="44" s="1"/>
  <c r="I419" i="44" s="1"/>
  <c r="P395" i="42"/>
  <c r="M395" i="42" s="1"/>
  <c r="I395" i="42" s="1"/>
  <c r="P379" i="42"/>
  <c r="M379" i="42" s="1"/>
  <c r="I379" i="42" s="1"/>
  <c r="P468" i="40"/>
  <c r="M468" i="40" s="1"/>
  <c r="I468" i="40" s="1"/>
  <c r="P418" i="40"/>
  <c r="M418" i="40" s="1"/>
  <c r="I418" i="40" s="1"/>
  <c r="P364" i="40"/>
  <c r="M364" i="40" s="1"/>
  <c r="I364" i="40" s="1"/>
  <c r="P310" i="40"/>
  <c r="M310" i="40" s="1"/>
  <c r="I310" i="40" s="1"/>
  <c r="P204" i="40"/>
  <c r="M204" i="40" s="1"/>
  <c r="I204" i="40" s="1"/>
  <c r="P176" i="40"/>
  <c r="M176" i="40" s="1"/>
  <c r="I176" i="40" s="1"/>
  <c r="P144" i="40"/>
  <c r="M144" i="40" s="1"/>
  <c r="I144" i="40" s="1"/>
  <c r="P106" i="40"/>
  <c r="M106" i="40" s="1"/>
  <c r="I106" i="40" s="1"/>
  <c r="P64" i="40"/>
  <c r="M64" i="40" s="1"/>
  <c r="I64" i="40" s="1"/>
  <c r="P136" i="40"/>
  <c r="M136" i="40" s="1"/>
  <c r="I136" i="40" s="1"/>
  <c r="P406" i="40"/>
  <c r="M406" i="40" s="1"/>
  <c r="I406" i="40" s="1"/>
  <c r="P214" i="40"/>
  <c r="M214" i="40" s="1"/>
  <c r="I214" i="40" s="1"/>
  <c r="P241" i="42"/>
  <c r="M241" i="42" s="1"/>
  <c r="I241" i="42" s="1"/>
  <c r="P368" i="40"/>
  <c r="M368" i="40" s="1"/>
  <c r="I368" i="40" s="1"/>
  <c r="P245" i="44"/>
  <c r="M245" i="44" s="1"/>
  <c r="I245" i="44" s="1"/>
  <c r="P317" i="44"/>
  <c r="M317" i="44" s="1"/>
  <c r="I317" i="44" s="1"/>
  <c r="P226" i="40"/>
  <c r="M226" i="40" s="1"/>
  <c r="I226" i="40" s="1"/>
  <c r="P28" i="40"/>
  <c r="M28" i="40" s="1"/>
  <c r="I28" i="40" s="1"/>
  <c r="P185" i="42"/>
  <c r="M185" i="42" s="1"/>
  <c r="I185" i="42" s="1"/>
  <c r="P217" i="44"/>
  <c r="M217" i="44" s="1"/>
  <c r="I217" i="44" s="1"/>
  <c r="P56" i="46"/>
  <c r="M56" i="46" s="1"/>
  <c r="I56" i="46" s="1"/>
  <c r="P301" i="48"/>
  <c r="M301" i="48" s="1"/>
  <c r="I301" i="48" s="1"/>
  <c r="P203" i="48"/>
  <c r="M203" i="48" s="1"/>
  <c r="I203" i="48" s="1"/>
  <c r="P233" i="48"/>
  <c r="M233" i="48" s="1"/>
  <c r="I233" i="48" s="1"/>
  <c r="P84" i="46"/>
  <c r="M84" i="46" s="1"/>
  <c r="I84" i="46" s="1"/>
  <c r="O95" i="39"/>
  <c r="P95" i="39" s="1"/>
  <c r="M95" i="39" s="1"/>
  <c r="I95" i="39" s="1"/>
  <c r="O121" i="39"/>
  <c r="P121" i="39" s="1"/>
  <c r="M121" i="39" s="1"/>
  <c r="I121" i="39" s="1"/>
  <c r="O62" i="40"/>
  <c r="P62" i="40" s="1"/>
  <c r="M62" i="40" s="1"/>
  <c r="I62" i="40" s="1"/>
  <c r="O92" i="40"/>
  <c r="P92" i="40" s="1"/>
  <c r="M92" i="40" s="1"/>
  <c r="I92" i="40" s="1"/>
  <c r="O166" i="40"/>
  <c r="P166" i="40" s="1"/>
  <c r="M166" i="40" s="1"/>
  <c r="I166" i="40" s="1"/>
  <c r="O184" i="40"/>
  <c r="P184" i="40" s="1"/>
  <c r="M184" i="40" s="1"/>
  <c r="I184" i="40" s="1"/>
  <c r="O200" i="40"/>
  <c r="P200" i="40" s="1"/>
  <c r="M200" i="40" s="1"/>
  <c r="I200" i="40" s="1"/>
  <c r="O222" i="40"/>
  <c r="P222" i="40" s="1"/>
  <c r="M222" i="40" s="1"/>
  <c r="I222" i="40" s="1"/>
  <c r="O270" i="40"/>
  <c r="P270" i="40" s="1"/>
  <c r="M270" i="40" s="1"/>
  <c r="I270" i="40" s="1"/>
  <c r="O278" i="40"/>
  <c r="P278" i="40" s="1"/>
  <c r="M278" i="40" s="1"/>
  <c r="I278" i="40" s="1"/>
  <c r="O282" i="40"/>
  <c r="P282" i="40" s="1"/>
  <c r="M282" i="40" s="1"/>
  <c r="I282" i="40" s="1"/>
  <c r="O320" i="40"/>
  <c r="P320" i="40" s="1"/>
  <c r="M320" i="40" s="1"/>
  <c r="I320" i="40" s="1"/>
  <c r="O328" i="40"/>
  <c r="P328" i="40" s="1"/>
  <c r="M328" i="40" s="1"/>
  <c r="I328" i="40" s="1"/>
  <c r="O410" i="40"/>
  <c r="P410" i="40" s="1"/>
  <c r="M410" i="40" s="1"/>
  <c r="I410" i="40" s="1"/>
  <c r="O203" i="42"/>
  <c r="P203" i="42" s="1"/>
  <c r="M203" i="42" s="1"/>
  <c r="I203" i="42" s="1"/>
  <c r="O211" i="42"/>
  <c r="P211" i="42" s="1"/>
  <c r="M211" i="42" s="1"/>
  <c r="I211" i="42" s="1"/>
  <c r="O229" i="42"/>
  <c r="P229" i="42" s="1"/>
  <c r="M229" i="42" s="1"/>
  <c r="I229" i="42" s="1"/>
  <c r="O235" i="42"/>
  <c r="P235" i="42" s="1"/>
  <c r="M235" i="42" s="1"/>
  <c r="I235" i="42" s="1"/>
  <c r="O239" i="42"/>
  <c r="P239" i="42" s="1"/>
  <c r="M239" i="42" s="1"/>
  <c r="I239" i="42" s="1"/>
  <c r="O247" i="42"/>
  <c r="P247" i="42" s="1"/>
  <c r="M247" i="42" s="1"/>
  <c r="I247" i="42" s="1"/>
  <c r="O269" i="42"/>
  <c r="P269" i="42" s="1"/>
  <c r="M269" i="42" s="1"/>
  <c r="I269" i="42" s="1"/>
  <c r="O277" i="42"/>
  <c r="P277" i="42" s="1"/>
  <c r="M277" i="42" s="1"/>
  <c r="I277" i="42" s="1"/>
  <c r="O299" i="42"/>
  <c r="P299" i="42" s="1"/>
  <c r="M299" i="42" s="1"/>
  <c r="I299" i="42" s="1"/>
  <c r="O365" i="42"/>
  <c r="P365" i="42" s="1"/>
  <c r="M365" i="42" s="1"/>
  <c r="I365" i="42" s="1"/>
  <c r="O409" i="42"/>
  <c r="P409" i="42" s="1"/>
  <c r="M409" i="42" s="1"/>
  <c r="I409" i="42" s="1"/>
  <c r="O413" i="42"/>
  <c r="P413" i="42" s="1"/>
  <c r="M413" i="42" s="1"/>
  <c r="I413" i="42" s="1"/>
  <c r="O213" i="44"/>
  <c r="P213" i="44" s="1"/>
  <c r="M213" i="44" s="1"/>
  <c r="I213" i="44" s="1"/>
  <c r="O243" i="44"/>
  <c r="P243" i="44" s="1"/>
  <c r="M243" i="44" s="1"/>
  <c r="I243" i="44" s="1"/>
  <c r="O275" i="44"/>
  <c r="P275" i="44" s="1"/>
  <c r="M275" i="44" s="1"/>
  <c r="I275" i="44" s="1"/>
  <c r="O307" i="44"/>
  <c r="P307" i="44" s="1"/>
  <c r="M307" i="44" s="1"/>
  <c r="I307" i="44" s="1"/>
  <c r="O327" i="44"/>
  <c r="P327" i="44" s="1"/>
  <c r="M327" i="44" s="1"/>
  <c r="I327" i="44" s="1"/>
  <c r="O339" i="44"/>
  <c r="P339" i="44" s="1"/>
  <c r="M339" i="44" s="1"/>
  <c r="I339" i="44" s="1"/>
  <c r="O361" i="44"/>
  <c r="P361" i="44" s="1"/>
  <c r="M361" i="44" s="1"/>
  <c r="I361" i="44" s="1"/>
  <c r="O367" i="44"/>
  <c r="P367" i="44" s="1"/>
  <c r="M367" i="44" s="1"/>
  <c r="I367" i="44" s="1"/>
  <c r="O20" i="46"/>
  <c r="P20" i="46" s="1"/>
  <c r="M20" i="46" s="1"/>
  <c r="I20" i="46" s="1"/>
  <c r="O42" i="46"/>
  <c r="P42" i="46" s="1"/>
  <c r="M42" i="46" s="1"/>
  <c r="I42" i="46" s="1"/>
  <c r="O48" i="46"/>
  <c r="P48" i="46" s="1"/>
  <c r="M48" i="46" s="1"/>
  <c r="I48" i="46" s="1"/>
  <c r="O70" i="46"/>
  <c r="P70" i="46" s="1"/>
  <c r="M70" i="46" s="1"/>
  <c r="I70" i="46" s="1"/>
  <c r="O92" i="46"/>
  <c r="P92" i="46" s="1"/>
  <c r="M92" i="46" s="1"/>
  <c r="I92" i="46" s="1"/>
  <c r="O302" i="46"/>
  <c r="P302" i="46" s="1"/>
  <c r="M302" i="46" s="1"/>
  <c r="I302" i="46" s="1"/>
  <c r="O340" i="46"/>
  <c r="P340" i="46" s="1"/>
  <c r="M340" i="46" s="1"/>
  <c r="I340" i="46" s="1"/>
  <c r="O344" i="46"/>
  <c r="P344" i="46" s="1"/>
  <c r="M344" i="46" s="1"/>
  <c r="I344" i="46" s="1"/>
  <c r="P69" i="48"/>
  <c r="M69" i="48" s="1"/>
  <c r="I69" i="48" s="1"/>
  <c r="P498" i="46"/>
  <c r="M498" i="46" s="1"/>
  <c r="I498" i="46" s="1"/>
  <c r="P448" i="46"/>
  <c r="M448" i="46" s="1"/>
  <c r="I448" i="46" s="1"/>
  <c r="P284" i="46"/>
  <c r="M284" i="46" s="1"/>
  <c r="I284" i="46" s="1"/>
  <c r="P216" i="46"/>
  <c r="M216" i="46" s="1"/>
  <c r="I216" i="46" s="1"/>
  <c r="P134" i="46"/>
  <c r="M134" i="46" s="1"/>
  <c r="I134" i="46" s="1"/>
  <c r="P260" i="46"/>
  <c r="M260" i="46" s="1"/>
  <c r="I260" i="46" s="1"/>
  <c r="P202" i="46"/>
  <c r="M202" i="46" s="1"/>
  <c r="I202" i="46" s="1"/>
  <c r="P178" i="46"/>
  <c r="M178" i="46" s="1"/>
  <c r="I178" i="46" s="1"/>
  <c r="P126" i="46"/>
  <c r="M126" i="46" s="1"/>
  <c r="I126" i="46" s="1"/>
  <c r="P121" i="44"/>
  <c r="M121" i="44" s="1"/>
  <c r="I121" i="44" s="1"/>
  <c r="P119" i="44"/>
  <c r="M119" i="44" s="1"/>
  <c r="I119" i="44" s="1"/>
  <c r="P347" i="42"/>
  <c r="M347" i="42" s="1"/>
  <c r="I347" i="42" s="1"/>
  <c r="P329" i="48"/>
  <c r="M329" i="48" s="1"/>
  <c r="I329" i="48" s="1"/>
  <c r="P51" i="48"/>
  <c r="M51" i="48" s="1"/>
  <c r="I51" i="48" s="1"/>
  <c r="P275" i="48"/>
  <c r="M275" i="48" s="1"/>
  <c r="I275" i="48" s="1"/>
  <c r="P490" i="46"/>
  <c r="M490" i="46" s="1"/>
  <c r="I490" i="46" s="1"/>
  <c r="P464" i="46"/>
  <c r="M464" i="46" s="1"/>
  <c r="I464" i="46" s="1"/>
  <c r="P424" i="46"/>
  <c r="M424" i="46" s="1"/>
  <c r="I424" i="46" s="1"/>
  <c r="P400" i="46"/>
  <c r="M400" i="46" s="1"/>
  <c r="I400" i="46" s="1"/>
  <c r="P276" i="46"/>
  <c r="M276" i="46" s="1"/>
  <c r="I276" i="46" s="1"/>
  <c r="P238" i="46"/>
  <c r="M238" i="46" s="1"/>
  <c r="I238" i="46" s="1"/>
  <c r="P204" i="46"/>
  <c r="M204" i="46" s="1"/>
  <c r="I204" i="46" s="1"/>
  <c r="P176" i="46"/>
  <c r="M176" i="46" s="1"/>
  <c r="I176" i="46" s="1"/>
  <c r="P130" i="46"/>
  <c r="M130" i="46" s="1"/>
  <c r="I130" i="46" s="1"/>
  <c r="P252" i="46"/>
  <c r="M252" i="46" s="1"/>
  <c r="I252" i="46" s="1"/>
  <c r="P220" i="46"/>
  <c r="M220" i="46" s="1"/>
  <c r="I220" i="46" s="1"/>
  <c r="P196" i="46"/>
  <c r="M196" i="46" s="1"/>
  <c r="I196" i="46" s="1"/>
  <c r="P172" i="46"/>
  <c r="M172" i="46" s="1"/>
  <c r="I172" i="46" s="1"/>
  <c r="P122" i="46"/>
  <c r="M122" i="46" s="1"/>
  <c r="I122" i="46" s="1"/>
  <c r="P381" i="44"/>
  <c r="M381" i="44" s="1"/>
  <c r="I381" i="44" s="1"/>
  <c r="P113" i="44"/>
  <c r="M113" i="44" s="1"/>
  <c r="I113" i="44" s="1"/>
  <c r="P71" i="44"/>
  <c r="M71" i="44" s="1"/>
  <c r="I71" i="44" s="1"/>
  <c r="P381" i="42"/>
  <c r="M381" i="42" s="1"/>
  <c r="I381" i="42" s="1"/>
  <c r="P327" i="42"/>
  <c r="M327" i="42" s="1"/>
  <c r="I327" i="42" s="1"/>
  <c r="P500" i="40"/>
  <c r="M500" i="40" s="1"/>
  <c r="I500" i="40" s="1"/>
  <c r="P458" i="40"/>
  <c r="M458" i="40" s="1"/>
  <c r="I458" i="40" s="1"/>
  <c r="P398" i="40"/>
  <c r="M398" i="40" s="1"/>
  <c r="I398" i="40" s="1"/>
  <c r="P348" i="40"/>
  <c r="M348" i="40" s="1"/>
  <c r="I348" i="40" s="1"/>
  <c r="P302" i="40"/>
  <c r="M302" i="40" s="1"/>
  <c r="I302" i="40" s="1"/>
  <c r="P220" i="40"/>
  <c r="M220" i="40" s="1"/>
  <c r="I220" i="40" s="1"/>
  <c r="P196" i="40"/>
  <c r="M196" i="40" s="1"/>
  <c r="I196" i="40" s="1"/>
  <c r="P172" i="40"/>
  <c r="M172" i="40" s="1"/>
  <c r="I172" i="40" s="1"/>
  <c r="P138" i="40"/>
  <c r="M138" i="40" s="1"/>
  <c r="I138" i="40" s="1"/>
  <c r="P100" i="40"/>
  <c r="M100" i="40" s="1"/>
  <c r="I100" i="40" s="1"/>
  <c r="P60" i="40"/>
  <c r="M60" i="40" s="1"/>
  <c r="I60" i="40" s="1"/>
  <c r="P349" i="42"/>
  <c r="M349" i="42" s="1"/>
  <c r="I349" i="42" s="1"/>
  <c r="P296" i="40"/>
  <c r="M296" i="40" s="1"/>
  <c r="I296" i="40" s="1"/>
  <c r="P162" i="40"/>
  <c r="M162" i="40" s="1"/>
  <c r="I162" i="40" s="1"/>
  <c r="P170" i="40"/>
  <c r="M170" i="40" s="1"/>
  <c r="I170" i="40" s="1"/>
  <c r="P67" i="44"/>
  <c r="M67" i="44" s="1"/>
  <c r="I67" i="44" s="1"/>
  <c r="P253" i="44"/>
  <c r="M253" i="44" s="1"/>
  <c r="I253" i="44" s="1"/>
  <c r="P131" i="39"/>
  <c r="M131" i="39" s="1"/>
  <c r="I131" i="39" s="1"/>
  <c r="P246" i="40"/>
  <c r="M246" i="40" s="1"/>
  <c r="I246" i="40" s="1"/>
  <c r="P24" i="40"/>
  <c r="M24" i="40" s="1"/>
  <c r="I24" i="40" s="1"/>
  <c r="P26" i="46"/>
  <c r="M26" i="46" s="1"/>
  <c r="I26" i="46" s="1"/>
  <c r="P489" i="48"/>
  <c r="M489" i="48" s="1"/>
  <c r="I489" i="48" s="1"/>
  <c r="P381" i="48"/>
  <c r="M381" i="48" s="1"/>
  <c r="I381" i="48" s="1"/>
  <c r="P291" i="48"/>
  <c r="M291" i="48" s="1"/>
  <c r="I291" i="48" s="1"/>
  <c r="P171" i="48"/>
  <c r="M171" i="48" s="1"/>
  <c r="I171" i="48" s="1"/>
  <c r="P173" i="48"/>
  <c r="M173" i="48" s="1"/>
  <c r="I173" i="48" s="1"/>
  <c r="P323" i="44"/>
  <c r="M323" i="44" s="1"/>
  <c r="I323" i="44" s="1"/>
  <c r="P54" i="46"/>
  <c r="M54" i="46" s="1"/>
  <c r="I54" i="46" s="1"/>
  <c r="O99" i="39"/>
  <c r="P99" i="39" s="1"/>
  <c r="M99" i="39" s="1"/>
  <c r="I99" i="39" s="1"/>
  <c r="O40" i="40"/>
  <c r="P40" i="40" s="1"/>
  <c r="M40" i="40" s="1"/>
  <c r="I40" i="40" s="1"/>
  <c r="O68" i="40"/>
  <c r="P68" i="40" s="1"/>
  <c r="M68" i="40" s="1"/>
  <c r="I68" i="40" s="1"/>
  <c r="O128" i="40"/>
  <c r="P128" i="40" s="1"/>
  <c r="M128" i="40" s="1"/>
  <c r="I128" i="40" s="1"/>
  <c r="O152" i="40"/>
  <c r="P152" i="40" s="1"/>
  <c r="M152" i="40" s="1"/>
  <c r="I152" i="40" s="1"/>
  <c r="O194" i="40"/>
  <c r="P194" i="40" s="1"/>
  <c r="M194" i="40" s="1"/>
  <c r="I194" i="40" s="1"/>
  <c r="O234" i="40"/>
  <c r="P234" i="40" s="1"/>
  <c r="M234" i="40" s="1"/>
  <c r="I234" i="40" s="1"/>
  <c r="O268" i="40"/>
  <c r="P268" i="40" s="1"/>
  <c r="M268" i="40" s="1"/>
  <c r="I268" i="40" s="1"/>
  <c r="O444" i="40"/>
  <c r="P444" i="40" s="1"/>
  <c r="M444" i="40" s="1"/>
  <c r="I444" i="40" s="1"/>
  <c r="O183" i="42"/>
  <c r="P183" i="42" s="1"/>
  <c r="M183" i="42" s="1"/>
  <c r="I183" i="42" s="1"/>
  <c r="O191" i="42"/>
  <c r="P191" i="42" s="1"/>
  <c r="M191" i="42" s="1"/>
  <c r="I191" i="42" s="1"/>
  <c r="O197" i="42"/>
  <c r="P197" i="42" s="1"/>
  <c r="M197" i="42" s="1"/>
  <c r="I197" i="42" s="1"/>
  <c r="O205" i="42"/>
  <c r="P205" i="42" s="1"/>
  <c r="M205" i="42" s="1"/>
  <c r="I205" i="42" s="1"/>
  <c r="O223" i="42"/>
  <c r="P223" i="42" s="1"/>
  <c r="M223" i="42" s="1"/>
  <c r="I223" i="42" s="1"/>
  <c r="O275" i="42"/>
  <c r="P275" i="42" s="1"/>
  <c r="M275" i="42" s="1"/>
  <c r="I275" i="42" s="1"/>
  <c r="O283" i="42"/>
  <c r="P283" i="42" s="1"/>
  <c r="M283" i="42" s="1"/>
  <c r="I283" i="42" s="1"/>
  <c r="O289" i="42"/>
  <c r="P289" i="42" s="1"/>
  <c r="M289" i="42" s="1"/>
  <c r="I289" i="42" s="1"/>
  <c r="O77" i="44"/>
  <c r="P77" i="44" s="1"/>
  <c r="M77" i="44" s="1"/>
  <c r="I77" i="44" s="1"/>
  <c r="O337" i="44"/>
  <c r="P337" i="44" s="1"/>
  <c r="M337" i="44" s="1"/>
  <c r="I337" i="44" s="1"/>
  <c r="O32" i="46"/>
  <c r="P32" i="46" s="1"/>
  <c r="M32" i="46" s="1"/>
  <c r="I32" i="46" s="1"/>
  <c r="O44" i="46"/>
  <c r="P44" i="46" s="1"/>
  <c r="M44" i="46" s="1"/>
  <c r="I44" i="46" s="1"/>
  <c r="O52" i="46"/>
  <c r="P52" i="46" s="1"/>
  <c r="M52" i="46" s="1"/>
  <c r="I52" i="46" s="1"/>
  <c r="O66" i="46"/>
  <c r="P66" i="46" s="1"/>
  <c r="M66" i="46" s="1"/>
  <c r="I66" i="46" s="1"/>
  <c r="O80" i="46"/>
  <c r="P80" i="46" s="1"/>
  <c r="M80" i="46" s="1"/>
  <c r="I80" i="46" s="1"/>
  <c r="O294" i="46"/>
  <c r="P294" i="46" s="1"/>
  <c r="M294" i="46" s="1"/>
  <c r="I294" i="46" s="1"/>
  <c r="O320" i="46"/>
  <c r="P320" i="46" s="1"/>
  <c r="M320" i="46" s="1"/>
  <c r="I320" i="46" s="1"/>
  <c r="O364" i="46"/>
  <c r="P364" i="46" s="1"/>
  <c r="M364" i="46" s="1"/>
  <c r="I364" i="46" s="1"/>
  <c r="O65" i="48"/>
  <c r="P65" i="48" s="1"/>
  <c r="M65" i="48" s="1"/>
  <c r="I65" i="48" s="1"/>
  <c r="O145" i="48"/>
  <c r="P145" i="48" s="1"/>
  <c r="M145" i="48" s="1"/>
  <c r="I145" i="48" s="1"/>
  <c r="O147" i="48"/>
  <c r="P147" i="48" s="1"/>
  <c r="M147" i="48" s="1"/>
  <c r="I147" i="48" s="1"/>
  <c r="O153" i="48"/>
  <c r="P153" i="48" s="1"/>
  <c r="M153" i="48" s="1"/>
  <c r="I153" i="48" s="1"/>
  <c r="O155" i="48"/>
  <c r="P155" i="48" s="1"/>
  <c r="M155" i="48" s="1"/>
  <c r="I155" i="48" s="1"/>
  <c r="O161" i="48"/>
  <c r="P161" i="48" s="1"/>
  <c r="M161" i="48" s="1"/>
  <c r="I161" i="48" s="1"/>
  <c r="O163" i="48"/>
  <c r="P163" i="48" s="1"/>
  <c r="M163" i="48" s="1"/>
  <c r="I163" i="48" s="1"/>
  <c r="O167" i="48"/>
  <c r="P167" i="48" s="1"/>
  <c r="M167" i="48" s="1"/>
  <c r="I167" i="48" s="1"/>
  <c r="O175" i="48"/>
  <c r="P175" i="48" s="1"/>
  <c r="M175" i="48" s="1"/>
  <c r="I175" i="48" s="1"/>
  <c r="O179" i="48"/>
  <c r="P179" i="48" s="1"/>
  <c r="M179" i="48" s="1"/>
  <c r="I179" i="48" s="1"/>
  <c r="O187" i="48"/>
  <c r="P187" i="48" s="1"/>
  <c r="M187" i="48" s="1"/>
  <c r="I187" i="48" s="1"/>
  <c r="O193" i="48"/>
  <c r="P193" i="48" s="1"/>
  <c r="M193" i="48" s="1"/>
  <c r="I193" i="48" s="1"/>
  <c r="O195" i="48"/>
  <c r="P195" i="48" s="1"/>
  <c r="M195" i="48" s="1"/>
  <c r="I195" i="48" s="1"/>
  <c r="O201" i="48"/>
  <c r="P201" i="48" s="1"/>
  <c r="M201" i="48" s="1"/>
  <c r="I201" i="48" s="1"/>
  <c r="O205" i="48"/>
  <c r="P205" i="48" s="1"/>
  <c r="M205" i="48" s="1"/>
  <c r="I205" i="48" s="1"/>
  <c r="O211" i="48"/>
  <c r="P211" i="48" s="1"/>
  <c r="M211" i="48" s="1"/>
  <c r="I211" i="48" s="1"/>
  <c r="O219" i="48"/>
  <c r="P219" i="48" s="1"/>
  <c r="M219" i="48" s="1"/>
  <c r="I219" i="48" s="1"/>
  <c r="O221" i="48"/>
  <c r="P221" i="48" s="1"/>
  <c r="M221" i="48" s="1"/>
  <c r="I221" i="48" s="1"/>
  <c r="O223" i="48"/>
  <c r="P223" i="48" s="1"/>
  <c r="M223" i="48" s="1"/>
  <c r="I223" i="48" s="1"/>
  <c r="O227" i="48"/>
  <c r="P227" i="48" s="1"/>
  <c r="M227" i="48" s="1"/>
  <c r="I227" i="48" s="1"/>
  <c r="O237" i="48"/>
  <c r="P237" i="48" s="1"/>
  <c r="M237" i="48" s="1"/>
  <c r="I237" i="48" s="1"/>
  <c r="O243" i="48"/>
  <c r="P243" i="48" s="1"/>
  <c r="M243" i="48" s="1"/>
  <c r="I243" i="48" s="1"/>
  <c r="O283" i="48"/>
  <c r="P283" i="48" s="1"/>
  <c r="M283" i="48" s="1"/>
  <c r="I283" i="48" s="1"/>
  <c r="O293" i="48"/>
  <c r="P293" i="48" s="1"/>
  <c r="M293" i="48" s="1"/>
  <c r="I293" i="48" s="1"/>
  <c r="O299" i="48"/>
  <c r="P299" i="48" s="1"/>
  <c r="M299" i="48" s="1"/>
  <c r="I299" i="48" s="1"/>
  <c r="O305" i="48"/>
  <c r="P305" i="48" s="1"/>
  <c r="M305" i="48" s="1"/>
  <c r="I305" i="48" s="1"/>
  <c r="O311" i="48"/>
  <c r="P311" i="48" s="1"/>
  <c r="M311" i="48" s="1"/>
  <c r="I311" i="48" s="1"/>
  <c r="O317" i="48"/>
  <c r="P317" i="48" s="1"/>
  <c r="M317" i="48" s="1"/>
  <c r="I317" i="48" s="1"/>
  <c r="O319" i="48"/>
  <c r="P319" i="48" s="1"/>
  <c r="M319" i="48" s="1"/>
  <c r="I319" i="48" s="1"/>
  <c r="O321" i="48"/>
  <c r="P321" i="48" s="1"/>
  <c r="M321" i="48" s="1"/>
  <c r="I321" i="48" s="1"/>
  <c r="O389" i="48"/>
  <c r="P389" i="48" s="1"/>
  <c r="M389" i="48" s="1"/>
  <c r="I389" i="48" s="1"/>
  <c r="O397" i="48"/>
  <c r="P397" i="48" s="1"/>
  <c r="M397" i="48" s="1"/>
  <c r="I397" i="48" s="1"/>
  <c r="O449" i="48"/>
  <c r="P449" i="48" s="1"/>
  <c r="M449" i="48" s="1"/>
  <c r="I449" i="48" s="1"/>
  <c r="O477" i="48"/>
  <c r="P477" i="48" s="1"/>
  <c r="M477" i="48" s="1"/>
  <c r="I477" i="48" s="1"/>
  <c r="O485" i="48"/>
  <c r="P485" i="48" s="1"/>
  <c r="M485" i="48" s="1"/>
  <c r="I485" i="48" s="1"/>
  <c r="O493" i="48"/>
  <c r="P493" i="48" s="1"/>
  <c r="M493" i="48" s="1"/>
  <c r="I493" i="48" s="1"/>
  <c r="P484" i="46"/>
  <c r="M484" i="46" s="1"/>
  <c r="I484" i="46" s="1"/>
  <c r="P458" i="46"/>
  <c r="M458" i="46" s="1"/>
  <c r="I458" i="46" s="1"/>
  <c r="P418" i="46"/>
  <c r="M418" i="46" s="1"/>
  <c r="I418" i="46" s="1"/>
  <c r="P474" i="46"/>
  <c r="M474" i="46" s="1"/>
  <c r="I474" i="46" s="1"/>
  <c r="P292" i="46"/>
  <c r="M292" i="46" s="1"/>
  <c r="I292" i="46" s="1"/>
  <c r="P262" i="46"/>
  <c r="M262" i="46" s="1"/>
  <c r="I262" i="46" s="1"/>
  <c r="P232" i="46"/>
  <c r="M232" i="46" s="1"/>
  <c r="I232" i="46" s="1"/>
  <c r="P198" i="46"/>
  <c r="M198" i="46" s="1"/>
  <c r="I198" i="46" s="1"/>
  <c r="P164" i="46"/>
  <c r="M164" i="46" s="1"/>
  <c r="I164" i="46" s="1"/>
  <c r="P274" i="46"/>
  <c r="M274" i="46" s="1"/>
  <c r="I274" i="46" s="1"/>
  <c r="P244" i="46"/>
  <c r="M244" i="46" s="1"/>
  <c r="I244" i="46" s="1"/>
  <c r="P214" i="46"/>
  <c r="M214" i="46" s="1"/>
  <c r="I214" i="46" s="1"/>
  <c r="P190" i="46"/>
  <c r="M190" i="46" s="1"/>
  <c r="I190" i="46" s="1"/>
  <c r="P160" i="46"/>
  <c r="M160" i="46" s="1"/>
  <c r="I160" i="46" s="1"/>
  <c r="P118" i="46"/>
  <c r="M118" i="46" s="1"/>
  <c r="I118" i="46" s="1"/>
  <c r="P59" i="44"/>
  <c r="M59" i="44" s="1"/>
  <c r="I59" i="44" s="1"/>
  <c r="P135" i="44"/>
  <c r="M135" i="44" s="1"/>
  <c r="I135" i="44" s="1"/>
  <c r="P53" i="44"/>
  <c r="M53" i="44" s="1"/>
  <c r="I53" i="44" s="1"/>
  <c r="P419" i="42"/>
  <c r="M419" i="42" s="1"/>
  <c r="I419" i="42" s="1"/>
  <c r="P361" i="42"/>
  <c r="M361" i="42" s="1"/>
  <c r="I361" i="42" s="1"/>
  <c r="P492" i="40"/>
  <c r="M492" i="40" s="1"/>
  <c r="I492" i="40" s="1"/>
  <c r="P452" i="40"/>
  <c r="M452" i="40" s="1"/>
  <c r="I452" i="40" s="1"/>
  <c r="P382" i="40"/>
  <c r="M382" i="40" s="1"/>
  <c r="I382" i="40" s="1"/>
  <c r="P344" i="40"/>
  <c r="M344" i="40" s="1"/>
  <c r="I344" i="40" s="1"/>
  <c r="P294" i="40"/>
  <c r="M294" i="40" s="1"/>
  <c r="I294" i="40" s="1"/>
  <c r="P212" i="40"/>
  <c r="M212" i="40" s="1"/>
  <c r="I212" i="40" s="1"/>
  <c r="P192" i="40"/>
  <c r="M192" i="40" s="1"/>
  <c r="I192" i="40" s="1"/>
  <c r="P160" i="40"/>
  <c r="M160" i="40" s="1"/>
  <c r="I160" i="40" s="1"/>
  <c r="P124" i="40"/>
  <c r="M124" i="40" s="1"/>
  <c r="I124" i="40" s="1"/>
  <c r="P86" i="40"/>
  <c r="M86" i="40" s="1"/>
  <c r="I86" i="40" s="1"/>
  <c r="P504" i="40"/>
  <c r="M504" i="40" s="1"/>
  <c r="I504" i="40" s="1"/>
  <c r="P19" i="48"/>
  <c r="M19" i="48" s="1"/>
  <c r="I19" i="48" s="1"/>
  <c r="P29" i="48"/>
  <c r="M29" i="48" s="1"/>
  <c r="I29" i="48" s="1"/>
  <c r="P415" i="42"/>
  <c r="M415" i="42" s="1"/>
  <c r="I415" i="42" s="1"/>
  <c r="P286" i="40"/>
  <c r="M286" i="40" s="1"/>
  <c r="I286" i="40" s="1"/>
  <c r="P108" i="40"/>
  <c r="M108" i="40" s="1"/>
  <c r="I108" i="40" s="1"/>
  <c r="P306" i="40"/>
  <c r="M306" i="40" s="1"/>
  <c r="I306" i="40" s="1"/>
  <c r="P469" i="48"/>
  <c r="M469" i="48" s="1"/>
  <c r="I469" i="48" s="1"/>
  <c r="P123" i="39"/>
  <c r="M123" i="39" s="1"/>
  <c r="I123" i="39" s="1"/>
  <c r="P119" i="39"/>
  <c r="M119" i="39" s="1"/>
  <c r="I119" i="39" s="1"/>
  <c r="P242" i="40"/>
  <c r="M242" i="40" s="1"/>
  <c r="I242" i="40" s="1"/>
  <c r="P187" i="42"/>
  <c r="M187" i="42" s="1"/>
  <c r="I187" i="42" s="1"/>
  <c r="P199" i="44"/>
  <c r="M199" i="44" s="1"/>
  <c r="I199" i="44" s="1"/>
  <c r="P60" i="46"/>
  <c r="M60" i="46" s="1"/>
  <c r="I60" i="46" s="1"/>
  <c r="P457" i="48"/>
  <c r="M457" i="48" s="1"/>
  <c r="I457" i="48" s="1"/>
  <c r="P325" i="48"/>
  <c r="M325" i="48" s="1"/>
  <c r="I325" i="48" s="1"/>
  <c r="P245" i="48"/>
  <c r="M245" i="48" s="1"/>
  <c r="I245" i="48" s="1"/>
  <c r="P123" i="48"/>
  <c r="M123" i="48" s="1"/>
  <c r="I123" i="48" s="1"/>
  <c r="P259" i="44"/>
  <c r="M259" i="44" s="1"/>
  <c r="I259" i="44" s="1"/>
  <c r="P291" i="42"/>
  <c r="M291" i="42" s="1"/>
  <c r="I291" i="42" s="1"/>
  <c r="P404" i="49"/>
  <c r="M404" i="49" s="1"/>
  <c r="I404" i="49" s="1"/>
  <c r="P410" i="49"/>
  <c r="M410" i="49" s="1"/>
  <c r="I410" i="49" s="1"/>
  <c r="P436" i="49"/>
  <c r="M436" i="49" s="1"/>
  <c r="I436" i="49" s="1"/>
  <c r="P440" i="39"/>
  <c r="M440" i="39" s="1"/>
  <c r="I440" i="39" s="1"/>
  <c r="P83" i="39"/>
  <c r="M83" i="39" s="1"/>
  <c r="I83" i="39" s="1"/>
  <c r="P496" i="49"/>
  <c r="M496" i="49" s="1"/>
  <c r="I496" i="49" s="1"/>
  <c r="P432" i="39"/>
  <c r="M432" i="39" s="1"/>
  <c r="I432" i="39" s="1"/>
  <c r="O61" i="39"/>
  <c r="P61" i="39" s="1"/>
  <c r="M61" i="39" s="1"/>
  <c r="I61" i="39" s="1"/>
  <c r="O67" i="39"/>
  <c r="P67" i="39" s="1"/>
  <c r="M67" i="39" s="1"/>
  <c r="I67" i="39" s="1"/>
  <c r="O69" i="39"/>
  <c r="P69" i="39" s="1"/>
  <c r="M69" i="39" s="1"/>
  <c r="I69" i="39" s="1"/>
  <c r="O75" i="39"/>
  <c r="P75" i="39" s="1"/>
  <c r="M75" i="39" s="1"/>
  <c r="I75" i="39" s="1"/>
  <c r="P470" i="49"/>
  <c r="M470" i="49" s="1"/>
  <c r="I470" i="49" s="1"/>
  <c r="P482" i="49"/>
  <c r="M482" i="49" s="1"/>
  <c r="I482" i="49" s="1"/>
  <c r="P39" i="43"/>
  <c r="M39" i="43" s="1"/>
  <c r="I39" i="43" s="1"/>
  <c r="P241" i="43"/>
  <c r="M241" i="43" s="1"/>
  <c r="I241" i="43" s="1"/>
  <c r="P295" i="41"/>
  <c r="M295" i="41" s="1"/>
  <c r="I295" i="41" s="1"/>
  <c r="O151" i="39"/>
  <c r="P151" i="39" s="1"/>
  <c r="M151" i="39" s="1"/>
  <c r="I151" i="39" s="1"/>
  <c r="O153" i="39"/>
  <c r="P153" i="39" s="1"/>
  <c r="M153" i="39" s="1"/>
  <c r="I153" i="39" s="1"/>
  <c r="O155" i="39"/>
  <c r="P155" i="39" s="1"/>
  <c r="M155" i="39" s="1"/>
  <c r="I155" i="39" s="1"/>
  <c r="O161" i="39"/>
  <c r="P161" i="39" s="1"/>
  <c r="M161" i="39" s="1"/>
  <c r="I161" i="39" s="1"/>
  <c r="O163" i="39"/>
  <c r="P163" i="39" s="1"/>
  <c r="M163" i="39" s="1"/>
  <c r="I163" i="39" s="1"/>
  <c r="O177" i="39"/>
  <c r="P177" i="39" s="1"/>
  <c r="M177" i="39" s="1"/>
  <c r="I177" i="39" s="1"/>
  <c r="O155" i="41"/>
  <c r="P155" i="41" s="1"/>
  <c r="M155" i="41" s="1"/>
  <c r="I155" i="41" s="1"/>
  <c r="P59" i="39"/>
  <c r="M59" i="39" s="1"/>
  <c r="I59" i="39" s="1"/>
  <c r="P435" i="39"/>
  <c r="M435" i="39" s="1"/>
  <c r="I435" i="39" s="1"/>
  <c r="O360" i="45"/>
  <c r="P360" i="45" s="1"/>
  <c r="M360" i="45" s="1"/>
  <c r="I360" i="45" s="1"/>
  <c r="O75" i="41"/>
  <c r="P75" i="41" s="1"/>
  <c r="M75" i="41" s="1"/>
  <c r="I75" i="41" s="1"/>
  <c r="O231" i="41"/>
  <c r="P231" i="41" s="1"/>
  <c r="M231" i="41" s="1"/>
  <c r="I231" i="41" s="1"/>
  <c r="O191" i="43"/>
  <c r="P191" i="43" s="1"/>
  <c r="M191" i="43" s="1"/>
  <c r="I191" i="43" s="1"/>
  <c r="O355" i="47"/>
  <c r="P355" i="47" s="1"/>
  <c r="M355" i="47" s="1"/>
  <c r="I355" i="47" s="1"/>
  <c r="P44" i="49"/>
  <c r="M44" i="49" s="1"/>
  <c r="I44" i="49" s="1"/>
  <c r="P460" i="45"/>
  <c r="M460" i="45" s="1"/>
  <c r="I460" i="45" s="1"/>
  <c r="P281" i="43"/>
  <c r="M281" i="43" s="1"/>
  <c r="I281" i="43" s="1"/>
  <c r="P379" i="43"/>
  <c r="M379" i="43" s="1"/>
  <c r="I379" i="43" s="1"/>
  <c r="P41" i="43"/>
  <c r="M41" i="43" s="1"/>
  <c r="I41" i="43" s="1"/>
  <c r="P413" i="41"/>
  <c r="M413" i="41" s="1"/>
  <c r="I413" i="41" s="1"/>
  <c r="P261" i="41"/>
  <c r="M261" i="41" s="1"/>
  <c r="I261" i="41" s="1"/>
  <c r="P33" i="47"/>
  <c r="M33" i="47" s="1"/>
  <c r="I33" i="47" s="1"/>
  <c r="O489" i="41"/>
  <c r="P489" i="41" s="1"/>
  <c r="M489" i="41" s="1"/>
  <c r="I489" i="41" s="1"/>
  <c r="P56" i="49"/>
  <c r="M56" i="49" s="1"/>
  <c r="I56" i="49" s="1"/>
  <c r="P141" i="47"/>
  <c r="M141" i="47" s="1"/>
  <c r="I141" i="47" s="1"/>
  <c r="P339" i="43"/>
  <c r="M339" i="43" s="1"/>
  <c r="I339" i="43" s="1"/>
  <c r="P243" i="43"/>
  <c r="M243" i="43" s="1"/>
  <c r="I243" i="43" s="1"/>
  <c r="P359" i="41"/>
  <c r="M359" i="41" s="1"/>
  <c r="I359" i="41" s="1"/>
  <c r="P472" i="45"/>
  <c r="M472" i="45" s="1"/>
  <c r="I472" i="45" s="1"/>
  <c r="P277" i="41"/>
  <c r="M277" i="41" s="1"/>
  <c r="I277" i="41" s="1"/>
  <c r="P424" i="49"/>
  <c r="M424" i="49" s="1"/>
  <c r="I424" i="49" s="1"/>
  <c r="P19" i="47"/>
  <c r="M19" i="47" s="1"/>
  <c r="I19" i="47" s="1"/>
  <c r="P31" i="43"/>
  <c r="M31" i="43" s="1"/>
  <c r="I31" i="43" s="1"/>
  <c r="P266" i="45"/>
  <c r="M266" i="45" s="1"/>
  <c r="I266" i="45" s="1"/>
  <c r="P236" i="45"/>
  <c r="M236" i="45" s="1"/>
  <c r="I236" i="45" s="1"/>
  <c r="P161" i="43"/>
  <c r="M161" i="43" s="1"/>
  <c r="I161" i="43" s="1"/>
  <c r="P325" i="41"/>
  <c r="M325" i="41" s="1"/>
  <c r="I325" i="41" s="1"/>
  <c r="P32" i="49"/>
  <c r="M32" i="49" s="1"/>
  <c r="I32" i="49" s="1"/>
  <c r="P31" i="47"/>
  <c r="M31" i="47" s="1"/>
  <c r="I31" i="47" s="1"/>
  <c r="P464" i="45"/>
  <c r="M464" i="45" s="1"/>
  <c r="I464" i="45" s="1"/>
  <c r="P169" i="43"/>
  <c r="M169" i="43" s="1"/>
  <c r="I169" i="43" s="1"/>
  <c r="P221" i="43"/>
  <c r="M221" i="43" s="1"/>
  <c r="I221" i="43" s="1"/>
  <c r="P237" i="43"/>
  <c r="M237" i="43" s="1"/>
  <c r="I237" i="43" s="1"/>
  <c r="O11" i="83"/>
  <c r="P275" i="40"/>
  <c r="M275" i="40" s="1"/>
  <c r="I275" i="40" s="1"/>
  <c r="P51" i="40"/>
  <c r="M51" i="40" s="1"/>
  <c r="I51" i="40" s="1"/>
  <c r="O66" i="42"/>
  <c r="P66" i="42" s="1"/>
  <c r="M66" i="42" s="1"/>
  <c r="I66" i="42" s="1"/>
  <c r="O224" i="42"/>
  <c r="P224" i="42" s="1"/>
  <c r="M224" i="42" s="1"/>
  <c r="I224" i="42" s="1"/>
  <c r="O274" i="42"/>
  <c r="P274" i="42" s="1"/>
  <c r="M274" i="42" s="1"/>
  <c r="I274" i="42" s="1"/>
  <c r="O300" i="42"/>
  <c r="P300" i="42" s="1"/>
  <c r="M300" i="42" s="1"/>
  <c r="I300" i="42" s="1"/>
  <c r="O21" i="46"/>
  <c r="P21" i="46" s="1"/>
  <c r="M21" i="46" s="1"/>
  <c r="I21" i="46" s="1"/>
  <c r="O29" i="46"/>
  <c r="P29" i="46" s="1"/>
  <c r="M29" i="46" s="1"/>
  <c r="I29" i="46" s="1"/>
  <c r="O37" i="46"/>
  <c r="P37" i="46" s="1"/>
  <c r="M37" i="46" s="1"/>
  <c r="I37" i="46" s="1"/>
  <c r="O45" i="46"/>
  <c r="P45" i="46" s="1"/>
  <c r="M45" i="46" s="1"/>
  <c r="I45" i="46" s="1"/>
  <c r="O53" i="46"/>
  <c r="P53" i="46" s="1"/>
  <c r="M53" i="46" s="1"/>
  <c r="I53" i="46" s="1"/>
  <c r="O57" i="46"/>
  <c r="P57" i="46" s="1"/>
  <c r="M57" i="46" s="1"/>
  <c r="I57" i="46" s="1"/>
  <c r="O61" i="46"/>
  <c r="P61" i="46" s="1"/>
  <c r="M61" i="46" s="1"/>
  <c r="I61" i="46" s="1"/>
  <c r="O63" i="46"/>
  <c r="P63" i="46" s="1"/>
  <c r="M63" i="46" s="1"/>
  <c r="I63" i="46" s="1"/>
  <c r="O69" i="46"/>
  <c r="P69" i="46" s="1"/>
  <c r="M69" i="46" s="1"/>
  <c r="I69" i="46" s="1"/>
  <c r="O71" i="46"/>
  <c r="P71" i="46" s="1"/>
  <c r="M71" i="46" s="1"/>
  <c r="I71" i="46" s="1"/>
  <c r="O75" i="46"/>
  <c r="P75" i="46" s="1"/>
  <c r="M75" i="46" s="1"/>
  <c r="I75" i="46" s="1"/>
  <c r="O77" i="46"/>
  <c r="P77" i="46" s="1"/>
  <c r="M77" i="46" s="1"/>
  <c r="I77" i="46" s="1"/>
  <c r="O87" i="46"/>
  <c r="P87" i="46" s="1"/>
  <c r="M87" i="46" s="1"/>
  <c r="I87" i="46" s="1"/>
  <c r="O89" i="46"/>
  <c r="P89" i="46" s="1"/>
  <c r="M89" i="46" s="1"/>
  <c r="I89" i="46" s="1"/>
  <c r="O97" i="46"/>
  <c r="P97" i="46" s="1"/>
  <c r="M97" i="46" s="1"/>
  <c r="I97" i="46" s="1"/>
  <c r="O99" i="46"/>
  <c r="P99" i="46" s="1"/>
  <c r="M99" i="46" s="1"/>
  <c r="I99" i="46" s="1"/>
  <c r="O103" i="46"/>
  <c r="P103" i="46" s="1"/>
  <c r="M103" i="46" s="1"/>
  <c r="I103" i="46" s="1"/>
  <c r="O109" i="46"/>
  <c r="P109" i="46" s="1"/>
  <c r="M109" i="46" s="1"/>
  <c r="I109" i="46" s="1"/>
  <c r="O113" i="46"/>
  <c r="P113" i="46" s="1"/>
  <c r="M113" i="46" s="1"/>
  <c r="I113" i="46" s="1"/>
  <c r="O119" i="46"/>
  <c r="P119" i="46" s="1"/>
  <c r="M119" i="46" s="1"/>
  <c r="I119" i="46" s="1"/>
  <c r="O155" i="46"/>
  <c r="P155" i="46" s="1"/>
  <c r="M155" i="46" s="1"/>
  <c r="I155" i="46" s="1"/>
  <c r="O163" i="46"/>
  <c r="P163" i="46" s="1"/>
  <c r="M163" i="46" s="1"/>
  <c r="I163" i="46" s="1"/>
  <c r="O171" i="46"/>
  <c r="P171" i="46" s="1"/>
  <c r="M171" i="46" s="1"/>
  <c r="I171" i="46" s="1"/>
  <c r="O173" i="46"/>
  <c r="P173" i="46" s="1"/>
  <c r="M173" i="46" s="1"/>
  <c r="I173" i="46" s="1"/>
  <c r="O187" i="46"/>
  <c r="P187" i="46" s="1"/>
  <c r="M187" i="46" s="1"/>
  <c r="I187" i="46" s="1"/>
  <c r="O305" i="46"/>
  <c r="P305" i="46" s="1"/>
  <c r="M305" i="46" s="1"/>
  <c r="I305" i="46" s="1"/>
  <c r="O317" i="46"/>
  <c r="P317" i="46" s="1"/>
  <c r="M317" i="46" s="1"/>
  <c r="I317" i="46" s="1"/>
  <c r="O335" i="46"/>
  <c r="P335" i="46" s="1"/>
  <c r="M335" i="46" s="1"/>
  <c r="I335" i="46" s="1"/>
  <c r="O341" i="46"/>
  <c r="P341" i="46" s="1"/>
  <c r="M341" i="46" s="1"/>
  <c r="I341" i="46" s="1"/>
  <c r="O347" i="46"/>
  <c r="P347" i="46" s="1"/>
  <c r="M347" i="46" s="1"/>
  <c r="I347" i="46" s="1"/>
  <c r="O22" i="48"/>
  <c r="P22" i="48" s="1"/>
  <c r="M22" i="48" s="1"/>
  <c r="I22" i="48" s="1"/>
  <c r="O30" i="48"/>
  <c r="P30" i="48" s="1"/>
  <c r="M30" i="48" s="1"/>
  <c r="I30" i="48" s="1"/>
  <c r="O38" i="48"/>
  <c r="P38" i="48" s="1"/>
  <c r="M38" i="48" s="1"/>
  <c r="I38" i="48" s="1"/>
  <c r="O46" i="48"/>
  <c r="P46" i="48" s="1"/>
  <c r="M46" i="48" s="1"/>
  <c r="I46" i="48" s="1"/>
  <c r="O54" i="48"/>
  <c r="P54" i="48" s="1"/>
  <c r="M54" i="48" s="1"/>
  <c r="I54" i="48" s="1"/>
  <c r="O66" i="48"/>
  <c r="P66" i="48" s="1"/>
  <c r="M66" i="48" s="1"/>
  <c r="I66" i="48" s="1"/>
  <c r="O76" i="48"/>
  <c r="P76" i="48" s="1"/>
  <c r="M76" i="48" s="1"/>
  <c r="I76" i="48" s="1"/>
  <c r="O84" i="48"/>
  <c r="P84" i="48" s="1"/>
  <c r="M84" i="48" s="1"/>
  <c r="I84" i="48" s="1"/>
  <c r="O92" i="48"/>
  <c r="P92" i="48" s="1"/>
  <c r="M92" i="48" s="1"/>
  <c r="I92" i="48" s="1"/>
  <c r="O102" i="48"/>
  <c r="P102" i="48" s="1"/>
  <c r="M102" i="48" s="1"/>
  <c r="I102" i="48" s="1"/>
  <c r="O112" i="48"/>
  <c r="P112" i="48" s="1"/>
  <c r="M112" i="48" s="1"/>
  <c r="I112" i="48" s="1"/>
  <c r="O132" i="48"/>
  <c r="P132" i="48" s="1"/>
  <c r="M132" i="48" s="1"/>
  <c r="I132" i="48" s="1"/>
  <c r="O134" i="48"/>
  <c r="P134" i="48" s="1"/>
  <c r="M134" i="48" s="1"/>
  <c r="I134" i="48" s="1"/>
  <c r="O166" i="48"/>
  <c r="P166" i="48" s="1"/>
  <c r="M166" i="48" s="1"/>
  <c r="I166" i="48" s="1"/>
  <c r="O170" i="48"/>
  <c r="P170" i="48" s="1"/>
  <c r="M170" i="48" s="1"/>
  <c r="I170" i="48" s="1"/>
  <c r="O188" i="48"/>
  <c r="P188" i="48" s="1"/>
  <c r="M188" i="48" s="1"/>
  <c r="I188" i="48" s="1"/>
  <c r="O192" i="48"/>
  <c r="P192" i="48" s="1"/>
  <c r="M192" i="48" s="1"/>
  <c r="I192" i="48" s="1"/>
  <c r="O204" i="48"/>
  <c r="P204" i="48" s="1"/>
  <c r="M204" i="48" s="1"/>
  <c r="I204" i="48" s="1"/>
  <c r="O208" i="48"/>
  <c r="P208" i="48" s="1"/>
  <c r="M208" i="48" s="1"/>
  <c r="I208" i="48" s="1"/>
  <c r="O212" i="48"/>
  <c r="P212" i="48" s="1"/>
  <c r="M212" i="48" s="1"/>
  <c r="I212" i="48" s="1"/>
  <c r="O234" i="48"/>
  <c r="P234" i="48" s="1"/>
  <c r="M234" i="48" s="1"/>
  <c r="I234" i="48" s="1"/>
  <c r="O252" i="48"/>
  <c r="P252" i="48" s="1"/>
  <c r="M252" i="48" s="1"/>
  <c r="I252" i="48" s="1"/>
  <c r="O282" i="48"/>
  <c r="P282" i="48" s="1"/>
  <c r="M282" i="48" s="1"/>
  <c r="I282" i="48" s="1"/>
  <c r="O330" i="48"/>
  <c r="P330" i="48" s="1"/>
  <c r="M330" i="48" s="1"/>
  <c r="I330" i="48" s="1"/>
  <c r="O400" i="48"/>
  <c r="P400" i="48" s="1"/>
  <c r="M400" i="48" s="1"/>
  <c r="I400" i="48" s="1"/>
  <c r="O422" i="48"/>
  <c r="P422" i="48" s="1"/>
  <c r="M422" i="48" s="1"/>
  <c r="I422" i="48" s="1"/>
  <c r="O450" i="48"/>
  <c r="P450" i="48" s="1"/>
  <c r="M450" i="48" s="1"/>
  <c r="I450" i="48" s="1"/>
  <c r="O462" i="48"/>
  <c r="P462" i="48" s="1"/>
  <c r="M462" i="48" s="1"/>
  <c r="I462" i="48" s="1"/>
  <c r="O468" i="48"/>
  <c r="P468" i="48" s="1"/>
  <c r="M468" i="48" s="1"/>
  <c r="I468" i="48" s="1"/>
  <c r="O488" i="48"/>
  <c r="P488" i="48" s="1"/>
  <c r="M488" i="48" s="1"/>
  <c r="I488" i="48" s="1"/>
  <c r="O75" i="49"/>
  <c r="P75" i="49" s="1"/>
  <c r="M75" i="49" s="1"/>
  <c r="I75" i="49" s="1"/>
  <c r="O136" i="49"/>
  <c r="P136" i="49" s="1"/>
  <c r="M136" i="49" s="1"/>
  <c r="I136" i="49" s="1"/>
  <c r="O179" i="49"/>
  <c r="P179" i="49" s="1"/>
  <c r="M179" i="49" s="1"/>
  <c r="I179" i="49" s="1"/>
  <c r="O278" i="49"/>
  <c r="P278" i="49" s="1"/>
  <c r="M278" i="49" s="1"/>
  <c r="I278" i="49" s="1"/>
  <c r="O300" i="49"/>
  <c r="P300" i="49" s="1"/>
  <c r="M300" i="49" s="1"/>
  <c r="I300" i="49" s="1"/>
  <c r="O308" i="49"/>
  <c r="P308" i="49" s="1"/>
  <c r="M308" i="49" s="1"/>
  <c r="I308" i="49" s="1"/>
  <c r="O310" i="49"/>
  <c r="P310" i="49" s="1"/>
  <c r="M310" i="49" s="1"/>
  <c r="I310" i="49" s="1"/>
  <c r="O322" i="49"/>
  <c r="P322" i="49" s="1"/>
  <c r="M322" i="49" s="1"/>
  <c r="I322" i="49" s="1"/>
  <c r="O43" i="39"/>
  <c r="P43" i="39" s="1"/>
  <c r="M43" i="39" s="1"/>
  <c r="I43" i="39" s="1"/>
  <c r="O78" i="39"/>
  <c r="P78" i="39" s="1"/>
  <c r="M78" i="39" s="1"/>
  <c r="I78" i="39" s="1"/>
  <c r="O87" i="39"/>
  <c r="P87" i="39" s="1"/>
  <c r="M87" i="39" s="1"/>
  <c r="I87" i="39" s="1"/>
  <c r="O87" i="41"/>
  <c r="P87" i="41" s="1"/>
  <c r="M87" i="41" s="1"/>
  <c r="I87" i="41" s="1"/>
  <c r="O95" i="41"/>
  <c r="P95" i="41" s="1"/>
  <c r="M95" i="41" s="1"/>
  <c r="I95" i="41" s="1"/>
  <c r="O115" i="41"/>
  <c r="P115" i="41" s="1"/>
  <c r="M115" i="41" s="1"/>
  <c r="I115" i="41" s="1"/>
  <c r="O119" i="41"/>
  <c r="P119" i="41" s="1"/>
  <c r="M119" i="41" s="1"/>
  <c r="I119" i="41" s="1"/>
  <c r="O127" i="41"/>
  <c r="P127" i="41" s="1"/>
  <c r="M127" i="41" s="1"/>
  <c r="I127" i="41" s="1"/>
  <c r="O151" i="41"/>
  <c r="P151" i="41" s="1"/>
  <c r="M151" i="41" s="1"/>
  <c r="I151" i="41" s="1"/>
  <c r="O161" i="41"/>
  <c r="P161" i="41" s="1"/>
  <c r="M161" i="41" s="1"/>
  <c r="I161" i="41" s="1"/>
  <c r="O183" i="41"/>
  <c r="P183" i="41" s="1"/>
  <c r="M183" i="41" s="1"/>
  <c r="I183" i="41" s="1"/>
  <c r="O211" i="41"/>
  <c r="P211" i="41" s="1"/>
  <c r="M211" i="41" s="1"/>
  <c r="I211" i="41" s="1"/>
  <c r="O245" i="41"/>
  <c r="P245" i="41" s="1"/>
  <c r="M245" i="41" s="1"/>
  <c r="I245" i="41" s="1"/>
  <c r="O441" i="41"/>
  <c r="P441" i="41" s="1"/>
  <c r="M441" i="41" s="1"/>
  <c r="I441" i="41" s="1"/>
  <c r="O477" i="41"/>
  <c r="P477" i="41" s="1"/>
  <c r="M477" i="41" s="1"/>
  <c r="I477" i="41" s="1"/>
  <c r="O501" i="41"/>
  <c r="P501" i="41" s="1"/>
  <c r="M501" i="41" s="1"/>
  <c r="I501" i="41" s="1"/>
  <c r="O61" i="43"/>
  <c r="P61" i="43" s="1"/>
  <c r="M61" i="43" s="1"/>
  <c r="I61" i="43" s="1"/>
  <c r="O141" i="43"/>
  <c r="P141" i="43" s="1"/>
  <c r="M141" i="43" s="1"/>
  <c r="I141" i="43" s="1"/>
  <c r="O149" i="43"/>
  <c r="P149" i="43" s="1"/>
  <c r="M149" i="43" s="1"/>
  <c r="I149" i="43" s="1"/>
  <c r="O177" i="43"/>
  <c r="P177" i="43" s="1"/>
  <c r="M177" i="43" s="1"/>
  <c r="I177" i="43" s="1"/>
  <c r="O193" i="43"/>
  <c r="P193" i="43" s="1"/>
  <c r="M193" i="43" s="1"/>
  <c r="I193" i="43" s="1"/>
  <c r="O199" i="43"/>
  <c r="P199" i="43" s="1"/>
  <c r="M199" i="43" s="1"/>
  <c r="I199" i="43" s="1"/>
  <c r="O201" i="43"/>
  <c r="P201" i="43" s="1"/>
  <c r="M201" i="43" s="1"/>
  <c r="I201" i="43" s="1"/>
  <c r="O209" i="43"/>
  <c r="P209" i="43" s="1"/>
  <c r="M209" i="43" s="1"/>
  <c r="I209" i="43" s="1"/>
  <c r="O347" i="43"/>
  <c r="P347" i="43" s="1"/>
  <c r="M347" i="43" s="1"/>
  <c r="I347" i="43" s="1"/>
  <c r="O58" i="45"/>
  <c r="P58" i="45" s="1"/>
  <c r="M58" i="45" s="1"/>
  <c r="I58" i="45" s="1"/>
  <c r="O60" i="45"/>
  <c r="P60" i="45" s="1"/>
  <c r="M60" i="45" s="1"/>
  <c r="I60" i="45" s="1"/>
  <c r="O216" i="45"/>
  <c r="P216" i="45" s="1"/>
  <c r="M216" i="45" s="1"/>
  <c r="I216" i="45" s="1"/>
  <c r="O232" i="45"/>
  <c r="P232" i="45" s="1"/>
  <c r="M232" i="45" s="1"/>
  <c r="I232" i="45" s="1"/>
  <c r="O280" i="45"/>
  <c r="P280" i="45" s="1"/>
  <c r="M280" i="45" s="1"/>
  <c r="I280" i="45" s="1"/>
  <c r="O288" i="45"/>
  <c r="P288" i="45" s="1"/>
  <c r="M288" i="45" s="1"/>
  <c r="I288" i="45" s="1"/>
  <c r="O296" i="45"/>
  <c r="P296" i="45" s="1"/>
  <c r="M296" i="45" s="1"/>
  <c r="I296" i="45" s="1"/>
  <c r="O304" i="45"/>
  <c r="P304" i="45" s="1"/>
  <c r="M304" i="45" s="1"/>
  <c r="I304" i="45" s="1"/>
  <c r="O318" i="45"/>
  <c r="P318" i="45" s="1"/>
  <c r="M318" i="45" s="1"/>
  <c r="I318" i="45" s="1"/>
  <c r="O320" i="45"/>
  <c r="P320" i="45" s="1"/>
  <c r="M320" i="45" s="1"/>
  <c r="I320" i="45" s="1"/>
  <c r="O328" i="45"/>
  <c r="P328" i="45" s="1"/>
  <c r="M328" i="45" s="1"/>
  <c r="I328" i="45" s="1"/>
  <c r="O358" i="45"/>
  <c r="P358" i="45" s="1"/>
  <c r="M358" i="45" s="1"/>
  <c r="I358" i="45" s="1"/>
  <c r="O362" i="45"/>
  <c r="P362" i="45" s="1"/>
  <c r="M362" i="45" s="1"/>
  <c r="I362" i="45" s="1"/>
  <c r="O364" i="45"/>
  <c r="P364" i="45" s="1"/>
  <c r="M364" i="45" s="1"/>
  <c r="I364" i="45" s="1"/>
  <c r="O368" i="45"/>
  <c r="P368" i="45" s="1"/>
  <c r="M368" i="45" s="1"/>
  <c r="I368" i="45" s="1"/>
  <c r="O370" i="45"/>
  <c r="P370" i="45" s="1"/>
  <c r="M370" i="45" s="1"/>
  <c r="I370" i="45" s="1"/>
  <c r="O372" i="45"/>
  <c r="P372" i="45" s="1"/>
  <c r="M372" i="45" s="1"/>
  <c r="I372" i="45" s="1"/>
  <c r="O374" i="45"/>
  <c r="P374" i="45" s="1"/>
  <c r="M374" i="45" s="1"/>
  <c r="I374" i="45" s="1"/>
  <c r="O376" i="45"/>
  <c r="P376" i="45" s="1"/>
  <c r="M376" i="45" s="1"/>
  <c r="I376" i="45" s="1"/>
  <c r="O380" i="45"/>
  <c r="P380" i="45" s="1"/>
  <c r="M380" i="45" s="1"/>
  <c r="I380" i="45" s="1"/>
  <c r="O382" i="45"/>
  <c r="P382" i="45" s="1"/>
  <c r="M382" i="45" s="1"/>
  <c r="I382" i="45" s="1"/>
  <c r="O384" i="45"/>
  <c r="P384" i="45" s="1"/>
  <c r="M384" i="45" s="1"/>
  <c r="I384" i="45" s="1"/>
  <c r="O386" i="45"/>
  <c r="P386" i="45" s="1"/>
  <c r="M386" i="45" s="1"/>
  <c r="I386" i="45" s="1"/>
  <c r="O390" i="45"/>
  <c r="P390" i="45" s="1"/>
  <c r="M390" i="45" s="1"/>
  <c r="I390" i="45" s="1"/>
  <c r="O392" i="45"/>
  <c r="P392" i="45" s="1"/>
  <c r="M392" i="45" s="1"/>
  <c r="I392" i="45" s="1"/>
  <c r="O394" i="45"/>
  <c r="P394" i="45" s="1"/>
  <c r="M394" i="45" s="1"/>
  <c r="I394" i="45" s="1"/>
  <c r="O396" i="45"/>
  <c r="P396" i="45" s="1"/>
  <c r="M396" i="45" s="1"/>
  <c r="I396" i="45" s="1"/>
  <c r="O400" i="45"/>
  <c r="P400" i="45" s="1"/>
  <c r="M400" i="45" s="1"/>
  <c r="I400" i="45" s="1"/>
  <c r="O402" i="45"/>
  <c r="P402" i="45" s="1"/>
  <c r="M402" i="45" s="1"/>
  <c r="I402" i="45" s="1"/>
  <c r="O404" i="45"/>
  <c r="P404" i="45" s="1"/>
  <c r="M404" i="45" s="1"/>
  <c r="I404" i="45" s="1"/>
  <c r="O406" i="45"/>
  <c r="P406" i="45" s="1"/>
  <c r="M406" i="45" s="1"/>
  <c r="I406" i="45" s="1"/>
  <c r="O408" i="45"/>
  <c r="P408" i="45" s="1"/>
  <c r="M408" i="45" s="1"/>
  <c r="I408" i="45" s="1"/>
  <c r="O412" i="45"/>
  <c r="P412" i="45" s="1"/>
  <c r="M412" i="45" s="1"/>
  <c r="I412" i="45" s="1"/>
  <c r="O414" i="45"/>
  <c r="P414" i="45" s="1"/>
  <c r="M414" i="45" s="1"/>
  <c r="I414" i="45" s="1"/>
  <c r="O422" i="45"/>
  <c r="P422" i="45" s="1"/>
  <c r="M422" i="45" s="1"/>
  <c r="I422" i="45" s="1"/>
  <c r="O430" i="45"/>
  <c r="P430" i="45" s="1"/>
  <c r="M430" i="45" s="1"/>
  <c r="I430" i="45" s="1"/>
  <c r="O482" i="45"/>
  <c r="P482" i="45" s="1"/>
  <c r="M482" i="45" s="1"/>
  <c r="I482" i="45" s="1"/>
  <c r="O486" i="45"/>
  <c r="P486" i="45" s="1"/>
  <c r="M486" i="45" s="1"/>
  <c r="I486" i="45" s="1"/>
  <c r="O494" i="45"/>
  <c r="P494" i="45" s="1"/>
  <c r="M494" i="45" s="1"/>
  <c r="I494" i="45" s="1"/>
  <c r="O502" i="45"/>
  <c r="P502" i="45" s="1"/>
  <c r="M502" i="45" s="1"/>
  <c r="I502" i="45" s="1"/>
  <c r="O59" i="47"/>
  <c r="P59" i="47" s="1"/>
  <c r="M59" i="47" s="1"/>
  <c r="I59" i="47" s="1"/>
  <c r="O113" i="47"/>
  <c r="P113" i="47" s="1"/>
  <c r="M113" i="47" s="1"/>
  <c r="I113" i="47" s="1"/>
  <c r="O117" i="47"/>
  <c r="P117" i="47" s="1"/>
  <c r="M117" i="47" s="1"/>
  <c r="I117" i="47" s="1"/>
  <c r="O125" i="47"/>
  <c r="P125" i="47" s="1"/>
  <c r="M125" i="47" s="1"/>
  <c r="I125" i="47" s="1"/>
  <c r="O137" i="47"/>
  <c r="P137" i="47" s="1"/>
  <c r="M137" i="47" s="1"/>
  <c r="I137" i="47" s="1"/>
  <c r="O159" i="47"/>
  <c r="P159" i="47" s="1"/>
  <c r="M159" i="47" s="1"/>
  <c r="I159" i="47" s="1"/>
  <c r="O183" i="47"/>
  <c r="P183" i="47" s="1"/>
  <c r="M183" i="47" s="1"/>
  <c r="I183" i="47" s="1"/>
  <c r="O191" i="47"/>
  <c r="P191" i="47" s="1"/>
  <c r="M191" i="47" s="1"/>
  <c r="I191" i="47" s="1"/>
  <c r="O199" i="47"/>
  <c r="P199" i="47" s="1"/>
  <c r="M199" i="47" s="1"/>
  <c r="I199" i="47" s="1"/>
  <c r="O207" i="47"/>
  <c r="P207" i="47" s="1"/>
  <c r="M207" i="47" s="1"/>
  <c r="I207" i="47" s="1"/>
  <c r="O213" i="47"/>
  <c r="P213" i="47" s="1"/>
  <c r="M213" i="47" s="1"/>
  <c r="I213" i="47" s="1"/>
  <c r="O215" i="47"/>
  <c r="P215" i="47" s="1"/>
  <c r="M215" i="47" s="1"/>
  <c r="I215" i="47" s="1"/>
  <c r="O223" i="47"/>
  <c r="P223" i="47" s="1"/>
  <c r="M223" i="47" s="1"/>
  <c r="I223" i="47" s="1"/>
  <c r="O229" i="47"/>
  <c r="P229" i="47" s="1"/>
  <c r="M229" i="47" s="1"/>
  <c r="I229" i="47" s="1"/>
  <c r="O231" i="47"/>
  <c r="P231" i="47" s="1"/>
  <c r="M231" i="47" s="1"/>
  <c r="I231" i="47" s="1"/>
  <c r="O239" i="47"/>
  <c r="P239" i="47" s="1"/>
  <c r="M239" i="47" s="1"/>
  <c r="I239" i="47" s="1"/>
  <c r="O245" i="47"/>
  <c r="P245" i="47" s="1"/>
  <c r="M245" i="47" s="1"/>
  <c r="I245" i="47" s="1"/>
  <c r="O247" i="47"/>
  <c r="P247" i="47" s="1"/>
  <c r="M247" i="47" s="1"/>
  <c r="I247" i="47" s="1"/>
  <c r="O255" i="47"/>
  <c r="P255" i="47" s="1"/>
  <c r="M255" i="47" s="1"/>
  <c r="I255" i="47" s="1"/>
  <c r="O259" i="47"/>
  <c r="P259" i="47" s="1"/>
  <c r="M259" i="47" s="1"/>
  <c r="I259" i="47" s="1"/>
  <c r="O261" i="47"/>
  <c r="P261" i="47" s="1"/>
  <c r="M261" i="47" s="1"/>
  <c r="I261" i="47" s="1"/>
  <c r="O263" i="47"/>
  <c r="P263" i="47" s="1"/>
  <c r="M263" i="47" s="1"/>
  <c r="I263" i="47" s="1"/>
  <c r="O265" i="47"/>
  <c r="P265" i="47" s="1"/>
  <c r="M265" i="47" s="1"/>
  <c r="I265" i="47" s="1"/>
  <c r="O267" i="47"/>
  <c r="P267" i="47" s="1"/>
  <c r="M267" i="47" s="1"/>
  <c r="I267" i="47" s="1"/>
  <c r="O269" i="47"/>
  <c r="P269" i="47" s="1"/>
  <c r="M269" i="47" s="1"/>
  <c r="I269" i="47" s="1"/>
  <c r="O273" i="47"/>
  <c r="P273" i="47" s="1"/>
  <c r="M273" i="47" s="1"/>
  <c r="I273" i="47" s="1"/>
  <c r="O275" i="47"/>
  <c r="P275" i="47" s="1"/>
  <c r="M275" i="47" s="1"/>
  <c r="I275" i="47" s="1"/>
  <c r="O277" i="47"/>
  <c r="P277" i="47" s="1"/>
  <c r="M277" i="47" s="1"/>
  <c r="I277" i="47" s="1"/>
  <c r="O279" i="47"/>
  <c r="P279" i="47" s="1"/>
  <c r="M279" i="47" s="1"/>
  <c r="I279" i="47" s="1"/>
  <c r="O281" i="47"/>
  <c r="P281" i="47" s="1"/>
  <c r="M281" i="47" s="1"/>
  <c r="I281" i="47" s="1"/>
  <c r="O283" i="47"/>
  <c r="P283" i="47" s="1"/>
  <c r="M283" i="47" s="1"/>
  <c r="I283" i="47" s="1"/>
  <c r="O285" i="47"/>
  <c r="P285" i="47" s="1"/>
  <c r="M285" i="47" s="1"/>
  <c r="I285" i="47" s="1"/>
  <c r="O289" i="47"/>
  <c r="P289" i="47" s="1"/>
  <c r="M289" i="47" s="1"/>
  <c r="I289" i="47" s="1"/>
  <c r="O291" i="47"/>
  <c r="P291" i="47" s="1"/>
  <c r="M291" i="47" s="1"/>
  <c r="I291" i="47" s="1"/>
  <c r="O293" i="47"/>
  <c r="P293" i="47" s="1"/>
  <c r="M293" i="47" s="1"/>
  <c r="I293" i="47" s="1"/>
  <c r="O295" i="47"/>
  <c r="P295" i="47" s="1"/>
  <c r="M295" i="47" s="1"/>
  <c r="I295" i="47" s="1"/>
  <c r="O299" i="47"/>
  <c r="P299" i="47" s="1"/>
  <c r="M299" i="47" s="1"/>
  <c r="I299" i="47" s="1"/>
  <c r="O301" i="47"/>
  <c r="P301" i="47" s="1"/>
  <c r="M301" i="47" s="1"/>
  <c r="I301" i="47" s="1"/>
  <c r="O303" i="47"/>
  <c r="P303" i="47" s="1"/>
  <c r="M303" i="47" s="1"/>
  <c r="I303" i="47" s="1"/>
  <c r="O305" i="47"/>
  <c r="P305" i="47" s="1"/>
  <c r="M305" i="47" s="1"/>
  <c r="I305" i="47" s="1"/>
  <c r="O307" i="47"/>
  <c r="P307" i="47" s="1"/>
  <c r="M307" i="47" s="1"/>
  <c r="I307" i="47" s="1"/>
  <c r="O309" i="47"/>
  <c r="P309" i="47" s="1"/>
  <c r="M309" i="47" s="1"/>
  <c r="I309" i="47" s="1"/>
  <c r="O311" i="47"/>
  <c r="P311" i="47" s="1"/>
  <c r="M311" i="47" s="1"/>
  <c r="I311" i="47" s="1"/>
  <c r="O313" i="47"/>
  <c r="P313" i="47" s="1"/>
  <c r="M313" i="47" s="1"/>
  <c r="I313" i="47" s="1"/>
  <c r="O315" i="47"/>
  <c r="P315" i="47" s="1"/>
  <c r="M315" i="47" s="1"/>
  <c r="I315" i="47" s="1"/>
  <c r="O317" i="47"/>
  <c r="P317" i="47" s="1"/>
  <c r="M317" i="47" s="1"/>
  <c r="I317" i="47" s="1"/>
  <c r="O319" i="47"/>
  <c r="P319" i="47" s="1"/>
  <c r="M319" i="47" s="1"/>
  <c r="I319" i="47" s="1"/>
  <c r="O321" i="47"/>
  <c r="P321" i="47" s="1"/>
  <c r="M321" i="47" s="1"/>
  <c r="I321" i="47" s="1"/>
  <c r="O323" i="47"/>
  <c r="P323" i="47" s="1"/>
  <c r="M323" i="47" s="1"/>
  <c r="I323" i="47" s="1"/>
  <c r="O325" i="47"/>
  <c r="P325" i="47" s="1"/>
  <c r="M325" i="47" s="1"/>
  <c r="I325" i="47" s="1"/>
  <c r="O327" i="47"/>
  <c r="P327" i="47" s="1"/>
  <c r="M327" i="47" s="1"/>
  <c r="I327" i="47" s="1"/>
  <c r="O329" i="47"/>
  <c r="P329" i="47" s="1"/>
  <c r="M329" i="47" s="1"/>
  <c r="I329" i="47" s="1"/>
  <c r="O331" i="47"/>
  <c r="P331" i="47" s="1"/>
  <c r="M331" i="47" s="1"/>
  <c r="I331" i="47" s="1"/>
  <c r="O333" i="47"/>
  <c r="P333" i="47" s="1"/>
  <c r="M333" i="47" s="1"/>
  <c r="I333" i="47" s="1"/>
  <c r="O335" i="47"/>
  <c r="P335" i="47" s="1"/>
  <c r="M335" i="47" s="1"/>
  <c r="I335" i="47" s="1"/>
  <c r="O337" i="47"/>
  <c r="P337" i="47" s="1"/>
  <c r="M337" i="47" s="1"/>
  <c r="I337" i="47" s="1"/>
  <c r="O339" i="47"/>
  <c r="P339" i="47" s="1"/>
  <c r="M339" i="47" s="1"/>
  <c r="I339" i="47" s="1"/>
  <c r="O341" i="47"/>
  <c r="P341" i="47" s="1"/>
  <c r="M341" i="47" s="1"/>
  <c r="I341" i="47" s="1"/>
  <c r="O343" i="47"/>
  <c r="P343" i="47" s="1"/>
  <c r="M343" i="47" s="1"/>
  <c r="I343" i="47" s="1"/>
  <c r="O345" i="47"/>
  <c r="P345" i="47" s="1"/>
  <c r="M345" i="47" s="1"/>
  <c r="I345" i="47" s="1"/>
  <c r="O347" i="47"/>
  <c r="P347" i="47" s="1"/>
  <c r="M347" i="47" s="1"/>
  <c r="I347" i="47" s="1"/>
  <c r="O349" i="47"/>
  <c r="P349" i="47" s="1"/>
  <c r="M349" i="47" s="1"/>
  <c r="I349" i="47" s="1"/>
  <c r="O351" i="47"/>
  <c r="P351" i="47" s="1"/>
  <c r="M351" i="47" s="1"/>
  <c r="I351" i="47" s="1"/>
  <c r="O359" i="47"/>
  <c r="P359" i="47" s="1"/>
  <c r="M359" i="47" s="1"/>
  <c r="I359" i="47" s="1"/>
  <c r="O363" i="47"/>
  <c r="P363" i="47" s="1"/>
  <c r="M363" i="47" s="1"/>
  <c r="I363" i="47" s="1"/>
  <c r="O369" i="47"/>
  <c r="P369" i="47" s="1"/>
  <c r="M369" i="47" s="1"/>
  <c r="I369" i="47" s="1"/>
  <c r="O371" i="47"/>
  <c r="P371" i="47" s="1"/>
  <c r="M371" i="47" s="1"/>
  <c r="I371" i="47" s="1"/>
  <c r="O373" i="47"/>
  <c r="P373" i="47" s="1"/>
  <c r="M373" i="47" s="1"/>
  <c r="I373" i="47" s="1"/>
  <c r="O375" i="47"/>
  <c r="P375" i="47" s="1"/>
  <c r="M375" i="47" s="1"/>
  <c r="I375" i="47" s="1"/>
  <c r="O377" i="47"/>
  <c r="P377" i="47" s="1"/>
  <c r="M377" i="47" s="1"/>
  <c r="I377" i="47" s="1"/>
  <c r="O379" i="47"/>
  <c r="P379" i="47" s="1"/>
  <c r="M379" i="47" s="1"/>
  <c r="I379" i="47" s="1"/>
  <c r="O381" i="47"/>
  <c r="P381" i="47" s="1"/>
  <c r="M381" i="47" s="1"/>
  <c r="I381" i="47" s="1"/>
  <c r="O383" i="47"/>
  <c r="P383" i="47" s="1"/>
  <c r="M383" i="47" s="1"/>
  <c r="I383" i="47" s="1"/>
  <c r="O385" i="47"/>
  <c r="P385" i="47" s="1"/>
  <c r="M385" i="47" s="1"/>
  <c r="I385" i="47" s="1"/>
  <c r="O387" i="47"/>
  <c r="P387" i="47" s="1"/>
  <c r="M387" i="47" s="1"/>
  <c r="I387" i="47" s="1"/>
  <c r="O389" i="47"/>
  <c r="P389" i="47" s="1"/>
  <c r="M389" i="47" s="1"/>
  <c r="I389" i="47" s="1"/>
  <c r="O393" i="47"/>
  <c r="P393" i="47" s="1"/>
  <c r="M393" i="47" s="1"/>
  <c r="I393" i="47" s="1"/>
  <c r="O397" i="47"/>
  <c r="P397" i="47" s="1"/>
  <c r="M397" i="47" s="1"/>
  <c r="I397" i="47" s="1"/>
  <c r="O401" i="47"/>
  <c r="P401" i="47" s="1"/>
  <c r="M401" i="47" s="1"/>
  <c r="I401" i="47" s="1"/>
  <c r="O405" i="47"/>
  <c r="P405" i="47" s="1"/>
  <c r="M405" i="47" s="1"/>
  <c r="I405" i="47" s="1"/>
  <c r="O407" i="47"/>
  <c r="P407" i="47" s="1"/>
  <c r="M407" i="47" s="1"/>
  <c r="I407" i="47" s="1"/>
  <c r="O409" i="47"/>
  <c r="P409" i="47" s="1"/>
  <c r="M409" i="47" s="1"/>
  <c r="I409" i="47" s="1"/>
  <c r="O411" i="47"/>
  <c r="P411" i="47" s="1"/>
  <c r="M411" i="47" s="1"/>
  <c r="I411" i="47" s="1"/>
  <c r="O413" i="47"/>
  <c r="P413" i="47" s="1"/>
  <c r="M413" i="47" s="1"/>
  <c r="I413" i="47" s="1"/>
  <c r="O415" i="47"/>
  <c r="P415" i="47" s="1"/>
  <c r="M415" i="47" s="1"/>
  <c r="I415" i="47" s="1"/>
  <c r="O417" i="47"/>
  <c r="P417" i="47" s="1"/>
  <c r="M417" i="47" s="1"/>
  <c r="I417" i="47" s="1"/>
  <c r="O419" i="47"/>
  <c r="P419" i="47" s="1"/>
  <c r="M419" i="47" s="1"/>
  <c r="I419" i="47" s="1"/>
  <c r="O91" i="49"/>
  <c r="P91" i="49" s="1"/>
  <c r="M91" i="49" s="1"/>
  <c r="I91" i="49" s="1"/>
  <c r="O93" i="49"/>
  <c r="P93" i="49" s="1"/>
  <c r="M93" i="49" s="1"/>
  <c r="I93" i="49" s="1"/>
  <c r="O166" i="49"/>
  <c r="P166" i="49" s="1"/>
  <c r="M166" i="49" s="1"/>
  <c r="I166" i="49" s="1"/>
  <c r="O193" i="49"/>
  <c r="P193" i="49" s="1"/>
  <c r="M193" i="49" s="1"/>
  <c r="I193" i="49" s="1"/>
  <c r="O195" i="49"/>
  <c r="P195" i="49" s="1"/>
  <c r="M195" i="49" s="1"/>
  <c r="I195" i="49" s="1"/>
  <c r="O199" i="49"/>
  <c r="P199" i="49" s="1"/>
  <c r="M199" i="49" s="1"/>
  <c r="I199" i="49" s="1"/>
  <c r="O201" i="49"/>
  <c r="P201" i="49" s="1"/>
  <c r="M201" i="49" s="1"/>
  <c r="I201" i="49" s="1"/>
  <c r="O203" i="49"/>
  <c r="P203" i="49" s="1"/>
  <c r="M203" i="49" s="1"/>
  <c r="I203" i="49" s="1"/>
  <c r="O209" i="49"/>
  <c r="P209" i="49" s="1"/>
  <c r="M209" i="49" s="1"/>
  <c r="I209" i="49" s="1"/>
  <c r="O211" i="49"/>
  <c r="P211" i="49" s="1"/>
  <c r="M211" i="49" s="1"/>
  <c r="I211" i="49" s="1"/>
  <c r="O215" i="49"/>
  <c r="P215" i="49" s="1"/>
  <c r="M215" i="49" s="1"/>
  <c r="I215" i="49" s="1"/>
  <c r="O217" i="49"/>
  <c r="P217" i="49" s="1"/>
  <c r="M217" i="49" s="1"/>
  <c r="I217" i="49" s="1"/>
  <c r="O219" i="49"/>
  <c r="P219" i="49" s="1"/>
  <c r="M219" i="49" s="1"/>
  <c r="I219" i="49" s="1"/>
  <c r="O225" i="49"/>
  <c r="P225" i="49" s="1"/>
  <c r="M225" i="49" s="1"/>
  <c r="I225" i="49" s="1"/>
  <c r="O227" i="49"/>
  <c r="P227" i="49" s="1"/>
  <c r="M227" i="49" s="1"/>
  <c r="I227" i="49" s="1"/>
  <c r="O231" i="49"/>
  <c r="P231" i="49" s="1"/>
  <c r="M231" i="49" s="1"/>
  <c r="I231" i="49" s="1"/>
  <c r="O233" i="49"/>
  <c r="P233" i="49" s="1"/>
  <c r="M233" i="49" s="1"/>
  <c r="I233" i="49" s="1"/>
  <c r="O237" i="49"/>
  <c r="P237" i="49" s="1"/>
  <c r="M237" i="49" s="1"/>
  <c r="I237" i="49" s="1"/>
  <c r="O239" i="49"/>
  <c r="P239" i="49" s="1"/>
  <c r="M239" i="49" s="1"/>
  <c r="I239" i="49" s="1"/>
  <c r="O243" i="49"/>
  <c r="P243" i="49" s="1"/>
  <c r="M243" i="49" s="1"/>
  <c r="I243" i="49" s="1"/>
  <c r="O247" i="49"/>
  <c r="P247" i="49" s="1"/>
  <c r="M247" i="49" s="1"/>
  <c r="I247" i="49" s="1"/>
  <c r="O249" i="49"/>
  <c r="P249" i="49" s="1"/>
  <c r="M249" i="49" s="1"/>
  <c r="I249" i="49" s="1"/>
  <c r="O251" i="49"/>
  <c r="P251" i="49" s="1"/>
  <c r="M251" i="49" s="1"/>
  <c r="I251" i="49" s="1"/>
  <c r="O253" i="49"/>
  <c r="P253" i="49" s="1"/>
  <c r="M253" i="49" s="1"/>
  <c r="I253" i="49" s="1"/>
  <c r="O263" i="49"/>
  <c r="P263" i="49" s="1"/>
  <c r="M263" i="49" s="1"/>
  <c r="I263" i="49" s="1"/>
  <c r="O265" i="49"/>
  <c r="P265" i="49" s="1"/>
  <c r="M265" i="49" s="1"/>
  <c r="I265" i="49" s="1"/>
  <c r="O267" i="49"/>
  <c r="P267" i="49" s="1"/>
  <c r="M267" i="49" s="1"/>
  <c r="I267" i="49" s="1"/>
  <c r="O334" i="49"/>
  <c r="P334" i="49" s="1"/>
  <c r="M334" i="49" s="1"/>
  <c r="I334" i="49" s="1"/>
  <c r="O342" i="49"/>
  <c r="P342" i="49" s="1"/>
  <c r="M342" i="49" s="1"/>
  <c r="I342" i="49" s="1"/>
  <c r="O348" i="49"/>
  <c r="P348" i="49" s="1"/>
  <c r="M348" i="49" s="1"/>
  <c r="I348" i="49" s="1"/>
  <c r="O352" i="49"/>
  <c r="P352" i="49" s="1"/>
  <c r="M352" i="49" s="1"/>
  <c r="I352" i="49" s="1"/>
  <c r="O354" i="49"/>
  <c r="P354" i="49" s="1"/>
  <c r="M354" i="49" s="1"/>
  <c r="I354" i="49" s="1"/>
  <c r="O362" i="49"/>
  <c r="P362" i="49" s="1"/>
  <c r="M362" i="49" s="1"/>
  <c r="I362" i="49" s="1"/>
  <c r="O370" i="49"/>
  <c r="P370" i="49" s="1"/>
  <c r="M370" i="49" s="1"/>
  <c r="I370" i="49" s="1"/>
  <c r="O378" i="49"/>
  <c r="P378" i="49" s="1"/>
  <c r="M378" i="49" s="1"/>
  <c r="I378" i="49" s="1"/>
  <c r="O380" i="49"/>
  <c r="P380" i="49" s="1"/>
  <c r="M380" i="49" s="1"/>
  <c r="I380" i="49" s="1"/>
  <c r="O390" i="49"/>
  <c r="P390" i="49" s="1"/>
  <c r="M390" i="49" s="1"/>
  <c r="I390" i="49" s="1"/>
  <c r="O392" i="49"/>
  <c r="P392" i="49" s="1"/>
  <c r="M392" i="49" s="1"/>
  <c r="I392" i="49" s="1"/>
  <c r="O396" i="49"/>
  <c r="P396" i="49" s="1"/>
  <c r="M396" i="49" s="1"/>
  <c r="I396" i="49" s="1"/>
  <c r="O414" i="49"/>
  <c r="P414" i="49" s="1"/>
  <c r="M414" i="49" s="1"/>
  <c r="I414" i="49" s="1"/>
  <c r="O420" i="49"/>
  <c r="P420" i="49" s="1"/>
  <c r="M420" i="49" s="1"/>
  <c r="I420" i="49" s="1"/>
  <c r="O422" i="49"/>
  <c r="P422" i="49" s="1"/>
  <c r="M422" i="49" s="1"/>
  <c r="I422" i="49" s="1"/>
  <c r="O426" i="49"/>
  <c r="P426" i="49" s="1"/>
  <c r="M426" i="49" s="1"/>
  <c r="I426" i="49" s="1"/>
  <c r="O428" i="49"/>
  <c r="P428" i="49" s="1"/>
  <c r="M428" i="49" s="1"/>
  <c r="I428" i="49" s="1"/>
  <c r="O430" i="49"/>
  <c r="P430" i="49" s="1"/>
  <c r="M430" i="49" s="1"/>
  <c r="I430" i="49" s="1"/>
  <c r="O444" i="49"/>
  <c r="P444" i="49" s="1"/>
  <c r="M444" i="49" s="1"/>
  <c r="I444" i="49" s="1"/>
  <c r="O446" i="49"/>
  <c r="P446" i="49" s="1"/>
  <c r="M446" i="49" s="1"/>
  <c r="I446" i="49" s="1"/>
  <c r="O476" i="49"/>
  <c r="P476" i="49" s="1"/>
  <c r="M476" i="49" s="1"/>
  <c r="I476" i="49" s="1"/>
  <c r="O484" i="49"/>
  <c r="P484" i="49" s="1"/>
  <c r="M484" i="49" s="1"/>
  <c r="I484" i="49" s="1"/>
  <c r="O51" i="39"/>
  <c r="P51" i="39" s="1"/>
  <c r="M51" i="39" s="1"/>
  <c r="I51" i="39" s="1"/>
  <c r="O137" i="39"/>
  <c r="P137" i="39" s="1"/>
  <c r="M137" i="39" s="1"/>
  <c r="I137" i="39" s="1"/>
  <c r="O247" i="39"/>
  <c r="P247" i="39" s="1"/>
  <c r="M247" i="39" s="1"/>
  <c r="I247" i="39" s="1"/>
  <c r="O251" i="39"/>
  <c r="P251" i="39" s="1"/>
  <c r="M251" i="39" s="1"/>
  <c r="I251" i="39" s="1"/>
  <c r="O257" i="39"/>
  <c r="P257" i="39" s="1"/>
  <c r="M257" i="39" s="1"/>
  <c r="I257" i="39" s="1"/>
  <c r="O376" i="39"/>
  <c r="P376" i="39" s="1"/>
  <c r="M376" i="39" s="1"/>
  <c r="I376" i="39" s="1"/>
  <c r="O69" i="41"/>
  <c r="P69" i="41" s="1"/>
  <c r="M69" i="41" s="1"/>
  <c r="I69" i="41" s="1"/>
  <c r="O81" i="41"/>
  <c r="P81" i="41" s="1"/>
  <c r="M81" i="41" s="1"/>
  <c r="I81" i="41" s="1"/>
  <c r="O101" i="41"/>
  <c r="P101" i="41" s="1"/>
  <c r="M101" i="41" s="1"/>
  <c r="I101" i="41" s="1"/>
  <c r="O103" i="41"/>
  <c r="P103" i="41" s="1"/>
  <c r="M103" i="41" s="1"/>
  <c r="I103" i="41" s="1"/>
  <c r="O109" i="41"/>
  <c r="P109" i="41" s="1"/>
  <c r="M109" i="41" s="1"/>
  <c r="I109" i="41" s="1"/>
  <c r="O135" i="41"/>
  <c r="P135" i="41" s="1"/>
  <c r="M135" i="41" s="1"/>
  <c r="I135" i="41" s="1"/>
  <c r="O141" i="41"/>
  <c r="P141" i="41" s="1"/>
  <c r="M141" i="41" s="1"/>
  <c r="I141" i="41" s="1"/>
  <c r="O147" i="41"/>
  <c r="P147" i="41" s="1"/>
  <c r="M147" i="41" s="1"/>
  <c r="I147" i="41" s="1"/>
  <c r="O185" i="41"/>
  <c r="P185" i="41" s="1"/>
  <c r="M185" i="41" s="1"/>
  <c r="I185" i="41" s="1"/>
  <c r="O191" i="41"/>
  <c r="P191" i="41" s="1"/>
  <c r="M191" i="41" s="1"/>
  <c r="I191" i="41" s="1"/>
  <c r="O203" i="41"/>
  <c r="P203" i="41" s="1"/>
  <c r="M203" i="41" s="1"/>
  <c r="I203" i="41" s="1"/>
  <c r="O207" i="41"/>
  <c r="P207" i="41" s="1"/>
  <c r="M207" i="41" s="1"/>
  <c r="I207" i="41" s="1"/>
  <c r="O379" i="41"/>
  <c r="P379" i="41" s="1"/>
  <c r="M379" i="41" s="1"/>
  <c r="I379" i="41" s="1"/>
  <c r="O439" i="41"/>
  <c r="P439" i="41" s="1"/>
  <c r="M439" i="41" s="1"/>
  <c r="I439" i="41" s="1"/>
  <c r="O473" i="41"/>
  <c r="P473" i="41" s="1"/>
  <c r="M473" i="41" s="1"/>
  <c r="I473" i="41" s="1"/>
  <c r="O481" i="41"/>
  <c r="P481" i="41" s="1"/>
  <c r="M481" i="41" s="1"/>
  <c r="I481" i="41" s="1"/>
  <c r="O505" i="41"/>
  <c r="P505" i="41" s="1"/>
  <c r="M505" i="41" s="1"/>
  <c r="I505" i="41" s="1"/>
  <c r="O75" i="43"/>
  <c r="P75" i="43" s="1"/>
  <c r="M75" i="43" s="1"/>
  <c r="I75" i="43" s="1"/>
  <c r="O183" i="43"/>
  <c r="P183" i="43" s="1"/>
  <c r="M183" i="43" s="1"/>
  <c r="I183" i="43" s="1"/>
  <c r="O203" i="43"/>
  <c r="P203" i="43" s="1"/>
  <c r="M203" i="43" s="1"/>
  <c r="I203" i="43" s="1"/>
  <c r="P30" i="49"/>
  <c r="M30" i="49" s="1"/>
  <c r="I30" i="49" s="1"/>
  <c r="P18" i="49"/>
  <c r="M18" i="49" s="1"/>
  <c r="I18" i="49" s="1"/>
  <c r="P27" i="47"/>
  <c r="M27" i="47" s="1"/>
  <c r="I27" i="47" s="1"/>
  <c r="P258" i="45"/>
  <c r="M258" i="45" s="1"/>
  <c r="I258" i="45" s="1"/>
  <c r="P484" i="45"/>
  <c r="M484" i="45" s="1"/>
  <c r="I484" i="45" s="1"/>
  <c r="P416" i="45"/>
  <c r="M416" i="45" s="1"/>
  <c r="I416" i="45" s="1"/>
  <c r="P315" i="43"/>
  <c r="M315" i="43" s="1"/>
  <c r="I315" i="43" s="1"/>
  <c r="P381" i="43"/>
  <c r="M381" i="43" s="1"/>
  <c r="I381" i="43" s="1"/>
  <c r="P219" i="43"/>
  <c r="M219" i="43" s="1"/>
  <c r="I219" i="43" s="1"/>
  <c r="P157" i="43"/>
  <c r="M157" i="43" s="1"/>
  <c r="I157" i="43" s="1"/>
  <c r="P233" i="43"/>
  <c r="M233" i="43" s="1"/>
  <c r="I233" i="43" s="1"/>
  <c r="P371" i="41"/>
  <c r="M371" i="41" s="1"/>
  <c r="I371" i="41" s="1"/>
  <c r="P337" i="41"/>
  <c r="M337" i="41" s="1"/>
  <c r="I337" i="41" s="1"/>
  <c r="P307" i="41"/>
  <c r="M307" i="41" s="1"/>
  <c r="I307" i="41" s="1"/>
  <c r="P273" i="41"/>
  <c r="M273" i="41" s="1"/>
  <c r="I273" i="41" s="1"/>
  <c r="P413" i="39"/>
  <c r="M413" i="39" s="1"/>
  <c r="I413" i="39" s="1"/>
  <c r="P360" i="39"/>
  <c r="M360" i="39" s="1"/>
  <c r="I360" i="39" s="1"/>
  <c r="P194" i="39"/>
  <c r="M194" i="39" s="1"/>
  <c r="I194" i="39" s="1"/>
  <c r="P66" i="49"/>
  <c r="M66" i="49" s="1"/>
  <c r="I66" i="49" s="1"/>
  <c r="P21" i="47"/>
  <c r="M21" i="47" s="1"/>
  <c r="I21" i="47" s="1"/>
  <c r="P440" i="45"/>
  <c r="M440" i="45" s="1"/>
  <c r="I440" i="45" s="1"/>
  <c r="P468" i="45"/>
  <c r="M468" i="45" s="1"/>
  <c r="I468" i="45" s="1"/>
  <c r="P452" i="45"/>
  <c r="M452" i="45" s="1"/>
  <c r="I452" i="45" s="1"/>
  <c r="P308" i="39"/>
  <c r="M308" i="39" s="1"/>
  <c r="I308" i="39" s="1"/>
  <c r="P290" i="39"/>
  <c r="M290" i="39" s="1"/>
  <c r="I290" i="39" s="1"/>
  <c r="P184" i="39"/>
  <c r="M184" i="39" s="1"/>
  <c r="I184" i="39" s="1"/>
  <c r="P171" i="47"/>
  <c r="M171" i="47" s="1"/>
  <c r="I171" i="47" s="1"/>
  <c r="P493" i="41"/>
  <c r="M493" i="41" s="1"/>
  <c r="I493" i="41" s="1"/>
  <c r="P457" i="41"/>
  <c r="M457" i="41" s="1"/>
  <c r="I457" i="41" s="1"/>
  <c r="P215" i="41"/>
  <c r="M215" i="41" s="1"/>
  <c r="I215" i="41" s="1"/>
  <c r="P139" i="41"/>
  <c r="M139" i="41" s="1"/>
  <c r="I139" i="41" s="1"/>
  <c r="P175" i="43"/>
  <c r="M175" i="43" s="1"/>
  <c r="I175" i="43" s="1"/>
  <c r="P297" i="47"/>
  <c r="M297" i="47" s="1"/>
  <c r="I297" i="47" s="1"/>
  <c r="P383" i="41"/>
  <c r="M383" i="41" s="1"/>
  <c r="I383" i="41" s="1"/>
  <c r="O53" i="39"/>
  <c r="P53" i="39" s="1"/>
  <c r="M53" i="39" s="1"/>
  <c r="I53" i="39" s="1"/>
  <c r="O135" i="39"/>
  <c r="P135" i="39" s="1"/>
  <c r="M135" i="39" s="1"/>
  <c r="I135" i="39" s="1"/>
  <c r="O139" i="39"/>
  <c r="P139" i="39" s="1"/>
  <c r="M139" i="39" s="1"/>
  <c r="I139" i="39" s="1"/>
  <c r="O57" i="41"/>
  <c r="P57" i="41" s="1"/>
  <c r="M57" i="41" s="1"/>
  <c r="I57" i="41" s="1"/>
  <c r="O61" i="41"/>
  <c r="P61" i="41" s="1"/>
  <c r="M61" i="41" s="1"/>
  <c r="I61" i="41" s="1"/>
  <c r="O91" i="41"/>
  <c r="P91" i="41" s="1"/>
  <c r="M91" i="41" s="1"/>
  <c r="I91" i="41" s="1"/>
  <c r="O113" i="41"/>
  <c r="P113" i="41" s="1"/>
  <c r="M113" i="41" s="1"/>
  <c r="I113" i="41" s="1"/>
  <c r="O159" i="41"/>
  <c r="P159" i="41" s="1"/>
  <c r="M159" i="41" s="1"/>
  <c r="I159" i="41" s="1"/>
  <c r="O171" i="41"/>
  <c r="P171" i="41" s="1"/>
  <c r="M171" i="41" s="1"/>
  <c r="I171" i="41" s="1"/>
  <c r="O189" i="41"/>
  <c r="P189" i="41" s="1"/>
  <c r="M189" i="41" s="1"/>
  <c r="I189" i="41" s="1"/>
  <c r="O219" i="41"/>
  <c r="P219" i="41" s="1"/>
  <c r="M219" i="41" s="1"/>
  <c r="I219" i="41" s="1"/>
  <c r="O225" i="41"/>
  <c r="P225" i="41" s="1"/>
  <c r="M225" i="41" s="1"/>
  <c r="I225" i="41" s="1"/>
  <c r="O387" i="41"/>
  <c r="P387" i="41" s="1"/>
  <c r="M387" i="41" s="1"/>
  <c r="I387" i="41" s="1"/>
  <c r="O449" i="41"/>
  <c r="P449" i="41" s="1"/>
  <c r="M449" i="41" s="1"/>
  <c r="I449" i="41" s="1"/>
  <c r="O497" i="41"/>
  <c r="P497" i="41" s="1"/>
  <c r="M497" i="41" s="1"/>
  <c r="I497" i="41" s="1"/>
  <c r="O147" i="43"/>
  <c r="P147" i="43" s="1"/>
  <c r="M147" i="43" s="1"/>
  <c r="I147" i="43" s="1"/>
  <c r="O155" i="43"/>
  <c r="P155" i="43" s="1"/>
  <c r="M155" i="43" s="1"/>
  <c r="I155" i="43" s="1"/>
  <c r="O187" i="43"/>
  <c r="P187" i="43" s="1"/>
  <c r="M187" i="43" s="1"/>
  <c r="I187" i="43" s="1"/>
  <c r="O345" i="43"/>
  <c r="P345" i="43" s="1"/>
  <c r="M345" i="43" s="1"/>
  <c r="I345" i="43" s="1"/>
  <c r="P70" i="49"/>
  <c r="M70" i="49" s="1"/>
  <c r="I70" i="49" s="1"/>
  <c r="P163" i="47"/>
  <c r="M163" i="47" s="1"/>
  <c r="I163" i="47" s="1"/>
  <c r="P23" i="47"/>
  <c r="M23" i="47" s="1"/>
  <c r="I23" i="47" s="1"/>
  <c r="P220" i="45"/>
  <c r="M220" i="45" s="1"/>
  <c r="I220" i="45" s="1"/>
  <c r="P242" i="45"/>
  <c r="M242" i="45" s="1"/>
  <c r="I242" i="45" s="1"/>
  <c r="P480" i="45"/>
  <c r="M480" i="45" s="1"/>
  <c r="I480" i="45" s="1"/>
  <c r="P228" i="45"/>
  <c r="M228" i="45" s="1"/>
  <c r="I228" i="45" s="1"/>
  <c r="P375" i="43"/>
  <c r="M375" i="43" s="1"/>
  <c r="I375" i="43" s="1"/>
  <c r="P265" i="43"/>
  <c r="M265" i="43" s="1"/>
  <c r="I265" i="43" s="1"/>
  <c r="P357" i="43"/>
  <c r="M357" i="43" s="1"/>
  <c r="I357" i="43" s="1"/>
  <c r="P213" i="43"/>
  <c r="M213" i="43" s="1"/>
  <c r="I213" i="43" s="1"/>
  <c r="P55" i="43"/>
  <c r="M55" i="43" s="1"/>
  <c r="I55" i="43" s="1"/>
  <c r="P225" i="43"/>
  <c r="M225" i="43" s="1"/>
  <c r="I225" i="43" s="1"/>
  <c r="P367" i="41"/>
  <c r="M367" i="41" s="1"/>
  <c r="I367" i="41" s="1"/>
  <c r="P333" i="41"/>
  <c r="M333" i="41" s="1"/>
  <c r="I333" i="41" s="1"/>
  <c r="P303" i="41"/>
  <c r="M303" i="41" s="1"/>
  <c r="I303" i="41" s="1"/>
  <c r="P269" i="41"/>
  <c r="M269" i="41" s="1"/>
  <c r="I269" i="41" s="1"/>
  <c r="P249" i="41"/>
  <c r="M249" i="41" s="1"/>
  <c r="I249" i="41" s="1"/>
  <c r="P409" i="39"/>
  <c r="M409" i="39" s="1"/>
  <c r="I409" i="39" s="1"/>
  <c r="P304" i="39"/>
  <c r="M304" i="39" s="1"/>
  <c r="I304" i="39" s="1"/>
  <c r="P50" i="49"/>
  <c r="M50" i="49" s="1"/>
  <c r="I50" i="49" s="1"/>
  <c r="P46" i="49"/>
  <c r="M46" i="49" s="1"/>
  <c r="I46" i="49" s="1"/>
  <c r="P436" i="45"/>
  <c r="M436" i="45" s="1"/>
  <c r="I436" i="45" s="1"/>
  <c r="P35" i="47"/>
  <c r="M35" i="47" s="1"/>
  <c r="I35" i="47" s="1"/>
  <c r="P496" i="45"/>
  <c r="M496" i="45" s="1"/>
  <c r="I496" i="45" s="1"/>
  <c r="P448" i="45"/>
  <c r="M448" i="45" s="1"/>
  <c r="I448" i="45" s="1"/>
  <c r="P401" i="41"/>
  <c r="M401" i="41" s="1"/>
  <c r="I401" i="41" s="1"/>
  <c r="P244" i="45"/>
  <c r="M244" i="45" s="1"/>
  <c r="I244" i="45" s="1"/>
  <c r="P341" i="41"/>
  <c r="M341" i="41" s="1"/>
  <c r="I341" i="41" s="1"/>
  <c r="P229" i="43"/>
  <c r="M229" i="43" s="1"/>
  <c r="I229" i="43" s="1"/>
  <c r="P37" i="43"/>
  <c r="M37" i="43" s="1"/>
  <c r="I37" i="43" s="1"/>
  <c r="P114" i="39"/>
  <c r="M114" i="39" s="1"/>
  <c r="I114" i="39" s="1"/>
  <c r="P149" i="47"/>
  <c r="M149" i="47" s="1"/>
  <c r="I149" i="47" s="1"/>
  <c r="P205" i="41"/>
  <c r="M205" i="41" s="1"/>
  <c r="I205" i="41" s="1"/>
  <c r="P147" i="39"/>
  <c r="M147" i="39" s="1"/>
  <c r="I147" i="39" s="1"/>
  <c r="P45" i="39"/>
  <c r="M45" i="39" s="1"/>
  <c r="I45" i="39" s="1"/>
  <c r="P461" i="41"/>
  <c r="M461" i="41" s="1"/>
  <c r="I461" i="41" s="1"/>
  <c r="P427" i="41"/>
  <c r="M427" i="41" s="1"/>
  <c r="I427" i="41" s="1"/>
  <c r="P199" i="41"/>
  <c r="M199" i="41" s="1"/>
  <c r="I199" i="41" s="1"/>
  <c r="P123" i="41"/>
  <c r="M123" i="41" s="1"/>
  <c r="I123" i="41" s="1"/>
  <c r="P139" i="43"/>
  <c r="M139" i="43" s="1"/>
  <c r="I139" i="43" s="1"/>
  <c r="P235" i="49"/>
  <c r="M235" i="49" s="1"/>
  <c r="I235" i="49" s="1"/>
  <c r="O110" i="39"/>
  <c r="P110" i="39" s="1"/>
  <c r="M110" i="39" s="1"/>
  <c r="I110" i="39" s="1"/>
  <c r="O425" i="39"/>
  <c r="P425" i="39" s="1"/>
  <c r="M425" i="39" s="1"/>
  <c r="I425" i="39" s="1"/>
  <c r="O97" i="41"/>
  <c r="P97" i="41" s="1"/>
  <c r="M97" i="41" s="1"/>
  <c r="I97" i="41" s="1"/>
  <c r="O131" i="41"/>
  <c r="P131" i="41" s="1"/>
  <c r="M131" i="41" s="1"/>
  <c r="I131" i="41" s="1"/>
  <c r="O143" i="41"/>
  <c r="P143" i="41" s="1"/>
  <c r="M143" i="41" s="1"/>
  <c r="I143" i="41" s="1"/>
  <c r="O175" i="41"/>
  <c r="P175" i="41" s="1"/>
  <c r="M175" i="41" s="1"/>
  <c r="I175" i="41" s="1"/>
  <c r="O181" i="41"/>
  <c r="P181" i="41" s="1"/>
  <c r="M181" i="41" s="1"/>
  <c r="I181" i="41" s="1"/>
  <c r="O187" i="41"/>
  <c r="P187" i="41" s="1"/>
  <c r="M187" i="41" s="1"/>
  <c r="I187" i="41" s="1"/>
  <c r="O223" i="41"/>
  <c r="P223" i="41" s="1"/>
  <c r="M223" i="41" s="1"/>
  <c r="I223" i="41" s="1"/>
  <c r="O227" i="41"/>
  <c r="P227" i="41" s="1"/>
  <c r="M227" i="41" s="1"/>
  <c r="I227" i="41" s="1"/>
  <c r="O235" i="41"/>
  <c r="P235" i="41" s="1"/>
  <c r="M235" i="41" s="1"/>
  <c r="I235" i="41" s="1"/>
  <c r="O239" i="41"/>
  <c r="P239" i="41" s="1"/>
  <c r="M239" i="41" s="1"/>
  <c r="I239" i="41" s="1"/>
  <c r="O243" i="41"/>
  <c r="P243" i="41" s="1"/>
  <c r="M243" i="41" s="1"/>
  <c r="I243" i="41" s="1"/>
  <c r="O419" i="41"/>
  <c r="P419" i="41" s="1"/>
  <c r="M419" i="41" s="1"/>
  <c r="I419" i="41" s="1"/>
  <c r="O423" i="41"/>
  <c r="P423" i="41" s="1"/>
  <c r="M423" i="41" s="1"/>
  <c r="I423" i="41" s="1"/>
  <c r="O435" i="41"/>
  <c r="P435" i="41" s="1"/>
  <c r="M435" i="41" s="1"/>
  <c r="I435" i="41" s="1"/>
  <c r="O437" i="41"/>
  <c r="P437" i="41" s="1"/>
  <c r="M437" i="41" s="1"/>
  <c r="I437" i="41" s="1"/>
  <c r="O453" i="41"/>
  <c r="P453" i="41" s="1"/>
  <c r="M453" i="41" s="1"/>
  <c r="I453" i="41" s="1"/>
  <c r="O465" i="41"/>
  <c r="P465" i="41" s="1"/>
  <c r="M465" i="41" s="1"/>
  <c r="I465" i="41" s="1"/>
  <c r="O469" i="41"/>
  <c r="P469" i="41" s="1"/>
  <c r="M469" i="41" s="1"/>
  <c r="I469" i="41" s="1"/>
  <c r="O485" i="41"/>
  <c r="P485" i="41" s="1"/>
  <c r="M485" i="41" s="1"/>
  <c r="I485" i="41" s="1"/>
  <c r="O67" i="43"/>
  <c r="P67" i="43" s="1"/>
  <c r="M67" i="43" s="1"/>
  <c r="I67" i="43" s="1"/>
  <c r="O77" i="43"/>
  <c r="P77" i="43" s="1"/>
  <c r="M77" i="43" s="1"/>
  <c r="I77" i="43" s="1"/>
  <c r="O179" i="43"/>
  <c r="P179" i="43" s="1"/>
  <c r="M179" i="43" s="1"/>
  <c r="I179" i="43" s="1"/>
  <c r="O185" i="43"/>
  <c r="P185" i="43" s="1"/>
  <c r="M185" i="43" s="1"/>
  <c r="I185" i="43" s="1"/>
  <c r="O195" i="43"/>
  <c r="P195" i="43" s="1"/>
  <c r="M195" i="43" s="1"/>
  <c r="I195" i="43" s="1"/>
  <c r="P58" i="49"/>
  <c r="M58" i="49" s="1"/>
  <c r="I58" i="49" s="1"/>
  <c r="P157" i="47"/>
  <c r="M157" i="47" s="1"/>
  <c r="I157" i="47" s="1"/>
  <c r="P314" i="45"/>
  <c r="M314" i="45" s="1"/>
  <c r="I314" i="45" s="1"/>
  <c r="P476" i="45"/>
  <c r="M476" i="45" s="1"/>
  <c r="I476" i="45" s="1"/>
  <c r="P250" i="45"/>
  <c r="M250" i="45" s="1"/>
  <c r="I250" i="45" s="1"/>
  <c r="P367" i="43"/>
  <c r="M367" i="43" s="1"/>
  <c r="I367" i="43" s="1"/>
  <c r="P325" i="43"/>
  <c r="M325" i="43" s="1"/>
  <c r="I325" i="43" s="1"/>
  <c r="P297" i="43"/>
  <c r="M297" i="43" s="1"/>
  <c r="I297" i="43" s="1"/>
  <c r="P167" i="43"/>
  <c r="M167" i="43" s="1"/>
  <c r="I167" i="43" s="1"/>
  <c r="P45" i="43"/>
  <c r="M45" i="43" s="1"/>
  <c r="I45" i="43" s="1"/>
  <c r="P215" i="43"/>
  <c r="M215" i="43" s="1"/>
  <c r="I215" i="43" s="1"/>
  <c r="P363" i="41"/>
  <c r="M363" i="41" s="1"/>
  <c r="I363" i="41" s="1"/>
  <c r="P329" i="41"/>
  <c r="M329" i="41" s="1"/>
  <c r="I329" i="41" s="1"/>
  <c r="P299" i="41"/>
  <c r="M299" i="41" s="1"/>
  <c r="I299" i="41" s="1"/>
  <c r="P265" i="41"/>
  <c r="M265" i="41" s="1"/>
  <c r="I265" i="41" s="1"/>
  <c r="P405" i="39"/>
  <c r="M405" i="39" s="1"/>
  <c r="I405" i="39" s="1"/>
  <c r="P292" i="39"/>
  <c r="M292" i="39" s="1"/>
  <c r="I292" i="39" s="1"/>
  <c r="P26" i="49"/>
  <c r="M26" i="49" s="1"/>
  <c r="I26" i="49" s="1"/>
  <c r="P155" i="47"/>
  <c r="M155" i="47" s="1"/>
  <c r="I155" i="47" s="1"/>
  <c r="P492" i="45"/>
  <c r="M492" i="45" s="1"/>
  <c r="I492" i="45" s="1"/>
  <c r="P312" i="45"/>
  <c r="M312" i="45" s="1"/>
  <c r="I312" i="45" s="1"/>
  <c r="P295" i="43"/>
  <c r="M295" i="43" s="1"/>
  <c r="I295" i="43" s="1"/>
  <c r="P315" i="41"/>
  <c r="M315" i="41" s="1"/>
  <c r="I315" i="41" s="1"/>
  <c r="P106" i="39"/>
  <c r="M106" i="39" s="1"/>
  <c r="I106" i="39" s="1"/>
  <c r="P323" i="41"/>
  <c r="M323" i="41" s="1"/>
  <c r="I323" i="41" s="1"/>
  <c r="P331" i="43"/>
  <c r="M331" i="43" s="1"/>
  <c r="I331" i="43" s="1"/>
  <c r="P249" i="39"/>
  <c r="M249" i="39" s="1"/>
  <c r="I249" i="39" s="1"/>
  <c r="P427" i="39"/>
  <c r="M427" i="39" s="1"/>
  <c r="I427" i="39" s="1"/>
  <c r="P431" i="41"/>
  <c r="M431" i="41" s="1"/>
  <c r="I431" i="41" s="1"/>
  <c r="P247" i="41"/>
  <c r="M247" i="41" s="1"/>
  <c r="I247" i="41" s="1"/>
  <c r="P179" i="41"/>
  <c r="M179" i="41" s="1"/>
  <c r="I179" i="41" s="1"/>
  <c r="P99" i="41"/>
  <c r="M99" i="41" s="1"/>
  <c r="I99" i="41" s="1"/>
  <c r="P207" i="43"/>
  <c r="M207" i="43" s="1"/>
  <c r="I207" i="43" s="1"/>
  <c r="P394" i="49"/>
  <c r="M394" i="49" s="1"/>
  <c r="I394" i="49" s="1"/>
  <c r="N38" i="8"/>
  <c r="D9" i="83"/>
  <c r="P8" i="83"/>
  <c r="C158" i="66" s="1"/>
  <c r="D13" i="33"/>
  <c r="R69" i="57"/>
  <c r="AC179" i="57"/>
  <c r="Q69" i="57"/>
  <c r="Q78" i="57" s="1"/>
  <c r="E29" i="34"/>
  <c r="F33" i="9" s="1"/>
  <c r="P12" i="21"/>
  <c r="E29" i="62"/>
  <c r="F33" i="27" s="1"/>
  <c r="C28" i="34"/>
  <c r="D32" i="9" s="1"/>
  <c r="D65" i="28"/>
  <c r="P65" i="28" s="1"/>
  <c r="D34" i="25"/>
  <c r="P34" i="25" s="1"/>
  <c r="P10" i="15"/>
  <c r="D37" i="65" s="1"/>
  <c r="H37" i="65" s="1"/>
  <c r="L27" i="65" s="1"/>
  <c r="D39" i="27"/>
  <c r="P39" i="27" s="1"/>
  <c r="C31" i="62"/>
  <c r="O31" i="62" s="1"/>
  <c r="C62" i="57"/>
  <c r="C83" i="57" s="1"/>
  <c r="C84" i="57" s="1"/>
  <c r="C62" i="61"/>
  <c r="C83" i="61" s="1"/>
  <c r="P380" i="47"/>
  <c r="M380" i="47" s="1"/>
  <c r="I380" i="47" s="1"/>
  <c r="P57" i="45"/>
  <c r="M57" i="45" s="1"/>
  <c r="I57" i="45" s="1"/>
  <c r="P272" i="7"/>
  <c r="M272" i="7" s="1"/>
  <c r="I272" i="7" s="1"/>
  <c r="P444" i="7"/>
  <c r="M444" i="7" s="1"/>
  <c r="I444" i="7" s="1"/>
  <c r="P476" i="47"/>
  <c r="M476" i="47" s="1"/>
  <c r="I476" i="47" s="1"/>
  <c r="P504" i="43"/>
  <c r="M504" i="43" s="1"/>
  <c r="I504" i="43" s="1"/>
  <c r="P168" i="7"/>
  <c r="M168" i="7" s="1"/>
  <c r="I168" i="7" s="1"/>
  <c r="P340" i="7"/>
  <c r="M340" i="7" s="1"/>
  <c r="I340" i="7" s="1"/>
  <c r="P355" i="39"/>
  <c r="M355" i="39" s="1"/>
  <c r="I355" i="39" s="1"/>
  <c r="P187" i="45"/>
  <c r="M187" i="45" s="1"/>
  <c r="I187" i="45" s="1"/>
  <c r="P466" i="43"/>
  <c r="M466" i="43" s="1"/>
  <c r="I466" i="43" s="1"/>
  <c r="P502" i="43"/>
  <c r="M502" i="43" s="1"/>
  <c r="I502" i="43" s="1"/>
  <c r="P188" i="7"/>
  <c r="M188" i="7" s="1"/>
  <c r="I188" i="7" s="1"/>
  <c r="P364" i="7"/>
  <c r="M364" i="7" s="1"/>
  <c r="I364" i="7" s="1"/>
  <c r="P480" i="7"/>
  <c r="M480" i="7" s="1"/>
  <c r="I480" i="7" s="1"/>
  <c r="P145" i="45"/>
  <c r="M145" i="45" s="1"/>
  <c r="I145" i="45" s="1"/>
  <c r="P502" i="41"/>
  <c r="M502" i="41" s="1"/>
  <c r="I502" i="41" s="1"/>
  <c r="P25" i="45"/>
  <c r="M25" i="45" s="1"/>
  <c r="I25" i="45" s="1"/>
  <c r="P124" i="7"/>
  <c r="M124" i="7" s="1"/>
  <c r="I124" i="7" s="1"/>
  <c r="P252" i="7"/>
  <c r="M252" i="7" s="1"/>
  <c r="I252" i="7" s="1"/>
  <c r="P428" i="7"/>
  <c r="M428" i="7" s="1"/>
  <c r="I428" i="7" s="1"/>
  <c r="O307" i="39"/>
  <c r="P307" i="39" s="1"/>
  <c r="M307" i="39" s="1"/>
  <c r="I307" i="39" s="1"/>
  <c r="O323" i="39"/>
  <c r="P323" i="39" s="1"/>
  <c r="M323" i="39" s="1"/>
  <c r="I323" i="39" s="1"/>
  <c r="O339" i="39"/>
  <c r="P339" i="39" s="1"/>
  <c r="M339" i="39" s="1"/>
  <c r="I339" i="39" s="1"/>
  <c r="O371" i="39"/>
  <c r="P371" i="39" s="1"/>
  <c r="M371" i="39" s="1"/>
  <c r="I371" i="39" s="1"/>
  <c r="O58" i="41"/>
  <c r="P58" i="41" s="1"/>
  <c r="M58" i="41" s="1"/>
  <c r="I58" i="41" s="1"/>
  <c r="O360" i="41"/>
  <c r="P360" i="41" s="1"/>
  <c r="M360" i="41" s="1"/>
  <c r="I360" i="41" s="1"/>
  <c r="O458" i="43"/>
  <c r="P458" i="43" s="1"/>
  <c r="M458" i="43" s="1"/>
  <c r="I458" i="43" s="1"/>
  <c r="O488" i="43"/>
  <c r="P488" i="43" s="1"/>
  <c r="M488" i="43" s="1"/>
  <c r="I488" i="43" s="1"/>
  <c r="O490" i="43"/>
  <c r="P490" i="43" s="1"/>
  <c r="M490" i="43" s="1"/>
  <c r="I490" i="43" s="1"/>
  <c r="O494" i="43"/>
  <c r="P494" i="43" s="1"/>
  <c r="M494" i="43" s="1"/>
  <c r="I494" i="43" s="1"/>
  <c r="O27" i="45"/>
  <c r="P27" i="45" s="1"/>
  <c r="M27" i="45" s="1"/>
  <c r="I27" i="45" s="1"/>
  <c r="O47" i="45"/>
  <c r="P47" i="45" s="1"/>
  <c r="M47" i="45" s="1"/>
  <c r="I47" i="45" s="1"/>
  <c r="O65" i="45"/>
  <c r="P65" i="45" s="1"/>
  <c r="M65" i="45" s="1"/>
  <c r="I65" i="45" s="1"/>
  <c r="O105" i="45"/>
  <c r="P105" i="45" s="1"/>
  <c r="M105" i="45" s="1"/>
  <c r="I105" i="45" s="1"/>
  <c r="O117" i="45"/>
  <c r="P117" i="45" s="1"/>
  <c r="M117" i="45" s="1"/>
  <c r="I117" i="45" s="1"/>
  <c r="O121" i="45"/>
  <c r="P121" i="45" s="1"/>
  <c r="M121" i="45" s="1"/>
  <c r="I121" i="45" s="1"/>
  <c r="O171" i="45"/>
  <c r="P171" i="45" s="1"/>
  <c r="M171" i="45" s="1"/>
  <c r="I171" i="45" s="1"/>
  <c r="O173" i="45"/>
  <c r="P173" i="45" s="1"/>
  <c r="M173" i="45" s="1"/>
  <c r="I173" i="45" s="1"/>
  <c r="O193" i="45"/>
  <c r="P193" i="45" s="1"/>
  <c r="M193" i="45" s="1"/>
  <c r="I193" i="45" s="1"/>
  <c r="O311" i="45"/>
  <c r="P311" i="45" s="1"/>
  <c r="M311" i="45" s="1"/>
  <c r="I311" i="45" s="1"/>
  <c r="O359" i="45"/>
  <c r="P359" i="45" s="1"/>
  <c r="M359" i="45" s="1"/>
  <c r="I359" i="45" s="1"/>
  <c r="O363" i="45"/>
  <c r="P363" i="45" s="1"/>
  <c r="M363" i="45" s="1"/>
  <c r="I363" i="45" s="1"/>
  <c r="O58" i="47"/>
  <c r="P58" i="47" s="1"/>
  <c r="M58" i="47" s="1"/>
  <c r="I58" i="47" s="1"/>
  <c r="O98" i="47"/>
  <c r="P98" i="47" s="1"/>
  <c r="M98" i="47" s="1"/>
  <c r="I98" i="47" s="1"/>
  <c r="O130" i="47"/>
  <c r="P130" i="47" s="1"/>
  <c r="M130" i="47" s="1"/>
  <c r="I130" i="47" s="1"/>
  <c r="O258" i="47"/>
  <c r="P258" i="47" s="1"/>
  <c r="M258" i="47" s="1"/>
  <c r="I258" i="47" s="1"/>
  <c r="O368" i="47"/>
  <c r="P368" i="47" s="1"/>
  <c r="M368" i="47" s="1"/>
  <c r="I368" i="47" s="1"/>
  <c r="O400" i="47"/>
  <c r="P400" i="47" s="1"/>
  <c r="M400" i="47" s="1"/>
  <c r="I400" i="47" s="1"/>
  <c r="O410" i="47"/>
  <c r="P410" i="47" s="1"/>
  <c r="M410" i="47" s="1"/>
  <c r="I410" i="47" s="1"/>
  <c r="O464" i="47"/>
  <c r="P464" i="47" s="1"/>
  <c r="M464" i="47" s="1"/>
  <c r="I464" i="47" s="1"/>
  <c r="O484" i="47"/>
  <c r="P484" i="47" s="1"/>
  <c r="M484" i="47" s="1"/>
  <c r="I484" i="47" s="1"/>
  <c r="O502" i="47"/>
  <c r="P502" i="47" s="1"/>
  <c r="M502" i="47" s="1"/>
  <c r="I502" i="47" s="1"/>
  <c r="O381" i="49"/>
  <c r="P381" i="49" s="1"/>
  <c r="M381" i="49" s="1"/>
  <c r="I381" i="49" s="1"/>
  <c r="O414" i="39"/>
  <c r="P414" i="39" s="1"/>
  <c r="M414" i="39" s="1"/>
  <c r="I414" i="39" s="1"/>
  <c r="O106" i="41"/>
  <c r="P106" i="41" s="1"/>
  <c r="M106" i="41" s="1"/>
  <c r="I106" i="41" s="1"/>
  <c r="O134" i="41"/>
  <c r="P134" i="41" s="1"/>
  <c r="M134" i="41" s="1"/>
  <c r="I134" i="41" s="1"/>
  <c r="O230" i="41"/>
  <c r="P230" i="41" s="1"/>
  <c r="M230" i="41" s="1"/>
  <c r="I230" i="41" s="1"/>
  <c r="O256" i="41"/>
  <c r="P256" i="41" s="1"/>
  <c r="M256" i="41" s="1"/>
  <c r="I256" i="41" s="1"/>
  <c r="O274" i="41"/>
  <c r="P274" i="41" s="1"/>
  <c r="M274" i="41" s="1"/>
  <c r="I274" i="41" s="1"/>
  <c r="O296" i="41"/>
  <c r="P296" i="41" s="1"/>
  <c r="M296" i="41" s="1"/>
  <c r="I296" i="41" s="1"/>
  <c r="O326" i="41"/>
  <c r="P326" i="41" s="1"/>
  <c r="M326" i="41" s="1"/>
  <c r="I326" i="41" s="1"/>
  <c r="O342" i="41"/>
  <c r="P342" i="41" s="1"/>
  <c r="M342" i="41" s="1"/>
  <c r="I342" i="41" s="1"/>
  <c r="O144" i="43"/>
  <c r="P144" i="43" s="1"/>
  <c r="M144" i="43" s="1"/>
  <c r="I144" i="43" s="1"/>
  <c r="O176" i="43"/>
  <c r="P176" i="43" s="1"/>
  <c r="M176" i="43" s="1"/>
  <c r="I176" i="43" s="1"/>
  <c r="P194" i="49"/>
  <c r="M194" i="49" s="1"/>
  <c r="I194" i="49" s="1"/>
  <c r="P115" i="45"/>
  <c r="M115" i="45" s="1"/>
  <c r="I115" i="45" s="1"/>
  <c r="P101" i="45"/>
  <c r="M101" i="45" s="1"/>
  <c r="I101" i="45" s="1"/>
  <c r="P51" i="45"/>
  <c r="M51" i="45" s="1"/>
  <c r="I51" i="45" s="1"/>
  <c r="P64" i="41"/>
  <c r="M64" i="41" s="1"/>
  <c r="I64" i="41" s="1"/>
  <c r="P320" i="47"/>
  <c r="M320" i="47" s="1"/>
  <c r="I320" i="47" s="1"/>
  <c r="O47" i="7"/>
  <c r="P47" i="7" s="1"/>
  <c r="M47" i="7" s="1"/>
  <c r="I47" i="7" s="1"/>
  <c r="O107" i="39"/>
  <c r="P107" i="39" s="1"/>
  <c r="M107" i="39" s="1"/>
  <c r="I107" i="39" s="1"/>
  <c r="O193" i="39"/>
  <c r="P193" i="39" s="1"/>
  <c r="M193" i="39" s="1"/>
  <c r="I193" i="39" s="1"/>
  <c r="O404" i="39"/>
  <c r="P404" i="39" s="1"/>
  <c r="M404" i="39" s="1"/>
  <c r="I404" i="39" s="1"/>
  <c r="O164" i="41"/>
  <c r="P164" i="41" s="1"/>
  <c r="M164" i="41" s="1"/>
  <c r="I164" i="41" s="1"/>
  <c r="O166" i="41"/>
  <c r="P166" i="41" s="1"/>
  <c r="M166" i="41" s="1"/>
  <c r="I166" i="41" s="1"/>
  <c r="O216" i="41"/>
  <c r="P216" i="41" s="1"/>
  <c r="M216" i="41" s="1"/>
  <c r="I216" i="41" s="1"/>
  <c r="P504" i="47"/>
  <c r="M504" i="47" s="1"/>
  <c r="I504" i="47" s="1"/>
  <c r="P179" i="45"/>
  <c r="M179" i="45" s="1"/>
  <c r="I179" i="45" s="1"/>
  <c r="P478" i="43"/>
  <c r="M478" i="43" s="1"/>
  <c r="I478" i="43" s="1"/>
  <c r="P206" i="43"/>
  <c r="M206" i="43" s="1"/>
  <c r="I206" i="43" s="1"/>
  <c r="P466" i="41"/>
  <c r="M466" i="41" s="1"/>
  <c r="I466" i="41" s="1"/>
  <c r="P187" i="39"/>
  <c r="M187" i="39" s="1"/>
  <c r="I187" i="39" s="1"/>
  <c r="P291" i="39"/>
  <c r="M291" i="39" s="1"/>
  <c r="I291" i="39" s="1"/>
  <c r="P472" i="47"/>
  <c r="M472" i="47" s="1"/>
  <c r="I472" i="47" s="1"/>
  <c r="P486" i="47"/>
  <c r="M486" i="47" s="1"/>
  <c r="I486" i="47" s="1"/>
  <c r="P450" i="47"/>
  <c r="M450" i="47" s="1"/>
  <c r="I450" i="47" s="1"/>
  <c r="P388" i="47"/>
  <c r="M388" i="47" s="1"/>
  <c r="I388" i="47" s="1"/>
  <c r="P161" i="45"/>
  <c r="M161" i="45" s="1"/>
  <c r="I161" i="45" s="1"/>
  <c r="P75" i="45"/>
  <c r="M75" i="45" s="1"/>
  <c r="I75" i="45" s="1"/>
  <c r="P61" i="45"/>
  <c r="M61" i="45" s="1"/>
  <c r="I61" i="45" s="1"/>
  <c r="P97" i="45"/>
  <c r="M97" i="45" s="1"/>
  <c r="I97" i="45" s="1"/>
  <c r="P41" i="45"/>
  <c r="M41" i="45" s="1"/>
  <c r="I41" i="45" s="1"/>
  <c r="P480" i="43"/>
  <c r="M480" i="43" s="1"/>
  <c r="I480" i="43" s="1"/>
  <c r="P186" i="43"/>
  <c r="M186" i="43" s="1"/>
  <c r="I186" i="43" s="1"/>
  <c r="P202" i="43"/>
  <c r="M202" i="43" s="1"/>
  <c r="I202" i="43" s="1"/>
  <c r="P206" i="41"/>
  <c r="M206" i="41" s="1"/>
  <c r="I206" i="41" s="1"/>
  <c r="P53" i="45"/>
  <c r="M53" i="45" s="1"/>
  <c r="I53" i="45" s="1"/>
  <c r="P201" i="45"/>
  <c r="M201" i="45" s="1"/>
  <c r="I201" i="45" s="1"/>
  <c r="P482" i="41"/>
  <c r="M482" i="41" s="1"/>
  <c r="I482" i="41" s="1"/>
  <c r="P354" i="41"/>
  <c r="M354" i="41" s="1"/>
  <c r="I354" i="41" s="1"/>
  <c r="O105" i="39"/>
  <c r="P105" i="39" s="1"/>
  <c r="M105" i="39" s="1"/>
  <c r="I105" i="39" s="1"/>
  <c r="O333" i="39"/>
  <c r="P333" i="39" s="1"/>
  <c r="M333" i="39" s="1"/>
  <c r="I333" i="39" s="1"/>
  <c r="O86" i="41"/>
  <c r="P86" i="41" s="1"/>
  <c r="M86" i="41" s="1"/>
  <c r="I86" i="41" s="1"/>
  <c r="O124" i="41"/>
  <c r="P124" i="41" s="1"/>
  <c r="M124" i="41" s="1"/>
  <c r="I124" i="41" s="1"/>
  <c r="O258" i="43"/>
  <c r="P258" i="43" s="1"/>
  <c r="M258" i="43" s="1"/>
  <c r="I258" i="43" s="1"/>
  <c r="P159" i="45"/>
  <c r="M159" i="45" s="1"/>
  <c r="I159" i="45" s="1"/>
  <c r="P496" i="43"/>
  <c r="M496" i="43" s="1"/>
  <c r="I496" i="43" s="1"/>
  <c r="P149" i="45"/>
  <c r="M149" i="45" s="1"/>
  <c r="I149" i="45" s="1"/>
  <c r="P212" i="49"/>
  <c r="M212" i="49" s="1"/>
  <c r="I212" i="49" s="1"/>
  <c r="P370" i="47"/>
  <c r="M370" i="47" s="1"/>
  <c r="I370" i="47" s="1"/>
  <c r="P153" i="45"/>
  <c r="M153" i="45" s="1"/>
  <c r="I153" i="45" s="1"/>
  <c r="P19" i="45"/>
  <c r="M19" i="45" s="1"/>
  <c r="I19" i="45" s="1"/>
  <c r="P91" i="45"/>
  <c r="M91" i="45" s="1"/>
  <c r="I91" i="45" s="1"/>
  <c r="P472" i="43"/>
  <c r="M472" i="43" s="1"/>
  <c r="I472" i="43" s="1"/>
  <c r="P178" i="43"/>
  <c r="M178" i="43" s="1"/>
  <c r="I178" i="43" s="1"/>
  <c r="P106" i="43"/>
  <c r="M106" i="43" s="1"/>
  <c r="I106" i="43" s="1"/>
  <c r="P194" i="43"/>
  <c r="M194" i="43" s="1"/>
  <c r="I194" i="43" s="1"/>
  <c r="P328" i="41"/>
  <c r="M328" i="41" s="1"/>
  <c r="I328" i="41" s="1"/>
  <c r="P198" i="41"/>
  <c r="M198" i="41" s="1"/>
  <c r="I198" i="41" s="1"/>
  <c r="O439" i="39"/>
  <c r="P439" i="39" s="1"/>
  <c r="M439" i="39" s="1"/>
  <c r="I439" i="39" s="1"/>
  <c r="O34" i="41"/>
  <c r="P34" i="41" s="1"/>
  <c r="M34" i="41" s="1"/>
  <c r="I34" i="41" s="1"/>
  <c r="O54" i="41"/>
  <c r="P54" i="41" s="1"/>
  <c r="M54" i="41" s="1"/>
  <c r="I54" i="41" s="1"/>
  <c r="O56" i="41"/>
  <c r="P56" i="41" s="1"/>
  <c r="M56" i="41" s="1"/>
  <c r="I56" i="41" s="1"/>
  <c r="O60" i="41"/>
  <c r="P60" i="41" s="1"/>
  <c r="M60" i="41" s="1"/>
  <c r="I60" i="41" s="1"/>
  <c r="O72" i="41"/>
  <c r="P72" i="41" s="1"/>
  <c r="M72" i="41" s="1"/>
  <c r="I72" i="41" s="1"/>
  <c r="O78" i="41"/>
  <c r="P78" i="41" s="1"/>
  <c r="M78" i="41" s="1"/>
  <c r="I78" i="41" s="1"/>
  <c r="O80" i="41"/>
  <c r="P80" i="41" s="1"/>
  <c r="M80" i="41" s="1"/>
  <c r="I80" i="41" s="1"/>
  <c r="O84" i="41"/>
  <c r="P84" i="41" s="1"/>
  <c r="M84" i="41" s="1"/>
  <c r="I84" i="41" s="1"/>
  <c r="O94" i="41"/>
  <c r="P94" i="41" s="1"/>
  <c r="M94" i="41" s="1"/>
  <c r="I94" i="41" s="1"/>
  <c r="O96" i="41"/>
  <c r="P96" i="41" s="1"/>
  <c r="M96" i="41" s="1"/>
  <c r="I96" i="41" s="1"/>
  <c r="O100" i="41"/>
  <c r="P100" i="41" s="1"/>
  <c r="M100" i="41" s="1"/>
  <c r="I100" i="41" s="1"/>
  <c r="O104" i="41"/>
  <c r="P104" i="41" s="1"/>
  <c r="M104" i="41" s="1"/>
  <c r="I104" i="41" s="1"/>
  <c r="O110" i="41"/>
  <c r="P110" i="41" s="1"/>
  <c r="M110" i="41" s="1"/>
  <c r="I110" i="41" s="1"/>
  <c r="O112" i="41"/>
  <c r="P112" i="41" s="1"/>
  <c r="M112" i="41" s="1"/>
  <c r="I112" i="41" s="1"/>
  <c r="O116" i="41"/>
  <c r="P116" i="41" s="1"/>
  <c r="M116" i="41" s="1"/>
  <c r="I116" i="41" s="1"/>
  <c r="O132" i="41"/>
  <c r="P132" i="41" s="1"/>
  <c r="M132" i="41" s="1"/>
  <c r="I132" i="41" s="1"/>
  <c r="O140" i="41"/>
  <c r="P140" i="41" s="1"/>
  <c r="M140" i="41" s="1"/>
  <c r="I140" i="41" s="1"/>
  <c r="O152" i="41"/>
  <c r="P152" i="41" s="1"/>
  <c r="M152" i="41" s="1"/>
  <c r="I152" i="41" s="1"/>
  <c r="O160" i="41"/>
  <c r="P160" i="41" s="1"/>
  <c r="M160" i="41" s="1"/>
  <c r="I160" i="41" s="1"/>
  <c r="O168" i="41"/>
  <c r="P168" i="41" s="1"/>
  <c r="M168" i="41" s="1"/>
  <c r="I168" i="41" s="1"/>
  <c r="O180" i="41"/>
  <c r="P180" i="41" s="1"/>
  <c r="M180" i="41" s="1"/>
  <c r="I180" i="41" s="1"/>
  <c r="O182" i="41"/>
  <c r="P182" i="41" s="1"/>
  <c r="M182" i="41" s="1"/>
  <c r="I182" i="41" s="1"/>
  <c r="O188" i="41"/>
  <c r="P188" i="41" s="1"/>
  <c r="M188" i="41" s="1"/>
  <c r="I188" i="41" s="1"/>
  <c r="O200" i="41"/>
  <c r="P200" i="41" s="1"/>
  <c r="M200" i="41" s="1"/>
  <c r="I200" i="41" s="1"/>
  <c r="O202" i="41"/>
  <c r="P202" i="41" s="1"/>
  <c r="M202" i="41" s="1"/>
  <c r="I202" i="41" s="1"/>
  <c r="O220" i="41"/>
  <c r="P220" i="41" s="1"/>
  <c r="M220" i="41" s="1"/>
  <c r="I220" i="41" s="1"/>
  <c r="O228" i="41"/>
  <c r="P228" i="41" s="1"/>
  <c r="M228" i="41" s="1"/>
  <c r="I228" i="41" s="1"/>
  <c r="O232" i="41"/>
  <c r="P232" i="41" s="1"/>
  <c r="M232" i="41" s="1"/>
  <c r="I232" i="41" s="1"/>
  <c r="O252" i="41"/>
  <c r="P252" i="41" s="1"/>
  <c r="M252" i="41" s="1"/>
  <c r="I252" i="41" s="1"/>
  <c r="O264" i="41"/>
  <c r="P264" i="41" s="1"/>
  <c r="M264" i="41" s="1"/>
  <c r="I264" i="41" s="1"/>
  <c r="O268" i="41"/>
  <c r="P268" i="41" s="1"/>
  <c r="M268" i="41" s="1"/>
  <c r="I268" i="41" s="1"/>
  <c r="O284" i="41"/>
  <c r="P284" i="41" s="1"/>
  <c r="M284" i="41" s="1"/>
  <c r="I284" i="41" s="1"/>
  <c r="O300" i="41"/>
  <c r="P300" i="41" s="1"/>
  <c r="M300" i="41" s="1"/>
  <c r="I300" i="41" s="1"/>
  <c r="O316" i="41"/>
  <c r="P316" i="41" s="1"/>
  <c r="M316" i="41" s="1"/>
  <c r="I316" i="41" s="1"/>
  <c r="O332" i="41"/>
  <c r="P332" i="41" s="1"/>
  <c r="M332" i="41" s="1"/>
  <c r="I332" i="41" s="1"/>
  <c r="O338" i="41"/>
  <c r="P338" i="41" s="1"/>
  <c r="M338" i="41" s="1"/>
  <c r="I338" i="41" s="1"/>
  <c r="O422" i="41"/>
  <c r="P422" i="41" s="1"/>
  <c r="M422" i="41" s="1"/>
  <c r="I422" i="41" s="1"/>
  <c r="O484" i="41"/>
  <c r="P484" i="41" s="1"/>
  <c r="M484" i="41" s="1"/>
  <c r="I484" i="41" s="1"/>
  <c r="O32" i="43"/>
  <c r="P32" i="43" s="1"/>
  <c r="M32" i="43" s="1"/>
  <c r="I32" i="43" s="1"/>
  <c r="O40" i="43"/>
  <c r="P40" i="43" s="1"/>
  <c r="M40" i="43" s="1"/>
  <c r="I40" i="43" s="1"/>
  <c r="O56" i="43"/>
  <c r="P56" i="43" s="1"/>
  <c r="M56" i="43" s="1"/>
  <c r="I56" i="43" s="1"/>
  <c r="O158" i="43"/>
  <c r="P158" i="43" s="1"/>
  <c r="M158" i="43" s="1"/>
  <c r="I158" i="43" s="1"/>
  <c r="O166" i="43"/>
  <c r="P166" i="43" s="1"/>
  <c r="M166" i="43" s="1"/>
  <c r="I166" i="43" s="1"/>
  <c r="O196" i="43"/>
  <c r="P196" i="43" s="1"/>
  <c r="M196" i="43" s="1"/>
  <c r="I196" i="43" s="1"/>
  <c r="O210" i="43"/>
  <c r="P210" i="43" s="1"/>
  <c r="M210" i="43" s="1"/>
  <c r="I210" i="43" s="1"/>
  <c r="O218" i="43"/>
  <c r="P218" i="43" s="1"/>
  <c r="M218" i="43" s="1"/>
  <c r="I218" i="43" s="1"/>
  <c r="O238" i="43"/>
  <c r="P238" i="43" s="1"/>
  <c r="M238" i="43" s="1"/>
  <c r="I238" i="43" s="1"/>
  <c r="O280" i="43"/>
  <c r="P280" i="43" s="1"/>
  <c r="M280" i="43" s="1"/>
  <c r="I280" i="43" s="1"/>
  <c r="O294" i="43"/>
  <c r="P294" i="43" s="1"/>
  <c r="M294" i="43" s="1"/>
  <c r="I294" i="43" s="1"/>
  <c r="O296" i="43"/>
  <c r="P296" i="43" s="1"/>
  <c r="M296" i="43" s="1"/>
  <c r="I296" i="43" s="1"/>
  <c r="O312" i="43"/>
  <c r="P312" i="43" s="1"/>
  <c r="M312" i="43" s="1"/>
  <c r="I312" i="43" s="1"/>
  <c r="O432" i="43"/>
  <c r="P432" i="43" s="1"/>
  <c r="M432" i="43" s="1"/>
  <c r="I432" i="43" s="1"/>
  <c r="O67" i="45"/>
  <c r="P67" i="45" s="1"/>
  <c r="M67" i="45" s="1"/>
  <c r="I67" i="45" s="1"/>
  <c r="O83" i="45"/>
  <c r="P83" i="45" s="1"/>
  <c r="M83" i="45" s="1"/>
  <c r="I83" i="45" s="1"/>
  <c r="O87" i="45"/>
  <c r="P87" i="45" s="1"/>
  <c r="M87" i="45" s="1"/>
  <c r="I87" i="45" s="1"/>
  <c r="O99" i="45"/>
  <c r="P99" i="45" s="1"/>
  <c r="M99" i="45" s="1"/>
  <c r="I99" i="45" s="1"/>
  <c r="O103" i="45"/>
  <c r="P103" i="45" s="1"/>
  <c r="M103" i="45" s="1"/>
  <c r="I103" i="45" s="1"/>
  <c r="O207" i="45"/>
  <c r="P207" i="45" s="1"/>
  <c r="M207" i="45" s="1"/>
  <c r="I207" i="45" s="1"/>
  <c r="O213" i="45"/>
  <c r="P213" i="45" s="1"/>
  <c r="M213" i="45" s="1"/>
  <c r="I213" i="45" s="1"/>
  <c r="O215" i="45"/>
  <c r="P215" i="45" s="1"/>
  <c r="M215" i="45" s="1"/>
  <c r="I215" i="45" s="1"/>
  <c r="O281" i="45"/>
  <c r="P281" i="45" s="1"/>
  <c r="M281" i="45" s="1"/>
  <c r="I281" i="45" s="1"/>
  <c r="O283" i="45"/>
  <c r="P283" i="45" s="1"/>
  <c r="M283" i="45" s="1"/>
  <c r="I283" i="45" s="1"/>
  <c r="O285" i="45"/>
  <c r="P285" i="45" s="1"/>
  <c r="M285" i="45" s="1"/>
  <c r="I285" i="45" s="1"/>
  <c r="O287" i="45"/>
  <c r="P287" i="45" s="1"/>
  <c r="M287" i="45" s="1"/>
  <c r="I287" i="45" s="1"/>
  <c r="O289" i="45"/>
  <c r="P289" i="45" s="1"/>
  <c r="M289" i="45" s="1"/>
  <c r="I289" i="45" s="1"/>
  <c r="O291" i="45"/>
  <c r="P291" i="45" s="1"/>
  <c r="M291" i="45" s="1"/>
  <c r="I291" i="45" s="1"/>
  <c r="O293" i="45"/>
  <c r="P293" i="45" s="1"/>
  <c r="M293" i="45" s="1"/>
  <c r="I293" i="45" s="1"/>
  <c r="O297" i="45"/>
  <c r="P297" i="45" s="1"/>
  <c r="M297" i="45" s="1"/>
  <c r="I297" i="45" s="1"/>
  <c r="O299" i="45"/>
  <c r="P299" i="45" s="1"/>
  <c r="M299" i="45" s="1"/>
  <c r="I299" i="45" s="1"/>
  <c r="O301" i="45"/>
  <c r="P301" i="45" s="1"/>
  <c r="M301" i="45" s="1"/>
  <c r="I301" i="45" s="1"/>
  <c r="O303" i="45"/>
  <c r="P303" i="45" s="1"/>
  <c r="M303" i="45" s="1"/>
  <c r="I303" i="45" s="1"/>
  <c r="O305" i="45"/>
  <c r="P305" i="45" s="1"/>
  <c r="M305" i="45" s="1"/>
  <c r="I305" i="45" s="1"/>
  <c r="O307" i="45"/>
  <c r="P307" i="45" s="1"/>
  <c r="M307" i="45" s="1"/>
  <c r="I307" i="45" s="1"/>
  <c r="O309" i="45"/>
  <c r="P309" i="45" s="1"/>
  <c r="M309" i="45" s="1"/>
  <c r="I309" i="45" s="1"/>
  <c r="O313" i="45"/>
  <c r="P313" i="45" s="1"/>
  <c r="M313" i="45" s="1"/>
  <c r="I313" i="45" s="1"/>
  <c r="O315" i="45"/>
  <c r="P315" i="45" s="1"/>
  <c r="M315" i="45" s="1"/>
  <c r="I315" i="45" s="1"/>
  <c r="O317" i="45"/>
  <c r="P317" i="45" s="1"/>
  <c r="M317" i="45" s="1"/>
  <c r="I317" i="45" s="1"/>
  <c r="O319" i="45"/>
  <c r="P319" i="45" s="1"/>
  <c r="M319" i="45" s="1"/>
  <c r="I319" i="45" s="1"/>
  <c r="O321" i="45"/>
  <c r="P321" i="45" s="1"/>
  <c r="M321" i="45" s="1"/>
  <c r="I321" i="45" s="1"/>
  <c r="O323" i="45"/>
  <c r="P323" i="45" s="1"/>
  <c r="M323" i="45" s="1"/>
  <c r="I323" i="45" s="1"/>
  <c r="O325" i="45"/>
  <c r="P325" i="45" s="1"/>
  <c r="M325" i="45" s="1"/>
  <c r="I325" i="45" s="1"/>
  <c r="O329" i="45"/>
  <c r="P329" i="45" s="1"/>
  <c r="M329" i="45" s="1"/>
  <c r="I329" i="45" s="1"/>
  <c r="O331" i="45"/>
  <c r="P331" i="45" s="1"/>
  <c r="M331" i="45" s="1"/>
  <c r="I331" i="45" s="1"/>
  <c r="O335" i="45"/>
  <c r="P335" i="45" s="1"/>
  <c r="M335" i="45" s="1"/>
  <c r="I335" i="45" s="1"/>
  <c r="O339" i="45"/>
  <c r="P339" i="45" s="1"/>
  <c r="M339" i="45" s="1"/>
  <c r="I339" i="45" s="1"/>
  <c r="O345" i="45"/>
  <c r="P345" i="45" s="1"/>
  <c r="M345" i="45" s="1"/>
  <c r="I345" i="45" s="1"/>
  <c r="O347" i="45"/>
  <c r="P347" i="45" s="1"/>
  <c r="M347" i="45" s="1"/>
  <c r="I347" i="45" s="1"/>
  <c r="O349" i="45"/>
  <c r="P349" i="45" s="1"/>
  <c r="M349" i="45" s="1"/>
  <c r="I349" i="45" s="1"/>
  <c r="O351" i="45"/>
  <c r="P351" i="45" s="1"/>
  <c r="M351" i="45" s="1"/>
  <c r="I351" i="45" s="1"/>
  <c r="O353" i="45"/>
  <c r="P353" i="45" s="1"/>
  <c r="M353" i="45" s="1"/>
  <c r="I353" i="45" s="1"/>
  <c r="O355" i="45"/>
  <c r="P355" i="45" s="1"/>
  <c r="M355" i="45" s="1"/>
  <c r="I355" i="45" s="1"/>
  <c r="O357" i="45"/>
  <c r="P357" i="45" s="1"/>
  <c r="M357" i="45" s="1"/>
  <c r="I357" i="45" s="1"/>
  <c r="O361" i="45"/>
  <c r="P361" i="45" s="1"/>
  <c r="M361" i="45" s="1"/>
  <c r="I361" i="45" s="1"/>
  <c r="O369" i="45"/>
  <c r="P369" i="45" s="1"/>
  <c r="M369" i="45" s="1"/>
  <c r="I369" i="45" s="1"/>
  <c r="O373" i="45"/>
  <c r="P373" i="45" s="1"/>
  <c r="M373" i="45" s="1"/>
  <c r="I373" i="45" s="1"/>
  <c r="O381" i="45"/>
  <c r="P381" i="45" s="1"/>
  <c r="M381" i="45" s="1"/>
  <c r="I381" i="45" s="1"/>
  <c r="O385" i="45"/>
  <c r="P385" i="45" s="1"/>
  <c r="M385" i="45" s="1"/>
  <c r="I385" i="45" s="1"/>
  <c r="O389" i="45"/>
  <c r="P389" i="45" s="1"/>
  <c r="M389" i="45" s="1"/>
  <c r="I389" i="45" s="1"/>
  <c r="O393" i="45"/>
  <c r="P393" i="45" s="1"/>
  <c r="M393" i="45" s="1"/>
  <c r="I393" i="45" s="1"/>
  <c r="O401" i="45"/>
  <c r="P401" i="45" s="1"/>
  <c r="M401" i="45" s="1"/>
  <c r="I401" i="45" s="1"/>
  <c r="O405" i="45"/>
  <c r="P405" i="45" s="1"/>
  <c r="M405" i="45" s="1"/>
  <c r="I405" i="45" s="1"/>
  <c r="O411" i="45"/>
  <c r="P411" i="45" s="1"/>
  <c r="M411" i="45" s="1"/>
  <c r="I411" i="45" s="1"/>
  <c r="O415" i="45"/>
  <c r="P415" i="45" s="1"/>
  <c r="M415" i="45" s="1"/>
  <c r="I415" i="45" s="1"/>
  <c r="O417" i="45"/>
  <c r="P417" i="45" s="1"/>
  <c r="M417" i="45" s="1"/>
  <c r="I417" i="45" s="1"/>
  <c r="O18" i="47"/>
  <c r="P18" i="47" s="1"/>
  <c r="M18" i="47" s="1"/>
  <c r="I18" i="47" s="1"/>
  <c r="O20" i="47"/>
  <c r="P20" i="47" s="1"/>
  <c r="M20" i="47" s="1"/>
  <c r="I20" i="47" s="1"/>
  <c r="O22" i="47"/>
  <c r="P22" i="47" s="1"/>
  <c r="M22" i="47" s="1"/>
  <c r="I22" i="47" s="1"/>
  <c r="O26" i="47"/>
  <c r="P26" i="47" s="1"/>
  <c r="M26" i="47" s="1"/>
  <c r="I26" i="47" s="1"/>
  <c r="O28" i="47"/>
  <c r="P28" i="47" s="1"/>
  <c r="M28" i="47" s="1"/>
  <c r="I28" i="47" s="1"/>
  <c r="O30" i="47"/>
  <c r="P30" i="47" s="1"/>
  <c r="M30" i="47" s="1"/>
  <c r="I30" i="47" s="1"/>
  <c r="O32" i="47"/>
  <c r="P32" i="47" s="1"/>
  <c r="M32" i="47" s="1"/>
  <c r="I32" i="47" s="1"/>
  <c r="O38" i="47"/>
  <c r="P38" i="47" s="1"/>
  <c r="M38" i="47" s="1"/>
  <c r="I38" i="47" s="1"/>
  <c r="O40" i="47"/>
  <c r="P40" i="47" s="1"/>
  <c r="M40" i="47" s="1"/>
  <c r="I40" i="47" s="1"/>
  <c r="O42" i="47"/>
  <c r="P42" i="47" s="1"/>
  <c r="M42" i="47" s="1"/>
  <c r="I42" i="47" s="1"/>
  <c r="O44" i="47"/>
  <c r="P44" i="47" s="1"/>
  <c r="M44" i="47" s="1"/>
  <c r="I44" i="47" s="1"/>
  <c r="O48" i="47"/>
  <c r="P48" i="47" s="1"/>
  <c r="M48" i="47" s="1"/>
  <c r="I48" i="47" s="1"/>
  <c r="O50" i="47"/>
  <c r="P50" i="47" s="1"/>
  <c r="M50" i="47" s="1"/>
  <c r="I50" i="47" s="1"/>
  <c r="O52" i="47"/>
  <c r="P52" i="47" s="1"/>
  <c r="M52" i="47" s="1"/>
  <c r="I52" i="47" s="1"/>
  <c r="O54" i="47"/>
  <c r="P54" i="47" s="1"/>
  <c r="M54" i="47" s="1"/>
  <c r="I54" i="47" s="1"/>
  <c r="O56" i="47"/>
  <c r="P56" i="47" s="1"/>
  <c r="M56" i="47" s="1"/>
  <c r="I56" i="47" s="1"/>
  <c r="O60" i="47"/>
  <c r="P60" i="47" s="1"/>
  <c r="M60" i="47" s="1"/>
  <c r="I60" i="47" s="1"/>
  <c r="O64" i="47"/>
  <c r="P64" i="47" s="1"/>
  <c r="M64" i="47" s="1"/>
  <c r="I64" i="47" s="1"/>
  <c r="O66" i="47"/>
  <c r="P66" i="47" s="1"/>
  <c r="M66" i="47" s="1"/>
  <c r="I66" i="47" s="1"/>
  <c r="O68" i="47"/>
  <c r="P68" i="47" s="1"/>
  <c r="M68" i="47" s="1"/>
  <c r="I68" i="47" s="1"/>
  <c r="O72" i="47"/>
  <c r="P72" i="47" s="1"/>
  <c r="M72" i="47" s="1"/>
  <c r="I72" i="47" s="1"/>
  <c r="O74" i="47"/>
  <c r="P74" i="47" s="1"/>
  <c r="M74" i="47" s="1"/>
  <c r="I74" i="47" s="1"/>
  <c r="O76" i="47"/>
  <c r="P76" i="47" s="1"/>
  <c r="M76" i="47" s="1"/>
  <c r="I76" i="47" s="1"/>
  <c r="O78" i="47"/>
  <c r="P78" i="47" s="1"/>
  <c r="M78" i="47" s="1"/>
  <c r="I78" i="47" s="1"/>
  <c r="O82" i="47"/>
  <c r="P82" i="47" s="1"/>
  <c r="M82" i="47" s="1"/>
  <c r="I82" i="47" s="1"/>
  <c r="O84" i="47"/>
  <c r="P84" i="47" s="1"/>
  <c r="M84" i="47" s="1"/>
  <c r="I84" i="47" s="1"/>
  <c r="O86" i="47"/>
  <c r="P86" i="47" s="1"/>
  <c r="M86" i="47" s="1"/>
  <c r="I86" i="47" s="1"/>
  <c r="O88" i="47"/>
  <c r="P88" i="47" s="1"/>
  <c r="M88" i="47" s="1"/>
  <c r="I88" i="47" s="1"/>
  <c r="O92" i="47"/>
  <c r="P92" i="47" s="1"/>
  <c r="M92" i="47" s="1"/>
  <c r="I92" i="47" s="1"/>
  <c r="O94" i="47"/>
  <c r="P94" i="47" s="1"/>
  <c r="M94" i="47" s="1"/>
  <c r="I94" i="47" s="1"/>
  <c r="O96" i="47"/>
  <c r="P96" i="47" s="1"/>
  <c r="M96" i="47" s="1"/>
  <c r="I96" i="47" s="1"/>
  <c r="O100" i="47"/>
  <c r="P100" i="47" s="1"/>
  <c r="M100" i="47" s="1"/>
  <c r="I100" i="47" s="1"/>
  <c r="O102" i="47"/>
  <c r="P102" i="47" s="1"/>
  <c r="M102" i="47" s="1"/>
  <c r="I102" i="47" s="1"/>
  <c r="O104" i="47"/>
  <c r="P104" i="47" s="1"/>
  <c r="M104" i="47" s="1"/>
  <c r="I104" i="47" s="1"/>
  <c r="O108" i="47"/>
  <c r="P108" i="47" s="1"/>
  <c r="M108" i="47" s="1"/>
  <c r="I108" i="47" s="1"/>
  <c r="O110" i="47"/>
  <c r="P110" i="47" s="1"/>
  <c r="M110" i="47" s="1"/>
  <c r="I110" i="47" s="1"/>
  <c r="O112" i="47"/>
  <c r="P112" i="47" s="1"/>
  <c r="M112" i="47" s="1"/>
  <c r="I112" i="47" s="1"/>
  <c r="O116" i="47"/>
  <c r="P116" i="47" s="1"/>
  <c r="M116" i="47" s="1"/>
  <c r="I116" i="47" s="1"/>
  <c r="O118" i="47"/>
  <c r="P118" i="47" s="1"/>
  <c r="M118" i="47" s="1"/>
  <c r="I118" i="47" s="1"/>
  <c r="O120" i="47"/>
  <c r="P120" i="47" s="1"/>
  <c r="M120" i="47" s="1"/>
  <c r="I120" i="47" s="1"/>
  <c r="O124" i="47"/>
  <c r="P124" i="47" s="1"/>
  <c r="M124" i="47" s="1"/>
  <c r="I124" i="47" s="1"/>
  <c r="O126" i="47"/>
  <c r="P126" i="47" s="1"/>
  <c r="M126" i="47" s="1"/>
  <c r="I126" i="47" s="1"/>
  <c r="O128" i="47"/>
  <c r="P128" i="47" s="1"/>
  <c r="M128" i="47" s="1"/>
  <c r="I128" i="47" s="1"/>
  <c r="O132" i="47"/>
  <c r="P132" i="47" s="1"/>
  <c r="M132" i="47" s="1"/>
  <c r="I132" i="47" s="1"/>
  <c r="O134" i="47"/>
  <c r="P134" i="47" s="1"/>
  <c r="M134" i="47" s="1"/>
  <c r="I134" i="47" s="1"/>
  <c r="O138" i="47"/>
  <c r="P138" i="47" s="1"/>
  <c r="M138" i="47" s="1"/>
  <c r="I138" i="47" s="1"/>
  <c r="O140" i="47"/>
  <c r="P140" i="47" s="1"/>
  <c r="M140" i="47" s="1"/>
  <c r="I140" i="47" s="1"/>
  <c r="O142" i="47"/>
  <c r="P142" i="47" s="1"/>
  <c r="M142" i="47" s="1"/>
  <c r="I142" i="47" s="1"/>
  <c r="O154" i="47"/>
  <c r="P154" i="47" s="1"/>
  <c r="M154" i="47" s="1"/>
  <c r="I154" i="47" s="1"/>
  <c r="O158" i="47"/>
  <c r="P158" i="47" s="1"/>
  <c r="M158" i="47" s="1"/>
  <c r="I158" i="47" s="1"/>
  <c r="O162" i="47"/>
  <c r="P162" i="47" s="1"/>
  <c r="M162" i="47" s="1"/>
  <c r="I162" i="47" s="1"/>
  <c r="O164" i="47"/>
  <c r="P164" i="47" s="1"/>
  <c r="M164" i="47" s="1"/>
  <c r="I164" i="47" s="1"/>
  <c r="O166" i="47"/>
  <c r="P166" i="47" s="1"/>
  <c r="M166" i="47" s="1"/>
  <c r="I166" i="47" s="1"/>
  <c r="O170" i="47"/>
  <c r="P170" i="47" s="1"/>
  <c r="M170" i="47" s="1"/>
  <c r="I170" i="47" s="1"/>
  <c r="O172" i="47"/>
  <c r="P172" i="47" s="1"/>
  <c r="M172" i="47" s="1"/>
  <c r="I172" i="47" s="1"/>
  <c r="O174" i="47"/>
  <c r="P174" i="47" s="1"/>
  <c r="M174" i="47" s="1"/>
  <c r="I174" i="47" s="1"/>
  <c r="O240" i="47"/>
  <c r="P240" i="47" s="1"/>
  <c r="M240" i="47" s="1"/>
  <c r="I240" i="47" s="1"/>
  <c r="O244" i="47"/>
  <c r="P244" i="47" s="1"/>
  <c r="M244" i="47" s="1"/>
  <c r="I244" i="47" s="1"/>
  <c r="O252" i="47"/>
  <c r="P252" i="47" s="1"/>
  <c r="M252" i="47" s="1"/>
  <c r="I252" i="47" s="1"/>
  <c r="O256" i="47"/>
  <c r="P256" i="47" s="1"/>
  <c r="M256" i="47" s="1"/>
  <c r="I256" i="47" s="1"/>
  <c r="O260" i="47"/>
  <c r="P260" i="47" s="1"/>
  <c r="M260" i="47" s="1"/>
  <c r="I260" i="47" s="1"/>
  <c r="O264" i="47"/>
  <c r="P264" i="47" s="1"/>
  <c r="M264" i="47" s="1"/>
  <c r="I264" i="47" s="1"/>
  <c r="O268" i="47"/>
  <c r="P268" i="47" s="1"/>
  <c r="M268" i="47" s="1"/>
  <c r="I268" i="47" s="1"/>
  <c r="O272" i="47"/>
  <c r="P272" i="47" s="1"/>
  <c r="M272" i="47" s="1"/>
  <c r="I272" i="47" s="1"/>
  <c r="O276" i="47"/>
  <c r="P276" i="47" s="1"/>
  <c r="M276" i="47" s="1"/>
  <c r="I276" i="47" s="1"/>
  <c r="O278" i="47"/>
  <c r="P278" i="47" s="1"/>
  <c r="M278" i="47" s="1"/>
  <c r="I278" i="47" s="1"/>
  <c r="O280" i="47"/>
  <c r="P280" i="47" s="1"/>
  <c r="M280" i="47" s="1"/>
  <c r="I280" i="47" s="1"/>
  <c r="O284" i="47"/>
  <c r="P284" i="47" s="1"/>
  <c r="M284" i="47" s="1"/>
  <c r="I284" i="47" s="1"/>
  <c r="O288" i="47"/>
  <c r="P288" i="47" s="1"/>
  <c r="M288" i="47" s="1"/>
  <c r="I288" i="47" s="1"/>
  <c r="O292" i="47"/>
  <c r="P292" i="47" s="1"/>
  <c r="M292" i="47" s="1"/>
  <c r="I292" i="47" s="1"/>
  <c r="O296" i="47"/>
  <c r="P296" i="47" s="1"/>
  <c r="M296" i="47" s="1"/>
  <c r="I296" i="47" s="1"/>
  <c r="O300" i="47"/>
  <c r="P300" i="47" s="1"/>
  <c r="M300" i="47" s="1"/>
  <c r="I300" i="47" s="1"/>
  <c r="O304" i="47"/>
  <c r="P304" i="47" s="1"/>
  <c r="M304" i="47" s="1"/>
  <c r="I304" i="47" s="1"/>
  <c r="O308" i="47"/>
  <c r="P308" i="47" s="1"/>
  <c r="M308" i="47" s="1"/>
  <c r="I308" i="47" s="1"/>
  <c r="O312" i="47"/>
  <c r="P312" i="47" s="1"/>
  <c r="M312" i="47" s="1"/>
  <c r="I312" i="47" s="1"/>
  <c r="O316" i="47"/>
  <c r="P316" i="47" s="1"/>
  <c r="M316" i="47" s="1"/>
  <c r="I316" i="47" s="1"/>
  <c r="O324" i="47"/>
  <c r="P324" i="47" s="1"/>
  <c r="M324" i="47" s="1"/>
  <c r="I324" i="47" s="1"/>
  <c r="O328" i="47"/>
  <c r="P328" i="47" s="1"/>
  <c r="M328" i="47" s="1"/>
  <c r="I328" i="47" s="1"/>
  <c r="O332" i="47"/>
  <c r="P332" i="47" s="1"/>
  <c r="M332" i="47" s="1"/>
  <c r="I332" i="47" s="1"/>
  <c r="O336" i="47"/>
  <c r="P336" i="47" s="1"/>
  <c r="M336" i="47" s="1"/>
  <c r="I336" i="47" s="1"/>
  <c r="O348" i="47"/>
  <c r="P348" i="47" s="1"/>
  <c r="M348" i="47" s="1"/>
  <c r="I348" i="47" s="1"/>
  <c r="O350" i="47"/>
  <c r="P350" i="47" s="1"/>
  <c r="M350" i="47" s="1"/>
  <c r="I350" i="47" s="1"/>
  <c r="O352" i="47"/>
  <c r="P352" i="47" s="1"/>
  <c r="M352" i="47" s="1"/>
  <c r="I352" i="47" s="1"/>
  <c r="O354" i="47"/>
  <c r="P354" i="47" s="1"/>
  <c r="M354" i="47" s="1"/>
  <c r="I354" i="47" s="1"/>
  <c r="O356" i="47"/>
  <c r="P356" i="47" s="1"/>
  <c r="M356" i="47" s="1"/>
  <c r="I356" i="47" s="1"/>
  <c r="O358" i="47"/>
  <c r="P358" i="47" s="1"/>
  <c r="M358" i="47" s="1"/>
  <c r="I358" i="47" s="1"/>
  <c r="O378" i="47"/>
  <c r="P378" i="47" s="1"/>
  <c r="M378" i="47" s="1"/>
  <c r="I378" i="47" s="1"/>
  <c r="O386" i="47"/>
  <c r="P386" i="47" s="1"/>
  <c r="M386" i="47" s="1"/>
  <c r="I386" i="47" s="1"/>
  <c r="O390" i="47"/>
  <c r="P390" i="47" s="1"/>
  <c r="M390" i="47" s="1"/>
  <c r="I390" i="47" s="1"/>
  <c r="O394" i="47"/>
  <c r="P394" i="47" s="1"/>
  <c r="M394" i="47" s="1"/>
  <c r="I394" i="47" s="1"/>
  <c r="O402" i="47"/>
  <c r="P402" i="47" s="1"/>
  <c r="M402" i="47" s="1"/>
  <c r="I402" i="47" s="1"/>
  <c r="O412" i="47"/>
  <c r="P412" i="47" s="1"/>
  <c r="M412" i="47" s="1"/>
  <c r="I412" i="47" s="1"/>
  <c r="O416" i="47"/>
  <c r="P416" i="47" s="1"/>
  <c r="M416" i="47" s="1"/>
  <c r="I416" i="47" s="1"/>
  <c r="O424" i="47"/>
  <c r="P424" i="47" s="1"/>
  <c r="M424" i="47" s="1"/>
  <c r="I424" i="47" s="1"/>
  <c r="O432" i="47"/>
  <c r="P432" i="47" s="1"/>
  <c r="M432" i="47" s="1"/>
  <c r="I432" i="47" s="1"/>
  <c r="O440" i="47"/>
  <c r="P440" i="47" s="1"/>
  <c r="M440" i="47" s="1"/>
  <c r="I440" i="47" s="1"/>
  <c r="O448" i="47"/>
  <c r="P448" i="47" s="1"/>
  <c r="M448" i="47" s="1"/>
  <c r="I448" i="47" s="1"/>
  <c r="O452" i="47"/>
  <c r="P452" i="47" s="1"/>
  <c r="M452" i="47" s="1"/>
  <c r="I452" i="47" s="1"/>
  <c r="O462" i="47"/>
  <c r="P462" i="47" s="1"/>
  <c r="M462" i="47" s="1"/>
  <c r="I462" i="47" s="1"/>
  <c r="O478" i="47"/>
  <c r="P478" i="47" s="1"/>
  <c r="M478" i="47" s="1"/>
  <c r="I478" i="47" s="1"/>
  <c r="O480" i="47"/>
  <c r="P480" i="47" s="1"/>
  <c r="M480" i="47" s="1"/>
  <c r="I480" i="47" s="1"/>
  <c r="O88" i="49"/>
  <c r="P88" i="49" s="1"/>
  <c r="M88" i="49" s="1"/>
  <c r="I88" i="49" s="1"/>
  <c r="O163" i="49"/>
  <c r="P163" i="49" s="1"/>
  <c r="M163" i="49" s="1"/>
  <c r="I163" i="49" s="1"/>
  <c r="O167" i="49"/>
  <c r="P167" i="49" s="1"/>
  <c r="M167" i="49" s="1"/>
  <c r="I167" i="49" s="1"/>
  <c r="O188" i="49"/>
  <c r="P188" i="49" s="1"/>
  <c r="M188" i="49" s="1"/>
  <c r="I188" i="49" s="1"/>
  <c r="O190" i="49"/>
  <c r="P190" i="49" s="1"/>
  <c r="M190" i="49" s="1"/>
  <c r="I190" i="49" s="1"/>
  <c r="O222" i="49"/>
  <c r="P222" i="49" s="1"/>
  <c r="M222" i="49" s="1"/>
  <c r="I222" i="49" s="1"/>
  <c r="O232" i="49"/>
  <c r="P232" i="49" s="1"/>
  <c r="M232" i="49" s="1"/>
  <c r="I232" i="49" s="1"/>
  <c r="O244" i="49"/>
  <c r="P244" i="49" s="1"/>
  <c r="M244" i="49" s="1"/>
  <c r="I244" i="49" s="1"/>
  <c r="O252" i="49"/>
  <c r="P252" i="49" s="1"/>
  <c r="M252" i="49" s="1"/>
  <c r="I252" i="49" s="1"/>
  <c r="O258" i="49"/>
  <c r="P258" i="49" s="1"/>
  <c r="M258" i="49" s="1"/>
  <c r="I258" i="49" s="1"/>
  <c r="O262" i="49"/>
  <c r="P262" i="49" s="1"/>
  <c r="M262" i="49" s="1"/>
  <c r="I262" i="49" s="1"/>
  <c r="O333" i="49"/>
  <c r="P333" i="49" s="1"/>
  <c r="M333" i="49" s="1"/>
  <c r="I333" i="49" s="1"/>
  <c r="O335" i="49"/>
  <c r="P335" i="49" s="1"/>
  <c r="M335" i="49" s="1"/>
  <c r="I335" i="49" s="1"/>
  <c r="O339" i="49"/>
  <c r="P339" i="49" s="1"/>
  <c r="M339" i="49" s="1"/>
  <c r="I339" i="49" s="1"/>
  <c r="O343" i="49"/>
  <c r="P343" i="49" s="1"/>
  <c r="M343" i="49" s="1"/>
  <c r="I343" i="49" s="1"/>
  <c r="O345" i="49"/>
  <c r="P345" i="49" s="1"/>
  <c r="M345" i="49" s="1"/>
  <c r="I345" i="49" s="1"/>
  <c r="O347" i="49"/>
  <c r="P347" i="49" s="1"/>
  <c r="M347" i="49" s="1"/>
  <c r="I347" i="49" s="1"/>
  <c r="O349" i="49"/>
  <c r="P349" i="49" s="1"/>
  <c r="M349" i="49" s="1"/>
  <c r="I349" i="49" s="1"/>
  <c r="O351" i="49"/>
  <c r="P351" i="49" s="1"/>
  <c r="M351" i="49" s="1"/>
  <c r="I351" i="49" s="1"/>
  <c r="O355" i="49"/>
  <c r="P355" i="49" s="1"/>
  <c r="M355" i="49" s="1"/>
  <c r="I355" i="49" s="1"/>
  <c r="O357" i="49"/>
  <c r="P357" i="49" s="1"/>
  <c r="M357" i="49" s="1"/>
  <c r="I357" i="49" s="1"/>
  <c r="O361" i="49"/>
  <c r="P361" i="49" s="1"/>
  <c r="M361" i="49" s="1"/>
  <c r="I361" i="49" s="1"/>
  <c r="O363" i="49"/>
  <c r="P363" i="49" s="1"/>
  <c r="M363" i="49" s="1"/>
  <c r="I363" i="49" s="1"/>
  <c r="O365" i="49"/>
  <c r="P365" i="49" s="1"/>
  <c r="M365" i="49" s="1"/>
  <c r="I365" i="49" s="1"/>
  <c r="O369" i="49"/>
  <c r="P369" i="49" s="1"/>
  <c r="M369" i="49" s="1"/>
  <c r="I369" i="49" s="1"/>
  <c r="O373" i="49"/>
  <c r="P373" i="49" s="1"/>
  <c r="M373" i="49" s="1"/>
  <c r="I373" i="49" s="1"/>
  <c r="O415" i="49"/>
  <c r="P415" i="49" s="1"/>
  <c r="M415" i="49" s="1"/>
  <c r="I415" i="49" s="1"/>
  <c r="O417" i="49"/>
  <c r="P417" i="49" s="1"/>
  <c r="M417" i="49" s="1"/>
  <c r="I417" i="49" s="1"/>
  <c r="O130" i="41"/>
  <c r="P130" i="41" s="1"/>
  <c r="M130" i="41" s="1"/>
  <c r="I130" i="41" s="1"/>
  <c r="P450" i="41"/>
  <c r="M450" i="41" s="1"/>
  <c r="I450" i="41" s="1"/>
  <c r="P142" i="41"/>
  <c r="M142" i="41" s="1"/>
  <c r="I142" i="41" s="1"/>
  <c r="P158" i="41"/>
  <c r="M158" i="41" s="1"/>
  <c r="I158" i="41" s="1"/>
  <c r="P59" i="7"/>
  <c r="M59" i="7" s="1"/>
  <c r="I59" i="7" s="1"/>
  <c r="P183" i="39"/>
  <c r="M183" i="39" s="1"/>
  <c r="I183" i="39" s="1"/>
  <c r="P335" i="7"/>
  <c r="M335" i="7" s="1"/>
  <c r="I335" i="7" s="1"/>
  <c r="P250" i="41"/>
  <c r="M250" i="41" s="1"/>
  <c r="I250" i="41" s="1"/>
  <c r="P406" i="39"/>
  <c r="M406" i="39" s="1"/>
  <c r="I406" i="39" s="1"/>
  <c r="P408" i="39"/>
  <c r="M408" i="39" s="1"/>
  <c r="I408" i="39" s="1"/>
  <c r="P289" i="39"/>
  <c r="M289" i="39" s="1"/>
  <c r="I289" i="39" s="1"/>
  <c r="P185" i="39"/>
  <c r="M185" i="39" s="1"/>
  <c r="I185" i="39" s="1"/>
  <c r="P412" i="39"/>
  <c r="M412" i="39" s="1"/>
  <c r="I412" i="39" s="1"/>
  <c r="P383" i="39"/>
  <c r="M383" i="39" s="1"/>
  <c r="I383" i="39" s="1"/>
  <c r="P367" i="39"/>
  <c r="M367" i="39" s="1"/>
  <c r="I367" i="39" s="1"/>
  <c r="P351" i="39"/>
  <c r="M351" i="39" s="1"/>
  <c r="I351" i="39" s="1"/>
  <c r="P335" i="39"/>
  <c r="M335" i="39" s="1"/>
  <c r="I335" i="39" s="1"/>
  <c r="P319" i="39"/>
  <c r="M319" i="39" s="1"/>
  <c r="I319" i="39" s="1"/>
  <c r="P303" i="39"/>
  <c r="M303" i="39" s="1"/>
  <c r="I303" i="39" s="1"/>
  <c r="P283" i="39"/>
  <c r="M283" i="39" s="1"/>
  <c r="I283" i="39" s="1"/>
  <c r="P195" i="39"/>
  <c r="M195" i="39" s="1"/>
  <c r="I195" i="39" s="1"/>
  <c r="P381" i="39"/>
  <c r="M381" i="39" s="1"/>
  <c r="I381" i="39" s="1"/>
  <c r="P317" i="39"/>
  <c r="M317" i="39" s="1"/>
  <c r="I317" i="39" s="1"/>
  <c r="P19" i="39"/>
  <c r="M19" i="39" s="1"/>
  <c r="I19" i="39" s="1"/>
  <c r="P353" i="39"/>
  <c r="M353" i="39" s="1"/>
  <c r="I353" i="39" s="1"/>
  <c r="P321" i="39"/>
  <c r="M321" i="39" s="1"/>
  <c r="I321" i="39" s="1"/>
  <c r="P352" i="41"/>
  <c r="M352" i="41" s="1"/>
  <c r="I352" i="41" s="1"/>
  <c r="P320" i="41"/>
  <c r="M320" i="41" s="1"/>
  <c r="I320" i="41" s="1"/>
  <c r="P288" i="41"/>
  <c r="M288" i="41" s="1"/>
  <c r="I288" i="41" s="1"/>
  <c r="P374" i="41"/>
  <c r="M374" i="41" s="1"/>
  <c r="I374" i="41" s="1"/>
  <c r="P286" i="41"/>
  <c r="M286" i="41" s="1"/>
  <c r="I286" i="41" s="1"/>
  <c r="P266" i="41"/>
  <c r="M266" i="41" s="1"/>
  <c r="I266" i="41" s="1"/>
  <c r="P226" i="41"/>
  <c r="M226" i="41" s="1"/>
  <c r="I226" i="41" s="1"/>
  <c r="P190" i="41"/>
  <c r="M190" i="41" s="1"/>
  <c r="I190" i="41" s="1"/>
  <c r="P290" i="41"/>
  <c r="M290" i="41" s="1"/>
  <c r="I290" i="41" s="1"/>
  <c r="P248" i="41"/>
  <c r="M248" i="41" s="1"/>
  <c r="I248" i="41" s="1"/>
  <c r="P208" i="41"/>
  <c r="M208" i="41" s="1"/>
  <c r="I208" i="41" s="1"/>
  <c r="P126" i="41"/>
  <c r="M126" i="41" s="1"/>
  <c r="I126" i="41" s="1"/>
  <c r="P102" i="41"/>
  <c r="M102" i="41" s="1"/>
  <c r="I102" i="41" s="1"/>
  <c r="P82" i="41"/>
  <c r="M82" i="41" s="1"/>
  <c r="I82" i="41" s="1"/>
  <c r="P295" i="45"/>
  <c r="M295" i="45" s="1"/>
  <c r="I295" i="45" s="1"/>
  <c r="P248" i="47"/>
  <c r="M248" i="47" s="1"/>
  <c r="I248" i="47" s="1"/>
  <c r="P122" i="47"/>
  <c r="M122" i="47" s="1"/>
  <c r="I122" i="47" s="1"/>
  <c r="P90" i="47"/>
  <c r="M90" i="47" s="1"/>
  <c r="I90" i="47" s="1"/>
  <c r="P46" i="47"/>
  <c r="M46" i="47" s="1"/>
  <c r="I46" i="47" s="1"/>
  <c r="P406" i="47"/>
  <c r="M406" i="47" s="1"/>
  <c r="I406" i="47" s="1"/>
  <c r="P128" i="41"/>
  <c r="M128" i="41" s="1"/>
  <c r="I128" i="41" s="1"/>
  <c r="P486" i="41"/>
  <c r="M486" i="41" s="1"/>
  <c r="I486" i="41" s="1"/>
  <c r="P446" i="41"/>
  <c r="M446" i="41" s="1"/>
  <c r="I446" i="41" s="1"/>
  <c r="P122" i="41"/>
  <c r="M122" i="41" s="1"/>
  <c r="I122" i="41" s="1"/>
  <c r="P150" i="41"/>
  <c r="M150" i="41" s="1"/>
  <c r="I150" i="41" s="1"/>
  <c r="P148" i="39"/>
  <c r="M148" i="39" s="1"/>
  <c r="I148" i="39" s="1"/>
  <c r="P258" i="39"/>
  <c r="M258" i="39" s="1"/>
  <c r="I258" i="39" s="1"/>
  <c r="P54" i="39"/>
  <c r="M54" i="39" s="1"/>
  <c r="I54" i="39" s="1"/>
  <c r="P310" i="41"/>
  <c r="M310" i="41" s="1"/>
  <c r="I310" i="41" s="1"/>
  <c r="P109" i="39"/>
  <c r="M109" i="39" s="1"/>
  <c r="I109" i="39" s="1"/>
  <c r="P287" i="7"/>
  <c r="M287" i="7" s="1"/>
  <c r="I287" i="7" s="1"/>
  <c r="P95" i="7"/>
  <c r="M95" i="7" s="1"/>
  <c r="I95" i="7" s="1"/>
  <c r="P424" i="39"/>
  <c r="M424" i="39" s="1"/>
  <c r="I424" i="39" s="1"/>
  <c r="P379" i="39"/>
  <c r="M379" i="39" s="1"/>
  <c r="I379" i="39" s="1"/>
  <c r="P363" i="39"/>
  <c r="M363" i="39" s="1"/>
  <c r="I363" i="39" s="1"/>
  <c r="P347" i="39"/>
  <c r="M347" i="39" s="1"/>
  <c r="I347" i="39" s="1"/>
  <c r="P331" i="39"/>
  <c r="M331" i="39" s="1"/>
  <c r="I331" i="39" s="1"/>
  <c r="P315" i="39"/>
  <c r="M315" i="39" s="1"/>
  <c r="I315" i="39" s="1"/>
  <c r="P299" i="39"/>
  <c r="M299" i="39" s="1"/>
  <c r="I299" i="39" s="1"/>
  <c r="P365" i="39"/>
  <c r="M365" i="39" s="1"/>
  <c r="I365" i="39" s="1"/>
  <c r="P301" i="39"/>
  <c r="M301" i="39" s="1"/>
  <c r="I301" i="39" s="1"/>
  <c r="P103" i="39"/>
  <c r="M103" i="39" s="1"/>
  <c r="I103" i="39" s="1"/>
  <c r="P376" i="41"/>
  <c r="M376" i="41" s="1"/>
  <c r="I376" i="41" s="1"/>
  <c r="P344" i="41"/>
  <c r="M344" i="41" s="1"/>
  <c r="I344" i="41" s="1"/>
  <c r="P312" i="41"/>
  <c r="M312" i="41" s="1"/>
  <c r="I312" i="41" s="1"/>
  <c r="P366" i="41"/>
  <c r="M366" i="41" s="1"/>
  <c r="I366" i="41" s="1"/>
  <c r="P282" i="41"/>
  <c r="M282" i="41" s="1"/>
  <c r="I282" i="41" s="1"/>
  <c r="P238" i="41"/>
  <c r="M238" i="41" s="1"/>
  <c r="I238" i="41" s="1"/>
  <c r="P222" i="41"/>
  <c r="M222" i="41" s="1"/>
  <c r="I222" i="41" s="1"/>
  <c r="P186" i="41"/>
  <c r="M186" i="41" s="1"/>
  <c r="I186" i="41" s="1"/>
  <c r="P280" i="41"/>
  <c r="M280" i="41" s="1"/>
  <c r="I280" i="41" s="1"/>
  <c r="P240" i="41"/>
  <c r="M240" i="41" s="1"/>
  <c r="I240" i="41" s="1"/>
  <c r="P184" i="41"/>
  <c r="M184" i="41" s="1"/>
  <c r="I184" i="41" s="1"/>
  <c r="P154" i="41"/>
  <c r="M154" i="41" s="1"/>
  <c r="I154" i="41" s="1"/>
  <c r="P118" i="41"/>
  <c r="M118" i="41" s="1"/>
  <c r="I118" i="41" s="1"/>
  <c r="P98" i="41"/>
  <c r="M98" i="41" s="1"/>
  <c r="I98" i="41" s="1"/>
  <c r="P74" i="41"/>
  <c r="M74" i="41" s="1"/>
  <c r="I74" i="41" s="1"/>
  <c r="P343" i="45"/>
  <c r="M343" i="45" s="1"/>
  <c r="I343" i="45" s="1"/>
  <c r="P146" i="47"/>
  <c r="M146" i="47" s="1"/>
  <c r="I146" i="47" s="1"/>
  <c r="P114" i="47"/>
  <c r="M114" i="47" s="1"/>
  <c r="I114" i="47" s="1"/>
  <c r="P80" i="47"/>
  <c r="M80" i="47" s="1"/>
  <c r="I80" i="47" s="1"/>
  <c r="P36" i="47"/>
  <c r="M36" i="47" s="1"/>
  <c r="I36" i="47" s="1"/>
  <c r="P344" i="47"/>
  <c r="M344" i="47" s="1"/>
  <c r="I344" i="47" s="1"/>
  <c r="P413" i="45"/>
  <c r="M413" i="45" s="1"/>
  <c r="I413" i="45" s="1"/>
  <c r="P470" i="41"/>
  <c r="M470" i="41" s="1"/>
  <c r="I470" i="41" s="1"/>
  <c r="P424" i="41"/>
  <c r="M424" i="41" s="1"/>
  <c r="I424" i="41" s="1"/>
  <c r="P212" i="41"/>
  <c r="M212" i="41" s="1"/>
  <c r="I212" i="41" s="1"/>
  <c r="P68" i="41"/>
  <c r="M68" i="41" s="1"/>
  <c r="I68" i="41" s="1"/>
  <c r="P260" i="39"/>
  <c r="M260" i="39" s="1"/>
  <c r="I260" i="39" s="1"/>
  <c r="P46" i="39"/>
  <c r="M46" i="39" s="1"/>
  <c r="I46" i="39" s="1"/>
  <c r="P146" i="41"/>
  <c r="M146" i="41" s="1"/>
  <c r="I146" i="41" s="1"/>
  <c r="P138" i="39"/>
  <c r="M138" i="39" s="1"/>
  <c r="I138" i="39" s="1"/>
  <c r="P306" i="41"/>
  <c r="M306" i="41" s="1"/>
  <c r="I306" i="41" s="1"/>
  <c r="P291" i="7"/>
  <c r="M291" i="7" s="1"/>
  <c r="I291" i="7" s="1"/>
  <c r="P155" i="7"/>
  <c r="M155" i="7" s="1"/>
  <c r="I155" i="7" s="1"/>
  <c r="P418" i="39"/>
  <c r="M418" i="39" s="1"/>
  <c r="I418" i="39" s="1"/>
  <c r="P375" i="39"/>
  <c r="M375" i="39" s="1"/>
  <c r="I375" i="39" s="1"/>
  <c r="P359" i="39"/>
  <c r="M359" i="39" s="1"/>
  <c r="I359" i="39" s="1"/>
  <c r="P343" i="39"/>
  <c r="M343" i="39" s="1"/>
  <c r="I343" i="39" s="1"/>
  <c r="P327" i="39"/>
  <c r="M327" i="39" s="1"/>
  <c r="I327" i="39" s="1"/>
  <c r="P311" i="39"/>
  <c r="M311" i="39" s="1"/>
  <c r="I311" i="39" s="1"/>
  <c r="P295" i="39"/>
  <c r="M295" i="39" s="1"/>
  <c r="I295" i="39" s="1"/>
  <c r="P349" i="39"/>
  <c r="M349" i="39" s="1"/>
  <c r="I349" i="39" s="1"/>
  <c r="P79" i="39"/>
  <c r="M79" i="39" s="1"/>
  <c r="I79" i="39" s="1"/>
  <c r="P369" i="39"/>
  <c r="M369" i="39" s="1"/>
  <c r="I369" i="39" s="1"/>
  <c r="P337" i="39"/>
  <c r="M337" i="39" s="1"/>
  <c r="I337" i="39" s="1"/>
  <c r="P305" i="39"/>
  <c r="M305" i="39" s="1"/>
  <c r="I305" i="39" s="1"/>
  <c r="P21" i="39"/>
  <c r="M21" i="39" s="1"/>
  <c r="I21" i="39" s="1"/>
  <c r="P368" i="41"/>
  <c r="M368" i="41" s="1"/>
  <c r="I368" i="41" s="1"/>
  <c r="P336" i="41"/>
  <c r="M336" i="41" s="1"/>
  <c r="I336" i="41" s="1"/>
  <c r="P304" i="41"/>
  <c r="M304" i="41" s="1"/>
  <c r="I304" i="41" s="1"/>
  <c r="P350" i="41"/>
  <c r="M350" i="41" s="1"/>
  <c r="I350" i="41" s="1"/>
  <c r="P278" i="41"/>
  <c r="M278" i="41" s="1"/>
  <c r="I278" i="41" s="1"/>
  <c r="P234" i="41"/>
  <c r="M234" i="41" s="1"/>
  <c r="I234" i="41" s="1"/>
  <c r="P218" i="41"/>
  <c r="M218" i="41" s="1"/>
  <c r="I218" i="41" s="1"/>
  <c r="P178" i="41"/>
  <c r="M178" i="41" s="1"/>
  <c r="I178" i="41" s="1"/>
  <c r="P370" i="41"/>
  <c r="M370" i="41" s="1"/>
  <c r="I370" i="41" s="1"/>
  <c r="P272" i="41"/>
  <c r="M272" i="41" s="1"/>
  <c r="I272" i="41" s="1"/>
  <c r="P224" i="41"/>
  <c r="M224" i="41" s="1"/>
  <c r="I224" i="41" s="1"/>
  <c r="P176" i="41"/>
  <c r="M176" i="41" s="1"/>
  <c r="I176" i="41" s="1"/>
  <c r="P138" i="41"/>
  <c r="M138" i="41" s="1"/>
  <c r="I138" i="41" s="1"/>
  <c r="P114" i="41"/>
  <c r="M114" i="41" s="1"/>
  <c r="I114" i="41" s="1"/>
  <c r="P90" i="41"/>
  <c r="M90" i="41" s="1"/>
  <c r="I90" i="41" s="1"/>
  <c r="P70" i="41"/>
  <c r="M70" i="41" s="1"/>
  <c r="I70" i="41" s="1"/>
  <c r="P48" i="43"/>
  <c r="M48" i="43" s="1"/>
  <c r="I48" i="43" s="1"/>
  <c r="P327" i="45"/>
  <c r="M327" i="45" s="1"/>
  <c r="I327" i="45" s="1"/>
  <c r="P148" i="47"/>
  <c r="M148" i="47" s="1"/>
  <c r="I148" i="47" s="1"/>
  <c r="P106" i="47"/>
  <c r="M106" i="47" s="1"/>
  <c r="I106" i="47" s="1"/>
  <c r="P70" i="47"/>
  <c r="M70" i="47" s="1"/>
  <c r="I70" i="47" s="1"/>
  <c r="P24" i="47"/>
  <c r="M24" i="47" s="1"/>
  <c r="I24" i="47" s="1"/>
  <c r="P120" i="41"/>
  <c r="M120" i="41" s="1"/>
  <c r="I120" i="41" s="1"/>
  <c r="O42" i="40"/>
  <c r="P42" i="40" s="1"/>
  <c r="M42" i="40" s="1"/>
  <c r="I42" i="40" s="1"/>
  <c r="O250" i="40"/>
  <c r="P250" i="40" s="1"/>
  <c r="M250" i="40" s="1"/>
  <c r="I250" i="40" s="1"/>
  <c r="O252" i="40"/>
  <c r="P252" i="40" s="1"/>
  <c r="M252" i="40" s="1"/>
  <c r="I252" i="40" s="1"/>
  <c r="O280" i="40"/>
  <c r="P280" i="40" s="1"/>
  <c r="M280" i="40" s="1"/>
  <c r="I280" i="40" s="1"/>
  <c r="O288" i="40"/>
  <c r="P288" i="40" s="1"/>
  <c r="M288" i="40" s="1"/>
  <c r="I288" i="40" s="1"/>
  <c r="O338" i="40"/>
  <c r="P338" i="40" s="1"/>
  <c r="M338" i="40" s="1"/>
  <c r="I338" i="40" s="1"/>
  <c r="O502" i="40"/>
  <c r="P502" i="40" s="1"/>
  <c r="M502" i="40" s="1"/>
  <c r="I502" i="40" s="1"/>
  <c r="O193" i="42"/>
  <c r="P193" i="42" s="1"/>
  <c r="M193" i="42" s="1"/>
  <c r="I193" i="42" s="1"/>
  <c r="O199" i="42"/>
  <c r="P199" i="42" s="1"/>
  <c r="M199" i="42" s="1"/>
  <c r="I199" i="42" s="1"/>
  <c r="O201" i="42"/>
  <c r="P201" i="42" s="1"/>
  <c r="M201" i="42" s="1"/>
  <c r="I201" i="42" s="1"/>
  <c r="O207" i="42"/>
  <c r="P207" i="42" s="1"/>
  <c r="M207" i="42" s="1"/>
  <c r="I207" i="42" s="1"/>
  <c r="O209" i="42"/>
  <c r="P209" i="42" s="1"/>
  <c r="M209" i="42" s="1"/>
  <c r="I209" i="42" s="1"/>
  <c r="O217" i="42"/>
  <c r="P217" i="42" s="1"/>
  <c r="M217" i="42" s="1"/>
  <c r="I217" i="42" s="1"/>
  <c r="O219" i="42"/>
  <c r="P219" i="42" s="1"/>
  <c r="M219" i="42" s="1"/>
  <c r="I219" i="42" s="1"/>
  <c r="O225" i="42"/>
  <c r="P225" i="42" s="1"/>
  <c r="M225" i="42" s="1"/>
  <c r="I225" i="42" s="1"/>
  <c r="O231" i="42"/>
  <c r="P231" i="42" s="1"/>
  <c r="M231" i="42" s="1"/>
  <c r="I231" i="42" s="1"/>
  <c r="O233" i="42"/>
  <c r="P233" i="42" s="1"/>
  <c r="M233" i="42" s="1"/>
  <c r="I233" i="42" s="1"/>
  <c r="O243" i="42"/>
  <c r="P243" i="42" s="1"/>
  <c r="M243" i="42" s="1"/>
  <c r="I243" i="42" s="1"/>
  <c r="O251" i="42"/>
  <c r="P251" i="42" s="1"/>
  <c r="M251" i="42" s="1"/>
  <c r="I251" i="42" s="1"/>
  <c r="O255" i="42"/>
  <c r="P255" i="42" s="1"/>
  <c r="M255" i="42" s="1"/>
  <c r="I255" i="42" s="1"/>
  <c r="O263" i="42"/>
  <c r="P263" i="42" s="1"/>
  <c r="M263" i="42" s="1"/>
  <c r="I263" i="42" s="1"/>
  <c r="O267" i="42"/>
  <c r="P267" i="42" s="1"/>
  <c r="M267" i="42" s="1"/>
  <c r="I267" i="42" s="1"/>
  <c r="O273" i="42"/>
  <c r="P273" i="42" s="1"/>
  <c r="M273" i="42" s="1"/>
  <c r="I273" i="42" s="1"/>
  <c r="O279" i="42"/>
  <c r="P279" i="42" s="1"/>
  <c r="M279" i="42" s="1"/>
  <c r="I279" i="42" s="1"/>
  <c r="O285" i="42"/>
  <c r="P285" i="42" s="1"/>
  <c r="M285" i="42" s="1"/>
  <c r="I285" i="42" s="1"/>
  <c r="O287" i="42"/>
  <c r="P287" i="42" s="1"/>
  <c r="M287" i="42" s="1"/>
  <c r="I287" i="42" s="1"/>
  <c r="O293" i="42"/>
  <c r="P293" i="42" s="1"/>
  <c r="M293" i="42" s="1"/>
  <c r="I293" i="42" s="1"/>
  <c r="O295" i="42"/>
  <c r="P295" i="42" s="1"/>
  <c r="M295" i="42" s="1"/>
  <c r="I295" i="42" s="1"/>
  <c r="O301" i="42"/>
  <c r="P301" i="42" s="1"/>
  <c r="M301" i="42" s="1"/>
  <c r="I301" i="42" s="1"/>
  <c r="O307" i="42"/>
  <c r="P307" i="42" s="1"/>
  <c r="M307" i="42" s="1"/>
  <c r="I307" i="42" s="1"/>
  <c r="O309" i="42"/>
  <c r="P309" i="42" s="1"/>
  <c r="M309" i="42" s="1"/>
  <c r="I309" i="42" s="1"/>
  <c r="O315" i="42"/>
  <c r="P315" i="42" s="1"/>
  <c r="M315" i="42" s="1"/>
  <c r="I315" i="42" s="1"/>
  <c r="O317" i="42"/>
  <c r="P317" i="42" s="1"/>
  <c r="M317" i="42" s="1"/>
  <c r="I317" i="42" s="1"/>
  <c r="P28" i="46"/>
  <c r="M28" i="46" s="1"/>
  <c r="I28" i="46" s="1"/>
  <c r="P38" i="46"/>
  <c r="M38" i="46" s="1"/>
  <c r="I38" i="46" s="1"/>
  <c r="P22" i="46"/>
  <c r="M22" i="46" s="1"/>
  <c r="I22" i="46" s="1"/>
  <c r="P199" i="48"/>
  <c r="M199" i="48" s="1"/>
  <c r="I199" i="48" s="1"/>
  <c r="P177" i="48"/>
  <c r="M177" i="48" s="1"/>
  <c r="I177" i="48" s="1"/>
  <c r="P157" i="48"/>
  <c r="M157" i="48" s="1"/>
  <c r="I157" i="48" s="1"/>
  <c r="P115" i="48"/>
  <c r="M115" i="48" s="1"/>
  <c r="I115" i="48" s="1"/>
  <c r="P185" i="48"/>
  <c r="M185" i="48" s="1"/>
  <c r="I185" i="48" s="1"/>
  <c r="P165" i="48"/>
  <c r="M165" i="48" s="1"/>
  <c r="I165" i="48" s="1"/>
  <c r="P151" i="48"/>
  <c r="M151" i="48" s="1"/>
  <c r="I151" i="48" s="1"/>
  <c r="P111" i="48"/>
  <c r="M111" i="48" s="1"/>
  <c r="I111" i="48" s="1"/>
  <c r="P348" i="46"/>
  <c r="M348" i="46" s="1"/>
  <c r="I348" i="46" s="1"/>
  <c r="P332" i="46"/>
  <c r="M332" i="46" s="1"/>
  <c r="I332" i="46" s="1"/>
  <c r="P324" i="46"/>
  <c r="M324" i="46" s="1"/>
  <c r="I324" i="46" s="1"/>
  <c r="P300" i="46"/>
  <c r="M300" i="46" s="1"/>
  <c r="I300" i="46" s="1"/>
  <c r="P343" i="44"/>
  <c r="M343" i="44" s="1"/>
  <c r="I343" i="44" s="1"/>
  <c r="P335" i="44"/>
  <c r="M335" i="44" s="1"/>
  <c r="I335" i="44" s="1"/>
  <c r="P319" i="44"/>
  <c r="M319" i="44" s="1"/>
  <c r="I319" i="44" s="1"/>
  <c r="P303" i="44"/>
  <c r="M303" i="44" s="1"/>
  <c r="I303" i="44" s="1"/>
  <c r="P287" i="44"/>
  <c r="M287" i="44" s="1"/>
  <c r="I287" i="44" s="1"/>
  <c r="P271" i="44"/>
  <c r="M271" i="44" s="1"/>
  <c r="I271" i="44" s="1"/>
  <c r="P255" i="44"/>
  <c r="M255" i="44" s="1"/>
  <c r="I255" i="44" s="1"/>
  <c r="P239" i="44"/>
  <c r="M239" i="44" s="1"/>
  <c r="I239" i="44" s="1"/>
  <c r="P108" i="46"/>
  <c r="M108" i="46" s="1"/>
  <c r="I108" i="46" s="1"/>
  <c r="P100" i="46"/>
  <c r="M100" i="46" s="1"/>
  <c r="I100" i="46" s="1"/>
  <c r="P96" i="46"/>
  <c r="M96" i="46" s="1"/>
  <c r="I96" i="46" s="1"/>
  <c r="P82" i="46"/>
  <c r="M82" i="46" s="1"/>
  <c r="I82" i="46" s="1"/>
  <c r="P78" i="46"/>
  <c r="M78" i="46" s="1"/>
  <c r="I78" i="46" s="1"/>
  <c r="P227" i="44"/>
  <c r="M227" i="44" s="1"/>
  <c r="I227" i="44" s="1"/>
  <c r="P184" i="49"/>
  <c r="M184" i="49" s="1"/>
  <c r="I184" i="49" s="1"/>
  <c r="P397" i="44"/>
  <c r="M397" i="44" s="1"/>
  <c r="I397" i="44" s="1"/>
  <c r="P428" i="46"/>
  <c r="M428" i="46" s="1"/>
  <c r="I428" i="46" s="1"/>
  <c r="P57" i="44"/>
  <c r="M57" i="44" s="1"/>
  <c r="I57" i="44" s="1"/>
  <c r="P40" i="46"/>
  <c r="M40" i="46" s="1"/>
  <c r="I40" i="46" s="1"/>
  <c r="P24" i="46"/>
  <c r="M24" i="46" s="1"/>
  <c r="I24" i="46" s="1"/>
  <c r="P50" i="46"/>
  <c r="M50" i="46" s="1"/>
  <c r="I50" i="46" s="1"/>
  <c r="P34" i="46"/>
  <c r="M34" i="46" s="1"/>
  <c r="I34" i="46" s="1"/>
  <c r="P213" i="48"/>
  <c r="M213" i="48" s="1"/>
  <c r="I213" i="48" s="1"/>
  <c r="P209" i="48"/>
  <c r="M209" i="48" s="1"/>
  <c r="I209" i="48" s="1"/>
  <c r="P215" i="48"/>
  <c r="M215" i="48" s="1"/>
  <c r="I215" i="48" s="1"/>
  <c r="P125" i="48"/>
  <c r="M125" i="48" s="1"/>
  <c r="I125" i="48" s="1"/>
  <c r="P197" i="48"/>
  <c r="M197" i="48" s="1"/>
  <c r="I197" i="48" s="1"/>
  <c r="P121" i="48"/>
  <c r="M121" i="48" s="1"/>
  <c r="I121" i="48" s="1"/>
  <c r="P183" i="48"/>
  <c r="M183" i="48" s="1"/>
  <c r="I183" i="48" s="1"/>
  <c r="P129" i="48"/>
  <c r="M129" i="48" s="1"/>
  <c r="I129" i="48" s="1"/>
  <c r="P336" i="46"/>
  <c r="M336" i="46" s="1"/>
  <c r="I336" i="46" s="1"/>
  <c r="P322" i="46"/>
  <c r="M322" i="46" s="1"/>
  <c r="I322" i="46" s="1"/>
  <c r="P318" i="46"/>
  <c r="M318" i="46" s="1"/>
  <c r="I318" i="46" s="1"/>
  <c r="P314" i="46"/>
  <c r="M314" i="46" s="1"/>
  <c r="I314" i="46" s="1"/>
  <c r="P310" i="46"/>
  <c r="M310" i="46" s="1"/>
  <c r="I310" i="46" s="1"/>
  <c r="P304" i="46"/>
  <c r="M304" i="46" s="1"/>
  <c r="I304" i="46" s="1"/>
  <c r="P298" i="46"/>
  <c r="M298" i="46" s="1"/>
  <c r="I298" i="46" s="1"/>
  <c r="P341" i="44"/>
  <c r="M341" i="44" s="1"/>
  <c r="I341" i="44" s="1"/>
  <c r="P331" i="44"/>
  <c r="M331" i="44" s="1"/>
  <c r="I331" i="44" s="1"/>
  <c r="P315" i="44"/>
  <c r="M315" i="44" s="1"/>
  <c r="I315" i="44" s="1"/>
  <c r="P299" i="44"/>
  <c r="M299" i="44" s="1"/>
  <c r="I299" i="44" s="1"/>
  <c r="P283" i="44"/>
  <c r="M283" i="44" s="1"/>
  <c r="I283" i="44" s="1"/>
  <c r="P267" i="44"/>
  <c r="M267" i="44" s="1"/>
  <c r="I267" i="44" s="1"/>
  <c r="P251" i="44"/>
  <c r="M251" i="44" s="1"/>
  <c r="I251" i="44" s="1"/>
  <c r="P94" i="46"/>
  <c r="M94" i="46" s="1"/>
  <c r="I94" i="46" s="1"/>
  <c r="P90" i="46"/>
  <c r="M90" i="46" s="1"/>
  <c r="I90" i="46" s="1"/>
  <c r="P86" i="46"/>
  <c r="M86" i="46" s="1"/>
  <c r="I86" i="46" s="1"/>
  <c r="P72" i="46"/>
  <c r="M72" i="46" s="1"/>
  <c r="I72" i="46" s="1"/>
  <c r="P68" i="46"/>
  <c r="M68" i="46" s="1"/>
  <c r="I68" i="46" s="1"/>
  <c r="P64" i="46"/>
  <c r="M64" i="46" s="1"/>
  <c r="I64" i="46" s="1"/>
  <c r="P353" i="44"/>
  <c r="M353" i="44" s="1"/>
  <c r="I353" i="44" s="1"/>
  <c r="P347" i="44"/>
  <c r="M347" i="44" s="1"/>
  <c r="I347" i="44" s="1"/>
  <c r="P82" i="49"/>
  <c r="M82" i="49" s="1"/>
  <c r="I82" i="49" s="1"/>
  <c r="P13" i="15"/>
  <c r="D40" i="65" s="1"/>
  <c r="H40" i="65" s="1"/>
  <c r="L30" i="65" s="1"/>
  <c r="D37" i="25"/>
  <c r="P208" i="7"/>
  <c r="M208" i="7" s="1"/>
  <c r="I208" i="7" s="1"/>
  <c r="P300" i="7"/>
  <c r="M300" i="7" s="1"/>
  <c r="I300" i="7" s="1"/>
  <c r="P384" i="7"/>
  <c r="M384" i="7" s="1"/>
  <c r="I384" i="7" s="1"/>
  <c r="P436" i="42"/>
  <c r="M436" i="42" s="1"/>
  <c r="I436" i="42" s="1"/>
  <c r="P318" i="42"/>
  <c r="M318" i="42" s="1"/>
  <c r="I318" i="42" s="1"/>
  <c r="P304" i="42"/>
  <c r="M304" i="42" s="1"/>
  <c r="I304" i="42" s="1"/>
  <c r="P266" i="42"/>
  <c r="M266" i="42" s="1"/>
  <c r="I266" i="42" s="1"/>
  <c r="P244" i="42"/>
  <c r="M244" i="42" s="1"/>
  <c r="I244" i="42" s="1"/>
  <c r="P39" i="40"/>
  <c r="M39" i="40" s="1"/>
  <c r="I39" i="40" s="1"/>
  <c r="P144" i="7"/>
  <c r="M144" i="7" s="1"/>
  <c r="I144" i="7" s="1"/>
  <c r="P232" i="7"/>
  <c r="M232" i="7" s="1"/>
  <c r="I232" i="7" s="1"/>
  <c r="P320" i="7"/>
  <c r="M320" i="7" s="1"/>
  <c r="I320" i="7" s="1"/>
  <c r="P404" i="7"/>
  <c r="M404" i="7" s="1"/>
  <c r="I404" i="7" s="1"/>
  <c r="P270" i="42"/>
  <c r="M270" i="42" s="1"/>
  <c r="I270" i="42" s="1"/>
  <c r="P234" i="42"/>
  <c r="M234" i="42" s="1"/>
  <c r="I234" i="42" s="1"/>
  <c r="P43" i="40"/>
  <c r="M43" i="40" s="1"/>
  <c r="I43" i="40" s="1"/>
  <c r="P96" i="39"/>
  <c r="M96" i="39" s="1"/>
  <c r="I96" i="39" s="1"/>
  <c r="P18" i="20"/>
  <c r="O22" i="1"/>
  <c r="P128" i="7"/>
  <c r="M128" i="7" s="1"/>
  <c r="I128" i="7" s="1"/>
  <c r="P152" i="7"/>
  <c r="M152" i="7" s="1"/>
  <c r="I152" i="7" s="1"/>
  <c r="P172" i="7"/>
  <c r="M172" i="7" s="1"/>
  <c r="I172" i="7" s="1"/>
  <c r="P192" i="7"/>
  <c r="M192" i="7" s="1"/>
  <c r="I192" i="7" s="1"/>
  <c r="P216" i="7"/>
  <c r="M216" i="7" s="1"/>
  <c r="I216" i="7" s="1"/>
  <c r="P236" i="7"/>
  <c r="M236" i="7" s="1"/>
  <c r="I236" i="7" s="1"/>
  <c r="P256" i="7"/>
  <c r="M256" i="7" s="1"/>
  <c r="I256" i="7" s="1"/>
  <c r="P284" i="7"/>
  <c r="M284" i="7" s="1"/>
  <c r="I284" i="7" s="1"/>
  <c r="P304" i="7"/>
  <c r="M304" i="7" s="1"/>
  <c r="I304" i="7" s="1"/>
  <c r="P348" i="7"/>
  <c r="M348" i="7" s="1"/>
  <c r="I348" i="7" s="1"/>
  <c r="P368" i="7"/>
  <c r="M368" i="7" s="1"/>
  <c r="I368" i="7" s="1"/>
  <c r="P412" i="7"/>
  <c r="M412" i="7" s="1"/>
  <c r="I412" i="7" s="1"/>
  <c r="P432" i="7"/>
  <c r="M432" i="7" s="1"/>
  <c r="I432" i="7" s="1"/>
  <c r="P496" i="7"/>
  <c r="M496" i="7" s="1"/>
  <c r="I496" i="7" s="1"/>
  <c r="P26" i="43"/>
  <c r="M26" i="43" s="1"/>
  <c r="I26" i="43" s="1"/>
  <c r="P393" i="40"/>
  <c r="M393" i="40" s="1"/>
  <c r="I393" i="40" s="1"/>
  <c r="P271" i="40"/>
  <c r="M271" i="40" s="1"/>
  <c r="I271" i="40" s="1"/>
  <c r="P255" i="40"/>
  <c r="M255" i="40" s="1"/>
  <c r="I255" i="40" s="1"/>
  <c r="P330" i="42"/>
  <c r="M330" i="42" s="1"/>
  <c r="I330" i="42" s="1"/>
  <c r="P312" i="42"/>
  <c r="M312" i="42" s="1"/>
  <c r="I312" i="42" s="1"/>
  <c r="P264" i="42"/>
  <c r="M264" i="42" s="1"/>
  <c r="I264" i="42" s="1"/>
  <c r="P254" i="42"/>
  <c r="M254" i="42" s="1"/>
  <c r="I254" i="42" s="1"/>
  <c r="P248" i="42"/>
  <c r="M248" i="42" s="1"/>
  <c r="I248" i="42" s="1"/>
  <c r="P228" i="42"/>
  <c r="M228" i="42" s="1"/>
  <c r="I228" i="42" s="1"/>
  <c r="P210" i="42"/>
  <c r="M210" i="42" s="1"/>
  <c r="I210" i="42" s="1"/>
  <c r="P206" i="42"/>
  <c r="M206" i="42" s="1"/>
  <c r="I206" i="42" s="1"/>
  <c r="P202" i="42"/>
  <c r="M202" i="42" s="1"/>
  <c r="I202" i="42" s="1"/>
  <c r="P198" i="42"/>
  <c r="M198" i="42" s="1"/>
  <c r="I198" i="42" s="1"/>
  <c r="P194" i="42"/>
  <c r="M194" i="42" s="1"/>
  <c r="I194" i="42" s="1"/>
  <c r="P186" i="42"/>
  <c r="M186" i="42" s="1"/>
  <c r="I186" i="42" s="1"/>
  <c r="P101" i="40"/>
  <c r="M101" i="40" s="1"/>
  <c r="I101" i="40" s="1"/>
  <c r="P25" i="40"/>
  <c r="M25" i="40" s="1"/>
  <c r="I25" i="40" s="1"/>
  <c r="P31" i="40"/>
  <c r="M31" i="40" s="1"/>
  <c r="I31" i="40" s="1"/>
  <c r="P174" i="39"/>
  <c r="M174" i="39" s="1"/>
  <c r="I174" i="39" s="1"/>
  <c r="P452" i="44"/>
  <c r="M452" i="44" s="1"/>
  <c r="I452" i="44" s="1"/>
  <c r="P98" i="42"/>
  <c r="M98" i="42" s="1"/>
  <c r="I98" i="42" s="1"/>
  <c r="G65" i="8"/>
  <c r="N65" i="8"/>
  <c r="P156" i="7"/>
  <c r="M156" i="7" s="1"/>
  <c r="I156" i="7" s="1"/>
  <c r="P176" i="7"/>
  <c r="M176" i="7" s="1"/>
  <c r="I176" i="7" s="1"/>
  <c r="P200" i="7"/>
  <c r="M200" i="7" s="1"/>
  <c r="I200" i="7" s="1"/>
  <c r="P220" i="7"/>
  <c r="M220" i="7" s="1"/>
  <c r="I220" i="7" s="1"/>
  <c r="P240" i="7"/>
  <c r="M240" i="7" s="1"/>
  <c r="I240" i="7" s="1"/>
  <c r="P288" i="7"/>
  <c r="M288" i="7" s="1"/>
  <c r="I288" i="7" s="1"/>
  <c r="P308" i="7"/>
  <c r="M308" i="7" s="1"/>
  <c r="I308" i="7" s="1"/>
  <c r="P332" i="7"/>
  <c r="M332" i="7" s="1"/>
  <c r="I332" i="7" s="1"/>
  <c r="P352" i="7"/>
  <c r="M352" i="7" s="1"/>
  <c r="I352" i="7" s="1"/>
  <c r="P372" i="7"/>
  <c r="M372" i="7" s="1"/>
  <c r="I372" i="7" s="1"/>
  <c r="P396" i="7"/>
  <c r="M396" i="7" s="1"/>
  <c r="I396" i="7" s="1"/>
  <c r="P416" i="7"/>
  <c r="M416" i="7" s="1"/>
  <c r="I416" i="7" s="1"/>
  <c r="P436" i="7"/>
  <c r="M436" i="7" s="1"/>
  <c r="I436" i="7" s="1"/>
  <c r="P24" i="43"/>
  <c r="M24" i="43" s="1"/>
  <c r="I24" i="43" s="1"/>
  <c r="P446" i="42"/>
  <c r="M446" i="42" s="1"/>
  <c r="I446" i="42" s="1"/>
  <c r="P391" i="40"/>
  <c r="M391" i="40" s="1"/>
  <c r="I391" i="40" s="1"/>
  <c r="P114" i="42"/>
  <c r="M114" i="42" s="1"/>
  <c r="I114" i="42" s="1"/>
  <c r="P326" i="42"/>
  <c r="M326" i="42" s="1"/>
  <c r="I326" i="42" s="1"/>
  <c r="P306" i="42"/>
  <c r="M306" i="42" s="1"/>
  <c r="I306" i="42" s="1"/>
  <c r="P302" i="42"/>
  <c r="M302" i="42" s="1"/>
  <c r="I302" i="42" s="1"/>
  <c r="P276" i="42"/>
  <c r="M276" i="42" s="1"/>
  <c r="I276" i="42" s="1"/>
  <c r="P272" i="42"/>
  <c r="M272" i="42" s="1"/>
  <c r="I272" i="42" s="1"/>
  <c r="P268" i="42"/>
  <c r="M268" i="42" s="1"/>
  <c r="I268" i="42" s="1"/>
  <c r="P258" i="42"/>
  <c r="M258" i="42" s="1"/>
  <c r="I258" i="42" s="1"/>
  <c r="P252" i="42"/>
  <c r="M252" i="42" s="1"/>
  <c r="I252" i="42" s="1"/>
  <c r="P242" i="42"/>
  <c r="M242" i="42" s="1"/>
  <c r="I242" i="42" s="1"/>
  <c r="P236" i="42"/>
  <c r="M236" i="42" s="1"/>
  <c r="I236" i="42" s="1"/>
  <c r="P232" i="42"/>
  <c r="M232" i="42" s="1"/>
  <c r="I232" i="42" s="1"/>
  <c r="P184" i="42"/>
  <c r="M184" i="42" s="1"/>
  <c r="I184" i="42" s="1"/>
  <c r="P73" i="40"/>
  <c r="M73" i="40" s="1"/>
  <c r="I73" i="40" s="1"/>
  <c r="P19" i="40"/>
  <c r="M19" i="40" s="1"/>
  <c r="I19" i="40" s="1"/>
  <c r="P110" i="42"/>
  <c r="M110" i="42" s="1"/>
  <c r="I110" i="42" s="1"/>
  <c r="P94" i="42"/>
  <c r="M94" i="42" s="1"/>
  <c r="I94" i="42" s="1"/>
  <c r="P68" i="7"/>
  <c r="M68" i="7" s="1"/>
  <c r="I68" i="7" s="1"/>
  <c r="P84" i="7"/>
  <c r="M84" i="7" s="1"/>
  <c r="I84" i="7" s="1"/>
  <c r="P100" i="7"/>
  <c r="M100" i="7" s="1"/>
  <c r="I100" i="7" s="1"/>
  <c r="P120" i="7"/>
  <c r="M120" i="7" s="1"/>
  <c r="I120" i="7" s="1"/>
  <c r="P140" i="7"/>
  <c r="M140" i="7" s="1"/>
  <c r="I140" i="7" s="1"/>
  <c r="P160" i="7"/>
  <c r="M160" i="7" s="1"/>
  <c r="I160" i="7" s="1"/>
  <c r="P184" i="7"/>
  <c r="M184" i="7" s="1"/>
  <c r="I184" i="7" s="1"/>
  <c r="P204" i="7"/>
  <c r="M204" i="7" s="1"/>
  <c r="I204" i="7" s="1"/>
  <c r="P224" i="7"/>
  <c r="M224" i="7" s="1"/>
  <c r="I224" i="7" s="1"/>
  <c r="P244" i="7"/>
  <c r="M244" i="7" s="1"/>
  <c r="I244" i="7" s="1"/>
  <c r="P268" i="7"/>
  <c r="M268" i="7" s="1"/>
  <c r="I268" i="7" s="1"/>
  <c r="P316" i="7"/>
  <c r="M316" i="7" s="1"/>
  <c r="I316" i="7" s="1"/>
  <c r="P336" i="7"/>
  <c r="M336" i="7" s="1"/>
  <c r="I336" i="7" s="1"/>
  <c r="P356" i="7"/>
  <c r="M356" i="7" s="1"/>
  <c r="I356" i="7" s="1"/>
  <c r="P380" i="7"/>
  <c r="M380" i="7" s="1"/>
  <c r="I380" i="7" s="1"/>
  <c r="P400" i="7"/>
  <c r="M400" i="7" s="1"/>
  <c r="I400" i="7" s="1"/>
  <c r="P440" i="7"/>
  <c r="M440" i="7" s="1"/>
  <c r="I440" i="7" s="1"/>
  <c r="P468" i="7"/>
  <c r="M468" i="7" s="1"/>
  <c r="I468" i="7" s="1"/>
  <c r="P48" i="42"/>
  <c r="M48" i="42" s="1"/>
  <c r="I48" i="42" s="1"/>
  <c r="P322" i="42"/>
  <c r="M322" i="42" s="1"/>
  <c r="I322" i="42" s="1"/>
  <c r="P314" i="42"/>
  <c r="M314" i="42" s="1"/>
  <c r="I314" i="42" s="1"/>
  <c r="P310" i="42"/>
  <c r="M310" i="42" s="1"/>
  <c r="I310" i="42" s="1"/>
  <c r="P262" i="42"/>
  <c r="M262" i="42" s="1"/>
  <c r="I262" i="42" s="1"/>
  <c r="P256" i="42"/>
  <c r="M256" i="42" s="1"/>
  <c r="I256" i="42" s="1"/>
  <c r="P246" i="42"/>
  <c r="M246" i="42" s="1"/>
  <c r="I246" i="42" s="1"/>
  <c r="P240" i="42"/>
  <c r="M240" i="42" s="1"/>
  <c r="I240" i="42" s="1"/>
  <c r="P220" i="42"/>
  <c r="M220" i="42" s="1"/>
  <c r="I220" i="42" s="1"/>
  <c r="P212" i="42"/>
  <c r="M212" i="42" s="1"/>
  <c r="I212" i="42" s="1"/>
  <c r="P208" i="42"/>
  <c r="M208" i="42" s="1"/>
  <c r="I208" i="42" s="1"/>
  <c r="P204" i="42"/>
  <c r="M204" i="42" s="1"/>
  <c r="I204" i="42" s="1"/>
  <c r="P200" i="42"/>
  <c r="M200" i="42" s="1"/>
  <c r="I200" i="42" s="1"/>
  <c r="P196" i="42"/>
  <c r="M196" i="42" s="1"/>
  <c r="I196" i="42" s="1"/>
  <c r="P190" i="42"/>
  <c r="M190" i="42" s="1"/>
  <c r="I190" i="42" s="1"/>
  <c r="P121" i="40"/>
  <c r="M121" i="40" s="1"/>
  <c r="I121" i="40" s="1"/>
  <c r="P69" i="40"/>
  <c r="M69" i="40" s="1"/>
  <c r="I69" i="40" s="1"/>
  <c r="P90" i="42"/>
  <c r="M90" i="42" s="1"/>
  <c r="I90" i="42" s="1"/>
  <c r="P17" i="20"/>
  <c r="L27" i="51"/>
  <c r="L28" i="51"/>
  <c r="P16" i="20"/>
  <c r="M79" i="51"/>
  <c r="P17" i="23"/>
  <c r="O120" i="1"/>
  <c r="J79" i="51"/>
  <c r="N79" i="51"/>
  <c r="P18" i="18"/>
  <c r="D130" i="1"/>
  <c r="H130" i="1"/>
  <c r="L130" i="1"/>
  <c r="I130" i="1"/>
  <c r="M130" i="1"/>
  <c r="K43" i="51"/>
  <c r="K108" i="1" s="1"/>
  <c r="L18" i="19" s="1"/>
  <c r="D43" i="51"/>
  <c r="D108" i="1" s="1"/>
  <c r="E18" i="19" s="1"/>
  <c r="M78" i="51"/>
  <c r="J78" i="51"/>
  <c r="M78" i="1"/>
  <c r="N7" i="13" s="1"/>
  <c r="N6" i="25" s="1"/>
  <c r="K79" i="1"/>
  <c r="L8" i="13" s="1"/>
  <c r="L7" i="25" s="1"/>
  <c r="L11" i="1"/>
  <c r="L13" i="1" s="1"/>
  <c r="Z179" i="61"/>
  <c r="Y179" i="61"/>
  <c r="W179" i="61"/>
  <c r="W179" i="58"/>
  <c r="U179" i="61"/>
  <c r="U179" i="58"/>
  <c r="T179" i="59"/>
  <c r="Q179" i="61"/>
  <c r="P179" i="61"/>
  <c r="P179" i="59"/>
  <c r="AA26" i="1"/>
  <c r="S26" i="1"/>
  <c r="X22" i="1"/>
  <c r="AA20" i="51"/>
  <c r="X23" i="51"/>
  <c r="N79" i="1"/>
  <c r="O8" i="13" s="1"/>
  <c r="O7" i="25" s="1"/>
  <c r="L79" i="1"/>
  <c r="M8" i="13" s="1"/>
  <c r="M7" i="25" s="1"/>
  <c r="K78" i="1"/>
  <c r="L7" i="13" s="1"/>
  <c r="L6" i="25" s="1"/>
  <c r="G80" i="1"/>
  <c r="H9" i="13" s="1"/>
  <c r="H8" i="25" s="1"/>
  <c r="Z179" i="60"/>
  <c r="Y179" i="60"/>
  <c r="X179" i="59"/>
  <c r="V179" i="61"/>
  <c r="V179" i="60"/>
  <c r="U179" i="60"/>
  <c r="U179" i="59"/>
  <c r="S179" i="60"/>
  <c r="S179" i="58"/>
  <c r="R179" i="61"/>
  <c r="Q179" i="60"/>
  <c r="AD5" i="1"/>
  <c r="V5" i="1"/>
  <c r="Y14" i="1"/>
  <c r="Z12" i="1"/>
  <c r="Z11" i="1"/>
  <c r="AD10" i="1"/>
  <c r="V10" i="1"/>
  <c r="V8" i="1"/>
  <c r="Y7" i="1"/>
  <c r="AB6" i="1"/>
  <c r="T6" i="1"/>
  <c r="X27" i="1"/>
  <c r="X26" i="1"/>
  <c r="AB25" i="1"/>
  <c r="T25" i="1"/>
  <c r="T23" i="1"/>
  <c r="W22" i="1"/>
  <c r="AA21" i="1"/>
  <c r="S21" i="1"/>
  <c r="AB9" i="51"/>
  <c r="X11" i="51"/>
  <c r="S20" i="51"/>
  <c r="AC20" i="51"/>
  <c r="Y21" i="51"/>
  <c r="S23" i="51"/>
  <c r="Y23" i="51"/>
  <c r="N9" i="83"/>
  <c r="N11" i="83" s="1"/>
  <c r="N13" i="83" s="1"/>
  <c r="C22" i="35"/>
  <c r="O22" i="35" s="1"/>
  <c r="C78" i="51"/>
  <c r="M43" i="51"/>
  <c r="M108" i="1" s="1"/>
  <c r="N18" i="19" s="1"/>
  <c r="J43" i="51"/>
  <c r="H43" i="51"/>
  <c r="J25" i="51"/>
  <c r="J27" i="51" s="1"/>
  <c r="N78" i="1"/>
  <c r="O7" i="13" s="1"/>
  <c r="L78" i="1"/>
  <c r="M7" i="13" s="1"/>
  <c r="L5" i="34" s="1"/>
  <c r="H78" i="1"/>
  <c r="I7" i="13" s="1"/>
  <c r="I6" i="25" s="1"/>
  <c r="AA179" i="61"/>
  <c r="AA179" i="60"/>
  <c r="Z179" i="59"/>
  <c r="X179" i="60"/>
  <c r="T179" i="60"/>
  <c r="R179" i="60"/>
  <c r="Q179" i="59"/>
  <c r="P179" i="58"/>
  <c r="AA5" i="1"/>
  <c r="AD14" i="1"/>
  <c r="V14" i="1"/>
  <c r="V12" i="1"/>
  <c r="Y11" i="1"/>
  <c r="AC10" i="1"/>
  <c r="U10" i="1"/>
  <c r="AD7" i="1"/>
  <c r="V7" i="1"/>
  <c r="V15" i="1" s="1"/>
  <c r="F15" i="1" s="1"/>
  <c r="F15" i="34" s="1"/>
  <c r="Y6" i="1"/>
  <c r="T27" i="1"/>
  <c r="W26" i="1"/>
  <c r="AA25" i="1"/>
  <c r="S25" i="1"/>
  <c r="AB22" i="1"/>
  <c r="T22" i="1"/>
  <c r="X21" i="1"/>
  <c r="AB19" i="1"/>
  <c r="W18" i="51"/>
  <c r="U20" i="51"/>
  <c r="AA21" i="51"/>
  <c r="T23" i="51"/>
  <c r="AA23" i="51"/>
  <c r="S25" i="51"/>
  <c r="W26" i="51"/>
  <c r="G9" i="83"/>
  <c r="G11" i="83" s="1"/>
  <c r="G13" i="83" s="1"/>
  <c r="L78" i="51"/>
  <c r="K80" i="51"/>
  <c r="H78" i="51"/>
  <c r="F78" i="51"/>
  <c r="C80" i="51"/>
  <c r="M79" i="1"/>
  <c r="N8" i="13" s="1"/>
  <c r="N7" i="25" s="1"/>
  <c r="AA179" i="59"/>
  <c r="Y179" i="59"/>
  <c r="X179" i="61"/>
  <c r="W179" i="60"/>
  <c r="W179" i="59"/>
  <c r="V179" i="59"/>
  <c r="T179" i="61"/>
  <c r="S179" i="61"/>
  <c r="S179" i="59"/>
  <c r="R179" i="59"/>
  <c r="P179" i="60"/>
  <c r="Z5" i="1"/>
  <c r="AC14" i="1"/>
  <c r="U14" i="1"/>
  <c r="AD11" i="1"/>
  <c r="V11" i="1"/>
  <c r="Z10" i="1"/>
  <c r="AD8" i="1"/>
  <c r="AC7" i="1"/>
  <c r="U7" i="1"/>
  <c r="X6" i="1"/>
  <c r="AB26" i="1"/>
  <c r="T26" i="1"/>
  <c r="X25" i="1"/>
  <c r="AB23" i="1"/>
  <c r="AA22" i="1"/>
  <c r="S22" i="1"/>
  <c r="W21" i="1"/>
  <c r="X19" i="1"/>
  <c r="T9" i="51"/>
  <c r="W20" i="51"/>
  <c r="T21" i="51"/>
  <c r="U23" i="51"/>
  <c r="AC23" i="51"/>
  <c r="X25" i="51"/>
  <c r="D42" i="9"/>
  <c r="D42" i="27"/>
  <c r="P42" i="27" s="1"/>
  <c r="P11" i="9"/>
  <c r="P11" i="27"/>
  <c r="P48" i="28"/>
  <c r="N81" i="51"/>
  <c r="M12" i="17"/>
  <c r="J12" i="17"/>
  <c r="O53" i="1"/>
  <c r="P10" i="20"/>
  <c r="O51" i="51"/>
  <c r="O53" i="51" s="1"/>
  <c r="D12" i="54"/>
  <c r="N6" i="24"/>
  <c r="O65" i="8"/>
  <c r="J65" i="8"/>
  <c r="K65" i="8"/>
  <c r="H65" i="8"/>
  <c r="L65" i="8"/>
  <c r="N49" i="8"/>
  <c r="M65" i="8"/>
  <c r="O64" i="51"/>
  <c r="C67" i="51"/>
  <c r="D12" i="55"/>
  <c r="O64" i="1"/>
  <c r="C67" i="1"/>
  <c r="P36" i="25"/>
  <c r="P152" i="43"/>
  <c r="M152" i="43" s="1"/>
  <c r="I152" i="43" s="1"/>
  <c r="P100" i="43"/>
  <c r="M100" i="43" s="1"/>
  <c r="I100" i="43" s="1"/>
  <c r="P116" i="43"/>
  <c r="M116" i="43" s="1"/>
  <c r="I116" i="43" s="1"/>
  <c r="P226" i="43"/>
  <c r="M226" i="43" s="1"/>
  <c r="I226" i="43" s="1"/>
  <c r="P216" i="43"/>
  <c r="M216" i="43" s="1"/>
  <c r="I216" i="43" s="1"/>
  <c r="P208" i="43"/>
  <c r="M208" i="43" s="1"/>
  <c r="I208" i="43" s="1"/>
  <c r="P188" i="43"/>
  <c r="M188" i="43" s="1"/>
  <c r="I188" i="43" s="1"/>
  <c r="P172" i="43"/>
  <c r="M172" i="43" s="1"/>
  <c r="I172" i="43" s="1"/>
  <c r="P164" i="43"/>
  <c r="M164" i="43" s="1"/>
  <c r="I164" i="43" s="1"/>
  <c r="P156" i="43"/>
  <c r="M156" i="43" s="1"/>
  <c r="I156" i="43" s="1"/>
  <c r="P54" i="43"/>
  <c r="M54" i="43" s="1"/>
  <c r="I54" i="43" s="1"/>
  <c r="P46" i="43"/>
  <c r="M46" i="43" s="1"/>
  <c r="I46" i="43" s="1"/>
  <c r="P38" i="43"/>
  <c r="M38" i="43" s="1"/>
  <c r="I38" i="43" s="1"/>
  <c r="P318" i="43"/>
  <c r="M318" i="43" s="1"/>
  <c r="I318" i="43" s="1"/>
  <c r="P286" i="43"/>
  <c r="M286" i="43" s="1"/>
  <c r="I286" i="43" s="1"/>
  <c r="P230" i="43"/>
  <c r="M230" i="43" s="1"/>
  <c r="I230" i="43" s="1"/>
  <c r="P326" i="43"/>
  <c r="M326" i="43" s="1"/>
  <c r="I326" i="43" s="1"/>
  <c r="P256" i="43"/>
  <c r="M256" i="43" s="1"/>
  <c r="I256" i="43" s="1"/>
  <c r="P118" i="43"/>
  <c r="M118" i="43" s="1"/>
  <c r="I118" i="43" s="1"/>
  <c r="P90" i="43"/>
  <c r="M90" i="43" s="1"/>
  <c r="I90" i="43" s="1"/>
  <c r="P88" i="43"/>
  <c r="M88" i="43" s="1"/>
  <c r="I88" i="43" s="1"/>
  <c r="P102" i="43"/>
  <c r="M102" i="43" s="1"/>
  <c r="I102" i="43" s="1"/>
  <c r="P174" i="43"/>
  <c r="M174" i="43" s="1"/>
  <c r="I174" i="43" s="1"/>
  <c r="P222" i="43"/>
  <c r="M222" i="43" s="1"/>
  <c r="I222" i="43" s="1"/>
  <c r="P224" i="43"/>
  <c r="M224" i="43" s="1"/>
  <c r="I224" i="43" s="1"/>
  <c r="P214" i="43"/>
  <c r="M214" i="43" s="1"/>
  <c r="I214" i="43" s="1"/>
  <c r="P204" i="43"/>
  <c r="M204" i="43" s="1"/>
  <c r="I204" i="43" s="1"/>
  <c r="P184" i="43"/>
  <c r="M184" i="43" s="1"/>
  <c r="I184" i="43" s="1"/>
  <c r="P170" i="43"/>
  <c r="M170" i="43" s="1"/>
  <c r="I170" i="43" s="1"/>
  <c r="P162" i="43"/>
  <c r="M162" i="43" s="1"/>
  <c r="I162" i="43" s="1"/>
  <c r="P52" i="43"/>
  <c r="M52" i="43" s="1"/>
  <c r="I52" i="43" s="1"/>
  <c r="P44" i="43"/>
  <c r="M44" i="43" s="1"/>
  <c r="I44" i="43" s="1"/>
  <c r="P36" i="43"/>
  <c r="M36" i="43" s="1"/>
  <c r="I36" i="43" s="1"/>
  <c r="P338" i="43"/>
  <c r="M338" i="43" s="1"/>
  <c r="I338" i="43" s="1"/>
  <c r="P310" i="43"/>
  <c r="M310" i="43" s="1"/>
  <c r="I310" i="43" s="1"/>
  <c r="P278" i="43"/>
  <c r="M278" i="43" s="1"/>
  <c r="I278" i="43" s="1"/>
  <c r="P320" i="43"/>
  <c r="M320" i="43" s="1"/>
  <c r="I320" i="43" s="1"/>
  <c r="P304" i="43"/>
  <c r="M304" i="43" s="1"/>
  <c r="I304" i="43" s="1"/>
  <c r="P288" i="43"/>
  <c r="M288" i="43" s="1"/>
  <c r="I288" i="43" s="1"/>
  <c r="P272" i="43"/>
  <c r="M272" i="43" s="1"/>
  <c r="I272" i="43" s="1"/>
  <c r="P250" i="43"/>
  <c r="M250" i="43" s="1"/>
  <c r="I250" i="43" s="1"/>
  <c r="P232" i="43"/>
  <c r="M232" i="43" s="1"/>
  <c r="I232" i="43" s="1"/>
  <c r="P464" i="43"/>
  <c r="M464" i="43" s="1"/>
  <c r="I464" i="43" s="1"/>
  <c r="P112" i="43"/>
  <c r="M112" i="43" s="1"/>
  <c r="I112" i="43" s="1"/>
  <c r="P84" i="43"/>
  <c r="M84" i="43" s="1"/>
  <c r="I84" i="43" s="1"/>
  <c r="P220" i="43"/>
  <c r="M220" i="43" s="1"/>
  <c r="I220" i="43" s="1"/>
  <c r="P212" i="43"/>
  <c r="M212" i="43" s="1"/>
  <c r="I212" i="43" s="1"/>
  <c r="P200" i="43"/>
  <c r="M200" i="43" s="1"/>
  <c r="I200" i="43" s="1"/>
  <c r="P180" i="43"/>
  <c r="M180" i="43" s="1"/>
  <c r="I180" i="43" s="1"/>
  <c r="P168" i="43"/>
  <c r="M168" i="43" s="1"/>
  <c r="I168" i="43" s="1"/>
  <c r="P160" i="43"/>
  <c r="M160" i="43" s="1"/>
  <c r="I160" i="43" s="1"/>
  <c r="P58" i="43"/>
  <c r="M58" i="43" s="1"/>
  <c r="I58" i="43" s="1"/>
  <c r="P50" i="43"/>
  <c r="M50" i="43" s="1"/>
  <c r="I50" i="43" s="1"/>
  <c r="P42" i="43"/>
  <c r="M42" i="43" s="1"/>
  <c r="I42" i="43" s="1"/>
  <c r="P34" i="43"/>
  <c r="M34" i="43" s="1"/>
  <c r="I34" i="43" s="1"/>
  <c r="P330" i="43"/>
  <c r="M330" i="43" s="1"/>
  <c r="I330" i="43" s="1"/>
  <c r="P302" i="43"/>
  <c r="M302" i="43" s="1"/>
  <c r="I302" i="43" s="1"/>
  <c r="P262" i="43"/>
  <c r="M262" i="43" s="1"/>
  <c r="I262" i="43" s="1"/>
  <c r="P248" i="43"/>
  <c r="M248" i="43" s="1"/>
  <c r="I248" i="43" s="1"/>
  <c r="F12" i="17"/>
  <c r="E79" i="51"/>
  <c r="P163" i="7"/>
  <c r="M163" i="7" s="1"/>
  <c r="I163" i="7" s="1"/>
  <c r="P278" i="39"/>
  <c r="M278" i="39" s="1"/>
  <c r="I278" i="39" s="1"/>
  <c r="E47" i="8"/>
  <c r="E6" i="24"/>
  <c r="I47" i="8"/>
  <c r="F57" i="8"/>
  <c r="F13" i="24" s="1"/>
  <c r="C43" i="51"/>
  <c r="O37" i="1"/>
  <c r="O39" i="1" s="1"/>
  <c r="P31" i="25"/>
  <c r="N18" i="40"/>
  <c r="O18" i="40" s="1"/>
  <c r="P18" i="40" s="1"/>
  <c r="M18" i="40" s="1"/>
  <c r="I18" i="40" s="1"/>
  <c r="N18" i="7"/>
  <c r="O18" i="7" s="1"/>
  <c r="Q14" i="43"/>
  <c r="F11" i="43" s="1"/>
  <c r="I7" i="8" s="1"/>
  <c r="I14" i="8" s="1"/>
  <c r="I37" i="8" s="1"/>
  <c r="J57" i="34"/>
  <c r="O45" i="62"/>
  <c r="H52" i="65" s="1"/>
  <c r="H76" i="66"/>
  <c r="H63" i="66"/>
  <c r="O37" i="51"/>
  <c r="O39" i="51" s="1"/>
  <c r="H79" i="51"/>
  <c r="H43" i="1"/>
  <c r="H39" i="51"/>
  <c r="O19" i="43"/>
  <c r="P19" i="43" s="1"/>
  <c r="M19" i="43" s="1"/>
  <c r="I19" i="43" s="1"/>
  <c r="N16" i="43"/>
  <c r="O16" i="43" s="1"/>
  <c r="P16" i="43" s="1"/>
  <c r="M16" i="43" s="1"/>
  <c r="I16" i="43" s="1"/>
  <c r="O30" i="43"/>
  <c r="P30" i="43" s="1"/>
  <c r="M30" i="43" s="1"/>
  <c r="I30" i="43" s="1"/>
  <c r="I58" i="8" s="1"/>
  <c r="O18" i="43"/>
  <c r="P18" i="43" s="1"/>
  <c r="M18" i="43" s="1"/>
  <c r="I18" i="43" s="1"/>
  <c r="O22" i="43"/>
  <c r="P22" i="43" s="1"/>
  <c r="M22" i="43" s="1"/>
  <c r="I22" i="43" s="1"/>
  <c r="I57" i="8"/>
  <c r="I13" i="24" s="1"/>
  <c r="F28" i="27"/>
  <c r="E57" i="62"/>
  <c r="T50" i="62"/>
  <c r="K25" i="34"/>
  <c r="L29" i="9" s="1"/>
  <c r="U50" i="62"/>
  <c r="C25" i="51"/>
  <c r="C28" i="51" s="1"/>
  <c r="F78" i="1"/>
  <c r="G7" i="13" s="1"/>
  <c r="F25" i="1"/>
  <c r="F27" i="1" s="1"/>
  <c r="D25" i="1"/>
  <c r="D27" i="1" s="1"/>
  <c r="H25" i="51"/>
  <c r="H27" i="51" s="1"/>
  <c r="F25" i="51"/>
  <c r="F28" i="51" s="1"/>
  <c r="D25" i="51"/>
  <c r="D27" i="51" s="1"/>
  <c r="G78" i="1"/>
  <c r="H7" i="13" s="1"/>
  <c r="G5" i="62" s="1"/>
  <c r="G19" i="62" s="1"/>
  <c r="G25" i="1"/>
  <c r="G27" i="1" s="1"/>
  <c r="E25" i="1"/>
  <c r="G12" i="52"/>
  <c r="N12" i="52"/>
  <c r="O12" i="55"/>
  <c r="H12" i="53"/>
  <c r="K12" i="53"/>
  <c r="F12" i="53"/>
  <c r="J12" i="53"/>
  <c r="N12" i="55"/>
  <c r="M12" i="53"/>
  <c r="N98" i="58"/>
  <c r="N25" i="67" s="1"/>
  <c r="O30" i="28" s="1"/>
  <c r="N24" i="67"/>
  <c r="O29" i="28" s="1"/>
  <c r="L12" i="54"/>
  <c r="F12" i="54"/>
  <c r="J12" i="55"/>
  <c r="I12" i="53"/>
  <c r="H12" i="55"/>
  <c r="J12" i="54"/>
  <c r="J12" i="52"/>
  <c r="K12" i="55"/>
  <c r="P8" i="54"/>
  <c r="O12" i="53"/>
  <c r="M12" i="54"/>
  <c r="M24" i="67"/>
  <c r="N29" i="28" s="1"/>
  <c r="M98" i="59"/>
  <c r="M25" i="67" s="1"/>
  <c r="N30" i="28" s="1"/>
  <c r="I98" i="59"/>
  <c r="I25" i="67" s="1"/>
  <c r="J30" i="28" s="1"/>
  <c r="I24" i="67"/>
  <c r="J29" i="28" s="1"/>
  <c r="N17" i="67"/>
  <c r="O22" i="28" s="1"/>
  <c r="N91" i="58"/>
  <c r="N18" i="67" s="1"/>
  <c r="O23" i="28" s="1"/>
  <c r="D17" i="67"/>
  <c r="E22" i="28" s="1"/>
  <c r="D91" i="60"/>
  <c r="L98" i="58"/>
  <c r="L25" i="67" s="1"/>
  <c r="M30" i="28" s="1"/>
  <c r="L24" i="67"/>
  <c r="M29" i="28" s="1"/>
  <c r="N84" i="58"/>
  <c r="N11" i="67" s="1"/>
  <c r="O16" i="28" s="1"/>
  <c r="N10" i="67"/>
  <c r="O15" i="28" s="1"/>
  <c r="P8" i="52"/>
  <c r="P12" i="52" s="1"/>
  <c r="E24" i="67"/>
  <c r="F29" i="28" s="1"/>
  <c r="M12" i="55"/>
  <c r="F12" i="52"/>
  <c r="P7" i="54"/>
  <c r="F12" i="55"/>
  <c r="K12" i="54"/>
  <c r="P8" i="53"/>
  <c r="H12" i="52"/>
  <c r="M12" i="52"/>
  <c r="O12" i="52"/>
  <c r="C17" i="67"/>
  <c r="D22" i="28" s="1"/>
  <c r="I12" i="55"/>
  <c r="G12" i="53"/>
  <c r="E12" i="55"/>
  <c r="P7" i="55"/>
  <c r="N12" i="53"/>
  <c r="F17" i="67"/>
  <c r="G22" i="28" s="1"/>
  <c r="P7" i="53"/>
  <c r="L12" i="52"/>
  <c r="H17" i="67"/>
  <c r="I22" i="28" s="1"/>
  <c r="D7" i="33"/>
  <c r="E9" i="56" s="1"/>
  <c r="D7" i="35" s="1"/>
  <c r="E45" i="28" s="1"/>
  <c r="F91" i="57"/>
  <c r="F18" i="67" s="1"/>
  <c r="G23" i="28" s="1"/>
  <c r="L6" i="33"/>
  <c r="M8" i="56" s="1"/>
  <c r="L76" i="57"/>
  <c r="Z76" i="57" s="1"/>
  <c r="Z77" i="57" s="1"/>
  <c r="Z81" i="57" s="1"/>
  <c r="Z79" i="57" s="1"/>
  <c r="Z80" i="57" s="1"/>
  <c r="G24" i="67"/>
  <c r="H29" i="28" s="1"/>
  <c r="G98" i="57"/>
  <c r="G25" i="67" s="1"/>
  <c r="H30" i="28" s="1"/>
  <c r="D12" i="17"/>
  <c r="E12" i="17"/>
  <c r="N13" i="33"/>
  <c r="AN188" i="57"/>
  <c r="AN179" i="57"/>
  <c r="M13" i="33"/>
  <c r="AM179" i="57"/>
  <c r="AM188" i="57"/>
  <c r="AE179" i="57"/>
  <c r="AE188" i="57"/>
  <c r="AA179" i="58"/>
  <c r="Z179" i="58"/>
  <c r="Y179" i="58"/>
  <c r="AH179" i="57"/>
  <c r="AH188" i="57"/>
  <c r="T179" i="58"/>
  <c r="Q179" i="58"/>
  <c r="C13" i="33"/>
  <c r="AC188" i="57"/>
  <c r="G8" i="33"/>
  <c r="H10" i="56" s="1"/>
  <c r="R179" i="58"/>
  <c r="N12" i="17"/>
  <c r="G12" i="17"/>
  <c r="L13" i="33"/>
  <c r="AL179" i="57"/>
  <c r="AL188" i="57"/>
  <c r="AG188" i="57"/>
  <c r="AG179" i="57"/>
  <c r="F13" i="33"/>
  <c r="AF179" i="57"/>
  <c r="AF188" i="57"/>
  <c r="AD179" i="57"/>
  <c r="AD188" i="57"/>
  <c r="J92" i="57"/>
  <c r="AJ188" i="57"/>
  <c r="AJ179" i="57"/>
  <c r="V179" i="58"/>
  <c r="I13" i="33"/>
  <c r="AI188" i="57"/>
  <c r="AI179" i="57"/>
  <c r="X179" i="58"/>
  <c r="AK188" i="57"/>
  <c r="AK179" i="57"/>
  <c r="D91" i="57"/>
  <c r="C91" i="57"/>
  <c r="C18" i="67" s="1"/>
  <c r="D23" i="28" s="1"/>
  <c r="O23" i="1"/>
  <c r="O25" i="1" s="1"/>
  <c r="P10" i="18"/>
  <c r="E27" i="1"/>
  <c r="E28" i="1"/>
  <c r="E100" i="1" s="1"/>
  <c r="F17" i="18" s="1"/>
  <c r="O23" i="51"/>
  <c r="O25" i="51" s="1"/>
  <c r="C25" i="1"/>
  <c r="C27" i="1" s="1"/>
  <c r="G27" i="51"/>
  <c r="G28" i="51"/>
  <c r="G79" i="51"/>
  <c r="G81" i="51" s="1"/>
  <c r="F11" i="1"/>
  <c r="F14" i="1" s="1"/>
  <c r="K9" i="83"/>
  <c r="K11" i="83" s="1"/>
  <c r="K13" i="83" s="1"/>
  <c r="J9" i="83"/>
  <c r="J11" i="83" s="1"/>
  <c r="J13" i="83" s="1"/>
  <c r="F9" i="83"/>
  <c r="F11" i="83" s="1"/>
  <c r="F13" i="83" s="1"/>
  <c r="O8" i="51"/>
  <c r="G12" i="55"/>
  <c r="I28" i="62"/>
  <c r="I28" i="34"/>
  <c r="H28" i="62"/>
  <c r="I32" i="27" s="1"/>
  <c r="D28" i="62"/>
  <c r="E32" i="27" s="1"/>
  <c r="I24" i="25"/>
  <c r="H19" i="35" s="1"/>
  <c r="H85" i="66" s="1"/>
  <c r="E23" i="25"/>
  <c r="D18" i="35" s="1"/>
  <c r="E57" i="28" s="1"/>
  <c r="N76" i="57"/>
  <c r="AB76" i="57" s="1"/>
  <c r="AB77" i="57" s="1"/>
  <c r="AB81" i="57" s="1"/>
  <c r="AB79" i="57" s="1"/>
  <c r="AB80" i="57" s="1"/>
  <c r="N6" i="33"/>
  <c r="O8" i="56" s="1"/>
  <c r="N5" i="34"/>
  <c r="O6" i="25"/>
  <c r="O12" i="17"/>
  <c r="G15" i="1"/>
  <c r="G15" i="34" s="1"/>
  <c r="H19" i="9" s="1"/>
  <c r="L12" i="17"/>
  <c r="I12" i="17"/>
  <c r="P16" i="23"/>
  <c r="P18" i="23"/>
  <c r="K79" i="51"/>
  <c r="P33" i="9"/>
  <c r="F58" i="34"/>
  <c r="G29" i="9"/>
  <c r="U51" i="34"/>
  <c r="M27" i="1"/>
  <c r="M28" i="1"/>
  <c r="M100" i="1" s="1"/>
  <c r="N17" i="18" s="1"/>
  <c r="O113" i="1"/>
  <c r="O114" i="1"/>
  <c r="O121" i="1"/>
  <c r="O115" i="1"/>
  <c r="P10" i="19"/>
  <c r="D16" i="19"/>
  <c r="P16" i="19" s="1"/>
  <c r="O106" i="1"/>
  <c r="AB50" i="62"/>
  <c r="N28" i="27"/>
  <c r="X50" i="34"/>
  <c r="J28" i="9"/>
  <c r="M6" i="62"/>
  <c r="M6" i="34"/>
  <c r="C79" i="51"/>
  <c r="O122" i="1"/>
  <c r="P422" i="7"/>
  <c r="M422" i="7" s="1"/>
  <c r="I422" i="7" s="1"/>
  <c r="I53" i="51"/>
  <c r="O101" i="1"/>
  <c r="J108" i="1"/>
  <c r="K18" i="19" s="1"/>
  <c r="N6" i="62"/>
  <c r="N6" i="34"/>
  <c r="K6" i="34"/>
  <c r="F53" i="51"/>
  <c r="F79" i="51"/>
  <c r="F81" i="51" s="1"/>
  <c r="E17" i="19"/>
  <c r="P17" i="19" s="1"/>
  <c r="O107" i="1"/>
  <c r="O471" i="7"/>
  <c r="P471" i="7" s="1"/>
  <c r="M471" i="7" s="1"/>
  <c r="I471" i="7" s="1"/>
  <c r="K5" i="62"/>
  <c r="K19" i="62" s="1"/>
  <c r="M25" i="34"/>
  <c r="M58" i="34" s="1"/>
  <c r="I25" i="34"/>
  <c r="M24" i="34"/>
  <c r="G28" i="1"/>
  <c r="G32" i="1" s="1"/>
  <c r="D24" i="34"/>
  <c r="E28" i="9" s="1"/>
  <c r="E28" i="27"/>
  <c r="J28" i="51"/>
  <c r="J100" i="1" s="1"/>
  <c r="M11" i="51"/>
  <c r="K11" i="51"/>
  <c r="K13" i="51" s="1"/>
  <c r="J80" i="51"/>
  <c r="J81" i="51" s="1"/>
  <c r="I11" i="51"/>
  <c r="I13" i="51" s="1"/>
  <c r="O9" i="1"/>
  <c r="H79" i="1"/>
  <c r="I8" i="13" s="1"/>
  <c r="H6" i="62" s="1"/>
  <c r="C79" i="1"/>
  <c r="K74" i="1"/>
  <c r="K80" i="1"/>
  <c r="D80" i="1"/>
  <c r="E9" i="13" s="1"/>
  <c r="F11" i="49"/>
  <c r="O7" i="8" s="1"/>
  <c r="O7" i="24" s="1"/>
  <c r="T50" i="34"/>
  <c r="T52" i="34" s="1"/>
  <c r="N25" i="1"/>
  <c r="L25" i="1"/>
  <c r="K11" i="1"/>
  <c r="K13" i="1" s="1"/>
  <c r="K29" i="27"/>
  <c r="N28" i="51"/>
  <c r="H28" i="51"/>
  <c r="M27" i="51"/>
  <c r="K27" i="51"/>
  <c r="I27" i="51"/>
  <c r="I99" i="1" s="1"/>
  <c r="J16" i="18" s="1"/>
  <c r="F27" i="51"/>
  <c r="E27" i="51"/>
  <c r="C27" i="51"/>
  <c r="N5" i="62"/>
  <c r="N19" i="62" s="1"/>
  <c r="M15" i="1"/>
  <c r="M15" i="34" s="1"/>
  <c r="N19" i="9" s="1"/>
  <c r="K15" i="1"/>
  <c r="K15" i="34" s="1"/>
  <c r="L19" i="9" s="1"/>
  <c r="J15" i="1"/>
  <c r="J15" i="34" s="1"/>
  <c r="K19" i="9" s="1"/>
  <c r="J78" i="1"/>
  <c r="K7" i="13" s="1"/>
  <c r="I15" i="1"/>
  <c r="I15" i="34" s="1"/>
  <c r="J19" i="9" s="1"/>
  <c r="I78" i="1"/>
  <c r="D78" i="1"/>
  <c r="E7" i="13" s="1"/>
  <c r="N80" i="1"/>
  <c r="J80" i="1"/>
  <c r="K9" i="13" s="1"/>
  <c r="C80" i="1"/>
  <c r="D9" i="13" s="1"/>
  <c r="P10" i="23"/>
  <c r="I81" i="51"/>
  <c r="F130" i="1"/>
  <c r="J130" i="1"/>
  <c r="N130" i="1"/>
  <c r="L24" i="34"/>
  <c r="AA50" i="34" s="1"/>
  <c r="M28" i="27"/>
  <c r="F11" i="47"/>
  <c r="M7" i="8" s="1"/>
  <c r="M7" i="24" s="1"/>
  <c r="P262" i="7"/>
  <c r="M262" i="7" s="1"/>
  <c r="I262" i="7" s="1"/>
  <c r="G130" i="1"/>
  <c r="K130" i="1"/>
  <c r="AC50" i="34"/>
  <c r="Y50" i="34"/>
  <c r="Y52" i="34" s="1"/>
  <c r="U50" i="34"/>
  <c r="N25" i="34"/>
  <c r="C43" i="1"/>
  <c r="H25" i="1"/>
  <c r="I28" i="27"/>
  <c r="W50" i="62"/>
  <c r="N15" i="1"/>
  <c r="N15" i="34" s="1"/>
  <c r="O19" i="9" s="1"/>
  <c r="L15" i="1"/>
  <c r="L15" i="34" s="1"/>
  <c r="J79" i="1"/>
  <c r="K8" i="13" s="1"/>
  <c r="I79" i="1"/>
  <c r="J8" i="13" s="1"/>
  <c r="F11" i="48"/>
  <c r="N7" i="8" s="1"/>
  <c r="N27" i="8" s="1"/>
  <c r="J5" i="33"/>
  <c r="K7" i="56" s="1"/>
  <c r="J83" i="57"/>
  <c r="H91" i="57"/>
  <c r="H18" i="67" s="1"/>
  <c r="I23" i="28" s="1"/>
  <c r="K7" i="33"/>
  <c r="L9" i="56" s="1"/>
  <c r="G7" i="33"/>
  <c r="H9" i="56" s="1"/>
  <c r="H80" i="51"/>
  <c r="D80" i="51"/>
  <c r="H15" i="1"/>
  <c r="F79" i="1"/>
  <c r="G8" i="13" s="1"/>
  <c r="M80" i="1"/>
  <c r="N9" i="13" s="1"/>
  <c r="I80" i="1"/>
  <c r="J9" i="13" s="1"/>
  <c r="J8" i="25" s="1"/>
  <c r="F80" i="1"/>
  <c r="G9" i="13" s="1"/>
  <c r="O31" i="1"/>
  <c r="Q14" i="41"/>
  <c r="F11" i="41" s="1"/>
  <c r="G7" i="8" s="1"/>
  <c r="G21" i="8" s="1"/>
  <c r="M83" i="58"/>
  <c r="K90" i="57"/>
  <c r="N5" i="33"/>
  <c r="O7" i="56" s="1"/>
  <c r="J76" i="57"/>
  <c r="X76" i="57" s="1"/>
  <c r="X77" i="57" s="1"/>
  <c r="M8" i="33"/>
  <c r="N10" i="56" s="1"/>
  <c r="J8" i="33"/>
  <c r="K10" i="56" s="1"/>
  <c r="J97" i="59"/>
  <c r="I8" i="33"/>
  <c r="J10" i="56" s="1"/>
  <c r="F8" i="33"/>
  <c r="G10" i="56" s="1"/>
  <c r="F97" i="59"/>
  <c r="E8" i="33"/>
  <c r="F10" i="56" s="1"/>
  <c r="N7" i="33"/>
  <c r="O9" i="56" s="1"/>
  <c r="L7" i="33"/>
  <c r="M9" i="56" s="1"/>
  <c r="L90" i="59"/>
  <c r="J7" i="33"/>
  <c r="K9" i="56" s="1"/>
  <c r="J90" i="57"/>
  <c r="F7" i="33"/>
  <c r="G9" i="56" s="1"/>
  <c r="E78" i="1"/>
  <c r="F7" i="13" s="1"/>
  <c r="L80" i="1"/>
  <c r="H80" i="1"/>
  <c r="H81" i="1" s="1"/>
  <c r="E80" i="1"/>
  <c r="F9" i="13" s="1"/>
  <c r="F8" i="25" s="1"/>
  <c r="C78" i="60"/>
  <c r="C85" i="58"/>
  <c r="C88" i="58" s="1"/>
  <c r="C86" i="58" s="1"/>
  <c r="C87" i="58" s="1"/>
  <c r="L5" i="33"/>
  <c r="M7" i="56" s="1"/>
  <c r="L83" i="57"/>
  <c r="M9" i="33"/>
  <c r="N11" i="56" s="1"/>
  <c r="M9" i="35" s="1"/>
  <c r="I9" i="33"/>
  <c r="J11" i="56" s="1"/>
  <c r="I9" i="35" s="1"/>
  <c r="I104" i="57"/>
  <c r="I31" i="67" s="1"/>
  <c r="J36" i="28" s="1"/>
  <c r="E9" i="33"/>
  <c r="F11" i="56" s="1"/>
  <c r="E9" i="35" s="1"/>
  <c r="L8" i="33"/>
  <c r="M10" i="56" s="1"/>
  <c r="K8" i="33"/>
  <c r="L10" i="56" s="1"/>
  <c r="K97" i="59"/>
  <c r="H8" i="33"/>
  <c r="I10" i="56" s="1"/>
  <c r="H97" i="57"/>
  <c r="D8" i="33"/>
  <c r="E10" i="56" s="1"/>
  <c r="D97" i="57"/>
  <c r="C8" i="33"/>
  <c r="C97" i="59"/>
  <c r="G90" i="57"/>
  <c r="M6" i="33"/>
  <c r="N8" i="56" s="1"/>
  <c r="I5" i="33"/>
  <c r="J7" i="56" s="1"/>
  <c r="I6" i="33"/>
  <c r="J8" i="56" s="1"/>
  <c r="E99" i="60"/>
  <c r="E102" i="60" s="1"/>
  <c r="E100" i="60" s="1"/>
  <c r="E101" i="60" s="1"/>
  <c r="C85" i="61"/>
  <c r="C85" i="59"/>
  <c r="N8" i="33"/>
  <c r="O10" i="56" s="1"/>
  <c r="E78" i="61"/>
  <c r="E106" i="57"/>
  <c r="H7" i="33"/>
  <c r="I9" i="56" s="1"/>
  <c r="H7" i="35" s="1"/>
  <c r="I45" i="28" s="1"/>
  <c r="N9" i="33"/>
  <c r="O11" i="56" s="1"/>
  <c r="J9" i="33"/>
  <c r="F9" i="33"/>
  <c r="G11" i="56" s="1"/>
  <c r="D9" i="56"/>
  <c r="C7" i="35" s="1"/>
  <c r="D45" i="28" s="1"/>
  <c r="AD13" i="1"/>
  <c r="Z13" i="1"/>
  <c r="V13" i="1"/>
  <c r="AD9" i="1"/>
  <c r="Z9" i="1"/>
  <c r="V9" i="1"/>
  <c r="AC18" i="1"/>
  <c r="Y18" i="1"/>
  <c r="U18" i="1"/>
  <c r="AB24" i="1"/>
  <c r="X24" i="1"/>
  <c r="T24" i="1"/>
  <c r="AB20" i="1"/>
  <c r="X20" i="1"/>
  <c r="T20" i="1"/>
  <c r="AD19" i="51"/>
  <c r="Y19" i="51"/>
  <c r="W19" i="51"/>
  <c r="AC19" i="51"/>
  <c r="AD22" i="51"/>
  <c r="W22" i="51"/>
  <c r="AC22" i="51"/>
  <c r="U22" i="51"/>
  <c r="AD24" i="51"/>
  <c r="AC24" i="51"/>
  <c r="U24" i="51"/>
  <c r="AA24" i="51"/>
  <c r="S24" i="51"/>
  <c r="F72" i="1"/>
  <c r="D72" i="51"/>
  <c r="AC13" i="1"/>
  <c r="Y13" i="1"/>
  <c r="U13" i="1"/>
  <c r="AC12" i="1"/>
  <c r="Y12" i="1"/>
  <c r="U12" i="1"/>
  <c r="AC9" i="1"/>
  <c r="Y9" i="1"/>
  <c r="U9" i="1"/>
  <c r="U15" i="1" s="1"/>
  <c r="E15" i="1" s="1"/>
  <c r="E15" i="34" s="1"/>
  <c r="T11" i="34" s="1"/>
  <c r="AC8" i="1"/>
  <c r="Y8" i="1"/>
  <c r="U8" i="1"/>
  <c r="AB18" i="1"/>
  <c r="X18" i="1"/>
  <c r="T18" i="1"/>
  <c r="AA27" i="1"/>
  <c r="W27" i="1"/>
  <c r="S27" i="1"/>
  <c r="AA24" i="1"/>
  <c r="W24" i="1"/>
  <c r="S24" i="1"/>
  <c r="AA23" i="1"/>
  <c r="W23" i="1"/>
  <c r="S23" i="1"/>
  <c r="AA20" i="1"/>
  <c r="W20" i="1"/>
  <c r="S20" i="1"/>
  <c r="AA19" i="1"/>
  <c r="W19" i="1"/>
  <c r="S19" i="1"/>
  <c r="T5" i="51"/>
  <c r="T13" i="51"/>
  <c r="Y18" i="51"/>
  <c r="S19" i="51"/>
  <c r="X19" i="51"/>
  <c r="S22" i="51"/>
  <c r="W24" i="51"/>
  <c r="F45" i="1"/>
  <c r="F73" i="1"/>
  <c r="AC5" i="1"/>
  <c r="Y5" i="1"/>
  <c r="U5" i="1"/>
  <c r="AB14" i="1"/>
  <c r="X14" i="1"/>
  <c r="T14" i="1"/>
  <c r="AB13" i="1"/>
  <c r="X13" i="1"/>
  <c r="T13" i="1"/>
  <c r="AB12" i="1"/>
  <c r="X12" i="1"/>
  <c r="T12" i="1"/>
  <c r="AB11" i="1"/>
  <c r="X11" i="1"/>
  <c r="T11" i="1"/>
  <c r="AB10" i="1"/>
  <c r="X10" i="1"/>
  <c r="T10" i="1"/>
  <c r="AB9" i="1"/>
  <c r="X9" i="1"/>
  <c r="T9" i="1"/>
  <c r="AB8" i="1"/>
  <c r="X8" i="1"/>
  <c r="T8" i="1"/>
  <c r="AB7" i="1"/>
  <c r="X7" i="1"/>
  <c r="S7" i="1"/>
  <c r="AA6" i="1"/>
  <c r="W6" i="1"/>
  <c r="S6" i="1"/>
  <c r="S18" i="1"/>
  <c r="AA18" i="1"/>
  <c r="W18" i="1"/>
  <c r="AD27" i="1"/>
  <c r="Z27" i="1"/>
  <c r="V27" i="1"/>
  <c r="AD26" i="1"/>
  <c r="Z26" i="1"/>
  <c r="V26" i="1"/>
  <c r="AD25" i="1"/>
  <c r="Z25" i="1"/>
  <c r="V25" i="1"/>
  <c r="AD24" i="1"/>
  <c r="Z24" i="1"/>
  <c r="V24" i="1"/>
  <c r="AD23" i="1"/>
  <c r="Z23" i="1"/>
  <c r="V23" i="1"/>
  <c r="AD22" i="1"/>
  <c r="Z22" i="1"/>
  <c r="V22" i="1"/>
  <c r="AD21" i="1"/>
  <c r="Z21" i="1"/>
  <c r="V21" i="1"/>
  <c r="AD20" i="1"/>
  <c r="Z20" i="1"/>
  <c r="V20" i="1"/>
  <c r="AD19" i="1"/>
  <c r="Z19" i="1"/>
  <c r="V19" i="1"/>
  <c r="X5" i="51"/>
  <c r="T7" i="51"/>
  <c r="AB11" i="51"/>
  <c r="X13" i="51"/>
  <c r="S18" i="51"/>
  <c r="AA18" i="51"/>
  <c r="T19" i="51"/>
  <c r="AA19" i="51"/>
  <c r="Y22" i="51"/>
  <c r="Y24" i="51"/>
  <c r="K9" i="33"/>
  <c r="L11" i="56" s="1"/>
  <c r="G9" i="33"/>
  <c r="H11" i="56" s="1"/>
  <c r="H17" i="25" s="1"/>
  <c r="C9" i="33"/>
  <c r="D11" i="56" s="1"/>
  <c r="AB5" i="1"/>
  <c r="X5" i="1"/>
  <c r="AA14" i="1"/>
  <c r="W14" i="1"/>
  <c r="AA13" i="1"/>
  <c r="W13" i="1"/>
  <c r="AA12" i="1"/>
  <c r="W12" i="1"/>
  <c r="AA11" i="1"/>
  <c r="W11" i="1"/>
  <c r="AA10" i="1"/>
  <c r="W10" i="1"/>
  <c r="AA9" i="1"/>
  <c r="W9" i="1"/>
  <c r="AA8" i="1"/>
  <c r="W8" i="1"/>
  <c r="AA7" i="1"/>
  <c r="W7" i="1"/>
  <c r="AD6" i="1"/>
  <c r="Z6" i="1"/>
  <c r="AD18" i="1"/>
  <c r="Z18" i="1"/>
  <c r="AC27" i="1"/>
  <c r="Y27" i="1"/>
  <c r="AC26" i="1"/>
  <c r="Y26" i="1"/>
  <c r="AC25" i="1"/>
  <c r="Y25" i="1"/>
  <c r="AC24" i="1"/>
  <c r="Y24" i="1"/>
  <c r="AC23" i="1"/>
  <c r="Y23" i="1"/>
  <c r="AC22" i="1"/>
  <c r="Y22" i="1"/>
  <c r="AC21" i="1"/>
  <c r="Y21" i="1"/>
  <c r="AC20" i="1"/>
  <c r="Y20" i="1"/>
  <c r="AC19" i="1"/>
  <c r="Y19" i="1"/>
  <c r="AB5" i="51"/>
  <c r="X7" i="51"/>
  <c r="AB13" i="51"/>
  <c r="U18" i="51"/>
  <c r="AC18" i="51"/>
  <c r="U19" i="51"/>
  <c r="AB19" i="51"/>
  <c r="AA22" i="51"/>
  <c r="W25" i="51"/>
  <c r="AB25" i="51"/>
  <c r="U26" i="51"/>
  <c r="AC26" i="51"/>
  <c r="U27" i="51"/>
  <c r="AA27" i="51"/>
  <c r="L9" i="83"/>
  <c r="L11" i="83" s="1"/>
  <c r="L13" i="83" s="1"/>
  <c r="H9" i="83"/>
  <c r="H11" i="83" s="1"/>
  <c r="H13" i="83" s="1"/>
  <c r="M45" i="1"/>
  <c r="I45" i="1"/>
  <c r="E45" i="1"/>
  <c r="M72" i="1"/>
  <c r="I72" i="1"/>
  <c r="E72" i="1"/>
  <c r="M73" i="1"/>
  <c r="I73" i="1"/>
  <c r="E73" i="1"/>
  <c r="P73" i="51"/>
  <c r="P45" i="51"/>
  <c r="C25" i="19" s="1"/>
  <c r="C72" i="51"/>
  <c r="K72" i="51"/>
  <c r="G72" i="51"/>
  <c r="W27" i="51"/>
  <c r="AB27" i="51"/>
  <c r="P42" i="9"/>
  <c r="P41" i="9"/>
  <c r="P40" i="9"/>
  <c r="P39" i="9"/>
  <c r="P38" i="9"/>
  <c r="P37" i="9"/>
  <c r="P36" i="9"/>
  <c r="P41" i="27"/>
  <c r="P40" i="27"/>
  <c r="P38" i="27"/>
  <c r="P37" i="27"/>
  <c r="N72" i="51"/>
  <c r="J72" i="51"/>
  <c r="F72" i="51"/>
  <c r="W21" i="51"/>
  <c r="AB21" i="51"/>
  <c r="T25" i="51"/>
  <c r="Y25" i="51"/>
  <c r="Y26" i="51"/>
  <c r="S27" i="51"/>
  <c r="X27" i="51"/>
  <c r="AC27" i="51"/>
  <c r="P30" i="25"/>
  <c r="P35" i="25"/>
  <c r="C31" i="51"/>
  <c r="C103" i="1" s="1"/>
  <c r="D20" i="18" s="1"/>
  <c r="M72" i="51"/>
  <c r="I72" i="51"/>
  <c r="E72" i="51"/>
  <c r="Y20" i="51"/>
  <c r="S21" i="51"/>
  <c r="X21" i="51"/>
  <c r="AC21" i="51"/>
  <c r="W23" i="51"/>
  <c r="AB23" i="51"/>
  <c r="U25" i="51"/>
  <c r="AA25" i="51"/>
  <c r="S26" i="51"/>
  <c r="AA26" i="51"/>
  <c r="T27" i="51"/>
  <c r="Y27" i="51"/>
  <c r="P12" i="83"/>
  <c r="P32" i="25"/>
  <c r="N45" i="1"/>
  <c r="J45" i="1"/>
  <c r="N72" i="1"/>
  <c r="J72" i="1"/>
  <c r="N73" i="1"/>
  <c r="J73" i="1"/>
  <c r="D30" i="51"/>
  <c r="L72" i="51"/>
  <c r="H72" i="51"/>
  <c r="C11" i="1"/>
  <c r="C28" i="1"/>
  <c r="C32" i="1" s="1"/>
  <c r="P33" i="25"/>
  <c r="G72" i="66"/>
  <c r="G28" i="34"/>
  <c r="E27" i="34"/>
  <c r="P12" i="14"/>
  <c r="E27" i="62"/>
  <c r="D27" i="62"/>
  <c r="D24" i="25"/>
  <c r="C19" i="35" s="1"/>
  <c r="D58" i="28" s="1"/>
  <c r="P10" i="22"/>
  <c r="D31" i="27"/>
  <c r="H76" i="57"/>
  <c r="V76" i="57" s="1"/>
  <c r="H5" i="62"/>
  <c r="H19" i="62" s="1"/>
  <c r="H5" i="34"/>
  <c r="H19" i="34" s="1"/>
  <c r="H15" i="51"/>
  <c r="H83" i="57"/>
  <c r="G76" i="57"/>
  <c r="U76" i="57" s="1"/>
  <c r="U77" i="57" s="1"/>
  <c r="U81" i="57" s="1"/>
  <c r="U79" i="57" s="1"/>
  <c r="U80" i="57" s="1"/>
  <c r="G6" i="33"/>
  <c r="H8" i="56" s="1"/>
  <c r="G5" i="35" s="1"/>
  <c r="H43" i="28" s="1"/>
  <c r="G11" i="1"/>
  <c r="G13" i="1" s="1"/>
  <c r="G9" i="34" s="1"/>
  <c r="V5" i="34" s="1"/>
  <c r="P8" i="17"/>
  <c r="G79" i="1"/>
  <c r="H8" i="13" s="1"/>
  <c r="G6" i="62" s="1"/>
  <c r="G5" i="34"/>
  <c r="G19" i="34" s="1"/>
  <c r="G5" i="33"/>
  <c r="H7" i="56" s="1"/>
  <c r="G83" i="57"/>
  <c r="H12" i="17"/>
  <c r="G11" i="51"/>
  <c r="G14" i="51" s="1"/>
  <c r="F6" i="33"/>
  <c r="G8" i="56" s="1"/>
  <c r="G14" i="25" s="1"/>
  <c r="F5" i="33"/>
  <c r="G7" i="56" s="1"/>
  <c r="F83" i="57"/>
  <c r="G6" i="25"/>
  <c r="F5" i="34"/>
  <c r="F19" i="34" s="1"/>
  <c r="F5" i="62"/>
  <c r="F19" i="62" s="1"/>
  <c r="P7" i="17"/>
  <c r="F67" i="1"/>
  <c r="F76" i="61"/>
  <c r="O65" i="1"/>
  <c r="E67" i="51"/>
  <c r="O65" i="51"/>
  <c r="E79" i="1"/>
  <c r="F8" i="13" s="1"/>
  <c r="F7" i="25" s="1"/>
  <c r="O9" i="51"/>
  <c r="O8" i="1"/>
  <c r="D79" i="51"/>
  <c r="D79" i="1"/>
  <c r="E8" i="13" s="1"/>
  <c r="D6" i="62" s="1"/>
  <c r="P8" i="55"/>
  <c r="G123" i="1"/>
  <c r="M104" i="57"/>
  <c r="E104" i="57"/>
  <c r="E31" i="67" s="1"/>
  <c r="F36" i="28" s="1"/>
  <c r="K8" i="25"/>
  <c r="J11" i="1"/>
  <c r="O10" i="51"/>
  <c r="M80" i="51"/>
  <c r="I6" i="24"/>
  <c r="I49" i="8"/>
  <c r="K6" i="24"/>
  <c r="P402" i="7"/>
  <c r="M402" i="7" s="1"/>
  <c r="I402" i="7" s="1"/>
  <c r="P410" i="7"/>
  <c r="M410" i="7" s="1"/>
  <c r="I410" i="7" s="1"/>
  <c r="P406" i="7"/>
  <c r="M406" i="7" s="1"/>
  <c r="I406" i="7" s="1"/>
  <c r="P386" i="7"/>
  <c r="M386" i="7" s="1"/>
  <c r="I386" i="7" s="1"/>
  <c r="P418" i="7"/>
  <c r="M418" i="7" s="1"/>
  <c r="I418" i="7" s="1"/>
  <c r="P466" i="7"/>
  <c r="M466" i="7" s="1"/>
  <c r="I466" i="7" s="1"/>
  <c r="P30" i="7"/>
  <c r="M30" i="7" s="1"/>
  <c r="I30" i="7" s="1"/>
  <c r="P246" i="7"/>
  <c r="M246" i="7" s="1"/>
  <c r="I246" i="7" s="1"/>
  <c r="P326" i="7"/>
  <c r="M326" i="7" s="1"/>
  <c r="I326" i="7" s="1"/>
  <c r="P450" i="7"/>
  <c r="M450" i="7" s="1"/>
  <c r="I450" i="7" s="1"/>
  <c r="N31" i="51"/>
  <c r="N103" i="1" s="1"/>
  <c r="O20" i="18" s="1"/>
  <c r="J31" i="51"/>
  <c r="J103" i="1" s="1"/>
  <c r="K20" i="18" s="1"/>
  <c r="F31" i="51"/>
  <c r="F103" i="1" s="1"/>
  <c r="G20" i="18" s="1"/>
  <c r="M31" i="51"/>
  <c r="M103" i="1" s="1"/>
  <c r="N20" i="18" s="1"/>
  <c r="I31" i="51"/>
  <c r="I103" i="1" s="1"/>
  <c r="J20" i="18" s="1"/>
  <c r="E31" i="51"/>
  <c r="E103" i="1" s="1"/>
  <c r="F20" i="18" s="1"/>
  <c r="L31" i="51"/>
  <c r="L103" i="1" s="1"/>
  <c r="M20" i="18" s="1"/>
  <c r="H31" i="51"/>
  <c r="H103" i="1" s="1"/>
  <c r="I20" i="18" s="1"/>
  <c r="D31" i="51"/>
  <c r="D103" i="1" s="1"/>
  <c r="E20" i="18" s="1"/>
  <c r="K31" i="51"/>
  <c r="K103" i="1" s="1"/>
  <c r="L20" i="18" s="1"/>
  <c r="G31" i="51"/>
  <c r="O30" i="1"/>
  <c r="C30" i="51"/>
  <c r="K30" i="51"/>
  <c r="K102" i="1" s="1"/>
  <c r="G30" i="51"/>
  <c r="D102" i="1"/>
  <c r="E19" i="18" s="1"/>
  <c r="N30" i="51"/>
  <c r="J30" i="51"/>
  <c r="F30" i="51"/>
  <c r="M30" i="51"/>
  <c r="I30" i="51"/>
  <c r="E30" i="51"/>
  <c r="L30" i="51"/>
  <c r="H30" i="51"/>
  <c r="C17" i="1"/>
  <c r="G17" i="1"/>
  <c r="M17" i="1"/>
  <c r="E17" i="1"/>
  <c r="K17" i="1"/>
  <c r="I17" i="1"/>
  <c r="P16" i="51"/>
  <c r="D16" i="51" s="1"/>
  <c r="K16" i="1"/>
  <c r="D17" i="51"/>
  <c r="H17" i="51"/>
  <c r="L17" i="51"/>
  <c r="E17" i="51"/>
  <c r="I17" i="51"/>
  <c r="M17" i="51"/>
  <c r="F17" i="51"/>
  <c r="J17" i="51"/>
  <c r="N17" i="51"/>
  <c r="G17" i="51"/>
  <c r="K17" i="51"/>
  <c r="C17" i="51"/>
  <c r="N17" i="1"/>
  <c r="J17" i="1"/>
  <c r="F17" i="1"/>
  <c r="L17" i="1"/>
  <c r="H17" i="1"/>
  <c r="D17" i="1"/>
  <c r="G16" i="1"/>
  <c r="N16" i="1"/>
  <c r="J16" i="1"/>
  <c r="F16" i="1"/>
  <c r="J16" i="51"/>
  <c r="M16" i="1"/>
  <c r="I16" i="1"/>
  <c r="E16" i="1"/>
  <c r="L16" i="1"/>
  <c r="H16" i="1"/>
  <c r="D16" i="1"/>
  <c r="G74" i="1"/>
  <c r="P25" i="25"/>
  <c r="D57" i="28"/>
  <c r="O20" i="35"/>
  <c r="L21" i="65" s="1"/>
  <c r="P43" i="25"/>
  <c r="P68" i="28"/>
  <c r="P67" i="28"/>
  <c r="P66" i="28"/>
  <c r="P64" i="28"/>
  <c r="P63" i="28"/>
  <c r="P62" i="28"/>
  <c r="P59" i="28"/>
  <c r="P61" i="28"/>
  <c r="P33" i="27"/>
  <c r="P14" i="27"/>
  <c r="H12" i="65" s="1"/>
  <c r="P17" i="27"/>
  <c r="H15" i="65" s="1"/>
  <c r="P26" i="27"/>
  <c r="H24" i="65" s="1"/>
  <c r="P36" i="27"/>
  <c r="P35" i="27"/>
  <c r="P53" i="27"/>
  <c r="P35" i="9"/>
  <c r="O24" i="35"/>
  <c r="O33" i="62"/>
  <c r="P37" i="25"/>
  <c r="Z51" i="62"/>
  <c r="L29" i="27"/>
  <c r="K58" i="62"/>
  <c r="H28" i="27"/>
  <c r="V50" i="62"/>
  <c r="G57" i="62"/>
  <c r="D57" i="34"/>
  <c r="P79" i="28"/>
  <c r="P54" i="9"/>
  <c r="E29" i="27"/>
  <c r="S51" i="62"/>
  <c r="D58" i="62"/>
  <c r="L28" i="27"/>
  <c r="K57" i="62"/>
  <c r="Z50" i="62"/>
  <c r="D28" i="27"/>
  <c r="R50" i="62"/>
  <c r="C57" i="62"/>
  <c r="P53" i="9"/>
  <c r="W51" i="62"/>
  <c r="I29" i="27"/>
  <c r="H58" i="62"/>
  <c r="C58" i="62"/>
  <c r="O25" i="62"/>
  <c r="D29" i="27"/>
  <c r="R51" i="62"/>
  <c r="Y50" i="62"/>
  <c r="Y52" i="62" s="1"/>
  <c r="K28" i="27"/>
  <c r="J57" i="62"/>
  <c r="M29" i="27"/>
  <c r="AA51" i="62"/>
  <c r="L58" i="62"/>
  <c r="G58" i="62"/>
  <c r="H29" i="27"/>
  <c r="V51" i="62"/>
  <c r="AC50" i="62"/>
  <c r="AC52" i="62" s="1"/>
  <c r="O28" i="27"/>
  <c r="N57" i="62"/>
  <c r="I28" i="9"/>
  <c r="W50" i="34"/>
  <c r="H57" i="34"/>
  <c r="P80" i="28"/>
  <c r="C58" i="34"/>
  <c r="L57" i="62"/>
  <c r="H57" i="62"/>
  <c r="M63" i="66"/>
  <c r="O45" i="34"/>
  <c r="D52" i="65" s="1"/>
  <c r="O127" i="1"/>
  <c r="K24" i="34"/>
  <c r="G24" i="34"/>
  <c r="C24" i="34"/>
  <c r="AB51" i="62"/>
  <c r="M58" i="62"/>
  <c r="G58" i="34"/>
  <c r="C63" i="66"/>
  <c r="E63" i="66"/>
  <c r="V51" i="34"/>
  <c r="R51" i="34"/>
  <c r="L25" i="34"/>
  <c r="H25" i="34"/>
  <c r="D25" i="34"/>
  <c r="P54" i="27"/>
  <c r="X51" i="62"/>
  <c r="I58" i="62"/>
  <c r="E58" i="34"/>
  <c r="K58" i="34"/>
  <c r="D57" i="62"/>
  <c r="E58" i="62"/>
  <c r="K63" i="66"/>
  <c r="G63" i="66"/>
  <c r="AA50" i="62"/>
  <c r="T51" i="62"/>
  <c r="S50" i="62"/>
  <c r="C74" i="1"/>
  <c r="C78" i="1"/>
  <c r="D7" i="13" s="1"/>
  <c r="K104" i="57"/>
  <c r="K31" i="67" s="1"/>
  <c r="L36" i="28" s="1"/>
  <c r="G104" i="57"/>
  <c r="G105" i="57" s="1"/>
  <c r="G32" i="67" s="1"/>
  <c r="H37" i="28" s="1"/>
  <c r="C104" i="57"/>
  <c r="C31" i="67" s="1"/>
  <c r="D36" i="28" s="1"/>
  <c r="H11" i="1"/>
  <c r="I11" i="1"/>
  <c r="D11" i="51"/>
  <c r="D13" i="51" s="1"/>
  <c r="P10" i="50"/>
  <c r="O13" i="83"/>
  <c r="M11" i="83"/>
  <c r="E11" i="83"/>
  <c r="O36" i="35"/>
  <c r="C89" i="66"/>
  <c r="D5" i="33"/>
  <c r="E7" i="56" s="1"/>
  <c r="E13" i="25" s="1"/>
  <c r="D83" i="57"/>
  <c r="Q14" i="42"/>
  <c r="F11" i="42" s="1"/>
  <c r="H7" i="8" s="1"/>
  <c r="H7" i="24" s="1"/>
  <c r="K15" i="51"/>
  <c r="G15" i="51"/>
  <c r="N15" i="51"/>
  <c r="J15" i="51"/>
  <c r="M14" i="51"/>
  <c r="M84" i="51" s="1"/>
  <c r="M12" i="62" s="1"/>
  <c r="M15" i="51"/>
  <c r="I15" i="51"/>
  <c r="L15" i="51"/>
  <c r="E130" i="1"/>
  <c r="C130" i="1"/>
  <c r="P370" i="7"/>
  <c r="M370" i="7" s="1"/>
  <c r="I370" i="7" s="1"/>
  <c r="L47" i="8"/>
  <c r="L50" i="8" s="1"/>
  <c r="O358" i="7"/>
  <c r="P358" i="7" s="1"/>
  <c r="M358" i="7" s="1"/>
  <c r="I358" i="7" s="1"/>
  <c r="O179" i="7"/>
  <c r="P179" i="7" s="1"/>
  <c r="M179" i="7" s="1"/>
  <c r="I179" i="7" s="1"/>
  <c r="P151" i="7"/>
  <c r="M151" i="7" s="1"/>
  <c r="I151" i="7" s="1"/>
  <c r="O39" i="7"/>
  <c r="P39" i="7" s="1"/>
  <c r="M39" i="7" s="1"/>
  <c r="I39" i="7" s="1"/>
  <c r="P390" i="7"/>
  <c r="M390" i="7" s="1"/>
  <c r="I390" i="7" s="1"/>
  <c r="P131" i="7"/>
  <c r="M131" i="7" s="1"/>
  <c r="I131" i="7" s="1"/>
  <c r="O500" i="7"/>
  <c r="P500" i="7" s="1"/>
  <c r="M500" i="7" s="1"/>
  <c r="I500" i="7" s="1"/>
  <c r="O488" i="7"/>
  <c r="P488" i="7" s="1"/>
  <c r="M488" i="7" s="1"/>
  <c r="I488" i="7" s="1"/>
  <c r="O461" i="7"/>
  <c r="P461" i="7" s="1"/>
  <c r="M461" i="7" s="1"/>
  <c r="I461" i="7" s="1"/>
  <c r="P470" i="40"/>
  <c r="M470" i="40" s="1"/>
  <c r="I470" i="40" s="1"/>
  <c r="P157" i="41"/>
  <c r="M157" i="41" s="1"/>
  <c r="I157" i="41" s="1"/>
  <c r="P109" i="40"/>
  <c r="M109" i="40" s="1"/>
  <c r="I109" i="40" s="1"/>
  <c r="P117" i="41"/>
  <c r="M117" i="41" s="1"/>
  <c r="I117" i="41" s="1"/>
  <c r="P59" i="40"/>
  <c r="M59" i="40" s="1"/>
  <c r="I59" i="40" s="1"/>
  <c r="P83" i="40"/>
  <c r="M83" i="40" s="1"/>
  <c r="I83" i="40" s="1"/>
  <c r="P117" i="40"/>
  <c r="M117" i="40" s="1"/>
  <c r="I117" i="40" s="1"/>
  <c r="P53" i="40"/>
  <c r="M53" i="40" s="1"/>
  <c r="I53" i="40" s="1"/>
  <c r="O57" i="40"/>
  <c r="P57" i="40" s="1"/>
  <c r="M57" i="40" s="1"/>
  <c r="I57" i="40" s="1"/>
  <c r="P500" i="41"/>
  <c r="M500" i="41" s="1"/>
  <c r="I500" i="41" s="1"/>
  <c r="P428" i="40"/>
  <c r="M428" i="40" s="1"/>
  <c r="I428" i="40" s="1"/>
  <c r="O348" i="41"/>
  <c r="P348" i="41" s="1"/>
  <c r="M348" i="41" s="1"/>
  <c r="I348" i="41" s="1"/>
  <c r="O411" i="44"/>
  <c r="P411" i="44" s="1"/>
  <c r="M411" i="44" s="1"/>
  <c r="I411" i="44" s="1"/>
  <c r="P364" i="41"/>
  <c r="M364" i="41" s="1"/>
  <c r="I364" i="41" s="1"/>
  <c r="P149" i="41"/>
  <c r="M149" i="41" s="1"/>
  <c r="I149" i="41" s="1"/>
  <c r="P125" i="41"/>
  <c r="M125" i="41" s="1"/>
  <c r="I125" i="41" s="1"/>
  <c r="P129" i="40"/>
  <c r="M129" i="40" s="1"/>
  <c r="I129" i="40" s="1"/>
  <c r="P362" i="41"/>
  <c r="M362" i="41" s="1"/>
  <c r="I362" i="41" s="1"/>
  <c r="P177" i="41"/>
  <c r="M177" i="41" s="1"/>
  <c r="I177" i="41" s="1"/>
  <c r="P137" i="41"/>
  <c r="M137" i="41" s="1"/>
  <c r="I137" i="41" s="1"/>
  <c r="P125" i="40"/>
  <c r="M125" i="40" s="1"/>
  <c r="I125" i="40" s="1"/>
  <c r="P97" i="40"/>
  <c r="M97" i="40" s="1"/>
  <c r="I97" i="40" s="1"/>
  <c r="P65" i="40"/>
  <c r="M65" i="40" s="1"/>
  <c r="I65" i="40" s="1"/>
  <c r="P67" i="40"/>
  <c r="M67" i="40" s="1"/>
  <c r="I67" i="40" s="1"/>
  <c r="P136" i="39"/>
  <c r="M136" i="39" s="1"/>
  <c r="I136" i="39" s="1"/>
  <c r="P486" i="40"/>
  <c r="M486" i="40" s="1"/>
  <c r="I486" i="40" s="1"/>
  <c r="P265" i="44"/>
  <c r="M265" i="44" s="1"/>
  <c r="I265" i="44" s="1"/>
  <c r="P384" i="49"/>
  <c r="M384" i="49" s="1"/>
  <c r="I384" i="49" s="1"/>
  <c r="P165" i="41"/>
  <c r="M165" i="41" s="1"/>
  <c r="I165" i="41" s="1"/>
  <c r="P482" i="40"/>
  <c r="M482" i="40" s="1"/>
  <c r="I482" i="40" s="1"/>
  <c r="P113" i="40"/>
  <c r="M113" i="40" s="1"/>
  <c r="I113" i="40" s="1"/>
  <c r="P173" i="41"/>
  <c r="M173" i="41" s="1"/>
  <c r="I173" i="41" s="1"/>
  <c r="P123" i="40"/>
  <c r="M123" i="40" s="1"/>
  <c r="I123" i="40" s="1"/>
  <c r="P436" i="41"/>
  <c r="M436" i="41" s="1"/>
  <c r="I436" i="41" s="1"/>
  <c r="P129" i="41"/>
  <c r="M129" i="41" s="1"/>
  <c r="I129" i="41" s="1"/>
  <c r="P416" i="40"/>
  <c r="M416" i="40" s="1"/>
  <c r="I416" i="40" s="1"/>
  <c r="P75" i="40"/>
  <c r="M75" i="40" s="1"/>
  <c r="I75" i="40" s="1"/>
  <c r="P85" i="40"/>
  <c r="M85" i="40" s="1"/>
  <c r="I85" i="40" s="1"/>
  <c r="P63" i="40"/>
  <c r="M63" i="40" s="1"/>
  <c r="I63" i="40" s="1"/>
  <c r="P100" i="39"/>
  <c r="M100" i="39" s="1"/>
  <c r="I100" i="39" s="1"/>
  <c r="P504" i="41"/>
  <c r="M504" i="41" s="1"/>
  <c r="I504" i="41" s="1"/>
  <c r="P341" i="42"/>
  <c r="M341" i="42" s="1"/>
  <c r="I341" i="42" s="1"/>
  <c r="P336" i="39"/>
  <c r="M336" i="39" s="1"/>
  <c r="I336" i="39" s="1"/>
  <c r="P334" i="39"/>
  <c r="M334" i="39" s="1"/>
  <c r="I334" i="39" s="1"/>
  <c r="O58" i="28"/>
  <c r="N85" i="66"/>
  <c r="K58" i="28"/>
  <c r="J85" i="66"/>
  <c r="N28" i="62"/>
  <c r="O32" i="27" s="1"/>
  <c r="J28" i="62"/>
  <c r="K32" i="27" s="1"/>
  <c r="F28" i="62"/>
  <c r="G32" i="27" s="1"/>
  <c r="G24" i="25"/>
  <c r="F19" i="35" s="1"/>
  <c r="F85" i="66" s="1"/>
  <c r="C72" i="66"/>
  <c r="N28" i="34"/>
  <c r="J28" i="34"/>
  <c r="K32" i="9" s="1"/>
  <c r="F24" i="25"/>
  <c r="E19" i="35" s="1"/>
  <c r="E85" i="66" s="1"/>
  <c r="H59" i="66"/>
  <c r="F59" i="66"/>
  <c r="M72" i="66"/>
  <c r="G58" i="28"/>
  <c r="M85" i="66"/>
  <c r="N58" i="28"/>
  <c r="I85" i="66"/>
  <c r="J58" i="28"/>
  <c r="L58" i="28"/>
  <c r="K85" i="66"/>
  <c r="H58" i="28"/>
  <c r="G85" i="66"/>
  <c r="E58" i="28"/>
  <c r="I58" i="28"/>
  <c r="M58" i="28"/>
  <c r="L85" i="66"/>
  <c r="L72" i="66"/>
  <c r="L59" i="66"/>
  <c r="H72" i="66"/>
  <c r="D59" i="66"/>
  <c r="N16" i="40"/>
  <c r="O16" i="40" s="1"/>
  <c r="P16" i="40" s="1"/>
  <c r="M16" i="40" s="1"/>
  <c r="I16" i="40" s="1"/>
  <c r="Q14" i="40"/>
  <c r="F11" i="40" s="1"/>
  <c r="F7" i="8" s="1"/>
  <c r="F14" i="8" s="1"/>
  <c r="N17" i="40"/>
  <c r="O17" i="40" s="1"/>
  <c r="P17" i="40" s="1"/>
  <c r="M17" i="40" s="1"/>
  <c r="I17" i="40" s="1"/>
  <c r="E57" i="8"/>
  <c r="E13" i="24" s="1"/>
  <c r="N17" i="39"/>
  <c r="O17" i="39" s="1"/>
  <c r="P17" i="39" s="1"/>
  <c r="M17" i="39" s="1"/>
  <c r="I17" i="39" s="1"/>
  <c r="E58" i="8" s="1"/>
  <c r="E14" i="24" s="1"/>
  <c r="O16" i="39"/>
  <c r="P16" i="39" s="1"/>
  <c r="M16" i="39" s="1"/>
  <c r="I16" i="39" s="1"/>
  <c r="N17" i="7"/>
  <c r="O17" i="7" s="1"/>
  <c r="P17" i="7" s="1"/>
  <c r="M17" i="7" s="1"/>
  <c r="I17" i="7" s="1"/>
  <c r="D8" i="8"/>
  <c r="O6" i="24"/>
  <c r="O49" i="8"/>
  <c r="H6" i="24"/>
  <c r="P130" i="40"/>
  <c r="M130" i="40" s="1"/>
  <c r="I130" i="40" s="1"/>
  <c r="P349" i="41"/>
  <c r="M349" i="41" s="1"/>
  <c r="I349" i="41" s="1"/>
  <c r="P20" i="11"/>
  <c r="E76" i="57"/>
  <c r="S76" i="57" s="1"/>
  <c r="S77" i="57" s="1"/>
  <c r="S81" i="57" s="1"/>
  <c r="S79" i="57" s="1"/>
  <c r="S80" i="57" s="1"/>
  <c r="E6" i="33"/>
  <c r="F8" i="56" s="1"/>
  <c r="D76" i="57"/>
  <c r="R76" i="57" s="1"/>
  <c r="C76" i="57"/>
  <c r="Q76" i="57" s="1"/>
  <c r="E5" i="33"/>
  <c r="F7" i="56" s="1"/>
  <c r="E83" i="57"/>
  <c r="D5" i="62"/>
  <c r="E6" i="25"/>
  <c r="D5" i="34"/>
  <c r="Z6" i="51"/>
  <c r="AD10" i="51"/>
  <c r="V12" i="51"/>
  <c r="V14" i="51"/>
  <c r="U5" i="51"/>
  <c r="Y5" i="51"/>
  <c r="AC5" i="51"/>
  <c r="S6" i="51"/>
  <c r="W6" i="51"/>
  <c r="AA6" i="51"/>
  <c r="U7" i="51"/>
  <c r="Y7" i="51"/>
  <c r="AC7" i="51"/>
  <c r="S8" i="51"/>
  <c r="W8" i="51"/>
  <c r="AA8" i="51"/>
  <c r="U9" i="51"/>
  <c r="Y9" i="51"/>
  <c r="AC9" i="51"/>
  <c r="S10" i="51"/>
  <c r="W10" i="51"/>
  <c r="AA10" i="51"/>
  <c r="U11" i="51"/>
  <c r="Y11" i="51"/>
  <c r="AC11" i="51"/>
  <c r="S12" i="51"/>
  <c r="W12" i="51"/>
  <c r="AA12" i="51"/>
  <c r="U13" i="51"/>
  <c r="Y13" i="51"/>
  <c r="AC13" i="51"/>
  <c r="S14" i="51"/>
  <c r="W14" i="51"/>
  <c r="AA14" i="51"/>
  <c r="T18" i="51"/>
  <c r="X18" i="51"/>
  <c r="AB18" i="51"/>
  <c r="V19" i="51"/>
  <c r="Z19" i="51"/>
  <c r="T20" i="51"/>
  <c r="X20" i="51"/>
  <c r="AB20" i="51"/>
  <c r="V21" i="51"/>
  <c r="Z21" i="51"/>
  <c r="T22" i="51"/>
  <c r="X22" i="51"/>
  <c r="AB22" i="51"/>
  <c r="V23" i="51"/>
  <c r="Z23" i="51"/>
  <c r="T24" i="51"/>
  <c r="X24" i="51"/>
  <c r="AB24" i="51"/>
  <c r="V25" i="51"/>
  <c r="Z25" i="51"/>
  <c r="T26" i="51"/>
  <c r="X26" i="51"/>
  <c r="AB26" i="51"/>
  <c r="V27" i="51"/>
  <c r="Z27" i="51"/>
  <c r="AD6" i="51"/>
  <c r="V8" i="51"/>
  <c r="Z8" i="51"/>
  <c r="V10" i="51"/>
  <c r="Z12" i="51"/>
  <c r="AD12" i="51"/>
  <c r="Z14" i="51"/>
  <c r="V5" i="51"/>
  <c r="Z5" i="51"/>
  <c r="AD5" i="51"/>
  <c r="T6" i="51"/>
  <c r="X6" i="51"/>
  <c r="AB6" i="51"/>
  <c r="V7" i="51"/>
  <c r="Z7" i="51"/>
  <c r="AD7" i="51"/>
  <c r="T8" i="51"/>
  <c r="X8" i="51"/>
  <c r="AB8" i="51"/>
  <c r="V9" i="51"/>
  <c r="Z9" i="51"/>
  <c r="AD9" i="51"/>
  <c r="T10" i="51"/>
  <c r="X10" i="51"/>
  <c r="AB10" i="51"/>
  <c r="V11" i="51"/>
  <c r="Z11" i="51"/>
  <c r="AD11" i="51"/>
  <c r="T12" i="51"/>
  <c r="X12" i="51"/>
  <c r="AB12" i="51"/>
  <c r="V13" i="51"/>
  <c r="Z13" i="51"/>
  <c r="AD13" i="51"/>
  <c r="T14" i="51"/>
  <c r="X14" i="51"/>
  <c r="AB14" i="51"/>
  <c r="V6" i="51"/>
  <c r="AD8" i="51"/>
  <c r="Z10" i="51"/>
  <c r="AD14" i="51"/>
  <c r="S5" i="51"/>
  <c r="W5" i="51"/>
  <c r="U6" i="51"/>
  <c r="Y6" i="51"/>
  <c r="S7" i="51"/>
  <c r="W7" i="51"/>
  <c r="U8" i="51"/>
  <c r="Y8" i="51"/>
  <c r="S9" i="51"/>
  <c r="W9" i="51"/>
  <c r="U10" i="51"/>
  <c r="Y10" i="51"/>
  <c r="S11" i="51"/>
  <c r="W11" i="51"/>
  <c r="U12" i="51"/>
  <c r="Y12" i="51"/>
  <c r="S13" i="51"/>
  <c r="W13" i="51"/>
  <c r="U14" i="51"/>
  <c r="Y14" i="51"/>
  <c r="V18" i="51"/>
  <c r="Z18" i="51"/>
  <c r="V20" i="51"/>
  <c r="Z20" i="51"/>
  <c r="V22" i="51"/>
  <c r="Z22" i="51"/>
  <c r="V24" i="51"/>
  <c r="Z24" i="51"/>
  <c r="V26" i="51"/>
  <c r="Z26" i="51"/>
  <c r="C11" i="51"/>
  <c r="C14" i="51" s="1"/>
  <c r="C84" i="51" s="1"/>
  <c r="C12" i="62" s="1"/>
  <c r="E25" i="67"/>
  <c r="F30" i="28" s="1"/>
  <c r="K105" i="57"/>
  <c r="K32" i="67" s="1"/>
  <c r="L37" i="28" s="1"/>
  <c r="L9" i="13"/>
  <c r="L8" i="25" s="1"/>
  <c r="D11" i="1"/>
  <c r="N11" i="1"/>
  <c r="P39" i="70"/>
  <c r="M13" i="51"/>
  <c r="S15" i="1"/>
  <c r="P10" i="70"/>
  <c r="P25" i="70"/>
  <c r="Y11" i="34"/>
  <c r="M19" i="9"/>
  <c r="AA11" i="34"/>
  <c r="O94" i="39"/>
  <c r="P94" i="39" s="1"/>
  <c r="M94" i="39" s="1"/>
  <c r="I94" i="39" s="1"/>
  <c r="O212" i="45"/>
  <c r="P212" i="45" s="1"/>
  <c r="M212" i="45" s="1"/>
  <c r="I212" i="45" s="1"/>
  <c r="O320" i="49"/>
  <c r="P320" i="49" s="1"/>
  <c r="M320" i="49" s="1"/>
  <c r="I320" i="49" s="1"/>
  <c r="O48" i="39"/>
  <c r="P48" i="39" s="1"/>
  <c r="M48" i="39" s="1"/>
  <c r="I48" i="39" s="1"/>
  <c r="O450" i="40"/>
  <c r="P450" i="40" s="1"/>
  <c r="M450" i="40" s="1"/>
  <c r="I450" i="40" s="1"/>
  <c r="O470" i="47"/>
  <c r="P470" i="47" s="1"/>
  <c r="M470" i="47" s="1"/>
  <c r="I470" i="47" s="1"/>
  <c r="O109" i="48"/>
  <c r="P109" i="48" s="1"/>
  <c r="M109" i="48" s="1"/>
  <c r="I109" i="48" s="1"/>
  <c r="O292" i="48"/>
  <c r="P292" i="48" s="1"/>
  <c r="M292" i="48" s="1"/>
  <c r="I292" i="48" s="1"/>
  <c r="O330" i="39"/>
  <c r="P330" i="39" s="1"/>
  <c r="M330" i="39" s="1"/>
  <c r="I330" i="39" s="1"/>
  <c r="O272" i="40"/>
  <c r="P272" i="40" s="1"/>
  <c r="M272" i="40" s="1"/>
  <c r="I272" i="40" s="1"/>
  <c r="O426" i="41"/>
  <c r="P426" i="41" s="1"/>
  <c r="M426" i="41" s="1"/>
  <c r="I426" i="41" s="1"/>
  <c r="O440" i="41"/>
  <c r="P440" i="41" s="1"/>
  <c r="M440" i="41" s="1"/>
  <c r="I440" i="41" s="1"/>
  <c r="P227" i="47"/>
  <c r="M227" i="47" s="1"/>
  <c r="I227" i="47" s="1"/>
  <c r="O42" i="49"/>
  <c r="P42" i="49" s="1"/>
  <c r="M42" i="49" s="1"/>
  <c r="I42" i="49" s="1"/>
  <c r="O345" i="42"/>
  <c r="P345" i="42" s="1"/>
  <c r="M345" i="42" s="1"/>
  <c r="I345" i="42" s="1"/>
  <c r="P434" i="45"/>
  <c r="M434" i="45" s="1"/>
  <c r="I434" i="45" s="1"/>
  <c r="O450" i="45"/>
  <c r="P450" i="45" s="1"/>
  <c r="M450" i="45" s="1"/>
  <c r="I450" i="45" s="1"/>
  <c r="O462" i="45"/>
  <c r="P462" i="45" s="1"/>
  <c r="M462" i="45" s="1"/>
  <c r="I462" i="45" s="1"/>
  <c r="O103" i="47"/>
  <c r="P103" i="47" s="1"/>
  <c r="M103" i="47" s="1"/>
  <c r="I103" i="47" s="1"/>
  <c r="O59" i="48"/>
  <c r="P59" i="48" s="1"/>
  <c r="M59" i="48" s="1"/>
  <c r="I59" i="48" s="1"/>
  <c r="O364" i="49"/>
  <c r="P364" i="49" s="1"/>
  <c r="M364" i="49" s="1"/>
  <c r="I364" i="49" s="1"/>
  <c r="P445" i="41"/>
  <c r="M445" i="41" s="1"/>
  <c r="I445" i="41" s="1"/>
  <c r="P472" i="42"/>
  <c r="M472" i="42" s="1"/>
  <c r="I472" i="42" s="1"/>
  <c r="P133" i="45"/>
  <c r="M133" i="45" s="1"/>
  <c r="I133" i="45" s="1"/>
  <c r="P488" i="46"/>
  <c r="M488" i="46" s="1"/>
  <c r="I488" i="46" s="1"/>
  <c r="P412" i="49"/>
  <c r="M412" i="49" s="1"/>
  <c r="I412" i="49" s="1"/>
  <c r="F47" i="8"/>
  <c r="N48" i="8"/>
  <c r="O272" i="44"/>
  <c r="P272" i="44" s="1"/>
  <c r="M272" i="44" s="1"/>
  <c r="I272" i="44" s="1"/>
  <c r="O340" i="45"/>
  <c r="P340" i="45" s="1"/>
  <c r="M340" i="45" s="1"/>
  <c r="I340" i="45" s="1"/>
  <c r="P438" i="46"/>
  <c r="M438" i="46" s="1"/>
  <c r="I438" i="46" s="1"/>
  <c r="O162" i="42"/>
  <c r="P162" i="42" s="1"/>
  <c r="M162" i="42" s="1"/>
  <c r="I162" i="42" s="1"/>
  <c r="O214" i="47"/>
  <c r="P214" i="47" s="1"/>
  <c r="M214" i="47" s="1"/>
  <c r="I214" i="47" s="1"/>
  <c r="O372" i="47"/>
  <c r="P372" i="47" s="1"/>
  <c r="M372" i="47" s="1"/>
  <c r="I372" i="47" s="1"/>
  <c r="O220" i="49"/>
  <c r="P220" i="49" s="1"/>
  <c r="M220" i="49" s="1"/>
  <c r="I220" i="49" s="1"/>
  <c r="O298" i="42"/>
  <c r="P298" i="42" s="1"/>
  <c r="M298" i="42" s="1"/>
  <c r="I298" i="42" s="1"/>
  <c r="P114" i="46"/>
  <c r="M114" i="46" s="1"/>
  <c r="I114" i="46" s="1"/>
  <c r="P333" i="48"/>
  <c r="M333" i="48" s="1"/>
  <c r="I333" i="48" s="1"/>
  <c r="P364" i="48"/>
  <c r="M364" i="48" s="1"/>
  <c r="I364" i="48" s="1"/>
  <c r="N47" i="8"/>
  <c r="E49" i="8"/>
  <c r="P51" i="43"/>
  <c r="M51" i="43" s="1"/>
  <c r="I51" i="43" s="1"/>
  <c r="P487" i="46"/>
  <c r="M487" i="46" s="1"/>
  <c r="I487" i="46" s="1"/>
  <c r="P99" i="47"/>
  <c r="M99" i="47" s="1"/>
  <c r="I99" i="47" s="1"/>
  <c r="F13" i="8"/>
  <c r="P196" i="39"/>
  <c r="M196" i="39" s="1"/>
  <c r="I196" i="39" s="1"/>
  <c r="O236" i="41"/>
  <c r="P236" i="41" s="1"/>
  <c r="M236" i="41" s="1"/>
  <c r="I236" i="41" s="1"/>
  <c r="O500" i="43"/>
  <c r="P500" i="43" s="1"/>
  <c r="M500" i="43" s="1"/>
  <c r="I500" i="43" s="1"/>
  <c r="O203" i="45"/>
  <c r="P203" i="45" s="1"/>
  <c r="M203" i="45" s="1"/>
  <c r="I203" i="45" s="1"/>
  <c r="P295" i="7"/>
  <c r="M295" i="7" s="1"/>
  <c r="I295" i="7" s="1"/>
  <c r="P28" i="7"/>
  <c r="M28" i="7" s="1"/>
  <c r="I28" i="7" s="1"/>
  <c r="O268" i="43"/>
  <c r="P268" i="43" s="1"/>
  <c r="M268" i="43" s="1"/>
  <c r="I268" i="43" s="1"/>
  <c r="P76" i="39"/>
  <c r="M76" i="39" s="1"/>
  <c r="I76" i="39" s="1"/>
  <c r="P234" i="39"/>
  <c r="M234" i="39" s="1"/>
  <c r="I234" i="39" s="1"/>
  <c r="P75" i="7"/>
  <c r="M75" i="7" s="1"/>
  <c r="I75" i="7" s="1"/>
  <c r="P222" i="39"/>
  <c r="M222" i="39" s="1"/>
  <c r="I222" i="39" s="1"/>
  <c r="O486" i="42"/>
  <c r="P486" i="42" s="1"/>
  <c r="M486" i="42" s="1"/>
  <c r="I486" i="42" s="1"/>
  <c r="O109" i="44"/>
  <c r="P109" i="44" s="1"/>
  <c r="M109" i="44" s="1"/>
  <c r="I109" i="44" s="1"/>
  <c r="O417" i="44"/>
  <c r="P417" i="44" s="1"/>
  <c r="M417" i="44" s="1"/>
  <c r="I417" i="44" s="1"/>
  <c r="O79" i="48"/>
  <c r="P79" i="48" s="1"/>
  <c r="M79" i="48" s="1"/>
  <c r="I79" i="48" s="1"/>
  <c r="P360" i="42"/>
  <c r="M360" i="42" s="1"/>
  <c r="I360" i="42" s="1"/>
  <c r="P396" i="44"/>
  <c r="M396" i="44" s="1"/>
  <c r="I396" i="44" s="1"/>
  <c r="O494" i="46"/>
  <c r="P494" i="46" s="1"/>
  <c r="M494" i="46" s="1"/>
  <c r="I494" i="46" s="1"/>
  <c r="P111" i="47"/>
  <c r="M111" i="47" s="1"/>
  <c r="I111" i="47" s="1"/>
  <c r="O57" i="48"/>
  <c r="P57" i="48" s="1"/>
  <c r="M57" i="48" s="1"/>
  <c r="I57" i="48" s="1"/>
  <c r="O83" i="48"/>
  <c r="P83" i="48" s="1"/>
  <c r="M83" i="48" s="1"/>
  <c r="I83" i="48" s="1"/>
  <c r="O362" i="48"/>
  <c r="P362" i="48" s="1"/>
  <c r="M362" i="48" s="1"/>
  <c r="I362" i="48" s="1"/>
  <c r="O171" i="49"/>
  <c r="P171" i="49" s="1"/>
  <c r="M171" i="49" s="1"/>
  <c r="I171" i="49" s="1"/>
  <c r="O191" i="49"/>
  <c r="P191" i="49" s="1"/>
  <c r="M191" i="49" s="1"/>
  <c r="I191" i="49" s="1"/>
  <c r="P75" i="44"/>
  <c r="M75" i="44" s="1"/>
  <c r="I75" i="44" s="1"/>
  <c r="P308" i="44"/>
  <c r="M308" i="44" s="1"/>
  <c r="I308" i="44" s="1"/>
  <c r="P199" i="45"/>
  <c r="M199" i="45" s="1"/>
  <c r="I199" i="45" s="1"/>
  <c r="O454" i="46"/>
  <c r="P454" i="46" s="1"/>
  <c r="M454" i="46" s="1"/>
  <c r="I454" i="46" s="1"/>
  <c r="P379" i="44"/>
  <c r="M379" i="44" s="1"/>
  <c r="I379" i="44" s="1"/>
  <c r="O234" i="47"/>
  <c r="P234" i="47" s="1"/>
  <c r="M234" i="47" s="1"/>
  <c r="I234" i="47" s="1"/>
  <c r="O266" i="48"/>
  <c r="P266" i="48" s="1"/>
  <c r="M266" i="48" s="1"/>
  <c r="I266" i="48" s="1"/>
  <c r="H17" i="8"/>
  <c r="G35" i="34" s="1"/>
  <c r="G35" i="62" s="1"/>
  <c r="G27" i="35" s="1"/>
  <c r="H47" i="8"/>
  <c r="H13" i="8"/>
  <c r="H48" i="8"/>
  <c r="P280" i="46"/>
  <c r="M280" i="46" s="1"/>
  <c r="I280" i="46" s="1"/>
  <c r="P89" i="48"/>
  <c r="M89" i="48" s="1"/>
  <c r="I89" i="48" s="1"/>
  <c r="P99" i="48"/>
  <c r="M99" i="48" s="1"/>
  <c r="I99" i="48" s="1"/>
  <c r="P304" i="48"/>
  <c r="M304" i="48" s="1"/>
  <c r="I304" i="48" s="1"/>
  <c r="P343" i="48"/>
  <c r="M343" i="48" s="1"/>
  <c r="I343" i="48" s="1"/>
  <c r="P428" i="48"/>
  <c r="M428" i="48" s="1"/>
  <c r="I428" i="48" s="1"/>
  <c r="N51" i="27"/>
  <c r="P210" i="46"/>
  <c r="M210" i="46" s="1"/>
  <c r="I210" i="46" s="1"/>
  <c r="P318" i="48"/>
  <c r="M318" i="48" s="1"/>
  <c r="I318" i="48" s="1"/>
  <c r="P104" i="49"/>
  <c r="M104" i="49" s="1"/>
  <c r="I104" i="49" s="1"/>
  <c r="P502" i="49"/>
  <c r="M502" i="49" s="1"/>
  <c r="I502" i="49" s="1"/>
  <c r="E106" i="61"/>
  <c r="E109" i="61" s="1"/>
  <c r="E107" i="61" s="1"/>
  <c r="E108" i="61" s="1"/>
  <c r="E13" i="33"/>
  <c r="E105" i="57"/>
  <c r="I99" i="58"/>
  <c r="I102" i="58" s="1"/>
  <c r="I100" i="58" s="1"/>
  <c r="I101" i="58" s="1"/>
  <c r="E92" i="57"/>
  <c r="C105" i="57"/>
  <c r="C32" i="67" s="1"/>
  <c r="D37" i="28" s="1"/>
  <c r="C99" i="61"/>
  <c r="C102" i="61" s="1"/>
  <c r="C100" i="61" s="1"/>
  <c r="C101" i="61" s="1"/>
  <c r="L105" i="57"/>
  <c r="L32" i="67" s="1"/>
  <c r="M37" i="28" s="1"/>
  <c r="L31" i="67"/>
  <c r="M36" i="28" s="1"/>
  <c r="D105" i="57"/>
  <c r="D32" i="67" s="1"/>
  <c r="D31" i="67"/>
  <c r="H105" i="57"/>
  <c r="H32" i="67" s="1"/>
  <c r="I37" i="28" s="1"/>
  <c r="H31" i="67"/>
  <c r="I36" i="28" s="1"/>
  <c r="F104" i="57"/>
  <c r="L9" i="33"/>
  <c r="H9" i="33"/>
  <c r="D9" i="33"/>
  <c r="N104" i="57"/>
  <c r="J104" i="57"/>
  <c r="M9" i="13"/>
  <c r="L81" i="1"/>
  <c r="K7" i="62"/>
  <c r="L80" i="51"/>
  <c r="L11" i="51"/>
  <c r="L13" i="51" s="1"/>
  <c r="H11" i="51"/>
  <c r="O10" i="1"/>
  <c r="M11" i="1"/>
  <c r="E11" i="1"/>
  <c r="N78" i="60"/>
  <c r="N81" i="60" s="1"/>
  <c r="N79" i="60" s="1"/>
  <c r="N80" i="60" s="1"/>
  <c r="N85" i="60"/>
  <c r="N88" i="60" s="1"/>
  <c r="N86" i="60" s="1"/>
  <c r="N87" i="60" s="1"/>
  <c r="N92" i="60"/>
  <c r="N95" i="60" s="1"/>
  <c r="N93" i="60" s="1"/>
  <c r="N94" i="60" s="1"/>
  <c r="N99" i="60"/>
  <c r="N102" i="60" s="1"/>
  <c r="N100" i="60" s="1"/>
  <c r="N101" i="60" s="1"/>
  <c r="N106" i="60"/>
  <c r="N109" i="60" s="1"/>
  <c r="N107" i="60" s="1"/>
  <c r="N108" i="60" s="1"/>
  <c r="J78" i="61"/>
  <c r="J85" i="61"/>
  <c r="J99" i="61"/>
  <c r="J102" i="61" s="1"/>
  <c r="J100" i="61" s="1"/>
  <c r="J101" i="61" s="1"/>
  <c r="J92" i="61"/>
  <c r="J95" i="61" s="1"/>
  <c r="J93" i="61" s="1"/>
  <c r="J94" i="61" s="1"/>
  <c r="J106" i="61"/>
  <c r="J109" i="61" s="1"/>
  <c r="J107" i="61" s="1"/>
  <c r="J108" i="61" s="1"/>
  <c r="L78" i="61"/>
  <c r="L85" i="61"/>
  <c r="L92" i="61"/>
  <c r="L95" i="61" s="1"/>
  <c r="L93" i="61" s="1"/>
  <c r="L94" i="61" s="1"/>
  <c r="L106" i="61"/>
  <c r="L109" i="61" s="1"/>
  <c r="L107" i="61" s="1"/>
  <c r="L108" i="61" s="1"/>
  <c r="L99" i="61"/>
  <c r="L102" i="61" s="1"/>
  <c r="L100" i="61" s="1"/>
  <c r="L101" i="61" s="1"/>
  <c r="M85" i="59"/>
  <c r="M99" i="59"/>
  <c r="M78" i="59"/>
  <c r="M106" i="59"/>
  <c r="M109" i="59" s="1"/>
  <c r="M107" i="59" s="1"/>
  <c r="M108" i="59" s="1"/>
  <c r="M92" i="59"/>
  <c r="M95" i="59" s="1"/>
  <c r="M93" i="59" s="1"/>
  <c r="M94" i="59" s="1"/>
  <c r="M85" i="57"/>
  <c r="M99" i="57"/>
  <c r="M92" i="57"/>
  <c r="M78" i="57"/>
  <c r="M106" i="57"/>
  <c r="L78" i="57"/>
  <c r="L85" i="57"/>
  <c r="L92" i="57"/>
  <c r="L95" i="57" s="1"/>
  <c r="L93" i="57" s="1"/>
  <c r="L99" i="57"/>
  <c r="L102" i="57" s="1"/>
  <c r="L100" i="57" s="1"/>
  <c r="L106" i="57"/>
  <c r="J85" i="58"/>
  <c r="J92" i="58"/>
  <c r="J95" i="58" s="1"/>
  <c r="J93" i="58" s="1"/>
  <c r="J99" i="58"/>
  <c r="J102" i="58" s="1"/>
  <c r="J100" i="58" s="1"/>
  <c r="J101" i="58" s="1"/>
  <c r="J106" i="58"/>
  <c r="J109" i="58" s="1"/>
  <c r="J107" i="58" s="1"/>
  <c r="J108" i="58" s="1"/>
  <c r="J78" i="58"/>
  <c r="I99" i="61"/>
  <c r="I102" i="61" s="1"/>
  <c r="I100" i="61" s="1"/>
  <c r="I101" i="61" s="1"/>
  <c r="I78" i="61"/>
  <c r="I81" i="61" s="1"/>
  <c r="I79" i="61" s="1"/>
  <c r="I80" i="61" s="1"/>
  <c r="I92" i="61"/>
  <c r="I95" i="61" s="1"/>
  <c r="I93" i="61" s="1"/>
  <c r="I94" i="61" s="1"/>
  <c r="I106" i="61"/>
  <c r="I109" i="61" s="1"/>
  <c r="I107" i="61" s="1"/>
  <c r="I108" i="61" s="1"/>
  <c r="I85" i="61"/>
  <c r="N78" i="61"/>
  <c r="N81" i="61" s="1"/>
  <c r="N79" i="61" s="1"/>
  <c r="N80" i="61" s="1"/>
  <c r="N85" i="61"/>
  <c r="N88" i="61" s="1"/>
  <c r="N86" i="61" s="1"/>
  <c r="N87" i="61" s="1"/>
  <c r="N92" i="61"/>
  <c r="N95" i="61" s="1"/>
  <c r="N93" i="61" s="1"/>
  <c r="N94" i="61" s="1"/>
  <c r="N99" i="61"/>
  <c r="N102" i="61" s="1"/>
  <c r="N100" i="61" s="1"/>
  <c r="N101" i="61" s="1"/>
  <c r="N106" i="61"/>
  <c r="N109" i="61" s="1"/>
  <c r="N107" i="61" s="1"/>
  <c r="N108" i="61" s="1"/>
  <c r="N78" i="57"/>
  <c r="N85" i="57"/>
  <c r="N88" i="57" s="1"/>
  <c r="N86" i="57" s="1"/>
  <c r="N92" i="57"/>
  <c r="N95" i="57" s="1"/>
  <c r="N93" i="57" s="1"/>
  <c r="N235" i="57" s="1"/>
  <c r="N99" i="57"/>
  <c r="N106" i="57"/>
  <c r="L78" i="60"/>
  <c r="L85" i="60"/>
  <c r="L92" i="60"/>
  <c r="L95" i="60" s="1"/>
  <c r="L93" i="60" s="1"/>
  <c r="L94" i="60" s="1"/>
  <c r="L99" i="60"/>
  <c r="L102" i="60" s="1"/>
  <c r="L100" i="60" s="1"/>
  <c r="L101" i="60" s="1"/>
  <c r="L106" i="60"/>
  <c r="L109" i="60" s="1"/>
  <c r="L107" i="60" s="1"/>
  <c r="L108" i="60" s="1"/>
  <c r="L85" i="58"/>
  <c r="L92" i="58"/>
  <c r="L95" i="58" s="1"/>
  <c r="L93" i="58" s="1"/>
  <c r="L99" i="58"/>
  <c r="L102" i="58" s="1"/>
  <c r="L100" i="58" s="1"/>
  <c r="L101" i="58" s="1"/>
  <c r="L106" i="58"/>
  <c r="L109" i="58" s="1"/>
  <c r="L107" i="58" s="1"/>
  <c r="L108" i="58" s="1"/>
  <c r="L78" i="58"/>
  <c r="K85" i="61"/>
  <c r="K106" i="61"/>
  <c r="K109" i="61" s="1"/>
  <c r="K107" i="61" s="1"/>
  <c r="K108" i="61" s="1"/>
  <c r="K78" i="61"/>
  <c r="K99" i="61"/>
  <c r="K102" i="61" s="1"/>
  <c r="K100" i="61" s="1"/>
  <c r="K101" i="61" s="1"/>
  <c r="K92" i="61"/>
  <c r="K95" i="61" s="1"/>
  <c r="K93" i="61" s="1"/>
  <c r="K94" i="61" s="1"/>
  <c r="K85" i="57"/>
  <c r="K99" i="57"/>
  <c r="K78" i="57"/>
  <c r="K92" i="57"/>
  <c r="K106" i="57"/>
  <c r="H85" i="58"/>
  <c r="H92" i="58"/>
  <c r="H95" i="58" s="1"/>
  <c r="H93" i="58" s="1"/>
  <c r="H99" i="58"/>
  <c r="H102" i="58" s="1"/>
  <c r="H100" i="58" s="1"/>
  <c r="H101" i="58" s="1"/>
  <c r="H106" i="58"/>
  <c r="H109" i="58" s="1"/>
  <c r="H107" i="58" s="1"/>
  <c r="H108" i="58" s="1"/>
  <c r="H78" i="58"/>
  <c r="G78" i="59"/>
  <c r="G92" i="59"/>
  <c r="G95" i="59" s="1"/>
  <c r="G93" i="59" s="1"/>
  <c r="G94" i="59" s="1"/>
  <c r="G106" i="59"/>
  <c r="G109" i="59" s="1"/>
  <c r="G107" i="59" s="1"/>
  <c r="G108" i="59" s="1"/>
  <c r="G85" i="59"/>
  <c r="G99" i="59"/>
  <c r="G102" i="59" s="1"/>
  <c r="G100" i="59" s="1"/>
  <c r="G101" i="59" s="1"/>
  <c r="F78" i="61"/>
  <c r="F85" i="61"/>
  <c r="F88" i="61" s="1"/>
  <c r="F86" i="61" s="1"/>
  <c r="F87" i="61" s="1"/>
  <c r="F92" i="61"/>
  <c r="F95" i="61" s="1"/>
  <c r="F93" i="61" s="1"/>
  <c r="F94" i="61" s="1"/>
  <c r="F106" i="61"/>
  <c r="F109" i="61" s="1"/>
  <c r="F107" i="61" s="1"/>
  <c r="F108" i="61" s="1"/>
  <c r="F99" i="61"/>
  <c r="F102" i="61" s="1"/>
  <c r="F100" i="61" s="1"/>
  <c r="F101" i="61" s="1"/>
  <c r="F78" i="57"/>
  <c r="F85" i="57"/>
  <c r="F92" i="57"/>
  <c r="F99" i="57"/>
  <c r="F102" i="57" s="1"/>
  <c r="F100" i="57" s="1"/>
  <c r="F106" i="57"/>
  <c r="N85" i="58"/>
  <c r="N88" i="58" s="1"/>
  <c r="N86" i="58" s="1"/>
  <c r="N87" i="58" s="1"/>
  <c r="N92" i="58"/>
  <c r="N95" i="58" s="1"/>
  <c r="N93" i="58" s="1"/>
  <c r="N99" i="58"/>
  <c r="N106" i="58"/>
  <c r="N109" i="58" s="1"/>
  <c r="N107" i="58" s="1"/>
  <c r="N108" i="58" s="1"/>
  <c r="N78" i="58"/>
  <c r="N81" i="58" s="1"/>
  <c r="N79" i="58" s="1"/>
  <c r="N80" i="58" s="1"/>
  <c r="M92" i="61"/>
  <c r="M95" i="61" s="1"/>
  <c r="M93" i="61" s="1"/>
  <c r="M94" i="61" s="1"/>
  <c r="M99" i="61"/>
  <c r="M102" i="61" s="1"/>
  <c r="M100" i="61" s="1"/>
  <c r="M101" i="61" s="1"/>
  <c r="M85" i="61"/>
  <c r="M88" i="61" s="1"/>
  <c r="M86" i="61" s="1"/>
  <c r="M87" i="61" s="1"/>
  <c r="M106" i="61"/>
  <c r="M109" i="61" s="1"/>
  <c r="M107" i="61" s="1"/>
  <c r="M108" i="61" s="1"/>
  <c r="M78" i="61"/>
  <c r="L78" i="59"/>
  <c r="L85" i="59"/>
  <c r="L92" i="59"/>
  <c r="L99" i="59"/>
  <c r="L102" i="59" s="1"/>
  <c r="L100" i="59" s="1"/>
  <c r="L101" i="59" s="1"/>
  <c r="L106" i="59"/>
  <c r="L109" i="59" s="1"/>
  <c r="L107" i="59" s="1"/>
  <c r="L108" i="59" s="1"/>
  <c r="K78" i="60"/>
  <c r="K92" i="60"/>
  <c r="K95" i="60" s="1"/>
  <c r="K93" i="60" s="1"/>
  <c r="K94" i="60" s="1"/>
  <c r="K106" i="60"/>
  <c r="K109" i="60" s="1"/>
  <c r="K107" i="60" s="1"/>
  <c r="K108" i="60" s="1"/>
  <c r="K85" i="60"/>
  <c r="K99" i="60"/>
  <c r="K102" i="60" s="1"/>
  <c r="K100" i="60" s="1"/>
  <c r="K101" i="60" s="1"/>
  <c r="K85" i="58"/>
  <c r="K99" i="58"/>
  <c r="K102" i="58" s="1"/>
  <c r="K100" i="58" s="1"/>
  <c r="K101" i="58" s="1"/>
  <c r="K78" i="58"/>
  <c r="K92" i="58"/>
  <c r="K95" i="58" s="1"/>
  <c r="K93" i="58" s="1"/>
  <c r="K106" i="58"/>
  <c r="K109" i="58" s="1"/>
  <c r="K107" i="58" s="1"/>
  <c r="K108" i="58" s="1"/>
  <c r="J78" i="60"/>
  <c r="J85" i="60"/>
  <c r="J92" i="60"/>
  <c r="J95" i="60" s="1"/>
  <c r="J93" i="60" s="1"/>
  <c r="J94" i="60" s="1"/>
  <c r="J99" i="60"/>
  <c r="J102" i="60" s="1"/>
  <c r="J100" i="60" s="1"/>
  <c r="J101" i="60" s="1"/>
  <c r="J106" i="60"/>
  <c r="J109" i="60" s="1"/>
  <c r="J107" i="60" s="1"/>
  <c r="J108" i="60" s="1"/>
  <c r="H78" i="57"/>
  <c r="H85" i="57"/>
  <c r="H92" i="57"/>
  <c r="H99" i="57"/>
  <c r="H106" i="57"/>
  <c r="N78" i="59"/>
  <c r="N81" i="59" s="1"/>
  <c r="N79" i="59" s="1"/>
  <c r="N80" i="59" s="1"/>
  <c r="N85" i="59"/>
  <c r="N88" i="59" s="1"/>
  <c r="N86" i="59" s="1"/>
  <c r="N87" i="59" s="1"/>
  <c r="N92" i="59"/>
  <c r="N95" i="59" s="1"/>
  <c r="N93" i="59" s="1"/>
  <c r="N94" i="59" s="1"/>
  <c r="N99" i="59"/>
  <c r="N102" i="59" s="1"/>
  <c r="N100" i="59" s="1"/>
  <c r="N101" i="59" s="1"/>
  <c r="N106" i="59"/>
  <c r="N109" i="59" s="1"/>
  <c r="N107" i="59" s="1"/>
  <c r="N108" i="59" s="1"/>
  <c r="M78" i="60"/>
  <c r="M92" i="60"/>
  <c r="M95" i="60" s="1"/>
  <c r="M93" i="60" s="1"/>
  <c r="M94" i="60" s="1"/>
  <c r="M106" i="60"/>
  <c r="M109" i="60" s="1"/>
  <c r="M107" i="60" s="1"/>
  <c r="M108" i="60" s="1"/>
  <c r="M99" i="60"/>
  <c r="M102" i="60" s="1"/>
  <c r="M100" i="60" s="1"/>
  <c r="M101" i="60" s="1"/>
  <c r="M85" i="60"/>
  <c r="M88" i="60" s="1"/>
  <c r="M86" i="60" s="1"/>
  <c r="M87" i="60" s="1"/>
  <c r="M85" i="58"/>
  <c r="M99" i="58"/>
  <c r="M102" i="58" s="1"/>
  <c r="M100" i="58" s="1"/>
  <c r="M101" i="58" s="1"/>
  <c r="M78" i="58"/>
  <c r="M106" i="58"/>
  <c r="M109" i="58" s="1"/>
  <c r="M107" i="58" s="1"/>
  <c r="M108" i="58" s="1"/>
  <c r="M92" i="58"/>
  <c r="M95" i="58" s="1"/>
  <c r="M93" i="58" s="1"/>
  <c r="K85" i="59"/>
  <c r="K88" i="59" s="1"/>
  <c r="K86" i="59" s="1"/>
  <c r="K87" i="59" s="1"/>
  <c r="K99" i="59"/>
  <c r="K78" i="59"/>
  <c r="K92" i="59"/>
  <c r="K95" i="59" s="1"/>
  <c r="K93" i="59" s="1"/>
  <c r="K94" i="59" s="1"/>
  <c r="K106" i="59"/>
  <c r="K109" i="59" s="1"/>
  <c r="K107" i="59" s="1"/>
  <c r="K108" i="59" s="1"/>
  <c r="H78" i="59"/>
  <c r="H85" i="59"/>
  <c r="H88" i="59" s="1"/>
  <c r="H86" i="59" s="1"/>
  <c r="H87" i="59" s="1"/>
  <c r="H92" i="59"/>
  <c r="H95" i="59" s="1"/>
  <c r="H93" i="59" s="1"/>
  <c r="H99" i="59"/>
  <c r="H102" i="59" s="1"/>
  <c r="H100" i="59" s="1"/>
  <c r="H101" i="59" s="1"/>
  <c r="H106" i="59"/>
  <c r="H109" i="59" s="1"/>
  <c r="H107" i="59" s="1"/>
  <c r="H108" i="59" s="1"/>
  <c r="G78" i="57"/>
  <c r="G92" i="57"/>
  <c r="G106" i="57"/>
  <c r="G85" i="57"/>
  <c r="G99" i="57"/>
  <c r="J78" i="59"/>
  <c r="J81" i="59" s="1"/>
  <c r="J79" i="59" s="1"/>
  <c r="J80" i="59" s="1"/>
  <c r="J85" i="59"/>
  <c r="J92" i="59"/>
  <c r="J95" i="59" s="1"/>
  <c r="J93" i="59" s="1"/>
  <c r="J94" i="59" s="1"/>
  <c r="J99" i="59"/>
  <c r="J106" i="59"/>
  <c r="J109" i="59" s="1"/>
  <c r="J107" i="59" s="1"/>
  <c r="J108" i="59" s="1"/>
  <c r="I85" i="60"/>
  <c r="I99" i="60"/>
  <c r="I102" i="60" s="1"/>
  <c r="I100" i="60" s="1"/>
  <c r="I101" i="60" s="1"/>
  <c r="I106" i="60"/>
  <c r="I109" i="60" s="1"/>
  <c r="I107" i="60" s="1"/>
  <c r="I108" i="60" s="1"/>
  <c r="I92" i="60"/>
  <c r="I95" i="60" s="1"/>
  <c r="I93" i="60" s="1"/>
  <c r="I94" i="60" s="1"/>
  <c r="I92" i="58"/>
  <c r="I95" i="58" s="1"/>
  <c r="I93" i="58" s="1"/>
  <c r="I106" i="58"/>
  <c r="I109" i="58" s="1"/>
  <c r="I107" i="58" s="1"/>
  <c r="I108" i="58" s="1"/>
  <c r="I85" i="58"/>
  <c r="I78" i="58"/>
  <c r="G92" i="58"/>
  <c r="G95" i="58" s="1"/>
  <c r="G93" i="58" s="1"/>
  <c r="G106" i="58"/>
  <c r="G109" i="58" s="1"/>
  <c r="G107" i="58" s="1"/>
  <c r="G108" i="58" s="1"/>
  <c r="G85" i="58"/>
  <c r="G99" i="58"/>
  <c r="G102" i="58" s="1"/>
  <c r="G100" i="58" s="1"/>
  <c r="G101" i="58" s="1"/>
  <c r="G78" i="58"/>
  <c r="F78" i="59"/>
  <c r="F85" i="59"/>
  <c r="F92" i="59"/>
  <c r="F95" i="59" s="1"/>
  <c r="F93" i="59" s="1"/>
  <c r="F94" i="59" s="1"/>
  <c r="F99" i="59"/>
  <c r="F106" i="59"/>
  <c r="F109" i="59" s="1"/>
  <c r="F107" i="59" s="1"/>
  <c r="F108" i="59" s="1"/>
  <c r="D78" i="61"/>
  <c r="D85" i="61"/>
  <c r="D92" i="61"/>
  <c r="D95" i="61" s="1"/>
  <c r="D93" i="61" s="1"/>
  <c r="D94" i="61" s="1"/>
  <c r="D106" i="61"/>
  <c r="D109" i="61" s="1"/>
  <c r="D107" i="61" s="1"/>
  <c r="D108" i="61" s="1"/>
  <c r="D99" i="61"/>
  <c r="D102" i="61" s="1"/>
  <c r="D100" i="61" s="1"/>
  <c r="D101" i="61" s="1"/>
  <c r="I78" i="60"/>
  <c r="I78" i="59"/>
  <c r="I92" i="59"/>
  <c r="I95" i="59" s="1"/>
  <c r="I93" i="59" s="1"/>
  <c r="I94" i="59" s="1"/>
  <c r="I106" i="59"/>
  <c r="I109" i="59" s="1"/>
  <c r="I107" i="59" s="1"/>
  <c r="I108" i="59" s="1"/>
  <c r="I99" i="59"/>
  <c r="I85" i="59"/>
  <c r="I88" i="59" s="1"/>
  <c r="I86" i="59" s="1"/>
  <c r="I87" i="59" s="1"/>
  <c r="I78" i="57"/>
  <c r="I92" i="57"/>
  <c r="I106" i="57"/>
  <c r="I99" i="57"/>
  <c r="I85" i="57"/>
  <c r="H78" i="61"/>
  <c r="H85" i="61"/>
  <c r="H92" i="61"/>
  <c r="H95" i="61" s="1"/>
  <c r="H93" i="61" s="1"/>
  <c r="H94" i="61" s="1"/>
  <c r="H106" i="61"/>
  <c r="H109" i="61" s="1"/>
  <c r="H107" i="61" s="1"/>
  <c r="H108" i="61" s="1"/>
  <c r="H99" i="61"/>
  <c r="H102" i="61" s="1"/>
  <c r="H100" i="61" s="1"/>
  <c r="H101" i="61" s="1"/>
  <c r="G78" i="61"/>
  <c r="G81" i="61" s="1"/>
  <c r="G79" i="61" s="1"/>
  <c r="G80" i="61" s="1"/>
  <c r="G92" i="61"/>
  <c r="G95" i="61" s="1"/>
  <c r="G93" i="61" s="1"/>
  <c r="G94" i="61" s="1"/>
  <c r="G106" i="61"/>
  <c r="G109" i="61" s="1"/>
  <c r="G107" i="61" s="1"/>
  <c r="G108" i="61" s="1"/>
  <c r="G85" i="61"/>
  <c r="G99" i="61"/>
  <c r="G102" i="61" s="1"/>
  <c r="G100" i="61" s="1"/>
  <c r="G101" i="61" s="1"/>
  <c r="J78" i="57"/>
  <c r="J85" i="57"/>
  <c r="J99" i="57"/>
  <c r="J106" i="57"/>
  <c r="H78" i="60"/>
  <c r="H85" i="60"/>
  <c r="H92" i="60"/>
  <c r="H95" i="60" s="1"/>
  <c r="H93" i="60" s="1"/>
  <c r="H94" i="60" s="1"/>
  <c r="H99" i="60"/>
  <c r="H102" i="60" s="1"/>
  <c r="H100" i="60" s="1"/>
  <c r="H101" i="60" s="1"/>
  <c r="H106" i="60"/>
  <c r="H109" i="60" s="1"/>
  <c r="H107" i="60" s="1"/>
  <c r="H108" i="60" s="1"/>
  <c r="G85" i="60"/>
  <c r="G88" i="60" s="1"/>
  <c r="G86" i="60" s="1"/>
  <c r="G87" i="60" s="1"/>
  <c r="G99" i="60"/>
  <c r="G102" i="60" s="1"/>
  <c r="G100" i="60" s="1"/>
  <c r="G101" i="60" s="1"/>
  <c r="G78" i="60"/>
  <c r="G92" i="60"/>
  <c r="G95" i="60" s="1"/>
  <c r="G93" i="60" s="1"/>
  <c r="G94" i="60" s="1"/>
  <c r="G106" i="60"/>
  <c r="G109" i="60" s="1"/>
  <c r="G107" i="60" s="1"/>
  <c r="G108" i="60" s="1"/>
  <c r="F78" i="60"/>
  <c r="F85" i="60"/>
  <c r="F92" i="60"/>
  <c r="F95" i="60" s="1"/>
  <c r="F93" i="60" s="1"/>
  <c r="F99" i="60"/>
  <c r="F102" i="60" s="1"/>
  <c r="F100" i="60" s="1"/>
  <c r="F101" i="60" s="1"/>
  <c r="F106" i="60"/>
  <c r="F109" i="60" s="1"/>
  <c r="F107" i="60" s="1"/>
  <c r="F108" i="60" s="1"/>
  <c r="F85" i="58"/>
  <c r="F92" i="58"/>
  <c r="F95" i="58" s="1"/>
  <c r="F93" i="58" s="1"/>
  <c r="F99" i="58"/>
  <c r="F102" i="58" s="1"/>
  <c r="F100" i="58" s="1"/>
  <c r="F101" i="58" s="1"/>
  <c r="F106" i="58"/>
  <c r="F109" i="58" s="1"/>
  <c r="F107" i="58" s="1"/>
  <c r="F108" i="58" s="1"/>
  <c r="F78" i="58"/>
  <c r="E85" i="59"/>
  <c r="E99" i="59"/>
  <c r="E102" i="59" s="1"/>
  <c r="E100" i="59" s="1"/>
  <c r="E101" i="59" s="1"/>
  <c r="E106" i="59"/>
  <c r="E109" i="59" s="1"/>
  <c r="E107" i="59" s="1"/>
  <c r="E108" i="59" s="1"/>
  <c r="E92" i="59"/>
  <c r="E95" i="59" s="1"/>
  <c r="E93" i="59" s="1"/>
  <c r="E94" i="59" s="1"/>
  <c r="E78" i="59"/>
  <c r="D78" i="60"/>
  <c r="D81" i="60" s="1"/>
  <c r="D79" i="60" s="1"/>
  <c r="D80" i="60" s="1"/>
  <c r="D85" i="60"/>
  <c r="D92" i="60"/>
  <c r="D99" i="60"/>
  <c r="D102" i="60" s="1"/>
  <c r="D100" i="60" s="1"/>
  <c r="D101" i="60" s="1"/>
  <c r="D106" i="60"/>
  <c r="D109" i="60" s="1"/>
  <c r="D107" i="60" s="1"/>
  <c r="D108" i="60" s="1"/>
  <c r="E99" i="61"/>
  <c r="E102" i="61" s="1"/>
  <c r="E100" i="61" s="1"/>
  <c r="E101" i="61" s="1"/>
  <c r="E85" i="61"/>
  <c r="E85" i="58"/>
  <c r="E99" i="58"/>
  <c r="E102" i="58" s="1"/>
  <c r="E100" i="58" s="1"/>
  <c r="E101" i="58" s="1"/>
  <c r="E78" i="58"/>
  <c r="E85" i="57"/>
  <c r="E99" i="57"/>
  <c r="D78" i="59"/>
  <c r="D81" i="59" s="1"/>
  <c r="D79" i="59" s="1"/>
  <c r="D80" i="59" s="1"/>
  <c r="D85" i="59"/>
  <c r="D92" i="59"/>
  <c r="D95" i="59" s="1"/>
  <c r="D93" i="59" s="1"/>
  <c r="D94" i="59" s="1"/>
  <c r="D99" i="59"/>
  <c r="D102" i="59" s="1"/>
  <c r="D100" i="59" s="1"/>
  <c r="D101" i="59" s="1"/>
  <c r="D106" i="59"/>
  <c r="D109" i="59" s="1"/>
  <c r="D107" i="59" s="1"/>
  <c r="D108" i="59" s="1"/>
  <c r="E92" i="61"/>
  <c r="E95" i="61" s="1"/>
  <c r="E93" i="61" s="1"/>
  <c r="E94" i="61" s="1"/>
  <c r="E92" i="58"/>
  <c r="E78" i="60"/>
  <c r="E92" i="60"/>
  <c r="E95" i="60" s="1"/>
  <c r="E93" i="60" s="1"/>
  <c r="E94" i="60" s="1"/>
  <c r="E106" i="60"/>
  <c r="E109" i="60" s="1"/>
  <c r="E107" i="60" s="1"/>
  <c r="E108" i="60" s="1"/>
  <c r="E85" i="60"/>
  <c r="E88" i="60" s="1"/>
  <c r="E86" i="60" s="1"/>
  <c r="E87" i="60" s="1"/>
  <c r="E106" i="58"/>
  <c r="E78" i="57"/>
  <c r="D85" i="58"/>
  <c r="D92" i="58"/>
  <c r="D95" i="58" s="1"/>
  <c r="D93" i="58" s="1"/>
  <c r="D99" i="58"/>
  <c r="D102" i="58" s="1"/>
  <c r="D100" i="58" s="1"/>
  <c r="D101" i="58" s="1"/>
  <c r="D106" i="58"/>
  <c r="D109" i="58" s="1"/>
  <c r="D107" i="58" s="1"/>
  <c r="D108" i="58" s="1"/>
  <c r="D78" i="58"/>
  <c r="D78" i="57"/>
  <c r="D85" i="57"/>
  <c r="D92" i="57"/>
  <c r="D99" i="57"/>
  <c r="D106" i="57"/>
  <c r="C106" i="61"/>
  <c r="C109" i="61" s="1"/>
  <c r="C107" i="61" s="1"/>
  <c r="C108" i="61" s="1"/>
  <c r="C92" i="61"/>
  <c r="C95" i="61" s="1"/>
  <c r="C93" i="61" s="1"/>
  <c r="C94" i="61" s="1"/>
  <c r="C78" i="61"/>
  <c r="C81" i="61" s="1"/>
  <c r="C79" i="61" s="1"/>
  <c r="C80" i="61" s="1"/>
  <c r="C99" i="60"/>
  <c r="C102" i="60" s="1"/>
  <c r="C100" i="60" s="1"/>
  <c r="C101" i="60" s="1"/>
  <c r="C85" i="60"/>
  <c r="C106" i="59"/>
  <c r="C109" i="59" s="1"/>
  <c r="C107" i="59" s="1"/>
  <c r="C108" i="59" s="1"/>
  <c r="C92" i="59"/>
  <c r="C95" i="59" s="1"/>
  <c r="C93" i="59" s="1"/>
  <c r="C94" i="59" s="1"/>
  <c r="C78" i="59"/>
  <c r="C106" i="58"/>
  <c r="C109" i="58" s="1"/>
  <c r="C107" i="58" s="1"/>
  <c r="C108" i="58" s="1"/>
  <c r="C92" i="58"/>
  <c r="C95" i="58" s="1"/>
  <c r="C93" i="58" s="1"/>
  <c r="C106" i="57"/>
  <c r="C92" i="57"/>
  <c r="C78" i="57"/>
  <c r="C106" i="60"/>
  <c r="C109" i="60" s="1"/>
  <c r="C107" i="60" s="1"/>
  <c r="C108" i="60" s="1"/>
  <c r="C92" i="60"/>
  <c r="C95" i="60" s="1"/>
  <c r="C93" i="60" s="1"/>
  <c r="C94" i="60" s="1"/>
  <c r="C99" i="59"/>
  <c r="C78" i="58"/>
  <c r="C99" i="58"/>
  <c r="C102" i="58" s="1"/>
  <c r="C100" i="58" s="1"/>
  <c r="C101" i="58" s="1"/>
  <c r="C99" i="57"/>
  <c r="I7" i="33"/>
  <c r="I90" i="57"/>
  <c r="E7" i="33"/>
  <c r="E90" i="57"/>
  <c r="M7" i="33"/>
  <c r="M90" i="57"/>
  <c r="E11" i="51"/>
  <c r="J11" i="51"/>
  <c r="N11" i="51"/>
  <c r="F11" i="51"/>
  <c r="N15" i="49"/>
  <c r="O15" i="49" s="1"/>
  <c r="O8" i="8"/>
  <c r="O50" i="27"/>
  <c r="N10" i="8"/>
  <c r="N63" i="8" s="1"/>
  <c r="M8" i="8"/>
  <c r="M38" i="8" s="1"/>
  <c r="N15" i="47"/>
  <c r="M6" i="24"/>
  <c r="M49" i="8"/>
  <c r="L8" i="8"/>
  <c r="N15" i="46"/>
  <c r="Q14" i="46"/>
  <c r="F11" i="46" s="1"/>
  <c r="L7" i="8" s="1"/>
  <c r="L27" i="8" s="1"/>
  <c r="K8" i="8"/>
  <c r="N15" i="45"/>
  <c r="O15" i="45" s="1"/>
  <c r="P15" i="45" s="1"/>
  <c r="M15" i="45" s="1"/>
  <c r="I15" i="45" s="1"/>
  <c r="K9" i="8" s="1"/>
  <c r="K16" i="8" s="1"/>
  <c r="J17" i="8"/>
  <c r="I35" i="34" s="1"/>
  <c r="I35" i="62" s="1"/>
  <c r="I27" i="35" s="1"/>
  <c r="J48" i="8"/>
  <c r="J49" i="8"/>
  <c r="J13" i="8"/>
  <c r="J47" i="8"/>
  <c r="J6" i="24"/>
  <c r="J8" i="8"/>
  <c r="N15" i="44"/>
  <c r="O15" i="44" s="1"/>
  <c r="P15" i="44" s="1"/>
  <c r="M15" i="44" s="1"/>
  <c r="I15" i="44" s="1"/>
  <c r="Q14" i="44"/>
  <c r="F11" i="44" s="1"/>
  <c r="J7" i="8" s="1"/>
  <c r="J7" i="24" s="1"/>
  <c r="I8" i="8"/>
  <c r="N15" i="43"/>
  <c r="O15" i="43" s="1"/>
  <c r="P15" i="43" s="1"/>
  <c r="M15" i="43" s="1"/>
  <c r="I15" i="43" s="1"/>
  <c r="N15" i="42"/>
  <c r="O15" i="42" s="1"/>
  <c r="P15" i="42" s="1"/>
  <c r="M15" i="42" s="1"/>
  <c r="I15" i="42" s="1"/>
  <c r="H9" i="8" s="1"/>
  <c r="H16" i="8" s="1"/>
  <c r="H8" i="8"/>
  <c r="H77" i="28"/>
  <c r="G8" i="8"/>
  <c r="N15" i="41"/>
  <c r="O15" i="41" s="1"/>
  <c r="P15" i="41" s="1"/>
  <c r="M15" i="41" s="1"/>
  <c r="I15" i="41" s="1"/>
  <c r="G9" i="8" s="1"/>
  <c r="G16" i="8" s="1"/>
  <c r="G51" i="9"/>
  <c r="G14" i="24"/>
  <c r="F8" i="8"/>
  <c r="N15" i="40"/>
  <c r="O15" i="40" s="1"/>
  <c r="P15" i="40" s="1"/>
  <c r="M15" i="40" s="1"/>
  <c r="I15" i="40" s="1"/>
  <c r="F6" i="24"/>
  <c r="F49" i="8"/>
  <c r="F48" i="8"/>
  <c r="N15" i="39"/>
  <c r="E8" i="8"/>
  <c r="Q14" i="39"/>
  <c r="F11" i="39" s="1"/>
  <c r="E7" i="8" s="1"/>
  <c r="E27" i="8" s="1"/>
  <c r="N15" i="8"/>
  <c r="N14" i="24"/>
  <c r="M56" i="8"/>
  <c r="M59" i="8" s="1"/>
  <c r="L56" i="8"/>
  <c r="L59" i="8" s="1"/>
  <c r="K14" i="8"/>
  <c r="K21" i="8"/>
  <c r="K7" i="24"/>
  <c r="J56" i="8"/>
  <c r="J59" i="8" s="1"/>
  <c r="J50" i="9"/>
  <c r="I56" i="8"/>
  <c r="H56" i="8"/>
  <c r="H59" i="8" s="1"/>
  <c r="H50" i="27"/>
  <c r="E56" i="8"/>
  <c r="O398" i="7"/>
  <c r="P398" i="7" s="1"/>
  <c r="M398" i="7" s="1"/>
  <c r="I398" i="7" s="1"/>
  <c r="O431" i="7"/>
  <c r="P431" i="7" s="1"/>
  <c r="M431" i="7" s="1"/>
  <c r="I431" i="7" s="1"/>
  <c r="O49" i="43"/>
  <c r="P49" i="43" s="1"/>
  <c r="M49" i="43" s="1"/>
  <c r="I49" i="43" s="1"/>
  <c r="O59" i="43"/>
  <c r="P59" i="43" s="1"/>
  <c r="M59" i="43" s="1"/>
  <c r="I59" i="43" s="1"/>
  <c r="O319" i="43"/>
  <c r="P319" i="43" s="1"/>
  <c r="M319" i="43" s="1"/>
  <c r="I319" i="43" s="1"/>
  <c r="O422" i="43"/>
  <c r="P422" i="43" s="1"/>
  <c r="M422" i="43" s="1"/>
  <c r="I422" i="43" s="1"/>
  <c r="O492" i="43"/>
  <c r="P492" i="43" s="1"/>
  <c r="M492" i="43" s="1"/>
  <c r="I492" i="43" s="1"/>
  <c r="O146" i="44"/>
  <c r="P146" i="44" s="1"/>
  <c r="M146" i="44" s="1"/>
  <c r="I146" i="44" s="1"/>
  <c r="O282" i="46"/>
  <c r="P282" i="46" s="1"/>
  <c r="M282" i="46" s="1"/>
  <c r="I282" i="46" s="1"/>
  <c r="O362" i="46"/>
  <c r="P362" i="46" s="1"/>
  <c r="M362" i="46" s="1"/>
  <c r="I362" i="46" s="1"/>
  <c r="M47" i="8"/>
  <c r="M17" i="8"/>
  <c r="L35" i="34" s="1"/>
  <c r="L35" i="62" s="1"/>
  <c r="L27" i="35" s="1"/>
  <c r="M48" i="8"/>
  <c r="M13" i="8"/>
  <c r="G47" i="8"/>
  <c r="G49" i="8"/>
  <c r="G48" i="8"/>
  <c r="P490" i="7"/>
  <c r="M490" i="7" s="1"/>
  <c r="I490" i="7" s="1"/>
  <c r="P379" i="7"/>
  <c r="M379" i="7" s="1"/>
  <c r="I379" i="7" s="1"/>
  <c r="P123" i="7"/>
  <c r="M123" i="7" s="1"/>
  <c r="I123" i="7" s="1"/>
  <c r="P103" i="7"/>
  <c r="M103" i="7" s="1"/>
  <c r="I103" i="7" s="1"/>
  <c r="P52" i="39"/>
  <c r="M52" i="39" s="1"/>
  <c r="I52" i="39" s="1"/>
  <c r="P85" i="39"/>
  <c r="M85" i="39" s="1"/>
  <c r="I85" i="39" s="1"/>
  <c r="P134" i="39"/>
  <c r="M134" i="39" s="1"/>
  <c r="I134" i="39" s="1"/>
  <c r="P286" i="39"/>
  <c r="M286" i="39" s="1"/>
  <c r="I286" i="39" s="1"/>
  <c r="P397" i="39"/>
  <c r="M397" i="39" s="1"/>
  <c r="I397" i="39" s="1"/>
  <c r="P389" i="40"/>
  <c r="M389" i="40" s="1"/>
  <c r="I389" i="40" s="1"/>
  <c r="O466" i="40"/>
  <c r="P466" i="40" s="1"/>
  <c r="M466" i="40" s="1"/>
  <c r="I466" i="40" s="1"/>
  <c r="P197" i="41"/>
  <c r="M197" i="41" s="1"/>
  <c r="I197" i="41" s="1"/>
  <c r="O432" i="41"/>
  <c r="P432" i="41" s="1"/>
  <c r="M432" i="41" s="1"/>
  <c r="I432" i="41" s="1"/>
  <c r="P442" i="41"/>
  <c r="M442" i="41" s="1"/>
  <c r="I442" i="41" s="1"/>
  <c r="O164" i="42"/>
  <c r="P164" i="42" s="1"/>
  <c r="M164" i="42" s="1"/>
  <c r="I164" i="42" s="1"/>
  <c r="O363" i="42"/>
  <c r="P363" i="42" s="1"/>
  <c r="M363" i="42" s="1"/>
  <c r="I363" i="42" s="1"/>
  <c r="O434" i="42"/>
  <c r="P434" i="42" s="1"/>
  <c r="M434" i="42" s="1"/>
  <c r="I434" i="42" s="1"/>
  <c r="O461" i="42"/>
  <c r="P461" i="42" s="1"/>
  <c r="M461" i="42" s="1"/>
  <c r="I461" i="42" s="1"/>
  <c r="O65" i="43"/>
  <c r="P65" i="43" s="1"/>
  <c r="M65" i="43" s="1"/>
  <c r="I65" i="43" s="1"/>
  <c r="O92" i="43"/>
  <c r="P92" i="43" s="1"/>
  <c r="M92" i="43" s="1"/>
  <c r="I92" i="43" s="1"/>
  <c r="P105" i="43"/>
  <c r="M105" i="43" s="1"/>
  <c r="I105" i="43" s="1"/>
  <c r="O240" i="43"/>
  <c r="P240" i="43" s="1"/>
  <c r="M240" i="43" s="1"/>
  <c r="I240" i="43" s="1"/>
  <c r="O277" i="43"/>
  <c r="P277" i="43" s="1"/>
  <c r="M277" i="43" s="1"/>
  <c r="I277" i="43" s="1"/>
  <c r="O289" i="43"/>
  <c r="P289" i="43" s="1"/>
  <c r="M289" i="43" s="1"/>
  <c r="I289" i="43" s="1"/>
  <c r="P305" i="43"/>
  <c r="M305" i="43" s="1"/>
  <c r="I305" i="43" s="1"/>
  <c r="O307" i="43"/>
  <c r="P307" i="43" s="1"/>
  <c r="M307" i="43" s="1"/>
  <c r="I307" i="43" s="1"/>
  <c r="P486" i="7"/>
  <c r="M486" i="7" s="1"/>
  <c r="I486" i="7" s="1"/>
  <c r="P359" i="7"/>
  <c r="M359" i="7" s="1"/>
  <c r="I359" i="7" s="1"/>
  <c r="P355" i="7"/>
  <c r="M355" i="7" s="1"/>
  <c r="I355" i="7" s="1"/>
  <c r="P351" i="7"/>
  <c r="M351" i="7" s="1"/>
  <c r="I351" i="7" s="1"/>
  <c r="P331" i="7"/>
  <c r="M331" i="7" s="1"/>
  <c r="I331" i="7" s="1"/>
  <c r="P174" i="7"/>
  <c r="M174" i="7" s="1"/>
  <c r="I174" i="7" s="1"/>
  <c r="P143" i="7"/>
  <c r="M143" i="7" s="1"/>
  <c r="I143" i="7" s="1"/>
  <c r="P63" i="7"/>
  <c r="M63" i="7" s="1"/>
  <c r="I63" i="7" s="1"/>
  <c r="P36" i="39"/>
  <c r="M36" i="39" s="1"/>
  <c r="I36" i="39" s="1"/>
  <c r="P55" i="39"/>
  <c r="M55" i="39" s="1"/>
  <c r="I55" i="39" s="1"/>
  <c r="P98" i="39"/>
  <c r="M98" i="39" s="1"/>
  <c r="I98" i="39" s="1"/>
  <c r="P202" i="39"/>
  <c r="M202" i="39" s="1"/>
  <c r="I202" i="39" s="1"/>
  <c r="P224" i="39"/>
  <c r="M224" i="39" s="1"/>
  <c r="I224" i="39" s="1"/>
  <c r="P242" i="39"/>
  <c r="M242" i="39" s="1"/>
  <c r="I242" i="39" s="1"/>
  <c r="P430" i="39"/>
  <c r="M430" i="39" s="1"/>
  <c r="I430" i="39" s="1"/>
  <c r="P218" i="40"/>
  <c r="M218" i="40" s="1"/>
  <c r="I218" i="40" s="1"/>
  <c r="P224" i="40"/>
  <c r="M224" i="40" s="1"/>
  <c r="I224" i="40" s="1"/>
  <c r="P229" i="40"/>
  <c r="M229" i="40" s="1"/>
  <c r="I229" i="40" s="1"/>
  <c r="P399" i="40"/>
  <c r="M399" i="40" s="1"/>
  <c r="I399" i="40" s="1"/>
  <c r="P440" i="40"/>
  <c r="M440" i="40" s="1"/>
  <c r="I440" i="40" s="1"/>
  <c r="O194" i="41"/>
  <c r="P194" i="41" s="1"/>
  <c r="M194" i="41" s="1"/>
  <c r="I194" i="41" s="1"/>
  <c r="O196" i="41"/>
  <c r="P196" i="41" s="1"/>
  <c r="M196" i="41" s="1"/>
  <c r="I196" i="41" s="1"/>
  <c r="O280" i="42"/>
  <c r="P280" i="42" s="1"/>
  <c r="M280" i="42" s="1"/>
  <c r="I280" i="42" s="1"/>
  <c r="O311" i="43"/>
  <c r="P311" i="43" s="1"/>
  <c r="M311" i="43" s="1"/>
  <c r="I311" i="43" s="1"/>
  <c r="O107" i="44"/>
  <c r="P107" i="44" s="1"/>
  <c r="M107" i="44" s="1"/>
  <c r="I107" i="44" s="1"/>
  <c r="P31" i="7"/>
  <c r="M31" i="7" s="1"/>
  <c r="I31" i="7" s="1"/>
  <c r="P150" i="39"/>
  <c r="M150" i="39" s="1"/>
  <c r="I150" i="39" s="1"/>
  <c r="O378" i="39"/>
  <c r="P378" i="39" s="1"/>
  <c r="M378" i="39" s="1"/>
  <c r="I378" i="39" s="1"/>
  <c r="P232" i="40"/>
  <c r="M232" i="40" s="1"/>
  <c r="I232" i="40" s="1"/>
  <c r="P324" i="40"/>
  <c r="M324" i="40" s="1"/>
  <c r="I324" i="40" s="1"/>
  <c r="P395" i="40"/>
  <c r="M395" i="40" s="1"/>
  <c r="I395" i="40" s="1"/>
  <c r="O59" i="41"/>
  <c r="P59" i="41" s="1"/>
  <c r="M59" i="41" s="1"/>
  <c r="I59" i="41" s="1"/>
  <c r="P66" i="41"/>
  <c r="M66" i="41" s="1"/>
  <c r="I66" i="41" s="1"/>
  <c r="O263" i="41"/>
  <c r="P263" i="41" s="1"/>
  <c r="M263" i="41" s="1"/>
  <c r="I263" i="41" s="1"/>
  <c r="O417" i="41"/>
  <c r="P417" i="41" s="1"/>
  <c r="M417" i="41" s="1"/>
  <c r="I417" i="41" s="1"/>
  <c r="O421" i="41"/>
  <c r="P421" i="41" s="1"/>
  <c r="M421" i="41" s="1"/>
  <c r="I421" i="41" s="1"/>
  <c r="O494" i="41"/>
  <c r="P494" i="41" s="1"/>
  <c r="M494" i="41" s="1"/>
  <c r="I494" i="41" s="1"/>
  <c r="O352" i="42"/>
  <c r="P352" i="42" s="1"/>
  <c r="M352" i="42" s="1"/>
  <c r="I352" i="42" s="1"/>
  <c r="O329" i="43"/>
  <c r="P329" i="43" s="1"/>
  <c r="M329" i="43" s="1"/>
  <c r="I329" i="43" s="1"/>
  <c r="O484" i="43"/>
  <c r="P484" i="43" s="1"/>
  <c r="M484" i="43" s="1"/>
  <c r="I484" i="43" s="1"/>
  <c r="O32" i="44"/>
  <c r="P32" i="44" s="1"/>
  <c r="M32" i="44" s="1"/>
  <c r="I32" i="44" s="1"/>
  <c r="O465" i="44"/>
  <c r="P465" i="44" s="1"/>
  <c r="M465" i="44" s="1"/>
  <c r="I465" i="44" s="1"/>
  <c r="P46" i="41"/>
  <c r="M46" i="41" s="1"/>
  <c r="I46" i="41" s="1"/>
  <c r="P193" i="41"/>
  <c r="M193" i="41" s="1"/>
  <c r="I193" i="41" s="1"/>
  <c r="P259" i="41"/>
  <c r="M259" i="41" s="1"/>
  <c r="I259" i="41" s="1"/>
  <c r="P395" i="41"/>
  <c r="M395" i="41" s="1"/>
  <c r="I395" i="41" s="1"/>
  <c r="P487" i="41"/>
  <c r="M487" i="41" s="1"/>
  <c r="I487" i="41" s="1"/>
  <c r="P292" i="42"/>
  <c r="M292" i="42" s="1"/>
  <c r="I292" i="42" s="1"/>
  <c r="P319" i="42"/>
  <c r="M319" i="42" s="1"/>
  <c r="I319" i="42" s="1"/>
  <c r="P397" i="42"/>
  <c r="M397" i="42" s="1"/>
  <c r="I397" i="42" s="1"/>
  <c r="P403" i="42"/>
  <c r="M403" i="42" s="1"/>
  <c r="I403" i="42" s="1"/>
  <c r="P420" i="42"/>
  <c r="M420" i="42" s="1"/>
  <c r="I420" i="42" s="1"/>
  <c r="P432" i="42"/>
  <c r="M432" i="42" s="1"/>
  <c r="I432" i="42" s="1"/>
  <c r="P438" i="42"/>
  <c r="M438" i="42" s="1"/>
  <c r="I438" i="42" s="1"/>
  <c r="P498" i="42"/>
  <c r="M498" i="42" s="1"/>
  <c r="I498" i="42" s="1"/>
  <c r="P89" i="43"/>
  <c r="M89" i="43" s="1"/>
  <c r="I89" i="43" s="1"/>
  <c r="P101" i="43"/>
  <c r="M101" i="43" s="1"/>
  <c r="I101" i="43" s="1"/>
  <c r="P291" i="43"/>
  <c r="M291" i="43" s="1"/>
  <c r="I291" i="43" s="1"/>
  <c r="P313" i="43"/>
  <c r="M313" i="43" s="1"/>
  <c r="I313" i="43" s="1"/>
  <c r="P377" i="43"/>
  <c r="M377" i="43" s="1"/>
  <c r="I377" i="43" s="1"/>
  <c r="P46" i="44"/>
  <c r="M46" i="44" s="1"/>
  <c r="I46" i="44" s="1"/>
  <c r="O330" i="45"/>
  <c r="P330" i="45" s="1"/>
  <c r="M330" i="45" s="1"/>
  <c r="I330" i="45" s="1"/>
  <c r="O338" i="45"/>
  <c r="P338" i="45" s="1"/>
  <c r="M338" i="45" s="1"/>
  <c r="I338" i="45" s="1"/>
  <c r="O206" i="47"/>
  <c r="P206" i="47" s="1"/>
  <c r="M206" i="47" s="1"/>
  <c r="I206" i="47" s="1"/>
  <c r="P297" i="41"/>
  <c r="M297" i="41" s="1"/>
  <c r="I297" i="41" s="1"/>
  <c r="P38" i="42"/>
  <c r="M38" i="42" s="1"/>
  <c r="I38" i="42" s="1"/>
  <c r="P80" i="42"/>
  <c r="M80" i="42" s="1"/>
  <c r="I80" i="42" s="1"/>
  <c r="P152" i="42"/>
  <c r="M152" i="42" s="1"/>
  <c r="I152" i="42" s="1"/>
  <c r="P458" i="42"/>
  <c r="M458" i="42" s="1"/>
  <c r="I458" i="42" s="1"/>
  <c r="P462" i="42"/>
  <c r="M462" i="42" s="1"/>
  <c r="I462" i="42" s="1"/>
  <c r="P469" i="42"/>
  <c r="M469" i="42" s="1"/>
  <c r="I469" i="42" s="1"/>
  <c r="P492" i="42"/>
  <c r="M492" i="42" s="1"/>
  <c r="I492" i="42" s="1"/>
  <c r="P30" i="44"/>
  <c r="M30" i="44" s="1"/>
  <c r="I30" i="44" s="1"/>
  <c r="P131" i="44"/>
  <c r="M131" i="44" s="1"/>
  <c r="I131" i="44" s="1"/>
  <c r="O441" i="44"/>
  <c r="P441" i="44" s="1"/>
  <c r="M441" i="44" s="1"/>
  <c r="I441" i="44" s="1"/>
  <c r="P178" i="45"/>
  <c r="M178" i="45" s="1"/>
  <c r="I178" i="45" s="1"/>
  <c r="O351" i="48"/>
  <c r="P351" i="48" s="1"/>
  <c r="M351" i="48" s="1"/>
  <c r="I351" i="48" s="1"/>
  <c r="O400" i="49"/>
  <c r="P400" i="49" s="1"/>
  <c r="M400" i="49" s="1"/>
  <c r="I400" i="49" s="1"/>
  <c r="P331" i="42"/>
  <c r="M331" i="42" s="1"/>
  <c r="I331" i="42" s="1"/>
  <c r="P399" i="42"/>
  <c r="M399" i="42" s="1"/>
  <c r="I399" i="42" s="1"/>
  <c r="P440" i="42"/>
  <c r="M440" i="42" s="1"/>
  <c r="I440" i="42" s="1"/>
  <c r="P115" i="44"/>
  <c r="M115" i="44" s="1"/>
  <c r="I115" i="44" s="1"/>
  <c r="P142" i="44"/>
  <c r="M142" i="44" s="1"/>
  <c r="I142" i="44" s="1"/>
  <c r="O449" i="44"/>
  <c r="P449" i="44" s="1"/>
  <c r="M449" i="44" s="1"/>
  <c r="I449" i="44" s="1"/>
  <c r="O166" i="45"/>
  <c r="P166" i="45" s="1"/>
  <c r="M166" i="45" s="1"/>
  <c r="I166" i="45" s="1"/>
  <c r="O170" i="45"/>
  <c r="P170" i="45" s="1"/>
  <c r="M170" i="45" s="1"/>
  <c r="I170" i="45" s="1"/>
  <c r="P182" i="45"/>
  <c r="M182" i="45" s="1"/>
  <c r="I182" i="45" s="1"/>
  <c r="O71" i="47"/>
  <c r="P71" i="47" s="1"/>
  <c r="M71" i="47" s="1"/>
  <c r="I71" i="47" s="1"/>
  <c r="P162" i="44"/>
  <c r="M162" i="44" s="1"/>
  <c r="I162" i="44" s="1"/>
  <c r="P230" i="44"/>
  <c r="M230" i="44" s="1"/>
  <c r="I230" i="44" s="1"/>
  <c r="P258" i="44"/>
  <c r="M258" i="44" s="1"/>
  <c r="I258" i="44" s="1"/>
  <c r="P469" i="44"/>
  <c r="M469" i="44" s="1"/>
  <c r="I469" i="44" s="1"/>
  <c r="P73" i="45"/>
  <c r="M73" i="45" s="1"/>
  <c r="I73" i="45" s="1"/>
  <c r="P194" i="45"/>
  <c r="M194" i="45" s="1"/>
  <c r="I194" i="45" s="1"/>
  <c r="O206" i="46"/>
  <c r="P206" i="46" s="1"/>
  <c r="M206" i="46" s="1"/>
  <c r="I206" i="46" s="1"/>
  <c r="P258" i="46"/>
  <c r="M258" i="46" s="1"/>
  <c r="I258" i="46" s="1"/>
  <c r="O394" i="46"/>
  <c r="P394" i="46" s="1"/>
  <c r="M394" i="46" s="1"/>
  <c r="I394" i="46" s="1"/>
  <c r="P43" i="47"/>
  <c r="M43" i="47" s="1"/>
  <c r="I43" i="47" s="1"/>
  <c r="P75" i="47"/>
  <c r="M75" i="47" s="1"/>
  <c r="I75" i="47" s="1"/>
  <c r="O161" i="47"/>
  <c r="P161" i="47" s="1"/>
  <c r="M161" i="47" s="1"/>
  <c r="I161" i="47" s="1"/>
  <c r="P218" i="47"/>
  <c r="M218" i="47" s="1"/>
  <c r="I218" i="47" s="1"/>
  <c r="O25" i="48"/>
  <c r="P25" i="48" s="1"/>
  <c r="M25" i="48" s="1"/>
  <c r="I25" i="48" s="1"/>
  <c r="P248" i="48"/>
  <c r="M248" i="48" s="1"/>
  <c r="I248" i="48" s="1"/>
  <c r="O326" i="48"/>
  <c r="P326" i="48" s="1"/>
  <c r="M326" i="48" s="1"/>
  <c r="I326" i="48" s="1"/>
  <c r="P154" i="44"/>
  <c r="M154" i="44" s="1"/>
  <c r="I154" i="44" s="1"/>
  <c r="P208" i="44"/>
  <c r="M208" i="44" s="1"/>
  <c r="I208" i="44" s="1"/>
  <c r="P242" i="44"/>
  <c r="M242" i="44" s="1"/>
  <c r="I242" i="44" s="1"/>
  <c r="P355" i="44"/>
  <c r="M355" i="44" s="1"/>
  <c r="I355" i="44" s="1"/>
  <c r="P460" i="44"/>
  <c r="M460" i="44" s="1"/>
  <c r="I460" i="44" s="1"/>
  <c r="P59" i="45"/>
  <c r="M59" i="45" s="1"/>
  <c r="I59" i="45" s="1"/>
  <c r="O444" i="46"/>
  <c r="P444" i="46" s="1"/>
  <c r="M444" i="46" s="1"/>
  <c r="I444" i="46" s="1"/>
  <c r="P462" i="46"/>
  <c r="M462" i="46" s="1"/>
  <c r="I462" i="46" s="1"/>
  <c r="O466" i="46"/>
  <c r="P466" i="46" s="1"/>
  <c r="M466" i="46" s="1"/>
  <c r="I466" i="46" s="1"/>
  <c r="P131" i="47"/>
  <c r="M131" i="47" s="1"/>
  <c r="I131" i="47" s="1"/>
  <c r="O222" i="47"/>
  <c r="P222" i="47" s="1"/>
  <c r="M222" i="47" s="1"/>
  <c r="I222" i="47" s="1"/>
  <c r="O482" i="47"/>
  <c r="P482" i="47" s="1"/>
  <c r="M482" i="47" s="1"/>
  <c r="I482" i="47" s="1"/>
  <c r="P178" i="44"/>
  <c r="M178" i="44" s="1"/>
  <c r="I178" i="44" s="1"/>
  <c r="P186" i="44"/>
  <c r="M186" i="44" s="1"/>
  <c r="I186" i="44" s="1"/>
  <c r="O212" i="46"/>
  <c r="P212" i="46" s="1"/>
  <c r="M212" i="46" s="1"/>
  <c r="I212" i="46" s="1"/>
  <c r="O266" i="46"/>
  <c r="P266" i="46" s="1"/>
  <c r="M266" i="46" s="1"/>
  <c r="I266" i="46" s="1"/>
  <c r="O499" i="46"/>
  <c r="P499" i="46" s="1"/>
  <c r="M499" i="46" s="1"/>
  <c r="I499" i="46" s="1"/>
  <c r="P34" i="47"/>
  <c r="M34" i="47" s="1"/>
  <c r="I34" i="47" s="1"/>
  <c r="P87" i="47"/>
  <c r="M87" i="47" s="1"/>
  <c r="I87" i="47" s="1"/>
  <c r="O165" i="47"/>
  <c r="P165" i="47" s="1"/>
  <c r="M165" i="47" s="1"/>
  <c r="I165" i="47" s="1"/>
  <c r="O456" i="47"/>
  <c r="P456" i="47" s="1"/>
  <c r="M456" i="47" s="1"/>
  <c r="I456" i="47" s="1"/>
  <c r="P43" i="48"/>
  <c r="M43" i="48" s="1"/>
  <c r="I43" i="48" s="1"/>
  <c r="O73" i="48"/>
  <c r="P73" i="48" s="1"/>
  <c r="M73" i="48" s="1"/>
  <c r="I73" i="48" s="1"/>
  <c r="O340" i="48"/>
  <c r="P340" i="48" s="1"/>
  <c r="M340" i="48" s="1"/>
  <c r="I340" i="48" s="1"/>
  <c r="O473" i="48"/>
  <c r="P473" i="48" s="1"/>
  <c r="M473" i="48" s="1"/>
  <c r="I473" i="48" s="1"/>
  <c r="O60" i="49"/>
  <c r="P60" i="49" s="1"/>
  <c r="M60" i="49" s="1"/>
  <c r="I60" i="49" s="1"/>
  <c r="O431" i="49"/>
  <c r="P431" i="49" s="1"/>
  <c r="M431" i="49" s="1"/>
  <c r="I431" i="49" s="1"/>
  <c r="K13" i="24"/>
  <c r="J32" i="35"/>
  <c r="K76" i="28" s="1"/>
  <c r="H51" i="9"/>
  <c r="H51" i="27"/>
  <c r="H13" i="24"/>
  <c r="G32" i="35"/>
  <c r="H76" i="28" s="1"/>
  <c r="H50" i="9"/>
  <c r="G77" i="28"/>
  <c r="G50" i="27"/>
  <c r="P434" i="46"/>
  <c r="M434" i="46" s="1"/>
  <c r="I434" i="46" s="1"/>
  <c r="P258" i="48"/>
  <c r="M258" i="48" s="1"/>
  <c r="I258" i="48" s="1"/>
  <c r="P350" i="48"/>
  <c r="M350" i="48" s="1"/>
  <c r="I350" i="48" s="1"/>
  <c r="P224" i="49"/>
  <c r="M224" i="49" s="1"/>
  <c r="I224" i="49" s="1"/>
  <c r="O226" i="49"/>
  <c r="P226" i="49" s="1"/>
  <c r="M226" i="49" s="1"/>
  <c r="I226" i="49" s="1"/>
  <c r="O51" i="27"/>
  <c r="O51" i="9"/>
  <c r="M77" i="28"/>
  <c r="M50" i="27"/>
  <c r="M51" i="9"/>
  <c r="L50" i="9"/>
  <c r="L51" i="27"/>
  <c r="P37" i="49"/>
  <c r="M37" i="49" s="1"/>
  <c r="I37" i="49" s="1"/>
  <c r="O196" i="49"/>
  <c r="P196" i="49" s="1"/>
  <c r="M196" i="49" s="1"/>
  <c r="I196" i="49" s="1"/>
  <c r="O268" i="49"/>
  <c r="P268" i="49" s="1"/>
  <c r="M268" i="49" s="1"/>
  <c r="I268" i="49" s="1"/>
  <c r="O486" i="49"/>
  <c r="P486" i="49" s="1"/>
  <c r="M486" i="49" s="1"/>
  <c r="I486" i="49" s="1"/>
  <c r="N50" i="9"/>
  <c r="N13" i="24"/>
  <c r="N77" i="28"/>
  <c r="P478" i="49"/>
  <c r="M478" i="49" s="1"/>
  <c r="I478" i="49" s="1"/>
  <c r="M51" i="27"/>
  <c r="L77" i="28"/>
  <c r="L50" i="27"/>
  <c r="L51" i="9"/>
  <c r="N17" i="8"/>
  <c r="M35" i="34" s="1"/>
  <c r="M35" i="62" s="1"/>
  <c r="M27" i="35" s="1"/>
  <c r="N51" i="9"/>
  <c r="L32" i="35"/>
  <c r="M76" i="28" s="1"/>
  <c r="M50" i="9"/>
  <c r="N28" i="8"/>
  <c r="P454" i="49"/>
  <c r="M454" i="49" s="1"/>
  <c r="I454" i="49" s="1"/>
  <c r="O77" i="28"/>
  <c r="O13" i="24"/>
  <c r="K32" i="35"/>
  <c r="L76" i="28" s="1"/>
  <c r="G51" i="27"/>
  <c r="N39" i="8"/>
  <c r="N29" i="8"/>
  <c r="I17" i="8"/>
  <c r="H35" i="34" s="1"/>
  <c r="H35" i="62" s="1"/>
  <c r="H27" i="35" s="1"/>
  <c r="I48" i="8"/>
  <c r="E17" i="8"/>
  <c r="D35" i="34" s="1"/>
  <c r="D35" i="62" s="1"/>
  <c r="D27" i="35" s="1"/>
  <c r="E13" i="8"/>
  <c r="E48" i="8"/>
  <c r="O159" i="7"/>
  <c r="P159" i="7" s="1"/>
  <c r="M159" i="7" s="1"/>
  <c r="I159" i="7" s="1"/>
  <c r="P226" i="39"/>
  <c r="M226" i="39" s="1"/>
  <c r="I226" i="39" s="1"/>
  <c r="P276" i="7"/>
  <c r="M276" i="7" s="1"/>
  <c r="I276" i="7" s="1"/>
  <c r="P16" i="46"/>
  <c r="M16" i="46" s="1"/>
  <c r="I16" i="46" s="1"/>
  <c r="O502" i="7"/>
  <c r="P502" i="7" s="1"/>
  <c r="M502" i="7" s="1"/>
  <c r="I502" i="7" s="1"/>
  <c r="O175" i="7"/>
  <c r="P175" i="7" s="1"/>
  <c r="M175" i="7" s="1"/>
  <c r="I175" i="7" s="1"/>
  <c r="O42" i="39"/>
  <c r="P42" i="39" s="1"/>
  <c r="M42" i="39" s="1"/>
  <c r="I42" i="39" s="1"/>
  <c r="P250" i="39"/>
  <c r="M250" i="39" s="1"/>
  <c r="I250" i="39" s="1"/>
  <c r="P150" i="7"/>
  <c r="M150" i="7" s="1"/>
  <c r="I150" i="7" s="1"/>
  <c r="O202" i="7"/>
  <c r="P202" i="7" s="1"/>
  <c r="M202" i="7" s="1"/>
  <c r="I202" i="7" s="1"/>
  <c r="O126" i="7"/>
  <c r="P126" i="7" s="1"/>
  <c r="M126" i="7" s="1"/>
  <c r="I126" i="7" s="1"/>
  <c r="O239" i="7"/>
  <c r="P239" i="7" s="1"/>
  <c r="M239" i="7" s="1"/>
  <c r="I239" i="7" s="1"/>
  <c r="O227" i="7"/>
  <c r="P227" i="7" s="1"/>
  <c r="M227" i="7" s="1"/>
  <c r="I227" i="7" s="1"/>
  <c r="P294" i="7"/>
  <c r="M294" i="7" s="1"/>
  <c r="I294" i="7" s="1"/>
  <c r="P279" i="39"/>
  <c r="M279" i="39" s="1"/>
  <c r="I279" i="39" s="1"/>
  <c r="O394" i="7"/>
  <c r="P394" i="7" s="1"/>
  <c r="M394" i="7" s="1"/>
  <c r="I394" i="7" s="1"/>
  <c r="P474" i="7"/>
  <c r="M474" i="7" s="1"/>
  <c r="I474" i="7" s="1"/>
  <c r="P327" i="7"/>
  <c r="M327" i="7" s="1"/>
  <c r="I327" i="7" s="1"/>
  <c r="P275" i="7"/>
  <c r="M275" i="7" s="1"/>
  <c r="I275" i="7" s="1"/>
  <c r="P271" i="7"/>
  <c r="M271" i="7" s="1"/>
  <c r="I271" i="7" s="1"/>
  <c r="P219" i="7"/>
  <c r="M219" i="7" s="1"/>
  <c r="I219" i="7" s="1"/>
  <c r="P199" i="7"/>
  <c r="M199" i="7" s="1"/>
  <c r="I199" i="7" s="1"/>
  <c r="P79" i="7"/>
  <c r="M79" i="7" s="1"/>
  <c r="I79" i="7" s="1"/>
  <c r="P71" i="7"/>
  <c r="M71" i="7" s="1"/>
  <c r="I71" i="7" s="1"/>
  <c r="O84" i="39"/>
  <c r="P84" i="39" s="1"/>
  <c r="M84" i="39" s="1"/>
  <c r="I84" i="39" s="1"/>
  <c r="O141" i="39"/>
  <c r="P141" i="39" s="1"/>
  <c r="M141" i="39" s="1"/>
  <c r="I141" i="39" s="1"/>
  <c r="O170" i="39"/>
  <c r="P170" i="39" s="1"/>
  <c r="M170" i="39" s="1"/>
  <c r="I170" i="39" s="1"/>
  <c r="O375" i="7"/>
  <c r="P375" i="7" s="1"/>
  <c r="M375" i="7" s="1"/>
  <c r="I375" i="7" s="1"/>
  <c r="O266" i="7"/>
  <c r="P266" i="7" s="1"/>
  <c r="M266" i="7" s="1"/>
  <c r="I266" i="7" s="1"/>
  <c r="O187" i="7"/>
  <c r="P187" i="7" s="1"/>
  <c r="M187" i="7" s="1"/>
  <c r="I187" i="7" s="1"/>
  <c r="O80" i="39"/>
  <c r="P80" i="39" s="1"/>
  <c r="M80" i="39" s="1"/>
  <c r="I80" i="39" s="1"/>
  <c r="P20" i="41"/>
  <c r="M20" i="41" s="1"/>
  <c r="I20" i="41" s="1"/>
  <c r="O150" i="43"/>
  <c r="P150" i="43" s="1"/>
  <c r="M150" i="43" s="1"/>
  <c r="I150" i="43" s="1"/>
  <c r="O195" i="7"/>
  <c r="P195" i="7" s="1"/>
  <c r="M195" i="7" s="1"/>
  <c r="I195" i="7" s="1"/>
  <c r="P119" i="7"/>
  <c r="M119" i="7" s="1"/>
  <c r="I119" i="7" s="1"/>
  <c r="O35" i="7"/>
  <c r="P35" i="7" s="1"/>
  <c r="M35" i="7" s="1"/>
  <c r="I35" i="7" s="1"/>
  <c r="O362" i="39"/>
  <c r="P362" i="39" s="1"/>
  <c r="M362" i="39" s="1"/>
  <c r="I362" i="39" s="1"/>
  <c r="O364" i="39"/>
  <c r="P364" i="39" s="1"/>
  <c r="M364" i="39" s="1"/>
  <c r="I364" i="39" s="1"/>
  <c r="O366" i="39"/>
  <c r="P366" i="39" s="1"/>
  <c r="M366" i="39" s="1"/>
  <c r="I366" i="39" s="1"/>
  <c r="O61" i="40"/>
  <c r="P61" i="40" s="1"/>
  <c r="M61" i="40" s="1"/>
  <c r="I61" i="40" s="1"/>
  <c r="O37" i="39"/>
  <c r="P37" i="39" s="1"/>
  <c r="M37" i="39" s="1"/>
  <c r="I37" i="39" s="1"/>
  <c r="O44" i="39"/>
  <c r="P44" i="39" s="1"/>
  <c r="M44" i="39" s="1"/>
  <c r="I44" i="39" s="1"/>
  <c r="O60" i="39"/>
  <c r="P60" i="39" s="1"/>
  <c r="M60" i="39" s="1"/>
  <c r="I60" i="39" s="1"/>
  <c r="O77" i="39"/>
  <c r="P77" i="39" s="1"/>
  <c r="M77" i="39" s="1"/>
  <c r="I77" i="39" s="1"/>
  <c r="O97" i="39"/>
  <c r="P97" i="39" s="1"/>
  <c r="M97" i="39" s="1"/>
  <c r="I97" i="39" s="1"/>
  <c r="O122" i="39"/>
  <c r="P122" i="39" s="1"/>
  <c r="M122" i="39" s="1"/>
  <c r="I122" i="39" s="1"/>
  <c r="P237" i="39"/>
  <c r="M237" i="39" s="1"/>
  <c r="I237" i="39" s="1"/>
  <c r="O264" i="39"/>
  <c r="P264" i="39" s="1"/>
  <c r="M264" i="39" s="1"/>
  <c r="I264" i="39" s="1"/>
  <c r="O266" i="39"/>
  <c r="P266" i="39" s="1"/>
  <c r="M266" i="39" s="1"/>
  <c r="I266" i="39" s="1"/>
  <c r="P322" i="39"/>
  <c r="M322" i="39" s="1"/>
  <c r="I322" i="39" s="1"/>
  <c r="O324" i="39"/>
  <c r="P324" i="39" s="1"/>
  <c r="M324" i="39" s="1"/>
  <c r="I324" i="39" s="1"/>
  <c r="O328" i="39"/>
  <c r="P328" i="39" s="1"/>
  <c r="M328" i="39" s="1"/>
  <c r="I328" i="39" s="1"/>
  <c r="P382" i="39"/>
  <c r="M382" i="39" s="1"/>
  <c r="I382" i="39" s="1"/>
  <c r="O70" i="40"/>
  <c r="P70" i="40" s="1"/>
  <c r="M70" i="40" s="1"/>
  <c r="I70" i="40" s="1"/>
  <c r="O116" i="40"/>
  <c r="P116" i="40" s="1"/>
  <c r="M116" i="40" s="1"/>
  <c r="I116" i="40" s="1"/>
  <c r="O241" i="40"/>
  <c r="P241" i="40" s="1"/>
  <c r="M241" i="40" s="1"/>
  <c r="I241" i="40" s="1"/>
  <c r="O248" i="40"/>
  <c r="P248" i="40" s="1"/>
  <c r="M248" i="40" s="1"/>
  <c r="I248" i="40" s="1"/>
  <c r="O265" i="40"/>
  <c r="P265" i="40" s="1"/>
  <c r="M265" i="40" s="1"/>
  <c r="I265" i="40" s="1"/>
  <c r="O130" i="42"/>
  <c r="P130" i="42" s="1"/>
  <c r="M130" i="42" s="1"/>
  <c r="I130" i="42" s="1"/>
  <c r="O394" i="42"/>
  <c r="P394" i="42" s="1"/>
  <c r="M394" i="42" s="1"/>
  <c r="I394" i="42" s="1"/>
  <c r="O426" i="42"/>
  <c r="P426" i="42" s="1"/>
  <c r="M426" i="42" s="1"/>
  <c r="I426" i="42" s="1"/>
  <c r="O444" i="42"/>
  <c r="P444" i="42" s="1"/>
  <c r="M444" i="42" s="1"/>
  <c r="I444" i="42" s="1"/>
  <c r="P435" i="7"/>
  <c r="M435" i="7" s="1"/>
  <c r="I435" i="7" s="1"/>
  <c r="P203" i="7"/>
  <c r="M203" i="7" s="1"/>
  <c r="I203" i="7" s="1"/>
  <c r="P122" i="7"/>
  <c r="M122" i="7" s="1"/>
  <c r="I122" i="7" s="1"/>
  <c r="O47" i="39"/>
  <c r="P47" i="39" s="1"/>
  <c r="M47" i="39" s="1"/>
  <c r="I47" i="39" s="1"/>
  <c r="O68" i="39"/>
  <c r="P68" i="39" s="1"/>
  <c r="M68" i="39" s="1"/>
  <c r="I68" i="39" s="1"/>
  <c r="O93" i="39"/>
  <c r="P93" i="39" s="1"/>
  <c r="M93" i="39" s="1"/>
  <c r="I93" i="39" s="1"/>
  <c r="P316" i="39"/>
  <c r="M316" i="39" s="1"/>
  <c r="I316" i="39" s="1"/>
  <c r="P340" i="39"/>
  <c r="M340" i="39" s="1"/>
  <c r="I340" i="39" s="1"/>
  <c r="P368" i="39"/>
  <c r="M368" i="39" s="1"/>
  <c r="I368" i="39" s="1"/>
  <c r="O48" i="40"/>
  <c r="P48" i="40" s="1"/>
  <c r="M48" i="40" s="1"/>
  <c r="I48" i="40" s="1"/>
  <c r="O98" i="40"/>
  <c r="P98" i="40" s="1"/>
  <c r="M98" i="40" s="1"/>
  <c r="I98" i="40" s="1"/>
  <c r="O225" i="40"/>
  <c r="P225" i="40" s="1"/>
  <c r="M225" i="40" s="1"/>
  <c r="I225" i="40" s="1"/>
  <c r="O316" i="40"/>
  <c r="P316" i="40" s="1"/>
  <c r="M316" i="40" s="1"/>
  <c r="I316" i="40" s="1"/>
  <c r="O323" i="40"/>
  <c r="P323" i="40" s="1"/>
  <c r="M323" i="40" s="1"/>
  <c r="I323" i="40" s="1"/>
  <c r="O229" i="41"/>
  <c r="P229" i="41" s="1"/>
  <c r="M229" i="41" s="1"/>
  <c r="I229" i="41" s="1"/>
  <c r="O502" i="42"/>
  <c r="P502" i="42" s="1"/>
  <c r="M502" i="42" s="1"/>
  <c r="I502" i="42" s="1"/>
  <c r="O27" i="43"/>
  <c r="P27" i="43" s="1"/>
  <c r="M27" i="43" s="1"/>
  <c r="I27" i="43" s="1"/>
  <c r="P322" i="43"/>
  <c r="M322" i="43" s="1"/>
  <c r="I322" i="43" s="1"/>
  <c r="P28" i="39"/>
  <c r="M28" i="39" s="1"/>
  <c r="I28" i="39" s="1"/>
  <c r="P116" i="39"/>
  <c r="M116" i="39" s="1"/>
  <c r="I116" i="39" s="1"/>
  <c r="P142" i="39"/>
  <c r="M142" i="39" s="1"/>
  <c r="I142" i="39" s="1"/>
  <c r="O146" i="39"/>
  <c r="P146" i="39" s="1"/>
  <c r="M146" i="39" s="1"/>
  <c r="I146" i="39" s="1"/>
  <c r="O149" i="39"/>
  <c r="P149" i="39" s="1"/>
  <c r="M149" i="39" s="1"/>
  <c r="I149" i="39" s="1"/>
  <c r="O168" i="39"/>
  <c r="P168" i="39" s="1"/>
  <c r="M168" i="39" s="1"/>
  <c r="I168" i="39" s="1"/>
  <c r="P175" i="39"/>
  <c r="M175" i="39" s="1"/>
  <c r="I175" i="39" s="1"/>
  <c r="O180" i="39"/>
  <c r="P180" i="39" s="1"/>
  <c r="M180" i="39" s="1"/>
  <c r="I180" i="39" s="1"/>
  <c r="P246" i="39"/>
  <c r="M246" i="39" s="1"/>
  <c r="I246" i="39" s="1"/>
  <c r="O422" i="39"/>
  <c r="P422" i="39" s="1"/>
  <c r="M422" i="39" s="1"/>
  <c r="I422" i="39" s="1"/>
  <c r="O438" i="39"/>
  <c r="P438" i="39" s="1"/>
  <c r="M438" i="39" s="1"/>
  <c r="I438" i="39" s="1"/>
  <c r="O84" i="40"/>
  <c r="P84" i="40" s="1"/>
  <c r="M84" i="40" s="1"/>
  <c r="I84" i="40" s="1"/>
  <c r="O134" i="40"/>
  <c r="P134" i="40" s="1"/>
  <c r="M134" i="40" s="1"/>
  <c r="I134" i="40" s="1"/>
  <c r="O155" i="40"/>
  <c r="P155" i="40" s="1"/>
  <c r="M155" i="40" s="1"/>
  <c r="I155" i="40" s="1"/>
  <c r="O192" i="41"/>
  <c r="P192" i="41" s="1"/>
  <c r="M192" i="41" s="1"/>
  <c r="I192" i="41" s="1"/>
  <c r="O361" i="41"/>
  <c r="P361" i="41" s="1"/>
  <c r="M361" i="41" s="1"/>
  <c r="I361" i="41" s="1"/>
  <c r="O438" i="41"/>
  <c r="P438" i="41" s="1"/>
  <c r="M438" i="41" s="1"/>
  <c r="I438" i="41" s="1"/>
  <c r="O375" i="42"/>
  <c r="P375" i="42" s="1"/>
  <c r="M375" i="42" s="1"/>
  <c r="I375" i="42" s="1"/>
  <c r="O94" i="43"/>
  <c r="P94" i="43" s="1"/>
  <c r="M94" i="43" s="1"/>
  <c r="I94" i="43" s="1"/>
  <c r="P64" i="39"/>
  <c r="M64" i="39" s="1"/>
  <c r="I64" i="39" s="1"/>
  <c r="P210" i="39"/>
  <c r="M210" i="39" s="1"/>
  <c r="I210" i="39" s="1"/>
  <c r="P282" i="39"/>
  <c r="M282" i="39" s="1"/>
  <c r="I282" i="39" s="1"/>
  <c r="P284" i="39"/>
  <c r="M284" i="39" s="1"/>
  <c r="I284" i="39" s="1"/>
  <c r="P56" i="40"/>
  <c r="M56" i="40" s="1"/>
  <c r="I56" i="40" s="1"/>
  <c r="P72" i="40"/>
  <c r="M72" i="40" s="1"/>
  <c r="I72" i="40" s="1"/>
  <c r="P87" i="40"/>
  <c r="M87" i="40" s="1"/>
  <c r="I87" i="40" s="1"/>
  <c r="P119" i="40"/>
  <c r="M119" i="40" s="1"/>
  <c r="I119" i="40" s="1"/>
  <c r="O237" i="40"/>
  <c r="P237" i="40" s="1"/>
  <c r="M237" i="40" s="1"/>
  <c r="I237" i="40" s="1"/>
  <c r="O336" i="40"/>
  <c r="P336" i="40" s="1"/>
  <c r="M336" i="40" s="1"/>
  <c r="I336" i="40" s="1"/>
  <c r="O63" i="41"/>
  <c r="P63" i="41" s="1"/>
  <c r="M63" i="41" s="1"/>
  <c r="I63" i="41" s="1"/>
  <c r="P195" i="41"/>
  <c r="M195" i="41" s="1"/>
  <c r="I195" i="41" s="1"/>
  <c r="O271" i="41"/>
  <c r="P271" i="41" s="1"/>
  <c r="M271" i="41" s="1"/>
  <c r="I271" i="41" s="1"/>
  <c r="O335" i="41"/>
  <c r="P335" i="41" s="1"/>
  <c r="M335" i="41" s="1"/>
  <c r="I335" i="41" s="1"/>
  <c r="P386" i="41"/>
  <c r="M386" i="41" s="1"/>
  <c r="I386" i="41" s="1"/>
  <c r="O420" i="41"/>
  <c r="P420" i="41" s="1"/>
  <c r="M420" i="41" s="1"/>
  <c r="I420" i="41" s="1"/>
  <c r="P444" i="41"/>
  <c r="M444" i="41" s="1"/>
  <c r="I444" i="41" s="1"/>
  <c r="P288" i="42"/>
  <c r="M288" i="42" s="1"/>
  <c r="I288" i="42" s="1"/>
  <c r="O308" i="42"/>
  <c r="P308" i="42" s="1"/>
  <c r="M308" i="42" s="1"/>
  <c r="I308" i="42" s="1"/>
  <c r="P329" i="42"/>
  <c r="M329" i="42" s="1"/>
  <c r="I329" i="42" s="1"/>
  <c r="O337" i="42"/>
  <c r="P337" i="42" s="1"/>
  <c r="M337" i="42" s="1"/>
  <c r="I337" i="42" s="1"/>
  <c r="O339" i="42"/>
  <c r="P339" i="42" s="1"/>
  <c r="M339" i="42" s="1"/>
  <c r="I339" i="42" s="1"/>
  <c r="O387" i="42"/>
  <c r="P387" i="42" s="1"/>
  <c r="M387" i="42" s="1"/>
  <c r="I387" i="42" s="1"/>
  <c r="O485" i="42"/>
  <c r="P485" i="42" s="1"/>
  <c r="M485" i="42" s="1"/>
  <c r="I485" i="42" s="1"/>
  <c r="P108" i="43"/>
  <c r="M108" i="43" s="1"/>
  <c r="I108" i="43" s="1"/>
  <c r="O154" i="43"/>
  <c r="P154" i="43" s="1"/>
  <c r="M154" i="43" s="1"/>
  <c r="I154" i="43" s="1"/>
  <c r="O223" i="43"/>
  <c r="P223" i="43" s="1"/>
  <c r="M223" i="43" s="1"/>
  <c r="I223" i="43" s="1"/>
  <c r="O267" i="43"/>
  <c r="P267" i="43" s="1"/>
  <c r="M267" i="43" s="1"/>
  <c r="I267" i="43" s="1"/>
  <c r="O361" i="43"/>
  <c r="P361" i="43" s="1"/>
  <c r="M361" i="43" s="1"/>
  <c r="I361" i="43" s="1"/>
  <c r="O28" i="44"/>
  <c r="P28" i="44" s="1"/>
  <c r="M28" i="44" s="1"/>
  <c r="I28" i="44" s="1"/>
  <c r="O119" i="45"/>
  <c r="P119" i="45" s="1"/>
  <c r="M119" i="45" s="1"/>
  <c r="I119" i="45" s="1"/>
  <c r="O127" i="45"/>
  <c r="P127" i="45" s="1"/>
  <c r="M127" i="45" s="1"/>
  <c r="I127" i="45" s="1"/>
  <c r="O63" i="48"/>
  <c r="P63" i="48" s="1"/>
  <c r="M63" i="48" s="1"/>
  <c r="I63" i="48" s="1"/>
  <c r="O298" i="40"/>
  <c r="P298" i="40" s="1"/>
  <c r="M298" i="40" s="1"/>
  <c r="I298" i="40" s="1"/>
  <c r="O386" i="40"/>
  <c r="P386" i="40" s="1"/>
  <c r="M386" i="40" s="1"/>
  <c r="I386" i="40" s="1"/>
  <c r="O55" i="41"/>
  <c r="P55" i="41" s="1"/>
  <c r="M55" i="41" s="1"/>
  <c r="I55" i="41" s="1"/>
  <c r="O133" i="41"/>
  <c r="P133" i="41" s="1"/>
  <c r="M133" i="41" s="1"/>
  <c r="I133" i="41" s="1"/>
  <c r="O293" i="41"/>
  <c r="P293" i="41" s="1"/>
  <c r="M293" i="41" s="1"/>
  <c r="I293" i="41" s="1"/>
  <c r="O369" i="41"/>
  <c r="P369" i="41" s="1"/>
  <c r="M369" i="41" s="1"/>
  <c r="I369" i="41" s="1"/>
  <c r="O397" i="41"/>
  <c r="P397" i="41" s="1"/>
  <c r="M397" i="41" s="1"/>
  <c r="I397" i="41" s="1"/>
  <c r="O121" i="42"/>
  <c r="P121" i="42" s="1"/>
  <c r="M121" i="42" s="1"/>
  <c r="I121" i="42" s="1"/>
  <c r="O181" i="42"/>
  <c r="P181" i="42" s="1"/>
  <c r="M181" i="42" s="1"/>
  <c r="I181" i="42" s="1"/>
  <c r="O351" i="42"/>
  <c r="P351" i="42" s="1"/>
  <c r="M351" i="42" s="1"/>
  <c r="I351" i="42" s="1"/>
  <c r="O359" i="42"/>
  <c r="P359" i="42" s="1"/>
  <c r="M359" i="42" s="1"/>
  <c r="I359" i="42" s="1"/>
  <c r="O405" i="42"/>
  <c r="P405" i="42" s="1"/>
  <c r="M405" i="42" s="1"/>
  <c r="I405" i="42" s="1"/>
  <c r="O473" i="42"/>
  <c r="P473" i="42" s="1"/>
  <c r="M473" i="42" s="1"/>
  <c r="I473" i="42" s="1"/>
  <c r="O21" i="43"/>
  <c r="P21" i="43" s="1"/>
  <c r="M21" i="43" s="1"/>
  <c r="I21" i="43" s="1"/>
  <c r="O73" i="43"/>
  <c r="P73" i="43" s="1"/>
  <c r="M73" i="43" s="1"/>
  <c r="I73" i="43" s="1"/>
  <c r="O114" i="43"/>
  <c r="P114" i="43" s="1"/>
  <c r="M114" i="43" s="1"/>
  <c r="I114" i="43" s="1"/>
  <c r="O226" i="44"/>
  <c r="P226" i="44" s="1"/>
  <c r="M226" i="44" s="1"/>
  <c r="I226" i="44" s="1"/>
  <c r="O264" i="44"/>
  <c r="P264" i="44" s="1"/>
  <c r="M264" i="44" s="1"/>
  <c r="I264" i="44" s="1"/>
  <c r="O273" i="44"/>
  <c r="P273" i="44" s="1"/>
  <c r="M273" i="44" s="1"/>
  <c r="I273" i="44" s="1"/>
  <c r="O481" i="44"/>
  <c r="P481" i="44" s="1"/>
  <c r="M481" i="44" s="1"/>
  <c r="I481" i="44" s="1"/>
  <c r="O501" i="44"/>
  <c r="P501" i="44" s="1"/>
  <c r="M501" i="44" s="1"/>
  <c r="I501" i="44" s="1"/>
  <c r="O146" i="46"/>
  <c r="P146" i="46" s="1"/>
  <c r="M146" i="46" s="1"/>
  <c r="I146" i="46" s="1"/>
  <c r="O119" i="47"/>
  <c r="P119" i="47" s="1"/>
  <c r="M119" i="47" s="1"/>
  <c r="I119" i="47" s="1"/>
  <c r="O206" i="40"/>
  <c r="P206" i="40" s="1"/>
  <c r="M206" i="40" s="1"/>
  <c r="I206" i="40" s="1"/>
  <c r="O277" i="40"/>
  <c r="P277" i="40" s="1"/>
  <c r="M277" i="40" s="1"/>
  <c r="I277" i="40" s="1"/>
  <c r="O314" i="40"/>
  <c r="P314" i="40" s="1"/>
  <c r="M314" i="40" s="1"/>
  <c r="I314" i="40" s="1"/>
  <c r="O327" i="40"/>
  <c r="P327" i="40" s="1"/>
  <c r="M327" i="40" s="1"/>
  <c r="I327" i="40" s="1"/>
  <c r="O390" i="41"/>
  <c r="P390" i="41" s="1"/>
  <c r="M390" i="41" s="1"/>
  <c r="I390" i="41" s="1"/>
  <c r="O403" i="41"/>
  <c r="P403" i="41" s="1"/>
  <c r="M403" i="41" s="1"/>
  <c r="I403" i="41" s="1"/>
  <c r="O475" i="41"/>
  <c r="P475" i="41" s="1"/>
  <c r="M475" i="41" s="1"/>
  <c r="I475" i="41" s="1"/>
  <c r="O503" i="41"/>
  <c r="P503" i="41" s="1"/>
  <c r="M503" i="41" s="1"/>
  <c r="I503" i="41" s="1"/>
  <c r="O128" i="42"/>
  <c r="P128" i="42" s="1"/>
  <c r="M128" i="42" s="1"/>
  <c r="I128" i="42" s="1"/>
  <c r="O174" i="42"/>
  <c r="P174" i="42" s="1"/>
  <c r="M174" i="42" s="1"/>
  <c r="I174" i="42" s="1"/>
  <c r="P323" i="42"/>
  <c r="M323" i="42" s="1"/>
  <c r="I323" i="42" s="1"/>
  <c r="O325" i="42"/>
  <c r="P325" i="42" s="1"/>
  <c r="M325" i="42" s="1"/>
  <c r="I325" i="42" s="1"/>
  <c r="P368" i="42"/>
  <c r="M368" i="42" s="1"/>
  <c r="I368" i="42" s="1"/>
  <c r="P371" i="42"/>
  <c r="M371" i="42" s="1"/>
  <c r="I371" i="42" s="1"/>
  <c r="O373" i="42"/>
  <c r="P373" i="42" s="1"/>
  <c r="M373" i="42" s="1"/>
  <c r="I373" i="42" s="1"/>
  <c r="O417" i="42"/>
  <c r="P417" i="42" s="1"/>
  <c r="M417" i="42" s="1"/>
  <c r="I417" i="42" s="1"/>
  <c r="P448" i="42"/>
  <c r="M448" i="42" s="1"/>
  <c r="I448" i="42" s="1"/>
  <c r="O465" i="42"/>
  <c r="P465" i="42" s="1"/>
  <c r="M465" i="42" s="1"/>
  <c r="I465" i="42" s="1"/>
  <c r="P476" i="42"/>
  <c r="M476" i="42" s="1"/>
  <c r="I476" i="42" s="1"/>
  <c r="O478" i="42"/>
  <c r="P478" i="42" s="1"/>
  <c r="M478" i="42" s="1"/>
  <c r="I478" i="42" s="1"/>
  <c r="O80" i="43"/>
  <c r="P80" i="43" s="1"/>
  <c r="M80" i="43" s="1"/>
  <c r="I80" i="43" s="1"/>
  <c r="O104" i="43"/>
  <c r="P104" i="43" s="1"/>
  <c r="M104" i="43" s="1"/>
  <c r="I104" i="43" s="1"/>
  <c r="O110" i="43"/>
  <c r="P110" i="43" s="1"/>
  <c r="M110" i="43" s="1"/>
  <c r="I110" i="43" s="1"/>
  <c r="O190" i="43"/>
  <c r="P190" i="43" s="1"/>
  <c r="M190" i="43" s="1"/>
  <c r="I190" i="43" s="1"/>
  <c r="P239" i="43"/>
  <c r="M239" i="43" s="1"/>
  <c r="I239" i="43" s="1"/>
  <c r="O271" i="43"/>
  <c r="P271" i="43" s="1"/>
  <c r="M271" i="43" s="1"/>
  <c r="I271" i="43" s="1"/>
  <c r="O273" i="43"/>
  <c r="P273" i="43" s="1"/>
  <c r="M273" i="43" s="1"/>
  <c r="I273" i="43" s="1"/>
  <c r="O123" i="44"/>
  <c r="P123" i="44" s="1"/>
  <c r="M123" i="44" s="1"/>
  <c r="I123" i="44" s="1"/>
  <c r="O453" i="44"/>
  <c r="P453" i="44" s="1"/>
  <c r="M453" i="44" s="1"/>
  <c r="I453" i="44" s="1"/>
  <c r="O43" i="45"/>
  <c r="P43" i="45" s="1"/>
  <c r="M43" i="45" s="1"/>
  <c r="I43" i="45" s="1"/>
  <c r="O191" i="45"/>
  <c r="P191" i="45" s="1"/>
  <c r="M191" i="45" s="1"/>
  <c r="I191" i="45" s="1"/>
  <c r="P240" i="40"/>
  <c r="M240" i="40" s="1"/>
  <c r="I240" i="40" s="1"/>
  <c r="P273" i="40"/>
  <c r="M273" i="40" s="1"/>
  <c r="I273" i="40" s="1"/>
  <c r="P362" i="40"/>
  <c r="M362" i="40" s="1"/>
  <c r="I362" i="40" s="1"/>
  <c r="P370" i="40"/>
  <c r="M370" i="40" s="1"/>
  <c r="I370" i="40" s="1"/>
  <c r="P376" i="40"/>
  <c r="M376" i="40" s="1"/>
  <c r="I376" i="40" s="1"/>
  <c r="P148" i="41"/>
  <c r="M148" i="41" s="1"/>
  <c r="I148" i="41" s="1"/>
  <c r="P163" i="41"/>
  <c r="M163" i="41" s="1"/>
  <c r="I163" i="41" s="1"/>
  <c r="P214" i="41"/>
  <c r="M214" i="41" s="1"/>
  <c r="I214" i="41" s="1"/>
  <c r="P339" i="41"/>
  <c r="M339" i="41" s="1"/>
  <c r="I339" i="41" s="1"/>
  <c r="P405" i="41"/>
  <c r="M405" i="41" s="1"/>
  <c r="I405" i="41" s="1"/>
  <c r="P429" i="41"/>
  <c r="M429" i="41" s="1"/>
  <c r="I429" i="41" s="1"/>
  <c r="P459" i="41"/>
  <c r="M459" i="41" s="1"/>
  <c r="I459" i="41" s="1"/>
  <c r="P463" i="41"/>
  <c r="M463" i="41" s="1"/>
  <c r="I463" i="41" s="1"/>
  <c r="P478" i="41"/>
  <c r="M478" i="41" s="1"/>
  <c r="I478" i="41" s="1"/>
  <c r="P483" i="41"/>
  <c r="M483" i="41" s="1"/>
  <c r="I483" i="41" s="1"/>
  <c r="P491" i="41"/>
  <c r="M491" i="41" s="1"/>
  <c r="I491" i="41" s="1"/>
  <c r="P50" i="42"/>
  <c r="M50" i="42" s="1"/>
  <c r="I50" i="42" s="1"/>
  <c r="P70" i="42"/>
  <c r="M70" i="42" s="1"/>
  <c r="I70" i="42" s="1"/>
  <c r="P120" i="42"/>
  <c r="M120" i="42" s="1"/>
  <c r="I120" i="42" s="1"/>
  <c r="P134" i="42"/>
  <c r="M134" i="42" s="1"/>
  <c r="I134" i="42" s="1"/>
  <c r="P377" i="42"/>
  <c r="M377" i="42" s="1"/>
  <c r="I377" i="42" s="1"/>
  <c r="P386" i="42"/>
  <c r="M386" i="42" s="1"/>
  <c r="I386" i="42" s="1"/>
  <c r="P43" i="43"/>
  <c r="M43" i="43" s="1"/>
  <c r="I43" i="43" s="1"/>
  <c r="P227" i="43"/>
  <c r="M227" i="43" s="1"/>
  <c r="I227" i="43" s="1"/>
  <c r="P263" i="43"/>
  <c r="M263" i="43" s="1"/>
  <c r="I263" i="43" s="1"/>
  <c r="P269" i="43"/>
  <c r="M269" i="43" s="1"/>
  <c r="I269" i="43" s="1"/>
  <c r="P275" i="43"/>
  <c r="M275" i="43" s="1"/>
  <c r="I275" i="43" s="1"/>
  <c r="P279" i="43"/>
  <c r="M279" i="43" s="1"/>
  <c r="I279" i="43" s="1"/>
  <c r="P333" i="43"/>
  <c r="M333" i="43" s="1"/>
  <c r="I333" i="43" s="1"/>
  <c r="P335" i="43"/>
  <c r="M335" i="43" s="1"/>
  <c r="I335" i="43" s="1"/>
  <c r="P355" i="43"/>
  <c r="M355" i="43" s="1"/>
  <c r="I355" i="43" s="1"/>
  <c r="P365" i="43"/>
  <c r="M365" i="43" s="1"/>
  <c r="I365" i="43" s="1"/>
  <c r="P371" i="43"/>
  <c r="M371" i="43" s="1"/>
  <c r="I371" i="43" s="1"/>
  <c r="P470" i="43"/>
  <c r="M470" i="43" s="1"/>
  <c r="I470" i="43" s="1"/>
  <c r="P474" i="43"/>
  <c r="M474" i="43" s="1"/>
  <c r="I474" i="43" s="1"/>
  <c r="P482" i="43"/>
  <c r="M482" i="43" s="1"/>
  <c r="I482" i="43" s="1"/>
  <c r="P498" i="43"/>
  <c r="M498" i="43" s="1"/>
  <c r="I498" i="43" s="1"/>
  <c r="O81" i="44"/>
  <c r="P81" i="44" s="1"/>
  <c r="M81" i="44" s="1"/>
  <c r="I81" i="44" s="1"/>
  <c r="O125" i="44"/>
  <c r="P125" i="44" s="1"/>
  <c r="M125" i="44" s="1"/>
  <c r="I125" i="44" s="1"/>
  <c r="O207" i="44"/>
  <c r="P207" i="44" s="1"/>
  <c r="M207" i="44" s="1"/>
  <c r="I207" i="44" s="1"/>
  <c r="P219" i="44"/>
  <c r="M219" i="44" s="1"/>
  <c r="I219" i="44" s="1"/>
  <c r="P268" i="44"/>
  <c r="M268" i="44" s="1"/>
  <c r="I268" i="44" s="1"/>
  <c r="O276" i="44"/>
  <c r="P276" i="44" s="1"/>
  <c r="M276" i="44" s="1"/>
  <c r="I276" i="44" s="1"/>
  <c r="O326" i="44"/>
  <c r="P326" i="44" s="1"/>
  <c r="M326" i="44" s="1"/>
  <c r="I326" i="44" s="1"/>
  <c r="O328" i="44"/>
  <c r="P328" i="44" s="1"/>
  <c r="M328" i="44" s="1"/>
  <c r="I328" i="44" s="1"/>
  <c r="P387" i="44"/>
  <c r="M387" i="44" s="1"/>
  <c r="I387" i="44" s="1"/>
  <c r="O393" i="44"/>
  <c r="P393" i="44" s="1"/>
  <c r="M393" i="44" s="1"/>
  <c r="I393" i="44" s="1"/>
  <c r="O438" i="44"/>
  <c r="P438" i="44" s="1"/>
  <c r="M438" i="44" s="1"/>
  <c r="I438" i="44" s="1"/>
  <c r="O489" i="44"/>
  <c r="P489" i="44" s="1"/>
  <c r="M489" i="44" s="1"/>
  <c r="I489" i="44" s="1"/>
  <c r="O505" i="44"/>
  <c r="P505" i="44" s="1"/>
  <c r="M505" i="44" s="1"/>
  <c r="I505" i="44" s="1"/>
  <c r="O107" i="45"/>
  <c r="P107" i="45" s="1"/>
  <c r="M107" i="45" s="1"/>
  <c r="I107" i="45" s="1"/>
  <c r="O162" i="45"/>
  <c r="P162" i="45" s="1"/>
  <c r="M162" i="45" s="1"/>
  <c r="I162" i="45" s="1"/>
  <c r="O206" i="45"/>
  <c r="P206" i="45" s="1"/>
  <c r="M206" i="45" s="1"/>
  <c r="I206" i="45" s="1"/>
  <c r="O420" i="45"/>
  <c r="P420" i="45" s="1"/>
  <c r="M420" i="45" s="1"/>
  <c r="I420" i="45" s="1"/>
  <c r="O419" i="46"/>
  <c r="P419" i="46" s="1"/>
  <c r="M419" i="46" s="1"/>
  <c r="I419" i="46" s="1"/>
  <c r="O202" i="49"/>
  <c r="P202" i="49" s="1"/>
  <c r="M202" i="49" s="1"/>
  <c r="I202" i="49" s="1"/>
  <c r="O242" i="49"/>
  <c r="P242" i="49" s="1"/>
  <c r="M242" i="49" s="1"/>
  <c r="I242" i="49" s="1"/>
  <c r="O40" i="44"/>
  <c r="P40" i="44" s="1"/>
  <c r="M40" i="44" s="1"/>
  <c r="I40" i="44" s="1"/>
  <c r="O61" i="44"/>
  <c r="P61" i="44" s="1"/>
  <c r="M61" i="44" s="1"/>
  <c r="I61" i="44" s="1"/>
  <c r="O85" i="44"/>
  <c r="P85" i="44" s="1"/>
  <c r="M85" i="44" s="1"/>
  <c r="I85" i="44" s="1"/>
  <c r="P101" i="44"/>
  <c r="M101" i="44" s="1"/>
  <c r="I101" i="44" s="1"/>
  <c r="O105" i="44"/>
  <c r="P105" i="44" s="1"/>
  <c r="M105" i="44" s="1"/>
  <c r="I105" i="44" s="1"/>
  <c r="P182" i="44"/>
  <c r="M182" i="44" s="1"/>
  <c r="I182" i="44" s="1"/>
  <c r="O218" i="44"/>
  <c r="P218" i="44" s="1"/>
  <c r="M218" i="44" s="1"/>
  <c r="I218" i="44" s="1"/>
  <c r="O254" i="44"/>
  <c r="P254" i="44" s="1"/>
  <c r="M254" i="44" s="1"/>
  <c r="I254" i="44" s="1"/>
  <c r="O304" i="44"/>
  <c r="P304" i="44" s="1"/>
  <c r="M304" i="44" s="1"/>
  <c r="I304" i="44" s="1"/>
  <c r="O330" i="44"/>
  <c r="P330" i="44" s="1"/>
  <c r="M330" i="44" s="1"/>
  <c r="I330" i="44" s="1"/>
  <c r="O332" i="44"/>
  <c r="P332" i="44" s="1"/>
  <c r="M332" i="44" s="1"/>
  <c r="I332" i="44" s="1"/>
  <c r="O405" i="44"/>
  <c r="P405" i="44" s="1"/>
  <c r="M405" i="44" s="1"/>
  <c r="I405" i="44" s="1"/>
  <c r="O413" i="44"/>
  <c r="P413" i="44" s="1"/>
  <c r="M413" i="44" s="1"/>
  <c r="I413" i="44" s="1"/>
  <c r="O473" i="44"/>
  <c r="P473" i="44" s="1"/>
  <c r="M473" i="44" s="1"/>
  <c r="I473" i="44" s="1"/>
  <c r="O493" i="44"/>
  <c r="P493" i="44" s="1"/>
  <c r="M493" i="44" s="1"/>
  <c r="I493" i="44" s="1"/>
  <c r="O222" i="45"/>
  <c r="P222" i="45" s="1"/>
  <c r="M222" i="45" s="1"/>
  <c r="I222" i="45" s="1"/>
  <c r="O278" i="45"/>
  <c r="P278" i="45" s="1"/>
  <c r="M278" i="45" s="1"/>
  <c r="I278" i="45" s="1"/>
  <c r="O120" i="46"/>
  <c r="P120" i="46" s="1"/>
  <c r="M120" i="46" s="1"/>
  <c r="I120" i="46" s="1"/>
  <c r="O125" i="46"/>
  <c r="P125" i="46" s="1"/>
  <c r="M125" i="46" s="1"/>
  <c r="I125" i="46" s="1"/>
  <c r="O34" i="44"/>
  <c r="P34" i="44" s="1"/>
  <c r="M34" i="44" s="1"/>
  <c r="I34" i="44" s="1"/>
  <c r="O89" i="44"/>
  <c r="P89" i="44" s="1"/>
  <c r="M89" i="44" s="1"/>
  <c r="I89" i="44" s="1"/>
  <c r="O222" i="44"/>
  <c r="P222" i="44" s="1"/>
  <c r="M222" i="44" s="1"/>
  <c r="I222" i="44" s="1"/>
  <c r="O290" i="44"/>
  <c r="P290" i="44" s="1"/>
  <c r="M290" i="44" s="1"/>
  <c r="I290" i="44" s="1"/>
  <c r="O477" i="44"/>
  <c r="P477" i="44" s="1"/>
  <c r="M477" i="44" s="1"/>
  <c r="I477" i="44" s="1"/>
  <c r="O497" i="44"/>
  <c r="P497" i="44" s="1"/>
  <c r="M497" i="44" s="1"/>
  <c r="I497" i="44" s="1"/>
  <c r="O125" i="45"/>
  <c r="P125" i="45" s="1"/>
  <c r="M125" i="45" s="1"/>
  <c r="I125" i="45" s="1"/>
  <c r="O137" i="45"/>
  <c r="P137" i="45" s="1"/>
  <c r="M137" i="45" s="1"/>
  <c r="I137" i="45" s="1"/>
  <c r="O165" i="45"/>
  <c r="P165" i="45" s="1"/>
  <c r="M165" i="45" s="1"/>
  <c r="I165" i="45" s="1"/>
  <c r="O174" i="45"/>
  <c r="P174" i="45" s="1"/>
  <c r="M174" i="45" s="1"/>
  <c r="I174" i="45" s="1"/>
  <c r="O185" i="45"/>
  <c r="P185" i="45" s="1"/>
  <c r="M185" i="45" s="1"/>
  <c r="I185" i="45" s="1"/>
  <c r="O252" i="45"/>
  <c r="P252" i="45" s="1"/>
  <c r="M252" i="45" s="1"/>
  <c r="I252" i="45" s="1"/>
  <c r="O362" i="47"/>
  <c r="P362" i="47" s="1"/>
  <c r="M362" i="47" s="1"/>
  <c r="I362" i="47" s="1"/>
  <c r="P63" i="44"/>
  <c r="M63" i="44" s="1"/>
  <c r="I63" i="44" s="1"/>
  <c r="P93" i="44"/>
  <c r="M93" i="44" s="1"/>
  <c r="I93" i="44" s="1"/>
  <c r="P240" i="44"/>
  <c r="M240" i="44" s="1"/>
  <c r="I240" i="44" s="1"/>
  <c r="P320" i="44"/>
  <c r="M320" i="44" s="1"/>
  <c r="I320" i="44" s="1"/>
  <c r="P369" i="44"/>
  <c r="M369" i="44" s="1"/>
  <c r="I369" i="44" s="1"/>
  <c r="P392" i="44"/>
  <c r="M392" i="44" s="1"/>
  <c r="I392" i="44" s="1"/>
  <c r="P400" i="44"/>
  <c r="M400" i="44" s="1"/>
  <c r="I400" i="44" s="1"/>
  <c r="P407" i="44"/>
  <c r="M407" i="44" s="1"/>
  <c r="I407" i="44" s="1"/>
  <c r="P415" i="44"/>
  <c r="M415" i="44" s="1"/>
  <c r="I415" i="44" s="1"/>
  <c r="P445" i="44"/>
  <c r="M445" i="44" s="1"/>
  <c r="I445" i="44" s="1"/>
  <c r="P29" i="45"/>
  <c r="M29" i="45" s="1"/>
  <c r="I29" i="45" s="1"/>
  <c r="P31" i="45"/>
  <c r="M31" i="45" s="1"/>
  <c r="I31" i="45" s="1"/>
  <c r="P35" i="45"/>
  <c r="M35" i="45" s="1"/>
  <c r="I35" i="45" s="1"/>
  <c r="P39" i="45"/>
  <c r="M39" i="45" s="1"/>
  <c r="I39" i="45" s="1"/>
  <c r="P45" i="45"/>
  <c r="M45" i="45" s="1"/>
  <c r="I45" i="45" s="1"/>
  <c r="P49" i="45"/>
  <c r="M49" i="45" s="1"/>
  <c r="I49" i="45" s="1"/>
  <c r="P111" i="45"/>
  <c r="M111" i="45" s="1"/>
  <c r="I111" i="45" s="1"/>
  <c r="P131" i="45"/>
  <c r="M131" i="45" s="1"/>
  <c r="I131" i="45" s="1"/>
  <c r="P139" i="45"/>
  <c r="M139" i="45" s="1"/>
  <c r="I139" i="45" s="1"/>
  <c r="P151" i="45"/>
  <c r="M151" i="45" s="1"/>
  <c r="I151" i="45" s="1"/>
  <c r="P157" i="45"/>
  <c r="M157" i="45" s="1"/>
  <c r="I157" i="45" s="1"/>
  <c r="P158" i="45"/>
  <c r="M158" i="45" s="1"/>
  <c r="I158" i="45" s="1"/>
  <c r="P177" i="45"/>
  <c r="M177" i="45" s="1"/>
  <c r="I177" i="45" s="1"/>
  <c r="O387" i="45"/>
  <c r="P387" i="45" s="1"/>
  <c r="M387" i="45" s="1"/>
  <c r="I387" i="45" s="1"/>
  <c r="O424" i="45"/>
  <c r="P424" i="45" s="1"/>
  <c r="M424" i="45" s="1"/>
  <c r="I424" i="45" s="1"/>
  <c r="O500" i="45"/>
  <c r="P500" i="45" s="1"/>
  <c r="M500" i="45" s="1"/>
  <c r="I500" i="45" s="1"/>
  <c r="O170" i="46"/>
  <c r="P170" i="46" s="1"/>
  <c r="M170" i="46" s="1"/>
  <c r="I170" i="46" s="1"/>
  <c r="O228" i="46"/>
  <c r="P228" i="46" s="1"/>
  <c r="M228" i="46" s="1"/>
  <c r="I228" i="46" s="1"/>
  <c r="O67" i="47"/>
  <c r="P67" i="47" s="1"/>
  <c r="M67" i="47" s="1"/>
  <c r="I67" i="47" s="1"/>
  <c r="O197" i="47"/>
  <c r="P197" i="47" s="1"/>
  <c r="M197" i="47" s="1"/>
  <c r="I197" i="47" s="1"/>
  <c r="O230" i="47"/>
  <c r="P230" i="47" s="1"/>
  <c r="M230" i="47" s="1"/>
  <c r="I230" i="47" s="1"/>
  <c r="O488" i="47"/>
  <c r="P488" i="47" s="1"/>
  <c r="M488" i="47" s="1"/>
  <c r="I488" i="47" s="1"/>
  <c r="O23" i="48"/>
  <c r="P23" i="48" s="1"/>
  <c r="M23" i="48" s="1"/>
  <c r="I23" i="48" s="1"/>
  <c r="O97" i="48"/>
  <c r="P97" i="48" s="1"/>
  <c r="M97" i="48" s="1"/>
  <c r="I97" i="48" s="1"/>
  <c r="O34" i="49"/>
  <c r="P34" i="49" s="1"/>
  <c r="M34" i="49" s="1"/>
  <c r="I34" i="49" s="1"/>
  <c r="P169" i="45"/>
  <c r="M169" i="45" s="1"/>
  <c r="I169" i="45" s="1"/>
  <c r="O195" i="45"/>
  <c r="P195" i="45" s="1"/>
  <c r="M195" i="45" s="1"/>
  <c r="I195" i="45" s="1"/>
  <c r="O218" i="45"/>
  <c r="P218" i="45" s="1"/>
  <c r="M218" i="45" s="1"/>
  <c r="I218" i="45" s="1"/>
  <c r="O260" i="45"/>
  <c r="P260" i="45" s="1"/>
  <c r="M260" i="45" s="1"/>
  <c r="I260" i="45" s="1"/>
  <c r="O432" i="45"/>
  <c r="P432" i="45" s="1"/>
  <c r="M432" i="45" s="1"/>
  <c r="I432" i="45" s="1"/>
  <c r="O158" i="46"/>
  <c r="P158" i="46" s="1"/>
  <c r="M158" i="46" s="1"/>
  <c r="I158" i="46" s="1"/>
  <c r="O166" i="46"/>
  <c r="P166" i="46" s="1"/>
  <c r="M166" i="46" s="1"/>
  <c r="I166" i="46" s="1"/>
  <c r="O264" i="46"/>
  <c r="P264" i="46" s="1"/>
  <c r="M264" i="46" s="1"/>
  <c r="I264" i="46" s="1"/>
  <c r="O83" i="47"/>
  <c r="P83" i="47" s="1"/>
  <c r="M83" i="47" s="1"/>
  <c r="I83" i="47" s="1"/>
  <c r="O41" i="48"/>
  <c r="P41" i="48" s="1"/>
  <c r="M41" i="48" s="1"/>
  <c r="I41" i="48" s="1"/>
  <c r="O75" i="48"/>
  <c r="P75" i="48" s="1"/>
  <c r="M75" i="48" s="1"/>
  <c r="I75" i="48" s="1"/>
  <c r="O77" i="48"/>
  <c r="P77" i="48" s="1"/>
  <c r="M77" i="48" s="1"/>
  <c r="I77" i="48" s="1"/>
  <c r="O87" i="48"/>
  <c r="P87" i="48" s="1"/>
  <c r="M87" i="48" s="1"/>
  <c r="I87" i="48" s="1"/>
  <c r="P181" i="45"/>
  <c r="M181" i="45" s="1"/>
  <c r="I181" i="45" s="1"/>
  <c r="P189" i="45"/>
  <c r="M189" i="45" s="1"/>
  <c r="I189" i="45" s="1"/>
  <c r="P210" i="45"/>
  <c r="M210" i="45" s="1"/>
  <c r="I210" i="45" s="1"/>
  <c r="P276" i="45"/>
  <c r="M276" i="45" s="1"/>
  <c r="I276" i="45" s="1"/>
  <c r="O503" i="46"/>
  <c r="P503" i="46" s="1"/>
  <c r="M503" i="46" s="1"/>
  <c r="I503" i="46" s="1"/>
  <c r="O95" i="47"/>
  <c r="P95" i="47" s="1"/>
  <c r="M95" i="47" s="1"/>
  <c r="I95" i="47" s="1"/>
  <c r="O139" i="47"/>
  <c r="P139" i="47" s="1"/>
  <c r="M139" i="47" s="1"/>
  <c r="I139" i="47" s="1"/>
  <c r="O458" i="47"/>
  <c r="P458" i="47" s="1"/>
  <c r="M458" i="47" s="1"/>
  <c r="I458" i="47" s="1"/>
  <c r="O307" i="48"/>
  <c r="P307" i="48" s="1"/>
  <c r="M307" i="48" s="1"/>
  <c r="I307" i="48" s="1"/>
  <c r="O345" i="48"/>
  <c r="P345" i="48" s="1"/>
  <c r="M345" i="48" s="1"/>
  <c r="I345" i="48" s="1"/>
  <c r="O348" i="48"/>
  <c r="P348" i="48" s="1"/>
  <c r="M348" i="48" s="1"/>
  <c r="I348" i="48" s="1"/>
  <c r="P336" i="45"/>
  <c r="M336" i="45" s="1"/>
  <c r="I336" i="45" s="1"/>
  <c r="P341" i="45"/>
  <c r="M341" i="45" s="1"/>
  <c r="I341" i="45" s="1"/>
  <c r="P352" i="45"/>
  <c r="M352" i="45" s="1"/>
  <c r="I352" i="45" s="1"/>
  <c r="P466" i="45"/>
  <c r="M466" i="45" s="1"/>
  <c r="I466" i="45" s="1"/>
  <c r="P470" i="45"/>
  <c r="M470" i="45" s="1"/>
  <c r="I470" i="45" s="1"/>
  <c r="P106" i="46"/>
  <c r="M106" i="46" s="1"/>
  <c r="I106" i="46" s="1"/>
  <c r="P133" i="46"/>
  <c r="M133" i="46" s="1"/>
  <c r="I133" i="46" s="1"/>
  <c r="P138" i="46"/>
  <c r="M138" i="46" s="1"/>
  <c r="I138" i="46" s="1"/>
  <c r="P142" i="46"/>
  <c r="M142" i="46" s="1"/>
  <c r="I142" i="46" s="1"/>
  <c r="P156" i="46"/>
  <c r="M156" i="46" s="1"/>
  <c r="I156" i="46" s="1"/>
  <c r="P162" i="46"/>
  <c r="M162" i="46" s="1"/>
  <c r="I162" i="46" s="1"/>
  <c r="P165" i="46"/>
  <c r="M165" i="46" s="1"/>
  <c r="I165" i="46" s="1"/>
  <c r="P168" i="46"/>
  <c r="M168" i="46" s="1"/>
  <c r="I168" i="46" s="1"/>
  <c r="P174" i="46"/>
  <c r="M174" i="46" s="1"/>
  <c r="I174" i="46" s="1"/>
  <c r="P180" i="46"/>
  <c r="M180" i="46" s="1"/>
  <c r="I180" i="46" s="1"/>
  <c r="O182" i="46"/>
  <c r="P182" i="46" s="1"/>
  <c r="M182" i="46" s="1"/>
  <c r="I182" i="46" s="1"/>
  <c r="O200" i="46"/>
  <c r="P200" i="46" s="1"/>
  <c r="M200" i="46" s="1"/>
  <c r="I200" i="46" s="1"/>
  <c r="P222" i="46"/>
  <c r="M222" i="46" s="1"/>
  <c r="I222" i="46" s="1"/>
  <c r="P290" i="46"/>
  <c r="M290" i="46" s="1"/>
  <c r="I290" i="46" s="1"/>
  <c r="O366" i="46"/>
  <c r="P366" i="46" s="1"/>
  <c r="M366" i="46" s="1"/>
  <c r="I366" i="46" s="1"/>
  <c r="P468" i="46"/>
  <c r="M468" i="46" s="1"/>
  <c r="I468" i="46" s="1"/>
  <c r="P472" i="46"/>
  <c r="M472" i="46" s="1"/>
  <c r="I472" i="46" s="1"/>
  <c r="O55" i="47"/>
  <c r="P55" i="47" s="1"/>
  <c r="M55" i="47" s="1"/>
  <c r="I55" i="47" s="1"/>
  <c r="O185" i="47"/>
  <c r="P185" i="47" s="1"/>
  <c r="M185" i="47" s="1"/>
  <c r="I185" i="47" s="1"/>
  <c r="O226" i="47"/>
  <c r="P226" i="47" s="1"/>
  <c r="M226" i="47" s="1"/>
  <c r="I226" i="47" s="1"/>
  <c r="P246" i="47"/>
  <c r="M246" i="47" s="1"/>
  <c r="I246" i="47" s="1"/>
  <c r="O366" i="47"/>
  <c r="P366" i="47" s="1"/>
  <c r="M366" i="47" s="1"/>
  <c r="I366" i="47" s="1"/>
  <c r="P404" i="47"/>
  <c r="M404" i="47" s="1"/>
  <c r="I404" i="47" s="1"/>
  <c r="O414" i="47"/>
  <c r="P414" i="47" s="1"/>
  <c r="M414" i="47" s="1"/>
  <c r="I414" i="47" s="1"/>
  <c r="O490" i="47"/>
  <c r="P490" i="47" s="1"/>
  <c r="M490" i="47" s="1"/>
  <c r="I490" i="47" s="1"/>
  <c r="P35" i="48"/>
  <c r="M35" i="48" s="1"/>
  <c r="I35" i="48" s="1"/>
  <c r="O47" i="48"/>
  <c r="P47" i="48" s="1"/>
  <c r="M47" i="48" s="1"/>
  <c r="I47" i="48" s="1"/>
  <c r="P354" i="48"/>
  <c r="M354" i="48" s="1"/>
  <c r="I354" i="48" s="1"/>
  <c r="O357" i="48"/>
  <c r="P357" i="48" s="1"/>
  <c r="M357" i="48" s="1"/>
  <c r="I357" i="48" s="1"/>
  <c r="O440" i="48"/>
  <c r="P440" i="48" s="1"/>
  <c r="M440" i="48" s="1"/>
  <c r="I440" i="48" s="1"/>
  <c r="P52" i="49"/>
  <c r="M52" i="49" s="1"/>
  <c r="I52" i="49" s="1"/>
  <c r="O218" i="46"/>
  <c r="P218" i="46" s="1"/>
  <c r="M218" i="46" s="1"/>
  <c r="I218" i="46" s="1"/>
  <c r="O224" i="46"/>
  <c r="P224" i="46" s="1"/>
  <c r="M224" i="46" s="1"/>
  <c r="I224" i="46" s="1"/>
  <c r="P374" i="46"/>
  <c r="M374" i="46" s="1"/>
  <c r="I374" i="46" s="1"/>
  <c r="P398" i="46"/>
  <c r="M398" i="46" s="1"/>
  <c r="I398" i="46" s="1"/>
  <c r="P406" i="46"/>
  <c r="M406" i="46" s="1"/>
  <c r="I406" i="46" s="1"/>
  <c r="P411" i="46"/>
  <c r="M411" i="46" s="1"/>
  <c r="I411" i="46" s="1"/>
  <c r="O463" i="46"/>
  <c r="P463" i="46" s="1"/>
  <c r="M463" i="46" s="1"/>
  <c r="I463" i="46" s="1"/>
  <c r="O467" i="46"/>
  <c r="P467" i="46" s="1"/>
  <c r="M467" i="46" s="1"/>
  <c r="I467" i="46" s="1"/>
  <c r="O471" i="46"/>
  <c r="P471" i="46" s="1"/>
  <c r="M471" i="46" s="1"/>
  <c r="I471" i="46" s="1"/>
  <c r="O475" i="46"/>
  <c r="P475" i="46" s="1"/>
  <c r="M475" i="46" s="1"/>
  <c r="I475" i="46" s="1"/>
  <c r="P495" i="46"/>
  <c r="M495" i="46" s="1"/>
  <c r="I495" i="46" s="1"/>
  <c r="O500" i="46"/>
  <c r="P500" i="46" s="1"/>
  <c r="M500" i="46" s="1"/>
  <c r="I500" i="46" s="1"/>
  <c r="P47" i="47"/>
  <c r="M47" i="47" s="1"/>
  <c r="I47" i="47" s="1"/>
  <c r="O63" i="47"/>
  <c r="P63" i="47" s="1"/>
  <c r="M63" i="47" s="1"/>
  <c r="I63" i="47" s="1"/>
  <c r="O127" i="47"/>
  <c r="P127" i="47" s="1"/>
  <c r="M127" i="47" s="1"/>
  <c r="I127" i="47" s="1"/>
  <c r="O135" i="47"/>
  <c r="P135" i="47" s="1"/>
  <c r="M135" i="47" s="1"/>
  <c r="I135" i="47" s="1"/>
  <c r="P193" i="47"/>
  <c r="M193" i="47" s="1"/>
  <c r="I193" i="47" s="1"/>
  <c r="P384" i="47"/>
  <c r="M384" i="47" s="1"/>
  <c r="I384" i="47" s="1"/>
  <c r="P498" i="47"/>
  <c r="M498" i="47" s="1"/>
  <c r="I498" i="47" s="1"/>
  <c r="P37" i="48"/>
  <c r="M37" i="48" s="1"/>
  <c r="I37" i="48" s="1"/>
  <c r="O250" i="48"/>
  <c r="P250" i="48" s="1"/>
  <c r="M250" i="48" s="1"/>
  <c r="I250" i="48" s="1"/>
  <c r="P309" i="48"/>
  <c r="M309" i="48" s="1"/>
  <c r="I309" i="48" s="1"/>
  <c r="O320" i="48"/>
  <c r="P320" i="48" s="1"/>
  <c r="M320" i="48" s="1"/>
  <c r="I320" i="48" s="1"/>
  <c r="O347" i="48"/>
  <c r="P347" i="48" s="1"/>
  <c r="M347" i="48" s="1"/>
  <c r="I347" i="48" s="1"/>
  <c r="O365" i="48"/>
  <c r="P365" i="48" s="1"/>
  <c r="M365" i="48" s="1"/>
  <c r="I365" i="48" s="1"/>
  <c r="O390" i="48"/>
  <c r="P390" i="48" s="1"/>
  <c r="M390" i="48" s="1"/>
  <c r="I390" i="48" s="1"/>
  <c r="P420" i="48"/>
  <c r="M420" i="48" s="1"/>
  <c r="I420" i="48" s="1"/>
  <c r="O20" i="49"/>
  <c r="P20" i="49" s="1"/>
  <c r="M20" i="49" s="1"/>
  <c r="I20" i="49" s="1"/>
  <c r="P29" i="49"/>
  <c r="M29" i="49" s="1"/>
  <c r="I29" i="49" s="1"/>
  <c r="O84" i="49"/>
  <c r="P84" i="49" s="1"/>
  <c r="M84" i="49" s="1"/>
  <c r="I84" i="49" s="1"/>
  <c r="O170" i="49"/>
  <c r="P170" i="49" s="1"/>
  <c r="M170" i="49" s="1"/>
  <c r="I170" i="49" s="1"/>
  <c r="P267" i="46"/>
  <c r="M267" i="46" s="1"/>
  <c r="I267" i="46" s="1"/>
  <c r="O270" i="46"/>
  <c r="P270" i="46" s="1"/>
  <c r="M270" i="46" s="1"/>
  <c r="I270" i="46" s="1"/>
  <c r="O278" i="46"/>
  <c r="P278" i="46" s="1"/>
  <c r="M278" i="46" s="1"/>
  <c r="I278" i="46" s="1"/>
  <c r="O283" i="46"/>
  <c r="P283" i="46" s="1"/>
  <c r="M283" i="46" s="1"/>
  <c r="I283" i="46" s="1"/>
  <c r="O378" i="46"/>
  <c r="P378" i="46" s="1"/>
  <c r="M378" i="46" s="1"/>
  <c r="I378" i="46" s="1"/>
  <c r="P414" i="46"/>
  <c r="M414" i="46" s="1"/>
  <c r="I414" i="46" s="1"/>
  <c r="P479" i="46"/>
  <c r="M479" i="46" s="1"/>
  <c r="I479" i="46" s="1"/>
  <c r="O483" i="46"/>
  <c r="P483" i="46" s="1"/>
  <c r="M483" i="46" s="1"/>
  <c r="I483" i="46" s="1"/>
  <c r="O79" i="47"/>
  <c r="P79" i="47" s="1"/>
  <c r="M79" i="47" s="1"/>
  <c r="I79" i="47" s="1"/>
  <c r="O91" i="47"/>
  <c r="P91" i="47" s="1"/>
  <c r="M91" i="47" s="1"/>
  <c r="I91" i="47" s="1"/>
  <c r="P107" i="47"/>
  <c r="M107" i="47" s="1"/>
  <c r="I107" i="47" s="1"/>
  <c r="O189" i="47"/>
  <c r="P189" i="47" s="1"/>
  <c r="M189" i="47" s="1"/>
  <c r="I189" i="47" s="1"/>
  <c r="O376" i="47"/>
  <c r="P376" i="47" s="1"/>
  <c r="M376" i="47" s="1"/>
  <c r="I376" i="47" s="1"/>
  <c r="P39" i="48"/>
  <c r="M39" i="48" s="1"/>
  <c r="I39" i="48" s="1"/>
  <c r="P260" i="48"/>
  <c r="M260" i="48" s="1"/>
  <c r="I260" i="48" s="1"/>
  <c r="P308" i="48"/>
  <c r="M308" i="48" s="1"/>
  <c r="I308" i="48" s="1"/>
  <c r="P410" i="48"/>
  <c r="M410" i="48" s="1"/>
  <c r="I410" i="48" s="1"/>
  <c r="O426" i="48"/>
  <c r="P426" i="48" s="1"/>
  <c r="M426" i="48" s="1"/>
  <c r="I426" i="48" s="1"/>
  <c r="O444" i="48"/>
  <c r="P444" i="48" s="1"/>
  <c r="M444" i="48" s="1"/>
  <c r="I444" i="48" s="1"/>
  <c r="P25" i="49"/>
  <c r="M25" i="49" s="1"/>
  <c r="I25" i="49" s="1"/>
  <c r="O210" i="49"/>
  <c r="P210" i="49" s="1"/>
  <c r="M210" i="49" s="1"/>
  <c r="I210" i="49" s="1"/>
  <c r="O264" i="49"/>
  <c r="P264" i="49" s="1"/>
  <c r="M264" i="49" s="1"/>
  <c r="I264" i="49" s="1"/>
  <c r="O450" i="49"/>
  <c r="P450" i="49" s="1"/>
  <c r="M450" i="49" s="1"/>
  <c r="I450" i="49" s="1"/>
  <c r="F56" i="8"/>
  <c r="O440" i="49"/>
  <c r="P440" i="49" s="1"/>
  <c r="M440" i="49" s="1"/>
  <c r="I440" i="49" s="1"/>
  <c r="O464" i="49"/>
  <c r="P464" i="49" s="1"/>
  <c r="M464" i="49" s="1"/>
  <c r="I464" i="49" s="1"/>
  <c r="M32" i="35"/>
  <c r="N76" i="28" s="1"/>
  <c r="N56" i="8"/>
  <c r="N59" i="8" s="1"/>
  <c r="N50" i="27"/>
  <c r="K77" i="28"/>
  <c r="K51" i="27"/>
  <c r="K50" i="9"/>
  <c r="K50" i="27"/>
  <c r="K56" i="8"/>
  <c r="K59" i="8" s="1"/>
  <c r="P107" i="48"/>
  <c r="M107" i="48" s="1"/>
  <c r="I107" i="48" s="1"/>
  <c r="P264" i="48"/>
  <c r="M264" i="48" s="1"/>
  <c r="I264" i="48" s="1"/>
  <c r="P302" i="48"/>
  <c r="M302" i="48" s="1"/>
  <c r="I302" i="48" s="1"/>
  <c r="P341" i="48"/>
  <c r="M341" i="48" s="1"/>
  <c r="I341" i="48" s="1"/>
  <c r="P352" i="48"/>
  <c r="M352" i="48" s="1"/>
  <c r="I352" i="48" s="1"/>
  <c r="O353" i="48"/>
  <c r="P353" i="48" s="1"/>
  <c r="M353" i="48" s="1"/>
  <c r="I353" i="48" s="1"/>
  <c r="P361" i="48"/>
  <c r="M361" i="48" s="1"/>
  <c r="I361" i="48" s="1"/>
  <c r="P474" i="48"/>
  <c r="M474" i="48" s="1"/>
  <c r="I474" i="48" s="1"/>
  <c r="O22" i="49"/>
  <c r="P22" i="49" s="1"/>
  <c r="M22" i="49" s="1"/>
  <c r="I22" i="49" s="1"/>
  <c r="O36" i="49"/>
  <c r="P36" i="49" s="1"/>
  <c r="M36" i="49" s="1"/>
  <c r="I36" i="49" s="1"/>
  <c r="O147" i="49"/>
  <c r="P147" i="49" s="1"/>
  <c r="M147" i="49" s="1"/>
  <c r="I147" i="49" s="1"/>
  <c r="P388" i="49"/>
  <c r="M388" i="49" s="1"/>
  <c r="I388" i="49" s="1"/>
  <c r="O480" i="49"/>
  <c r="P480" i="49" s="1"/>
  <c r="M480" i="49" s="1"/>
  <c r="I480" i="49" s="1"/>
  <c r="K51" i="9"/>
  <c r="P254" i="48"/>
  <c r="M254" i="48" s="1"/>
  <c r="I254" i="48" s="1"/>
  <c r="P287" i="48"/>
  <c r="M287" i="48" s="1"/>
  <c r="I287" i="48" s="1"/>
  <c r="P342" i="48"/>
  <c r="M342" i="48" s="1"/>
  <c r="I342" i="48" s="1"/>
  <c r="P358" i="48"/>
  <c r="M358" i="48" s="1"/>
  <c r="I358" i="48" s="1"/>
  <c r="O360" i="48"/>
  <c r="P360" i="48" s="1"/>
  <c r="M360" i="48" s="1"/>
  <c r="I360" i="48" s="1"/>
  <c r="P393" i="48"/>
  <c r="M393" i="48" s="1"/>
  <c r="I393" i="48" s="1"/>
  <c r="O395" i="48"/>
  <c r="P395" i="48" s="1"/>
  <c r="M395" i="48" s="1"/>
  <c r="I395" i="48" s="1"/>
  <c r="P424" i="48"/>
  <c r="M424" i="48" s="1"/>
  <c r="I424" i="48" s="1"/>
  <c r="P498" i="48"/>
  <c r="M498" i="48" s="1"/>
  <c r="I498" i="48" s="1"/>
  <c r="O503" i="48"/>
  <c r="P503" i="48" s="1"/>
  <c r="M503" i="48" s="1"/>
  <c r="I503" i="48" s="1"/>
  <c r="P54" i="49"/>
  <c r="M54" i="49" s="1"/>
  <c r="I54" i="49" s="1"/>
  <c r="P165" i="49"/>
  <c r="M165" i="49" s="1"/>
  <c r="I165" i="49" s="1"/>
  <c r="P176" i="49"/>
  <c r="M176" i="49" s="1"/>
  <c r="I176" i="49" s="1"/>
  <c r="P180" i="49"/>
  <c r="M180" i="49" s="1"/>
  <c r="I180" i="49" s="1"/>
  <c r="O204" i="49"/>
  <c r="P204" i="49" s="1"/>
  <c r="M204" i="49" s="1"/>
  <c r="I204" i="49" s="1"/>
  <c r="O488" i="49"/>
  <c r="P488" i="49" s="1"/>
  <c r="M488" i="49" s="1"/>
  <c r="I488" i="49" s="1"/>
  <c r="P296" i="49"/>
  <c r="M296" i="49" s="1"/>
  <c r="I296" i="49" s="1"/>
  <c r="P472" i="49"/>
  <c r="M472" i="49" s="1"/>
  <c r="I472" i="49" s="1"/>
  <c r="P448" i="49"/>
  <c r="M448" i="49" s="1"/>
  <c r="I448" i="49" s="1"/>
  <c r="P466" i="49"/>
  <c r="M466" i="49" s="1"/>
  <c r="I466" i="49" s="1"/>
  <c r="N32" i="35"/>
  <c r="O76" i="28" s="1"/>
  <c r="O56" i="8"/>
  <c r="O59" i="8" s="1"/>
  <c r="O50" i="9"/>
  <c r="J77" i="28"/>
  <c r="J51" i="27"/>
  <c r="J51" i="9"/>
  <c r="I32" i="35"/>
  <c r="J76" i="28" s="1"/>
  <c r="J50" i="27"/>
  <c r="O17" i="8"/>
  <c r="N35" i="34" s="1"/>
  <c r="N35" i="62" s="1"/>
  <c r="N27" i="35" s="1"/>
  <c r="O13" i="8"/>
  <c r="O47" i="8"/>
  <c r="O48" i="8"/>
  <c r="K17" i="8"/>
  <c r="J35" i="34" s="1"/>
  <c r="J35" i="62" s="1"/>
  <c r="J27" i="35" s="1"/>
  <c r="K27" i="8"/>
  <c r="K13" i="8"/>
  <c r="K47" i="8"/>
  <c r="K48" i="8"/>
  <c r="F32" i="35"/>
  <c r="G76" i="28" s="1"/>
  <c r="G56" i="8"/>
  <c r="G59" i="8" s="1"/>
  <c r="G50" i="9"/>
  <c r="L13" i="8"/>
  <c r="L17" i="8"/>
  <c r="K35" i="34" s="1"/>
  <c r="K35" i="62" s="1"/>
  <c r="K27" i="35" s="1"/>
  <c r="G17" i="8"/>
  <c r="F35" i="34" s="1"/>
  <c r="F35" i="62" s="1"/>
  <c r="F27" i="35" s="1"/>
  <c r="G13" i="8"/>
  <c r="D17" i="8"/>
  <c r="C35" i="34" s="1"/>
  <c r="C35" i="62" s="1"/>
  <c r="C27" i="35" s="1"/>
  <c r="D47" i="8"/>
  <c r="D6" i="24"/>
  <c r="P6" i="8"/>
  <c r="D48" i="8"/>
  <c r="D13" i="8"/>
  <c r="D49" i="8"/>
  <c r="P55" i="8"/>
  <c r="D56" i="8"/>
  <c r="D57" i="8"/>
  <c r="N15" i="7"/>
  <c r="O16" i="7"/>
  <c r="P16" i="7" s="1"/>
  <c r="M16" i="7" s="1"/>
  <c r="I16" i="7" s="1"/>
  <c r="C5" i="33" l="1"/>
  <c r="C6" i="33"/>
  <c r="P278" i="7"/>
  <c r="M278" i="7" s="1"/>
  <c r="I278" i="7" s="1"/>
  <c r="K6" i="33"/>
  <c r="L8" i="56" s="1"/>
  <c r="L5" i="62"/>
  <c r="L19" i="62" s="1"/>
  <c r="P324" i="7"/>
  <c r="M324" i="7" s="1"/>
  <c r="I324" i="7" s="1"/>
  <c r="P245" i="7"/>
  <c r="M245" i="7" s="1"/>
  <c r="I245" i="7" s="1"/>
  <c r="AB28" i="1"/>
  <c r="M8" i="9"/>
  <c r="L19" i="34"/>
  <c r="N31" i="9"/>
  <c r="M59" i="66"/>
  <c r="K14" i="51"/>
  <c r="K84" i="51" s="1"/>
  <c r="P310" i="7"/>
  <c r="M310" i="7" s="1"/>
  <c r="I310" i="7" s="1"/>
  <c r="P342" i="7"/>
  <c r="M342" i="7" s="1"/>
  <c r="I342" i="7" s="1"/>
  <c r="O8" i="9"/>
  <c r="N19" i="34"/>
  <c r="P292" i="7"/>
  <c r="M292" i="7" s="1"/>
  <c r="I292" i="7" s="1"/>
  <c r="P484" i="7"/>
  <c r="M484" i="7" s="1"/>
  <c r="I484" i="7" s="1"/>
  <c r="P105" i="7"/>
  <c r="M105" i="7" s="1"/>
  <c r="I105" i="7" s="1"/>
  <c r="P405" i="7"/>
  <c r="M405" i="7" s="1"/>
  <c r="I405" i="7" s="1"/>
  <c r="H76" i="60"/>
  <c r="H77" i="60" s="1"/>
  <c r="H81" i="60"/>
  <c r="H79" i="60" s="1"/>
  <c r="H80" i="60" s="1"/>
  <c r="D6" i="33"/>
  <c r="E8" i="56" s="1"/>
  <c r="M5" i="33"/>
  <c r="N7" i="56" s="1"/>
  <c r="L6" i="34"/>
  <c r="K5" i="33"/>
  <c r="L7" i="56" s="1"/>
  <c r="L12" i="56" s="1"/>
  <c r="P407" i="7"/>
  <c r="M407" i="7" s="1"/>
  <c r="I407" i="7" s="1"/>
  <c r="J99" i="1"/>
  <c r="K16" i="18" s="1"/>
  <c r="S28" i="51"/>
  <c r="P452" i="7"/>
  <c r="M452" i="7" s="1"/>
  <c r="I452" i="7" s="1"/>
  <c r="P343" i="7"/>
  <c r="M343" i="7" s="1"/>
  <c r="I343" i="7" s="1"/>
  <c r="P365" i="7"/>
  <c r="M365" i="7" s="1"/>
  <c r="I365" i="7" s="1"/>
  <c r="C85" i="66"/>
  <c r="H5" i="33"/>
  <c r="I7" i="56" s="1"/>
  <c r="I13" i="25" s="1"/>
  <c r="J6" i="33"/>
  <c r="K8" i="56" s="1"/>
  <c r="L6" i="62"/>
  <c r="P420" i="7"/>
  <c r="M420" i="7" s="1"/>
  <c r="I420" i="7" s="1"/>
  <c r="P260" i="7"/>
  <c r="M260" i="7" s="1"/>
  <c r="I260" i="7" s="1"/>
  <c r="P36" i="7"/>
  <c r="M36" i="7" s="1"/>
  <c r="I36" i="7" s="1"/>
  <c r="P46" i="7"/>
  <c r="M46" i="7" s="1"/>
  <c r="I46" i="7" s="1"/>
  <c r="P470" i="7"/>
  <c r="M470" i="7" s="1"/>
  <c r="I470" i="7" s="1"/>
  <c r="D88" i="58"/>
  <c r="D86" i="58" s="1"/>
  <c r="D87" i="58" s="1"/>
  <c r="AB52" i="62"/>
  <c r="V77" i="57"/>
  <c r="V81" i="57" s="1"/>
  <c r="V79" i="57" s="1"/>
  <c r="V80" i="57" s="1"/>
  <c r="P388" i="7"/>
  <c r="M388" i="7" s="1"/>
  <c r="I388" i="7" s="1"/>
  <c r="M81" i="59"/>
  <c r="M79" i="59" s="1"/>
  <c r="M80" i="59" s="1"/>
  <c r="P311" i="7"/>
  <c r="M311" i="7" s="1"/>
  <c r="I311" i="7" s="1"/>
  <c r="M28" i="9"/>
  <c r="O27" i="34"/>
  <c r="D29" i="65" s="1"/>
  <c r="AD28" i="51"/>
  <c r="M6" i="25"/>
  <c r="E81" i="51"/>
  <c r="H88" i="58"/>
  <c r="H86" i="58" s="1"/>
  <c r="H87" i="58" s="1"/>
  <c r="F81" i="59"/>
  <c r="F79" i="59" s="1"/>
  <c r="F80" i="59" s="1"/>
  <c r="N16" i="27"/>
  <c r="AB8" i="62"/>
  <c r="AB10" i="62" s="1"/>
  <c r="M9" i="9"/>
  <c r="L9" i="9"/>
  <c r="F77" i="57"/>
  <c r="T76" i="57"/>
  <c r="T77" i="57" s="1"/>
  <c r="T81" i="57" s="1"/>
  <c r="T79" i="57" s="1"/>
  <c r="T80" i="57" s="1"/>
  <c r="O9" i="9"/>
  <c r="N9" i="9"/>
  <c r="R8" i="62"/>
  <c r="F88" i="60"/>
  <c r="F86" i="60" s="1"/>
  <c r="F87" i="60" s="1"/>
  <c r="J88" i="61"/>
  <c r="J86" i="61" s="1"/>
  <c r="J87" i="61" s="1"/>
  <c r="N252" i="58"/>
  <c r="N260" i="58" s="1"/>
  <c r="F94" i="58"/>
  <c r="F235" i="58"/>
  <c r="G94" i="58"/>
  <c r="G235" i="58"/>
  <c r="I94" i="58"/>
  <c r="I235" i="58"/>
  <c r="L94" i="58"/>
  <c r="L235" i="58"/>
  <c r="K94" i="58"/>
  <c r="K235" i="58"/>
  <c r="D94" i="58"/>
  <c r="D235" i="58"/>
  <c r="N94" i="58"/>
  <c r="N235" i="58"/>
  <c r="H94" i="58"/>
  <c r="H235" i="58"/>
  <c r="J94" i="58"/>
  <c r="J235" i="58"/>
  <c r="C94" i="58"/>
  <c r="C235" i="58"/>
  <c r="M94" i="58"/>
  <c r="M235" i="58"/>
  <c r="E88" i="61"/>
  <c r="E86" i="61" s="1"/>
  <c r="E87" i="61" s="1"/>
  <c r="I88" i="61"/>
  <c r="I86" i="61" s="1"/>
  <c r="I87" i="61" s="1"/>
  <c r="L88" i="61"/>
  <c r="L86" i="61" s="1"/>
  <c r="L87" i="61" s="1"/>
  <c r="G88" i="61"/>
  <c r="G86" i="61" s="1"/>
  <c r="G87" i="61" s="1"/>
  <c r="K81" i="61"/>
  <c r="K79" i="61" s="1"/>
  <c r="K80" i="61" s="1"/>
  <c r="L81" i="61"/>
  <c r="L79" i="61" s="1"/>
  <c r="L80" i="61" s="1"/>
  <c r="F81" i="60"/>
  <c r="F79" i="60" s="1"/>
  <c r="F80" i="60" s="1"/>
  <c r="M81" i="60"/>
  <c r="M79" i="60" s="1"/>
  <c r="M80" i="60" s="1"/>
  <c r="K81" i="60"/>
  <c r="K79" i="60" s="1"/>
  <c r="K80" i="60" s="1"/>
  <c r="I88" i="60"/>
  <c r="I86" i="60" s="1"/>
  <c r="I87" i="60" s="1"/>
  <c r="L88" i="60"/>
  <c r="L86" i="60" s="1"/>
  <c r="L87" i="60" s="1"/>
  <c r="M88" i="59"/>
  <c r="M86" i="59" s="1"/>
  <c r="M87" i="59" s="1"/>
  <c r="D88" i="59"/>
  <c r="D86" i="59" s="1"/>
  <c r="D87" i="59" s="1"/>
  <c r="F88" i="59"/>
  <c r="F86" i="59" s="1"/>
  <c r="F87" i="59" s="1"/>
  <c r="H81" i="59"/>
  <c r="H79" i="59" s="1"/>
  <c r="H80" i="59" s="1"/>
  <c r="F88" i="58"/>
  <c r="F86" i="58" s="1"/>
  <c r="F87" i="58" s="1"/>
  <c r="L81" i="58"/>
  <c r="L79" i="58" s="1"/>
  <c r="L80" i="58" s="1"/>
  <c r="J88" i="58"/>
  <c r="J86" i="58" s="1"/>
  <c r="J87" i="58" s="1"/>
  <c r="H41" i="34"/>
  <c r="H41" i="62" s="1"/>
  <c r="D41" i="34"/>
  <c r="D41" i="62" s="1"/>
  <c r="E50" i="27" s="1"/>
  <c r="M85" i="51"/>
  <c r="M15" i="62" s="1"/>
  <c r="AB11" i="62" s="1"/>
  <c r="AB11" i="34"/>
  <c r="C100" i="1"/>
  <c r="D17" i="18" s="1"/>
  <c r="I100" i="1"/>
  <c r="J17" i="18" s="1"/>
  <c r="G100" i="1"/>
  <c r="H17" i="18" s="1"/>
  <c r="H81" i="51"/>
  <c r="I84" i="58"/>
  <c r="I88" i="58" s="1"/>
  <c r="I86" i="58" s="1"/>
  <c r="I87" i="58" s="1"/>
  <c r="I10" i="67"/>
  <c r="J15" i="28" s="1"/>
  <c r="K84" i="57"/>
  <c r="K11" i="67" s="1"/>
  <c r="L16" i="28" s="1"/>
  <c r="K10" i="67"/>
  <c r="L15" i="28" s="1"/>
  <c r="E81" i="60"/>
  <c r="E79" i="60" s="1"/>
  <c r="E80" i="60" s="1"/>
  <c r="E88" i="58"/>
  <c r="E86" i="58" s="1"/>
  <c r="E87" i="58" s="1"/>
  <c r="E81" i="59"/>
  <c r="E79" i="59" s="1"/>
  <c r="E80" i="59" s="1"/>
  <c r="E88" i="59"/>
  <c r="E86" i="59" s="1"/>
  <c r="E87" i="59" s="1"/>
  <c r="H88" i="60"/>
  <c r="H86" i="60" s="1"/>
  <c r="H87" i="60" s="1"/>
  <c r="M81" i="58"/>
  <c r="M79" i="58" s="1"/>
  <c r="M80" i="58" s="1"/>
  <c r="L88" i="59"/>
  <c r="L86" i="59" s="1"/>
  <c r="L87" i="59" s="1"/>
  <c r="K81" i="1"/>
  <c r="M81" i="51"/>
  <c r="H10" i="13"/>
  <c r="H6" i="25"/>
  <c r="K6" i="62"/>
  <c r="H81" i="61"/>
  <c r="H79" i="61" s="1"/>
  <c r="H80" i="61" s="1"/>
  <c r="K81" i="59"/>
  <c r="K79" i="59" s="1"/>
  <c r="K80" i="59" s="1"/>
  <c r="K88" i="58"/>
  <c r="K86" i="58" s="1"/>
  <c r="K87" i="58" s="1"/>
  <c r="G7" i="34"/>
  <c r="G22" i="34" s="1"/>
  <c r="E7" i="34"/>
  <c r="F81" i="58"/>
  <c r="F79" i="58" s="1"/>
  <c r="F80" i="58" s="1"/>
  <c r="I81" i="59"/>
  <c r="I79" i="59" s="1"/>
  <c r="I80" i="59" s="1"/>
  <c r="J88" i="59"/>
  <c r="J86" i="59" s="1"/>
  <c r="J87" i="59" s="1"/>
  <c r="J88" i="60"/>
  <c r="J86" i="60" s="1"/>
  <c r="J87" i="60" s="1"/>
  <c r="K81" i="58"/>
  <c r="K79" i="58" s="1"/>
  <c r="K80" i="58" s="1"/>
  <c r="K88" i="60"/>
  <c r="K86" i="60" s="1"/>
  <c r="K87" i="60" s="1"/>
  <c r="L81" i="59"/>
  <c r="L79" i="59" s="1"/>
  <c r="L80" i="59" s="1"/>
  <c r="N102" i="58"/>
  <c r="N100" i="58" s="1"/>
  <c r="N101" i="58" s="1"/>
  <c r="K88" i="61"/>
  <c r="K86" i="61" s="1"/>
  <c r="K87" i="61" s="1"/>
  <c r="J81" i="61"/>
  <c r="J79" i="61" s="1"/>
  <c r="J80" i="61" s="1"/>
  <c r="O67" i="51"/>
  <c r="H85" i="51"/>
  <c r="Z15" i="1"/>
  <c r="AE7" i="1"/>
  <c r="AE15" i="1" s="1"/>
  <c r="Y15" i="1"/>
  <c r="H15" i="34"/>
  <c r="I19" i="9" s="1"/>
  <c r="U52" i="34"/>
  <c r="F28" i="1"/>
  <c r="F100" i="1" s="1"/>
  <c r="G17" i="18" s="1"/>
  <c r="M5" i="34"/>
  <c r="M19" i="34" s="1"/>
  <c r="K27" i="1"/>
  <c r="K28" i="1"/>
  <c r="K100" i="1" s="1"/>
  <c r="L17" i="18" s="1"/>
  <c r="G88" i="58"/>
  <c r="G86" i="58" s="1"/>
  <c r="G87" i="58" s="1"/>
  <c r="G88" i="59"/>
  <c r="G86" i="59" s="1"/>
  <c r="G87" i="59" s="1"/>
  <c r="L81" i="60"/>
  <c r="L79" i="60" s="1"/>
  <c r="L80" i="60" s="1"/>
  <c r="J81" i="58"/>
  <c r="J79" i="58" s="1"/>
  <c r="J80" i="58" s="1"/>
  <c r="C88" i="59"/>
  <c r="C86" i="59" s="1"/>
  <c r="C87" i="59" s="1"/>
  <c r="O78" i="51"/>
  <c r="G7" i="62"/>
  <c r="H10" i="27" s="1"/>
  <c r="D88" i="60"/>
  <c r="D86" i="60" s="1"/>
  <c r="D87" i="60" s="1"/>
  <c r="G81" i="60"/>
  <c r="G79" i="60" s="1"/>
  <c r="G80" i="60" s="1"/>
  <c r="H88" i="61"/>
  <c r="H86" i="61" s="1"/>
  <c r="H87" i="61" s="1"/>
  <c r="I81" i="60"/>
  <c r="I79" i="60" s="1"/>
  <c r="I80" i="60" s="1"/>
  <c r="D88" i="61"/>
  <c r="D86" i="61" s="1"/>
  <c r="D87" i="61" s="1"/>
  <c r="J81" i="60"/>
  <c r="J79" i="60" s="1"/>
  <c r="J80" i="60" s="1"/>
  <c r="M81" i="61"/>
  <c r="M79" i="61" s="1"/>
  <c r="M80" i="61" s="1"/>
  <c r="G81" i="59"/>
  <c r="G79" i="59" s="1"/>
  <c r="G80" i="59" s="1"/>
  <c r="L88" i="58"/>
  <c r="L86" i="58" s="1"/>
  <c r="L87" i="58" s="1"/>
  <c r="K14" i="1"/>
  <c r="I105" i="57"/>
  <c r="I32" i="67" s="1"/>
  <c r="J37" i="28" s="1"/>
  <c r="AE23" i="51"/>
  <c r="O76" i="66"/>
  <c r="Z51" i="34"/>
  <c r="AD15" i="1"/>
  <c r="W15" i="1"/>
  <c r="C81" i="60"/>
  <c r="C79" i="60" s="1"/>
  <c r="C80" i="60" s="1"/>
  <c r="D28" i="1"/>
  <c r="D32" i="1" s="1"/>
  <c r="K5" i="34"/>
  <c r="K19" i="34" s="1"/>
  <c r="M5" i="62"/>
  <c r="M19" i="62" s="1"/>
  <c r="M16" i="51"/>
  <c r="O72" i="1"/>
  <c r="X11" i="34"/>
  <c r="C108" i="1"/>
  <c r="D18" i="19" s="1"/>
  <c r="H108" i="1"/>
  <c r="I18" i="19" s="1"/>
  <c r="E32" i="1"/>
  <c r="E99" i="1"/>
  <c r="F16" i="18" s="1"/>
  <c r="F99" i="1"/>
  <c r="G16" i="18" s="1"/>
  <c r="G99" i="1"/>
  <c r="H16" i="18" s="1"/>
  <c r="M99" i="1"/>
  <c r="N16" i="18" s="1"/>
  <c r="D99" i="1"/>
  <c r="E16" i="18" s="1"/>
  <c r="P349" i="7"/>
  <c r="M349" i="7" s="1"/>
  <c r="I349" i="7" s="1"/>
  <c r="P493" i="7"/>
  <c r="M493" i="7" s="1"/>
  <c r="I493" i="7" s="1"/>
  <c r="O27" i="8"/>
  <c r="O31" i="8" s="1"/>
  <c r="N37" i="34" s="1"/>
  <c r="N37" i="62" s="1"/>
  <c r="N29" i="35" s="1"/>
  <c r="O14" i="8"/>
  <c r="P277" i="7"/>
  <c r="M277" i="7" s="1"/>
  <c r="I277" i="7" s="1"/>
  <c r="P341" i="7"/>
  <c r="M341" i="7" s="1"/>
  <c r="I341" i="7" s="1"/>
  <c r="P373" i="7"/>
  <c r="M373" i="7" s="1"/>
  <c r="I373" i="7" s="1"/>
  <c r="P321" i="7"/>
  <c r="M321" i="7" s="1"/>
  <c r="I321" i="7" s="1"/>
  <c r="P257" i="7"/>
  <c r="M257" i="7" s="1"/>
  <c r="I257" i="7" s="1"/>
  <c r="P337" i="7"/>
  <c r="M337" i="7" s="1"/>
  <c r="I337" i="7" s="1"/>
  <c r="P241" i="7"/>
  <c r="M241" i="7" s="1"/>
  <c r="I241" i="7" s="1"/>
  <c r="P41" i="7"/>
  <c r="M41" i="7" s="1"/>
  <c r="I41" i="7" s="1"/>
  <c r="P369" i="7"/>
  <c r="M369" i="7" s="1"/>
  <c r="I369" i="7" s="1"/>
  <c r="P305" i="7"/>
  <c r="M305" i="7" s="1"/>
  <c r="I305" i="7" s="1"/>
  <c r="P417" i="7"/>
  <c r="M417" i="7" s="1"/>
  <c r="I417" i="7" s="1"/>
  <c r="P25" i="7"/>
  <c r="M25" i="7" s="1"/>
  <c r="I25" i="7" s="1"/>
  <c r="O397" i="7"/>
  <c r="P397" i="7" s="1"/>
  <c r="M397" i="7" s="1"/>
  <c r="I397" i="7" s="1"/>
  <c r="O429" i="7"/>
  <c r="P429" i="7" s="1"/>
  <c r="M429" i="7" s="1"/>
  <c r="I429" i="7" s="1"/>
  <c r="O445" i="7"/>
  <c r="P445" i="7" s="1"/>
  <c r="M445" i="7" s="1"/>
  <c r="I445" i="7" s="1"/>
  <c r="O273" i="7"/>
  <c r="P273" i="7" s="1"/>
  <c r="M273" i="7" s="1"/>
  <c r="I273" i="7" s="1"/>
  <c r="O353" i="7"/>
  <c r="P353" i="7" s="1"/>
  <c r="M353" i="7" s="1"/>
  <c r="I353" i="7" s="1"/>
  <c r="O401" i="7"/>
  <c r="P401" i="7" s="1"/>
  <c r="M401" i="7" s="1"/>
  <c r="I401" i="7" s="1"/>
  <c r="O309" i="7"/>
  <c r="P309" i="7" s="1"/>
  <c r="M309" i="7" s="1"/>
  <c r="I309" i="7" s="1"/>
  <c r="N14" i="8"/>
  <c r="N37" i="8" s="1"/>
  <c r="N64" i="8" s="1"/>
  <c r="N21" i="8"/>
  <c r="K9" i="35"/>
  <c r="L47" i="28" s="1"/>
  <c r="L17" i="25"/>
  <c r="F17" i="25"/>
  <c r="G168" i="57"/>
  <c r="E168" i="57"/>
  <c r="C168" i="57"/>
  <c r="I168" i="57"/>
  <c r="H168" i="57"/>
  <c r="F168" i="57"/>
  <c r="D168" i="57"/>
  <c r="J168" i="57"/>
  <c r="O18" i="35"/>
  <c r="L19" i="65" s="1"/>
  <c r="D85" i="66"/>
  <c r="P57" i="28"/>
  <c r="M3" i="67"/>
  <c r="N8" i="28" s="1"/>
  <c r="M77" i="57"/>
  <c r="M4" i="67" s="1"/>
  <c r="N9" i="28" s="1"/>
  <c r="I77" i="57"/>
  <c r="I4" i="67" s="1"/>
  <c r="J9" i="28" s="1"/>
  <c r="I3" i="67"/>
  <c r="J8" i="28" s="1"/>
  <c r="K77" i="57"/>
  <c r="K4" i="67" s="1"/>
  <c r="L9" i="28" s="1"/>
  <c r="K3" i="67"/>
  <c r="L8" i="28" s="1"/>
  <c r="M168" i="57"/>
  <c r="K168" i="57"/>
  <c r="N168" i="57"/>
  <c r="F81" i="57"/>
  <c r="F79" i="57" s="1"/>
  <c r="F80" i="57" s="1"/>
  <c r="L168" i="57"/>
  <c r="E7" i="62"/>
  <c r="M81" i="1"/>
  <c r="K81" i="51"/>
  <c r="K7" i="34"/>
  <c r="K22" i="34" s="1"/>
  <c r="L14" i="1"/>
  <c r="L18" i="1" s="1"/>
  <c r="L10" i="13"/>
  <c r="X81" i="57"/>
  <c r="X79" i="57" s="1"/>
  <c r="X80" i="57" s="1"/>
  <c r="N242" i="57"/>
  <c r="N253" i="57" s="1"/>
  <c r="N261" i="57" s="1"/>
  <c r="N240" i="57"/>
  <c r="N251" i="57" s="1"/>
  <c r="N259" i="57" s="1"/>
  <c r="N239" i="57"/>
  <c r="N250" i="57" s="1"/>
  <c r="N258" i="57" s="1"/>
  <c r="N244" i="57"/>
  <c r="N255" i="57" s="1"/>
  <c r="N263" i="57" s="1"/>
  <c r="N243" i="57"/>
  <c r="N254" i="57" s="1"/>
  <c r="N262" i="57" s="1"/>
  <c r="N252" i="57"/>
  <c r="N260" i="57" s="1"/>
  <c r="L94" i="57"/>
  <c r="L235" i="57"/>
  <c r="F95" i="57"/>
  <c r="F93" i="57" s="1"/>
  <c r="F94" i="57" s="1"/>
  <c r="C86" i="57"/>
  <c r="C87" i="57" s="1"/>
  <c r="C188" i="57" s="1"/>
  <c r="I15" i="25"/>
  <c r="D15" i="25"/>
  <c r="I7" i="34"/>
  <c r="I7" i="62"/>
  <c r="J10" i="27" s="1"/>
  <c r="H21" i="8"/>
  <c r="F27" i="8"/>
  <c r="F31" i="8" s="1"/>
  <c r="E37" i="34" s="1"/>
  <c r="E37" i="62" s="1"/>
  <c r="E29" i="35" s="1"/>
  <c r="O21" i="8"/>
  <c r="C13" i="1"/>
  <c r="C9" i="34" s="1"/>
  <c r="R5" i="34" s="1"/>
  <c r="C14" i="1"/>
  <c r="C12" i="34" s="1"/>
  <c r="D16" i="9" s="1"/>
  <c r="I59" i="8"/>
  <c r="H14" i="8"/>
  <c r="H37" i="8" s="1"/>
  <c r="M21" i="8"/>
  <c r="C59" i="66"/>
  <c r="E59" i="8"/>
  <c r="N50" i="8"/>
  <c r="G15" i="8"/>
  <c r="J15" i="8"/>
  <c r="M15" i="8"/>
  <c r="I15" i="8"/>
  <c r="J94" i="1"/>
  <c r="K18" i="50" s="1"/>
  <c r="F15" i="8"/>
  <c r="E15" i="8"/>
  <c r="D15" i="8"/>
  <c r="P9" i="83"/>
  <c r="P10" i="83"/>
  <c r="O13" i="33"/>
  <c r="R77" i="57"/>
  <c r="R78" i="57"/>
  <c r="Q77" i="57"/>
  <c r="Q81" i="57" s="1"/>
  <c r="Q79" i="57" s="1"/>
  <c r="Q80" i="57" s="1"/>
  <c r="O29" i="34"/>
  <c r="D31" i="65" s="1"/>
  <c r="O29" i="62"/>
  <c r="H31" i="65" s="1"/>
  <c r="G29" i="8"/>
  <c r="J50" i="8"/>
  <c r="D50" i="8"/>
  <c r="K50" i="8"/>
  <c r="E50" i="8"/>
  <c r="E31" i="8"/>
  <c r="D37" i="34" s="1"/>
  <c r="D37" i="62" s="1"/>
  <c r="D29" i="35" s="1"/>
  <c r="H50" i="8"/>
  <c r="O50" i="8"/>
  <c r="F50" i="8"/>
  <c r="I50" i="8"/>
  <c r="G50" i="8"/>
  <c r="M50" i="8"/>
  <c r="C84" i="61"/>
  <c r="C88" i="61" s="1"/>
  <c r="C86" i="61" s="1"/>
  <c r="C87" i="61" s="1"/>
  <c r="C10" i="67"/>
  <c r="K37" i="8"/>
  <c r="M27" i="8"/>
  <c r="M30" i="8" s="1"/>
  <c r="M14" i="8"/>
  <c r="P15" i="49"/>
  <c r="M15" i="49" s="1"/>
  <c r="I15" i="49" s="1"/>
  <c r="O9" i="8" s="1"/>
  <c r="O16" i="8" s="1"/>
  <c r="G39" i="8"/>
  <c r="J17" i="25"/>
  <c r="F5" i="35"/>
  <c r="G43" i="28" s="1"/>
  <c r="C81" i="59"/>
  <c r="C79" i="59" s="1"/>
  <c r="C80" i="59" s="1"/>
  <c r="M74" i="1"/>
  <c r="N74" i="1"/>
  <c r="L19" i="18"/>
  <c r="C81" i="51"/>
  <c r="I27" i="8"/>
  <c r="I30" i="8" s="1"/>
  <c r="G27" i="8"/>
  <c r="G30" i="8" s="1"/>
  <c r="G7" i="24"/>
  <c r="E74" i="1"/>
  <c r="AE8" i="1"/>
  <c r="AE13" i="1"/>
  <c r="W28" i="51"/>
  <c r="AE6" i="1"/>
  <c r="AE9" i="1"/>
  <c r="M32" i="1"/>
  <c r="F12" i="34"/>
  <c r="G16" i="9" s="1"/>
  <c r="N72" i="66"/>
  <c r="K17" i="18"/>
  <c r="I65" i="8"/>
  <c r="E81" i="61"/>
  <c r="E79" i="61" s="1"/>
  <c r="E80" i="61" s="1"/>
  <c r="Z11" i="34"/>
  <c r="I14" i="51"/>
  <c r="I84" i="51" s="1"/>
  <c r="K8" i="62"/>
  <c r="K29" i="66" s="1"/>
  <c r="K69" i="66" s="1"/>
  <c r="G14" i="1"/>
  <c r="G12" i="34" s="1"/>
  <c r="H16" i="9" s="1"/>
  <c r="P12" i="54"/>
  <c r="E6" i="62"/>
  <c r="F9" i="27" s="1"/>
  <c r="E65" i="8"/>
  <c r="I40" i="8"/>
  <c r="I64" i="8"/>
  <c r="N7" i="24"/>
  <c r="O67" i="1"/>
  <c r="P23" i="25"/>
  <c r="V11" i="34"/>
  <c r="I21" i="8"/>
  <c r="I7" i="24"/>
  <c r="G14" i="8"/>
  <c r="G37" i="8" s="1"/>
  <c r="F21" i="8"/>
  <c r="F7" i="24"/>
  <c r="F13" i="1"/>
  <c r="F9" i="34" s="1"/>
  <c r="P18" i="7"/>
  <c r="M18" i="7" s="1"/>
  <c r="I18" i="7" s="1"/>
  <c r="F9" i="8"/>
  <c r="F44" i="27" s="1"/>
  <c r="O43" i="51"/>
  <c r="C15" i="34"/>
  <c r="D19" i="9" s="1"/>
  <c r="D28" i="51"/>
  <c r="D28" i="8"/>
  <c r="D38" i="8"/>
  <c r="I14" i="24"/>
  <c r="I50" i="9"/>
  <c r="I50" i="27"/>
  <c r="H32" i="35"/>
  <c r="I76" i="28" s="1"/>
  <c r="I51" i="27"/>
  <c r="I51" i="9"/>
  <c r="I77" i="28"/>
  <c r="S52" i="62"/>
  <c r="T52" i="62"/>
  <c r="W52" i="62"/>
  <c r="S50" i="34"/>
  <c r="S52" i="34" s="1"/>
  <c r="M94" i="1"/>
  <c r="N18" i="50" s="1"/>
  <c r="AC11" i="34"/>
  <c r="AA52" i="62"/>
  <c r="O63" i="66"/>
  <c r="I9" i="8"/>
  <c r="O72" i="51"/>
  <c r="O73" i="1"/>
  <c r="F74" i="1"/>
  <c r="D18" i="67"/>
  <c r="E23" i="28" s="1"/>
  <c r="G81" i="1"/>
  <c r="H7" i="25"/>
  <c r="G6" i="34"/>
  <c r="J10" i="33"/>
  <c r="O80" i="1"/>
  <c r="I9" i="13"/>
  <c r="I10" i="13" s="1"/>
  <c r="I14" i="25"/>
  <c r="D81" i="51"/>
  <c r="H71" i="28"/>
  <c r="P6" i="24"/>
  <c r="M102" i="59"/>
  <c r="M100" i="59" s="1"/>
  <c r="M101" i="59" s="1"/>
  <c r="N10" i="33"/>
  <c r="K11" i="56"/>
  <c r="J9" i="35" s="1"/>
  <c r="K10" i="33"/>
  <c r="D81" i="58"/>
  <c r="D79" i="58" s="1"/>
  <c r="D80" i="58" s="1"/>
  <c r="I81" i="58"/>
  <c r="I79" i="58" s="1"/>
  <c r="I80" i="58" s="1"/>
  <c r="H81" i="58"/>
  <c r="H79" i="58" s="1"/>
  <c r="H80" i="58" s="1"/>
  <c r="C9" i="35"/>
  <c r="D47" i="28" s="1"/>
  <c r="D17" i="25"/>
  <c r="P12" i="53"/>
  <c r="N17" i="25"/>
  <c r="P12" i="55"/>
  <c r="E81" i="58"/>
  <c r="E79" i="58" s="1"/>
  <c r="E80" i="58" s="1"/>
  <c r="G81" i="58"/>
  <c r="G79" i="58" s="1"/>
  <c r="G80" i="58" s="1"/>
  <c r="D95" i="60"/>
  <c r="D93" i="60" s="1"/>
  <c r="D94" i="60" s="1"/>
  <c r="I102" i="59"/>
  <c r="I100" i="59" s="1"/>
  <c r="I101" i="59" s="1"/>
  <c r="E15" i="25"/>
  <c r="G8" i="35"/>
  <c r="H46" i="28" s="1"/>
  <c r="H16" i="25"/>
  <c r="L77" i="57"/>
  <c r="L4" i="67" s="1"/>
  <c r="M9" i="28" s="1"/>
  <c r="L3" i="67"/>
  <c r="M8" i="28" s="1"/>
  <c r="L5" i="35"/>
  <c r="M43" i="28" s="1"/>
  <c r="M14" i="25"/>
  <c r="T197" i="57"/>
  <c r="T201" i="57"/>
  <c r="I91" i="57"/>
  <c r="T199" i="57"/>
  <c r="T200" i="57"/>
  <c r="T198" i="57"/>
  <c r="T196" i="57"/>
  <c r="O27" i="51"/>
  <c r="H14" i="25"/>
  <c r="C123" i="1"/>
  <c r="D19" i="23" s="1"/>
  <c r="D81" i="61"/>
  <c r="D79" i="61" s="1"/>
  <c r="D80" i="61" s="1"/>
  <c r="E109" i="57"/>
  <c r="E107" i="57" s="1"/>
  <c r="E108" i="57" s="1"/>
  <c r="H95" i="57"/>
  <c r="H93" i="57" s="1"/>
  <c r="C81" i="58"/>
  <c r="C79" i="58" s="1"/>
  <c r="C80" i="58" s="1"/>
  <c r="C12" i="67"/>
  <c r="C81" i="1"/>
  <c r="D8" i="13"/>
  <c r="D7" i="25" s="1"/>
  <c r="J32" i="9"/>
  <c r="I59" i="66"/>
  <c r="J32" i="27"/>
  <c r="P32" i="27" s="1"/>
  <c r="I72" i="66"/>
  <c r="O79" i="51"/>
  <c r="F81" i="1"/>
  <c r="K6" i="35"/>
  <c r="L44" i="28" s="1"/>
  <c r="N5" i="35"/>
  <c r="O43" i="28" s="1"/>
  <c r="O14" i="25"/>
  <c r="D96" i="1"/>
  <c r="E20" i="50" s="1"/>
  <c r="N77" i="57"/>
  <c r="N4" i="67" s="1"/>
  <c r="O9" i="28" s="1"/>
  <c r="N3" i="67"/>
  <c r="O8" i="28" s="1"/>
  <c r="AA15" i="1"/>
  <c r="AE11" i="1"/>
  <c r="O130" i="1"/>
  <c r="J14" i="83"/>
  <c r="J15" i="83"/>
  <c r="J16" i="83" s="1"/>
  <c r="N14" i="83"/>
  <c r="N15" i="83"/>
  <c r="F14" i="83"/>
  <c r="F15" i="83"/>
  <c r="F5" i="83" s="1"/>
  <c r="D98" i="57"/>
  <c r="D25" i="67" s="1"/>
  <c r="E30" i="28" s="1"/>
  <c r="D24" i="67"/>
  <c r="E29" i="28" s="1"/>
  <c r="K98" i="59"/>
  <c r="K25" i="67" s="1"/>
  <c r="L30" i="28" s="1"/>
  <c r="K24" i="67"/>
  <c r="L29" i="28" s="1"/>
  <c r="F8" i="35"/>
  <c r="G46" i="28" s="1"/>
  <c r="G16" i="25"/>
  <c r="F7" i="62"/>
  <c r="G8" i="25"/>
  <c r="F7" i="34"/>
  <c r="F22" i="34" s="1"/>
  <c r="J6" i="62"/>
  <c r="J6" i="34"/>
  <c r="K7" i="25"/>
  <c r="O43" i="1"/>
  <c r="J7" i="13"/>
  <c r="I81" i="1"/>
  <c r="X50" i="62"/>
  <c r="X52" i="62" s="1"/>
  <c r="J28" i="27"/>
  <c r="P28" i="27" s="1"/>
  <c r="I57" i="62"/>
  <c r="N28" i="9"/>
  <c r="AB50" i="34"/>
  <c r="M57" i="34"/>
  <c r="K63" i="62"/>
  <c r="L8" i="27"/>
  <c r="O23" i="9"/>
  <c r="K64" i="62"/>
  <c r="L9" i="27"/>
  <c r="N64" i="62"/>
  <c r="O9" i="27"/>
  <c r="D32" i="35"/>
  <c r="E76" i="28" s="1"/>
  <c r="J21" i="8"/>
  <c r="K65" i="62"/>
  <c r="F10" i="33"/>
  <c r="AE5" i="1"/>
  <c r="X15" i="51"/>
  <c r="AE26" i="51"/>
  <c r="AE21" i="51"/>
  <c r="E81" i="1"/>
  <c r="E7" i="25"/>
  <c r="O24" i="62"/>
  <c r="AD50" i="62" s="1"/>
  <c r="Z52" i="62"/>
  <c r="L57" i="34"/>
  <c r="I7" i="25"/>
  <c r="E123" i="1"/>
  <c r="N123" i="1"/>
  <c r="D45" i="51"/>
  <c r="D110" i="1" s="1"/>
  <c r="E20" i="19" s="1"/>
  <c r="H45" i="51"/>
  <c r="H110" i="1" s="1"/>
  <c r="I20" i="19" s="1"/>
  <c r="L45" i="51"/>
  <c r="L110" i="1" s="1"/>
  <c r="M20" i="19" s="1"/>
  <c r="E45" i="51"/>
  <c r="E110" i="1" s="1"/>
  <c r="F20" i="19" s="1"/>
  <c r="I45" i="51"/>
  <c r="I110" i="1" s="1"/>
  <c r="J20" i="19" s="1"/>
  <c r="M45" i="51"/>
  <c r="M110" i="1" s="1"/>
  <c r="N20" i="19" s="1"/>
  <c r="F45" i="51"/>
  <c r="F110" i="1" s="1"/>
  <c r="G20" i="19" s="1"/>
  <c r="J45" i="51"/>
  <c r="J110" i="1" s="1"/>
  <c r="N45" i="51"/>
  <c r="N110" i="1" s="1"/>
  <c r="O20" i="19" s="1"/>
  <c r="G45" i="51"/>
  <c r="G110" i="1" s="1"/>
  <c r="H20" i="19" s="1"/>
  <c r="K45" i="51"/>
  <c r="C45" i="51"/>
  <c r="I11" i="83"/>
  <c r="I13" i="83" s="1"/>
  <c r="X15" i="1"/>
  <c r="AC15" i="1"/>
  <c r="N8" i="35"/>
  <c r="O46" i="28" s="1"/>
  <c r="O16" i="25"/>
  <c r="G91" i="57"/>
  <c r="G18" i="67" s="1"/>
  <c r="H23" i="28" s="1"/>
  <c r="G17" i="67"/>
  <c r="H22" i="28" s="1"/>
  <c r="D8" i="35"/>
  <c r="E46" i="28" s="1"/>
  <c r="E16" i="25"/>
  <c r="K8" i="35"/>
  <c r="L46" i="28" s="1"/>
  <c r="L16" i="25"/>
  <c r="J91" i="57"/>
  <c r="J18" i="67" s="1"/>
  <c r="K23" i="28" s="1"/>
  <c r="J17" i="67"/>
  <c r="K22" i="28" s="1"/>
  <c r="N7" i="35"/>
  <c r="O45" i="28" s="1"/>
  <c r="O15" i="25"/>
  <c r="I8" i="35"/>
  <c r="J46" i="28" s="1"/>
  <c r="J16" i="25"/>
  <c r="J77" i="57"/>
  <c r="J4" i="67" s="1"/>
  <c r="K9" i="28" s="1"/>
  <c r="J3" i="67"/>
  <c r="K8" i="28" s="1"/>
  <c r="M84" i="58"/>
  <c r="M11" i="67" s="1"/>
  <c r="N16" i="28" s="1"/>
  <c r="M10" i="67"/>
  <c r="N15" i="28" s="1"/>
  <c r="K7" i="35"/>
  <c r="L45" i="28" s="1"/>
  <c r="L15" i="25"/>
  <c r="J6" i="35"/>
  <c r="K44" i="28" s="1"/>
  <c r="K13" i="25"/>
  <c r="H28" i="1"/>
  <c r="H100" i="1" s="1"/>
  <c r="I17" i="18" s="1"/>
  <c r="H27" i="1"/>
  <c r="H99" i="1" s="1"/>
  <c r="I16" i="18" s="1"/>
  <c r="O29" i="9"/>
  <c r="AC51" i="34"/>
  <c r="N58" i="34"/>
  <c r="J7" i="62"/>
  <c r="J7" i="34"/>
  <c r="J22" i="34" s="1"/>
  <c r="U51" i="62"/>
  <c r="U52" i="62" s="1"/>
  <c r="G29" i="27"/>
  <c r="P29" i="27" s="1"/>
  <c r="F58" i="62"/>
  <c r="O58" i="62" s="1"/>
  <c r="N27" i="1"/>
  <c r="N99" i="1" s="1"/>
  <c r="O16" i="18" s="1"/>
  <c r="N28" i="1"/>
  <c r="N100" i="1" s="1"/>
  <c r="O17" i="18" s="1"/>
  <c r="J29" i="9"/>
  <c r="X51" i="34"/>
  <c r="X52" i="34" s="1"/>
  <c r="I58" i="34"/>
  <c r="N8" i="9"/>
  <c r="M64" i="62"/>
  <c r="N9" i="27"/>
  <c r="AB15" i="51"/>
  <c r="L123" i="1"/>
  <c r="K123" i="1"/>
  <c r="AA28" i="51"/>
  <c r="AE10" i="1"/>
  <c r="F7" i="35"/>
  <c r="G45" i="28" s="1"/>
  <c r="G15" i="25"/>
  <c r="M8" i="35"/>
  <c r="N46" i="28" s="1"/>
  <c r="N16" i="25"/>
  <c r="L28" i="1"/>
  <c r="L27" i="1"/>
  <c r="L99" i="1" s="1"/>
  <c r="M16" i="18" s="1"/>
  <c r="J27" i="8"/>
  <c r="L21" i="8"/>
  <c r="L10" i="27"/>
  <c r="L14" i="51"/>
  <c r="L84" i="51" s="1"/>
  <c r="G31" i="67"/>
  <c r="H36" i="28" s="1"/>
  <c r="G9" i="35"/>
  <c r="H47" i="28" s="1"/>
  <c r="O78" i="1"/>
  <c r="T15" i="51"/>
  <c r="D15" i="51" s="1"/>
  <c r="D85" i="51" s="1"/>
  <c r="D15" i="62" s="1"/>
  <c r="S11" i="62" s="1"/>
  <c r="AE27" i="51"/>
  <c r="AE25" i="51"/>
  <c r="AE24" i="51"/>
  <c r="AE19" i="51"/>
  <c r="AA15" i="51"/>
  <c r="D6" i="34"/>
  <c r="E9" i="9" s="1"/>
  <c r="E6" i="34"/>
  <c r="F9" i="9" s="1"/>
  <c r="J72" i="66"/>
  <c r="K10" i="13"/>
  <c r="H6" i="34"/>
  <c r="C99" i="1"/>
  <c r="D16" i="18" s="1"/>
  <c r="O28" i="51"/>
  <c r="J74" i="1"/>
  <c r="I123" i="1"/>
  <c r="D73" i="51"/>
  <c r="D124" i="1" s="1"/>
  <c r="E20" i="23" s="1"/>
  <c r="H73" i="51"/>
  <c r="H124" i="1" s="1"/>
  <c r="I20" i="23" s="1"/>
  <c r="L73" i="51"/>
  <c r="L124" i="1" s="1"/>
  <c r="M20" i="23" s="1"/>
  <c r="E73" i="51"/>
  <c r="E124" i="1" s="1"/>
  <c r="F20" i="23" s="1"/>
  <c r="I73" i="51"/>
  <c r="I124" i="1" s="1"/>
  <c r="J20" i="23" s="1"/>
  <c r="M73" i="51"/>
  <c r="M124" i="1" s="1"/>
  <c r="N20" i="23" s="1"/>
  <c r="F73" i="51"/>
  <c r="F124" i="1" s="1"/>
  <c r="G20" i="23" s="1"/>
  <c r="J73" i="51"/>
  <c r="J124" i="1" s="1"/>
  <c r="K20" i="23" s="1"/>
  <c r="N73" i="51"/>
  <c r="N124" i="1" s="1"/>
  <c r="O20" i="23" s="1"/>
  <c r="G73" i="51"/>
  <c r="G124" i="1" s="1"/>
  <c r="H20" i="23" s="1"/>
  <c r="K73" i="51"/>
  <c r="K124" i="1" s="1"/>
  <c r="L20" i="23" s="1"/>
  <c r="C73" i="51"/>
  <c r="AC28" i="51"/>
  <c r="AB15" i="1"/>
  <c r="AE12" i="1"/>
  <c r="Y28" i="51"/>
  <c r="K5" i="35"/>
  <c r="L43" i="28" s="1"/>
  <c r="L14" i="25"/>
  <c r="I5" i="35"/>
  <c r="J43" i="28" s="1"/>
  <c r="J14" i="25"/>
  <c r="C98" i="59"/>
  <c r="C25" i="67" s="1"/>
  <c r="D30" i="28" s="1"/>
  <c r="C24" i="67"/>
  <c r="H98" i="57"/>
  <c r="H25" i="67" s="1"/>
  <c r="I30" i="28" s="1"/>
  <c r="H24" i="67"/>
  <c r="I29" i="28" s="1"/>
  <c r="L8" i="35"/>
  <c r="M46" i="28" s="1"/>
  <c r="M16" i="25"/>
  <c r="J7" i="35"/>
  <c r="K45" i="28" s="1"/>
  <c r="K15" i="25"/>
  <c r="E8" i="35"/>
  <c r="F46" i="28" s="1"/>
  <c r="F16" i="25"/>
  <c r="J98" i="59"/>
  <c r="J25" i="67" s="1"/>
  <c r="K30" i="28" s="1"/>
  <c r="J24" i="67"/>
  <c r="K29" i="28" s="1"/>
  <c r="J5" i="35"/>
  <c r="K43" i="28" s="1"/>
  <c r="K14" i="25"/>
  <c r="M6" i="35"/>
  <c r="N44" i="28" s="1"/>
  <c r="N13" i="25"/>
  <c r="O9" i="13"/>
  <c r="N81" i="1"/>
  <c r="J5" i="34"/>
  <c r="J19" i="34" s="1"/>
  <c r="J5" i="62"/>
  <c r="J19" i="62" s="1"/>
  <c r="K6" i="25"/>
  <c r="N29" i="9"/>
  <c r="AB51" i="34"/>
  <c r="L64" i="62"/>
  <c r="M9" i="27"/>
  <c r="F32" i="1"/>
  <c r="M63" i="62"/>
  <c r="N8" i="27"/>
  <c r="M23" i="9"/>
  <c r="J123" i="1"/>
  <c r="AE14" i="1"/>
  <c r="M5" i="35"/>
  <c r="N43" i="28" s="1"/>
  <c r="N14" i="25"/>
  <c r="L6" i="35"/>
  <c r="M44" i="28" s="1"/>
  <c r="M13" i="25"/>
  <c r="L7" i="35"/>
  <c r="M45" i="28" s="1"/>
  <c r="M15" i="25"/>
  <c r="K91" i="57"/>
  <c r="K18" i="67" s="1"/>
  <c r="L23" i="28" s="1"/>
  <c r="K17" i="67"/>
  <c r="L22" i="28" s="1"/>
  <c r="J84" i="57"/>
  <c r="J11" i="67" s="1"/>
  <c r="K16" i="28" s="1"/>
  <c r="J10" i="67"/>
  <c r="K15" i="28" s="1"/>
  <c r="AC52" i="34"/>
  <c r="G109" i="57"/>
  <c r="G107" i="57" s="1"/>
  <c r="G34" i="67" s="1"/>
  <c r="H39" i="28" s="1"/>
  <c r="L109" i="57"/>
  <c r="L107" i="57" s="1"/>
  <c r="D81" i="1"/>
  <c r="T15" i="1"/>
  <c r="D15" i="1" s="1"/>
  <c r="D15" i="34" s="1"/>
  <c r="E19" i="9" s="1"/>
  <c r="AE22" i="51"/>
  <c r="O79" i="1"/>
  <c r="D11" i="83"/>
  <c r="J81" i="1"/>
  <c r="H123" i="1"/>
  <c r="M123" i="1"/>
  <c r="F123" i="1"/>
  <c r="I74" i="1"/>
  <c r="O45" i="1"/>
  <c r="U28" i="51"/>
  <c r="D123" i="1"/>
  <c r="I6" i="35"/>
  <c r="J44" i="28" s="1"/>
  <c r="J13" i="25"/>
  <c r="D10" i="56"/>
  <c r="O8" i="33"/>
  <c r="H8" i="35"/>
  <c r="I46" i="28" s="1"/>
  <c r="I16" i="25"/>
  <c r="L84" i="57"/>
  <c r="L10" i="67"/>
  <c r="M15" i="28" s="1"/>
  <c r="L91" i="59"/>
  <c r="L18" i="67" s="1"/>
  <c r="M23" i="28" s="1"/>
  <c r="L17" i="67"/>
  <c r="M22" i="28" s="1"/>
  <c r="F98" i="59"/>
  <c r="F25" i="67" s="1"/>
  <c r="G30" i="28" s="1"/>
  <c r="F24" i="67"/>
  <c r="G29" i="28" s="1"/>
  <c r="J8" i="35"/>
  <c r="K46" i="28" s="1"/>
  <c r="K16" i="25"/>
  <c r="N6" i="35"/>
  <c r="O44" i="28" s="1"/>
  <c r="O13" i="25"/>
  <c r="I6" i="62"/>
  <c r="I6" i="34"/>
  <c r="J7" i="25"/>
  <c r="N63" i="62"/>
  <c r="O8" i="27"/>
  <c r="J12" i="67"/>
  <c r="K17" i="28" s="1"/>
  <c r="J33" i="67"/>
  <c r="K38" i="28" s="1"/>
  <c r="C96" i="1"/>
  <c r="D20" i="50" s="1"/>
  <c r="H32" i="9"/>
  <c r="G59" i="66"/>
  <c r="O28" i="62"/>
  <c r="F31" i="27"/>
  <c r="E72" i="66"/>
  <c r="O27" i="62"/>
  <c r="H29" i="65" s="1"/>
  <c r="F31" i="9"/>
  <c r="P31" i="9" s="1"/>
  <c r="E59" i="66"/>
  <c r="D72" i="66"/>
  <c r="E31" i="27"/>
  <c r="H64" i="62"/>
  <c r="I9" i="27"/>
  <c r="H77" i="57"/>
  <c r="H94" i="1"/>
  <c r="I18" i="50" s="1"/>
  <c r="P12" i="17"/>
  <c r="H84" i="57"/>
  <c r="H11" i="67" s="1"/>
  <c r="I16" i="28" s="1"/>
  <c r="H10" i="67"/>
  <c r="I15" i="28" s="1"/>
  <c r="I8" i="9"/>
  <c r="I8" i="27"/>
  <c r="H63" i="62"/>
  <c r="G77" i="57"/>
  <c r="G4" i="67" s="1"/>
  <c r="H9" i="28" s="1"/>
  <c r="G3" i="67"/>
  <c r="H8" i="28" s="1"/>
  <c r="H9" i="27"/>
  <c r="G64" i="62"/>
  <c r="H13" i="25"/>
  <c r="G6" i="35"/>
  <c r="H44" i="28" s="1"/>
  <c r="G10" i="33"/>
  <c r="G13" i="51"/>
  <c r="G83" i="51" s="1"/>
  <c r="G9" i="62" s="1"/>
  <c r="V5" i="62" s="1"/>
  <c r="V7" i="62" s="1"/>
  <c r="O11" i="1"/>
  <c r="H8" i="9"/>
  <c r="G8" i="34"/>
  <c r="G10" i="67"/>
  <c r="H15" i="28" s="1"/>
  <c r="G84" i="57"/>
  <c r="G11" i="67" s="1"/>
  <c r="H16" i="28" s="1"/>
  <c r="H8" i="27"/>
  <c r="G63" i="62"/>
  <c r="O11" i="51"/>
  <c r="F10" i="67"/>
  <c r="G15" i="28" s="1"/>
  <c r="F84" i="57"/>
  <c r="G8" i="9"/>
  <c r="F63" i="62"/>
  <c r="G8" i="27"/>
  <c r="F6" i="35"/>
  <c r="G44" i="28" s="1"/>
  <c r="G13" i="25"/>
  <c r="G7" i="25"/>
  <c r="G10" i="13"/>
  <c r="F6" i="62"/>
  <c r="F6" i="34"/>
  <c r="F3" i="67"/>
  <c r="G8" i="28" s="1"/>
  <c r="F77" i="61"/>
  <c r="D6" i="35"/>
  <c r="E44" i="28" s="1"/>
  <c r="D14" i="51"/>
  <c r="H19" i="23"/>
  <c r="N47" i="28"/>
  <c r="M105" i="57"/>
  <c r="M32" i="67" s="1"/>
  <c r="N37" i="28" s="1"/>
  <c r="M31" i="67"/>
  <c r="N36" i="28" s="1"/>
  <c r="J47" i="28"/>
  <c r="F47" i="28"/>
  <c r="J13" i="1"/>
  <c r="J9" i="34" s="1"/>
  <c r="J14" i="1"/>
  <c r="J12" i="34" s="1"/>
  <c r="F37" i="8"/>
  <c r="H27" i="8"/>
  <c r="H44" i="27"/>
  <c r="K29" i="8"/>
  <c r="F16" i="51"/>
  <c r="K32" i="51"/>
  <c r="O31" i="51"/>
  <c r="G103" i="1"/>
  <c r="G102" i="1"/>
  <c r="H19" i="18" s="1"/>
  <c r="G32" i="51"/>
  <c r="C102" i="1"/>
  <c r="C32" i="51"/>
  <c r="F32" i="51"/>
  <c r="F102" i="1"/>
  <c r="H102" i="1"/>
  <c r="H32" i="51"/>
  <c r="E32" i="51"/>
  <c r="E102" i="1"/>
  <c r="J102" i="1"/>
  <c r="J32" i="51"/>
  <c r="L102" i="1"/>
  <c r="L32" i="51"/>
  <c r="I32" i="51"/>
  <c r="I102" i="1"/>
  <c r="N32" i="51"/>
  <c r="N102" i="1"/>
  <c r="O30" i="51"/>
  <c r="M102" i="1"/>
  <c r="M32" i="51"/>
  <c r="K18" i="1"/>
  <c r="L16" i="51"/>
  <c r="E16" i="51"/>
  <c r="C16" i="51"/>
  <c r="C95" i="1" s="1"/>
  <c r="D19" i="50" s="1"/>
  <c r="H16" i="51"/>
  <c r="N16" i="51"/>
  <c r="G16" i="51"/>
  <c r="I16" i="51"/>
  <c r="K16" i="51"/>
  <c r="L96" i="1"/>
  <c r="M20" i="50" s="1"/>
  <c r="F58" i="28"/>
  <c r="P58" i="28" s="1"/>
  <c r="P24" i="25"/>
  <c r="O19" i="35"/>
  <c r="L20" i="65" s="1"/>
  <c r="S51" i="34"/>
  <c r="D58" i="34"/>
  <c r="E29" i="9"/>
  <c r="O25" i="34"/>
  <c r="O57" i="62"/>
  <c r="H58" i="34"/>
  <c r="I29" i="9"/>
  <c r="W51" i="34"/>
  <c r="W52" i="34" s="1"/>
  <c r="R50" i="34"/>
  <c r="R52" i="34" s="1"/>
  <c r="O24" i="34"/>
  <c r="D28" i="9"/>
  <c r="C57" i="34"/>
  <c r="H27" i="65"/>
  <c r="AD51" i="62"/>
  <c r="R52" i="62"/>
  <c r="M29" i="9"/>
  <c r="AA51" i="34"/>
  <c r="AA52" i="34" s="1"/>
  <c r="L58" i="34"/>
  <c r="V50" i="34"/>
  <c r="V52" i="34" s="1"/>
  <c r="G57" i="34"/>
  <c r="H28" i="9"/>
  <c r="V52" i="62"/>
  <c r="Z50" i="34"/>
  <c r="Z52" i="34" s="1"/>
  <c r="K57" i="34"/>
  <c r="L28" i="9"/>
  <c r="J85" i="51"/>
  <c r="J15" i="62" s="1"/>
  <c r="Y11" i="62" s="1"/>
  <c r="M13" i="83"/>
  <c r="H14" i="83"/>
  <c r="H15" i="83"/>
  <c r="H17" i="83" s="1"/>
  <c r="N17" i="83"/>
  <c r="G15" i="83"/>
  <c r="G17" i="83" s="1"/>
  <c r="E13" i="83"/>
  <c r="K14" i="83"/>
  <c r="K15" i="83"/>
  <c r="K17" i="83" s="1"/>
  <c r="L14" i="83"/>
  <c r="L15" i="83"/>
  <c r="O14" i="83"/>
  <c r="O15" i="83"/>
  <c r="O17" i="83" s="1"/>
  <c r="I19" i="67"/>
  <c r="J24" i="28" s="1"/>
  <c r="E5" i="67"/>
  <c r="F10" i="28" s="1"/>
  <c r="I13" i="1"/>
  <c r="I92" i="1" s="1"/>
  <c r="I14" i="1"/>
  <c r="I12" i="34" s="1"/>
  <c r="J16" i="9" s="1"/>
  <c r="H13" i="1"/>
  <c r="H14" i="1"/>
  <c r="G14" i="83"/>
  <c r="L42" i="65"/>
  <c r="O89" i="66"/>
  <c r="F19" i="9"/>
  <c r="C88" i="57"/>
  <c r="D84" i="57"/>
  <c r="D11" i="67" s="1"/>
  <c r="E16" i="28" s="1"/>
  <c r="D10" i="67"/>
  <c r="E15" i="28" s="1"/>
  <c r="M95" i="1"/>
  <c r="N19" i="50" s="1"/>
  <c r="N95" i="1"/>
  <c r="O19" i="50" s="1"/>
  <c r="L95" i="1"/>
  <c r="M19" i="50" s="1"/>
  <c r="G95" i="1"/>
  <c r="H19" i="50" s="1"/>
  <c r="E95" i="1"/>
  <c r="F19" i="50" s="1"/>
  <c r="J95" i="1"/>
  <c r="K19" i="50" s="1"/>
  <c r="G94" i="1"/>
  <c r="H18" i="50" s="1"/>
  <c r="G85" i="51"/>
  <c r="K85" i="51"/>
  <c r="K94" i="1"/>
  <c r="L18" i="50" s="1"/>
  <c r="L94" i="1"/>
  <c r="M18" i="50" s="1"/>
  <c r="L85" i="51"/>
  <c r="H15" i="62"/>
  <c r="W11" i="62" s="1"/>
  <c r="H85" i="1"/>
  <c r="I18" i="13" s="1"/>
  <c r="I94" i="1"/>
  <c r="J18" i="50" s="1"/>
  <c r="I85" i="51"/>
  <c r="N94" i="1"/>
  <c r="O18" i="50" s="1"/>
  <c r="N85" i="51"/>
  <c r="AE20" i="51"/>
  <c r="AE18" i="51"/>
  <c r="O28" i="34"/>
  <c r="O59" i="66" s="1"/>
  <c r="J59" i="66"/>
  <c r="O32" i="9"/>
  <c r="N59" i="66"/>
  <c r="F72" i="66"/>
  <c r="H30" i="65"/>
  <c r="E51" i="27"/>
  <c r="E51" i="9"/>
  <c r="E77" i="28"/>
  <c r="F58" i="8"/>
  <c r="F59" i="8" s="1"/>
  <c r="L30" i="8"/>
  <c r="L31" i="8"/>
  <c r="K37" i="34" s="1"/>
  <c r="K37" i="62" s="1"/>
  <c r="K29" i="35" s="1"/>
  <c r="K28" i="35"/>
  <c r="L72" i="28" s="1"/>
  <c r="G38" i="8"/>
  <c r="F38" i="8"/>
  <c r="J38" i="8"/>
  <c r="F28" i="8"/>
  <c r="G28" i="8"/>
  <c r="J14" i="8"/>
  <c r="J37" i="8" s="1"/>
  <c r="E32" i="67"/>
  <c r="F37" i="28" s="1"/>
  <c r="E5" i="35"/>
  <c r="F43" i="28" s="1"/>
  <c r="F14" i="25"/>
  <c r="E3" i="67"/>
  <c r="F8" i="28" s="1"/>
  <c r="E77" i="57"/>
  <c r="E4" i="67" s="1"/>
  <c r="F9" i="28" s="1"/>
  <c r="D64" i="62"/>
  <c r="E9" i="27"/>
  <c r="D77" i="57"/>
  <c r="D4" i="67" s="1"/>
  <c r="E9" i="28" s="1"/>
  <c r="D3" i="67"/>
  <c r="E8" i="28" s="1"/>
  <c r="E14" i="25"/>
  <c r="D5" i="35"/>
  <c r="E43" i="28" s="1"/>
  <c r="C10" i="33"/>
  <c r="C77" i="57"/>
  <c r="C4" i="67" s="1"/>
  <c r="C3" i="67"/>
  <c r="D8" i="56"/>
  <c r="O6" i="33"/>
  <c r="E5" i="62"/>
  <c r="E19" i="62" s="1"/>
  <c r="F6" i="25"/>
  <c r="E5" i="34"/>
  <c r="F10" i="13"/>
  <c r="E84" i="57"/>
  <c r="E11" i="67" s="1"/>
  <c r="F16" i="28" s="1"/>
  <c r="E10" i="67"/>
  <c r="F15" i="28" s="1"/>
  <c r="F13" i="25"/>
  <c r="E6" i="35"/>
  <c r="F44" i="28" s="1"/>
  <c r="E8" i="9"/>
  <c r="D63" i="62"/>
  <c r="E8" i="27"/>
  <c r="V28" i="51"/>
  <c r="AE13" i="51"/>
  <c r="AE11" i="51"/>
  <c r="AE9" i="51"/>
  <c r="AE7" i="51"/>
  <c r="AE5" i="51"/>
  <c r="S15" i="51"/>
  <c r="C15" i="51" s="1"/>
  <c r="AD15" i="51"/>
  <c r="AB28" i="51"/>
  <c r="U15" i="51"/>
  <c r="E15" i="51" s="1"/>
  <c r="Z15" i="51"/>
  <c r="X28" i="51"/>
  <c r="AE14" i="51"/>
  <c r="AE10" i="51"/>
  <c r="AE6" i="51"/>
  <c r="V15" i="51"/>
  <c r="F15" i="51" s="1"/>
  <c r="T28" i="51"/>
  <c r="AC15" i="51"/>
  <c r="Z28" i="51"/>
  <c r="W15" i="51"/>
  <c r="AE12" i="51"/>
  <c r="AE8" i="51"/>
  <c r="Y15" i="51"/>
  <c r="R37" i="62"/>
  <c r="H13" i="9"/>
  <c r="D16" i="27"/>
  <c r="AB37" i="62"/>
  <c r="R44" i="62"/>
  <c r="C13" i="51"/>
  <c r="R23" i="62"/>
  <c r="D7" i="56"/>
  <c r="O5" i="33"/>
  <c r="C5" i="62"/>
  <c r="D6" i="25"/>
  <c r="C5" i="34"/>
  <c r="P7" i="13"/>
  <c r="D26" i="67"/>
  <c r="E31" i="28" s="1"/>
  <c r="K96" i="1"/>
  <c r="L20" i="50" s="1"/>
  <c r="N13" i="1"/>
  <c r="N14" i="1"/>
  <c r="G96" i="1"/>
  <c r="H20" i="50" s="1"/>
  <c r="M96" i="1"/>
  <c r="N20" i="50" s="1"/>
  <c r="I96" i="1"/>
  <c r="J20" i="50" s="1"/>
  <c r="D13" i="1"/>
  <c r="D92" i="1" s="1"/>
  <c r="D14" i="1"/>
  <c r="D12" i="34" s="1"/>
  <c r="D83" i="51"/>
  <c r="M83" i="51"/>
  <c r="M18" i="51"/>
  <c r="S28" i="1"/>
  <c r="AD28" i="1"/>
  <c r="AE24" i="1"/>
  <c r="AE20" i="1"/>
  <c r="AA28" i="1"/>
  <c r="AE26" i="1"/>
  <c r="AE22" i="1"/>
  <c r="W28" i="1"/>
  <c r="V28" i="1"/>
  <c r="AC28" i="1"/>
  <c r="X28" i="1"/>
  <c r="AE25" i="1"/>
  <c r="AE21" i="1"/>
  <c r="Y28" i="1"/>
  <c r="T28" i="1"/>
  <c r="U28" i="1"/>
  <c r="AE18" i="1"/>
  <c r="Z28" i="1"/>
  <c r="AE27" i="1"/>
  <c r="AE23" i="1"/>
  <c r="AE19" i="1"/>
  <c r="U11" i="34"/>
  <c r="G19" i="9"/>
  <c r="M85" i="1"/>
  <c r="N18" i="13" s="1"/>
  <c r="E28" i="8"/>
  <c r="M37" i="8"/>
  <c r="E7" i="24"/>
  <c r="O29" i="8"/>
  <c r="E21" i="8"/>
  <c r="J26" i="67"/>
  <c r="K31" i="28" s="1"/>
  <c r="I33" i="67"/>
  <c r="J38" i="28" s="1"/>
  <c r="D33" i="67"/>
  <c r="E38" i="28" s="1"/>
  <c r="J19" i="67"/>
  <c r="K24" i="28" s="1"/>
  <c r="I12" i="67"/>
  <c r="J17" i="28" s="1"/>
  <c r="F31" i="67"/>
  <c r="G36" i="28" s="1"/>
  <c r="F105" i="57"/>
  <c r="G17" i="25"/>
  <c r="F9" i="35"/>
  <c r="G12" i="56"/>
  <c r="O9" i="33"/>
  <c r="D10" i="33"/>
  <c r="E11" i="56"/>
  <c r="O12" i="56"/>
  <c r="N9" i="35"/>
  <c r="O17" i="25"/>
  <c r="J31" i="67"/>
  <c r="K36" i="28" s="1"/>
  <c r="J105" i="57"/>
  <c r="J32" i="67" s="1"/>
  <c r="K37" i="28" s="1"/>
  <c r="H10" i="33"/>
  <c r="I11" i="56"/>
  <c r="E36" i="28"/>
  <c r="N105" i="57"/>
  <c r="N32" i="67" s="1"/>
  <c r="O37" i="28" s="1"/>
  <c r="N31" i="67"/>
  <c r="O36" i="28" s="1"/>
  <c r="M11" i="56"/>
  <c r="L10" i="33"/>
  <c r="E37" i="28"/>
  <c r="M13" i="1"/>
  <c r="M92" i="1" s="1"/>
  <c r="M14" i="1"/>
  <c r="H96" i="1"/>
  <c r="I20" i="50" s="1"/>
  <c r="I83" i="51"/>
  <c r="H13" i="51"/>
  <c r="H14" i="51"/>
  <c r="M7" i="62"/>
  <c r="M8" i="62" s="1"/>
  <c r="M7" i="34"/>
  <c r="M22" i="34" s="1"/>
  <c r="N8" i="25"/>
  <c r="N10" i="13"/>
  <c r="D7" i="62"/>
  <c r="D8" i="62" s="1"/>
  <c r="E10" i="13"/>
  <c r="D7" i="34"/>
  <c r="E8" i="25"/>
  <c r="E13" i="1"/>
  <c r="E14" i="1"/>
  <c r="O17" i="1"/>
  <c r="G84" i="51"/>
  <c r="L81" i="51"/>
  <c r="O80" i="51"/>
  <c r="C7" i="34"/>
  <c r="D8" i="25"/>
  <c r="C7" i="62"/>
  <c r="L7" i="62"/>
  <c r="L7" i="34"/>
  <c r="M10" i="13"/>
  <c r="M8" i="25"/>
  <c r="F94" i="60"/>
  <c r="N20" i="67"/>
  <c r="O25" i="28" s="1"/>
  <c r="N94" i="57"/>
  <c r="G108" i="57"/>
  <c r="H94" i="59"/>
  <c r="N13" i="67"/>
  <c r="O18" i="28" s="1"/>
  <c r="N87" i="57"/>
  <c r="N188" i="57" s="1"/>
  <c r="C5" i="67"/>
  <c r="C88" i="60"/>
  <c r="C86" i="60" s="1"/>
  <c r="D19" i="67"/>
  <c r="E24" i="28" s="1"/>
  <c r="J5" i="67"/>
  <c r="K10" i="28" s="1"/>
  <c r="I5" i="67"/>
  <c r="J10" i="28" s="1"/>
  <c r="J102" i="57"/>
  <c r="J100" i="57" s="1"/>
  <c r="G12" i="67"/>
  <c r="H17" i="28" s="1"/>
  <c r="H12" i="67"/>
  <c r="I17" i="28" s="1"/>
  <c r="F19" i="67"/>
  <c r="G24" i="28" s="1"/>
  <c r="K33" i="67"/>
  <c r="L38" i="28" s="1"/>
  <c r="K12" i="67"/>
  <c r="L17" i="28" s="1"/>
  <c r="N33" i="67"/>
  <c r="O38" i="28" s="1"/>
  <c r="N5" i="67"/>
  <c r="O10" i="28" s="1"/>
  <c r="L12" i="67"/>
  <c r="M17" i="28" s="1"/>
  <c r="M102" i="57"/>
  <c r="M100" i="57" s="1"/>
  <c r="M26" i="67"/>
  <c r="N31" i="28" s="1"/>
  <c r="C19" i="67"/>
  <c r="C95" i="57"/>
  <c r="C93" i="57" s="1"/>
  <c r="C235" i="57" s="1"/>
  <c r="D12" i="67"/>
  <c r="E17" i="28" s="1"/>
  <c r="E109" i="58"/>
  <c r="E107" i="58" s="1"/>
  <c r="E33" i="67"/>
  <c r="F38" i="28" s="1"/>
  <c r="E95" i="58"/>
  <c r="E93" i="58" s="1"/>
  <c r="E19" i="67"/>
  <c r="F24" i="28" s="1"/>
  <c r="D95" i="57"/>
  <c r="D93" i="57" s="1"/>
  <c r="D235" i="57" s="1"/>
  <c r="I26" i="67"/>
  <c r="J31" i="28" s="1"/>
  <c r="J109" i="57"/>
  <c r="J107" i="57" s="1"/>
  <c r="G33" i="67"/>
  <c r="H38" i="28" s="1"/>
  <c r="H109" i="57"/>
  <c r="H107" i="57" s="1"/>
  <c r="H33" i="67"/>
  <c r="I38" i="28" s="1"/>
  <c r="H5" i="67"/>
  <c r="I10" i="28" s="1"/>
  <c r="F12" i="67"/>
  <c r="G17" i="28" s="1"/>
  <c r="K19" i="67"/>
  <c r="L24" i="28" s="1"/>
  <c r="N26" i="67"/>
  <c r="O31" i="28" s="1"/>
  <c r="L34" i="67"/>
  <c r="M39" i="28" s="1"/>
  <c r="L108" i="57"/>
  <c r="L33" i="67"/>
  <c r="M38" i="28" s="1"/>
  <c r="L5" i="67"/>
  <c r="M10" i="28" s="1"/>
  <c r="M33" i="67"/>
  <c r="N38" i="28" s="1"/>
  <c r="M88" i="57"/>
  <c r="M86" i="57" s="1"/>
  <c r="M12" i="67"/>
  <c r="N17" i="28" s="1"/>
  <c r="K109" i="57"/>
  <c r="K107" i="57" s="1"/>
  <c r="C102" i="57"/>
  <c r="C100" i="57" s="1"/>
  <c r="C26" i="67"/>
  <c r="C109" i="57"/>
  <c r="C107" i="57" s="1"/>
  <c r="C33" i="67"/>
  <c r="D5" i="67"/>
  <c r="E10" i="28" s="1"/>
  <c r="E102" i="57"/>
  <c r="E100" i="57" s="1"/>
  <c r="E26" i="67"/>
  <c r="F31" i="28" s="1"/>
  <c r="D109" i="57"/>
  <c r="D107" i="57" s="1"/>
  <c r="G19" i="67"/>
  <c r="H24" i="28" s="1"/>
  <c r="H102" i="57"/>
  <c r="H100" i="57" s="1"/>
  <c r="H26" i="67"/>
  <c r="I31" i="28" s="1"/>
  <c r="F33" i="67"/>
  <c r="G38" i="28" s="1"/>
  <c r="F5" i="67"/>
  <c r="G10" i="28" s="1"/>
  <c r="K5" i="67"/>
  <c r="L10" i="28" s="1"/>
  <c r="N19" i="67"/>
  <c r="O24" i="28" s="1"/>
  <c r="L27" i="67"/>
  <c r="M32" i="28" s="1"/>
  <c r="L101" i="57"/>
  <c r="L26" i="67"/>
  <c r="M31" i="28" s="1"/>
  <c r="M5" i="67"/>
  <c r="N10" i="28" s="1"/>
  <c r="N102" i="57"/>
  <c r="N100" i="57" s="1"/>
  <c r="E12" i="67"/>
  <c r="F17" i="28" s="1"/>
  <c r="G102" i="57"/>
  <c r="G100" i="57" s="1"/>
  <c r="G26" i="67"/>
  <c r="H31" i="28" s="1"/>
  <c r="G5" i="67"/>
  <c r="H10" i="28" s="1"/>
  <c r="I102" i="57"/>
  <c r="I100" i="57" s="1"/>
  <c r="H19" i="67"/>
  <c r="I24" i="28" s="1"/>
  <c r="I88" i="57"/>
  <c r="I86" i="57" s="1"/>
  <c r="F101" i="57"/>
  <c r="F26" i="67"/>
  <c r="G31" i="28" s="1"/>
  <c r="K102" i="57"/>
  <c r="K100" i="57" s="1"/>
  <c r="K26" i="67"/>
  <c r="L31" i="28" s="1"/>
  <c r="N12" i="67"/>
  <c r="O17" i="28" s="1"/>
  <c r="L19" i="67"/>
  <c r="M24" i="28" s="1"/>
  <c r="M19" i="67"/>
  <c r="N24" i="28" s="1"/>
  <c r="N81" i="57"/>
  <c r="N79" i="57" s="1"/>
  <c r="M91" i="57"/>
  <c r="M17" i="67"/>
  <c r="N22" i="28" s="1"/>
  <c r="N9" i="56"/>
  <c r="M10" i="33"/>
  <c r="E91" i="57"/>
  <c r="E17" i="67"/>
  <c r="I17" i="67"/>
  <c r="J22" i="28" s="1"/>
  <c r="F9" i="56"/>
  <c r="O7" i="33"/>
  <c r="E10" i="33"/>
  <c r="J9" i="56"/>
  <c r="I10" i="33"/>
  <c r="G7" i="35"/>
  <c r="H15" i="25"/>
  <c r="H12" i="56"/>
  <c r="F96" i="1"/>
  <c r="G20" i="50" s="1"/>
  <c r="J14" i="51"/>
  <c r="J13" i="51"/>
  <c r="E14" i="51"/>
  <c r="E13" i="51"/>
  <c r="L93" i="1"/>
  <c r="M17" i="50" s="1"/>
  <c r="J96" i="1"/>
  <c r="K20" i="50" s="1"/>
  <c r="AB23" i="62"/>
  <c r="K93" i="1"/>
  <c r="L17" i="50" s="1"/>
  <c r="L83" i="51"/>
  <c r="L92" i="1"/>
  <c r="N14" i="51"/>
  <c r="N13" i="51"/>
  <c r="H10" i="9"/>
  <c r="K83" i="51"/>
  <c r="K92" i="1"/>
  <c r="F10" i="9"/>
  <c r="F14" i="51"/>
  <c r="F13" i="51"/>
  <c r="N96" i="1"/>
  <c r="O20" i="50" s="1"/>
  <c r="E96" i="1"/>
  <c r="F20" i="50" s="1"/>
  <c r="O17" i="51"/>
  <c r="F10" i="27"/>
  <c r="E65" i="62"/>
  <c r="O10" i="8"/>
  <c r="O63" i="8" s="1"/>
  <c r="O38" i="8"/>
  <c r="O28" i="8"/>
  <c r="O15" i="8"/>
  <c r="O22" i="8" s="1"/>
  <c r="O39" i="8"/>
  <c r="N40" i="8"/>
  <c r="N41" i="8"/>
  <c r="M26" i="35"/>
  <c r="N8" i="24"/>
  <c r="N20" i="8"/>
  <c r="N71" i="28"/>
  <c r="P49" i="8"/>
  <c r="M28" i="8"/>
  <c r="M10" i="24" s="1"/>
  <c r="O15" i="47"/>
  <c r="P15" i="47" s="1"/>
  <c r="M15" i="47" s="1"/>
  <c r="I15" i="47" s="1"/>
  <c r="L14" i="8"/>
  <c r="L37" i="8" s="1"/>
  <c r="L7" i="24"/>
  <c r="O15" i="46"/>
  <c r="P15" i="46" s="1"/>
  <c r="M15" i="46" s="1"/>
  <c r="I15" i="46" s="1"/>
  <c r="L38" i="8"/>
  <c r="L28" i="8"/>
  <c r="L15" i="8"/>
  <c r="K39" i="8"/>
  <c r="K10" i="8"/>
  <c r="K63" i="8" s="1"/>
  <c r="K71" i="28"/>
  <c r="K28" i="8"/>
  <c r="K38" i="8"/>
  <c r="K15" i="8"/>
  <c r="K22" i="8" s="1"/>
  <c r="J9" i="8"/>
  <c r="J44" i="9" s="1"/>
  <c r="J10" i="8"/>
  <c r="J63" i="8" s="1"/>
  <c r="J28" i="8"/>
  <c r="H30" i="35"/>
  <c r="I74" i="28" s="1"/>
  <c r="I38" i="8"/>
  <c r="P8" i="8"/>
  <c r="I41" i="8"/>
  <c r="H39" i="34" s="1"/>
  <c r="H39" i="62" s="1"/>
  <c r="H31" i="35" s="1"/>
  <c r="I28" i="8"/>
  <c r="I10" i="8"/>
  <c r="I63" i="8" s="1"/>
  <c r="H39" i="8"/>
  <c r="H38" i="8"/>
  <c r="H28" i="8"/>
  <c r="H15" i="8"/>
  <c r="H22" i="8" s="1"/>
  <c r="H44" i="9"/>
  <c r="H29" i="8"/>
  <c r="H10" i="8"/>
  <c r="H63" i="8" s="1"/>
  <c r="G10" i="8"/>
  <c r="G63" i="8" s="1"/>
  <c r="E38" i="8"/>
  <c r="E14" i="8"/>
  <c r="E37" i="8" s="1"/>
  <c r="O15" i="39"/>
  <c r="P15" i="39" s="1"/>
  <c r="M15" i="39" s="1"/>
  <c r="I15" i="39" s="1"/>
  <c r="N11" i="24"/>
  <c r="N44" i="9"/>
  <c r="F30" i="8"/>
  <c r="D28" i="35"/>
  <c r="E72" i="28" s="1"/>
  <c r="E30" i="8"/>
  <c r="N10" i="24"/>
  <c r="N44" i="27"/>
  <c r="P13" i="8"/>
  <c r="N30" i="8"/>
  <c r="N31" i="8"/>
  <c r="M36" i="34"/>
  <c r="N45" i="9" s="1"/>
  <c r="M28" i="35"/>
  <c r="N72" i="28" s="1"/>
  <c r="M36" i="62"/>
  <c r="N45" i="27" s="1"/>
  <c r="P56" i="8"/>
  <c r="P48" i="8"/>
  <c r="K44" i="27"/>
  <c r="P17" i="8"/>
  <c r="N28" i="35"/>
  <c r="O72" i="28" s="1"/>
  <c r="O30" i="8"/>
  <c r="N16" i="24"/>
  <c r="J30" i="35"/>
  <c r="K74" i="28" s="1"/>
  <c r="K40" i="8"/>
  <c r="K41" i="8"/>
  <c r="J39" i="34" s="1"/>
  <c r="J39" i="62" s="1"/>
  <c r="J31" i="35" s="1"/>
  <c r="K31" i="8"/>
  <c r="J37" i="34" s="1"/>
  <c r="J37" i="62" s="1"/>
  <c r="J29" i="35" s="1"/>
  <c r="J28" i="35"/>
  <c r="K72" i="28" s="1"/>
  <c r="K30" i="8"/>
  <c r="K18" i="24"/>
  <c r="K16" i="24"/>
  <c r="K17" i="24"/>
  <c r="O44" i="27"/>
  <c r="O37" i="8"/>
  <c r="F11" i="7"/>
  <c r="D7" i="8" s="1"/>
  <c r="D58" i="8"/>
  <c r="C41" i="34" s="1"/>
  <c r="C41" i="62" s="1"/>
  <c r="D13" i="24"/>
  <c r="P13" i="24" s="1"/>
  <c r="P57" i="8"/>
  <c r="P47" i="8"/>
  <c r="O15" i="7"/>
  <c r="P15" i="7" s="1"/>
  <c r="M15" i="7" s="1"/>
  <c r="I15" i="7" s="1"/>
  <c r="I11" i="7" s="1"/>
  <c r="M38" i="62" l="1"/>
  <c r="N47" i="27" s="1"/>
  <c r="N17" i="24"/>
  <c r="J5" i="83"/>
  <c r="I110" i="66" s="1"/>
  <c r="M8" i="27"/>
  <c r="L13" i="25"/>
  <c r="G8" i="62"/>
  <c r="J88" i="57"/>
  <c r="J86" i="57" s="1"/>
  <c r="L63" i="62"/>
  <c r="N68" i="62" s="1"/>
  <c r="I11" i="67"/>
  <c r="J16" i="28" s="1"/>
  <c r="N18" i="24"/>
  <c r="H3" i="67"/>
  <c r="I8" i="28" s="1"/>
  <c r="M38" i="34"/>
  <c r="N47" i="9" s="1"/>
  <c r="L12" i="27"/>
  <c r="K127" i="66" s="1"/>
  <c r="K17" i="25"/>
  <c r="K18" i="25" s="1"/>
  <c r="N22" i="8"/>
  <c r="H6" i="35"/>
  <c r="I44" i="28" s="1"/>
  <c r="AE28" i="51"/>
  <c r="J10" i="9"/>
  <c r="I22" i="34"/>
  <c r="M30" i="35"/>
  <c r="N74" i="28" s="1"/>
  <c r="G65" i="62"/>
  <c r="I65" i="62"/>
  <c r="L8" i="34"/>
  <c r="L22" i="34"/>
  <c r="H7" i="34"/>
  <c r="L12" i="34"/>
  <c r="M16" i="9" s="1"/>
  <c r="K88" i="57"/>
  <c r="K86" i="57" s="1"/>
  <c r="L8" i="62"/>
  <c r="E50" i="9"/>
  <c r="K18" i="51"/>
  <c r="F4" i="67"/>
  <c r="G9" i="28" s="1"/>
  <c r="P18" i="19"/>
  <c r="I9" i="9"/>
  <c r="J9" i="9"/>
  <c r="K9" i="9"/>
  <c r="R43" i="34"/>
  <c r="R7" i="34"/>
  <c r="R10" i="62"/>
  <c r="C19" i="62"/>
  <c r="H9" i="9"/>
  <c r="D8" i="34"/>
  <c r="D10" i="9"/>
  <c r="C22" i="34"/>
  <c r="C19" i="34"/>
  <c r="H244" i="58"/>
  <c r="H255" i="58" s="1"/>
  <c r="H263" i="58" s="1"/>
  <c r="H239" i="58"/>
  <c r="H243" i="58"/>
  <c r="H254" i="58" s="1"/>
  <c r="H262" i="58" s="1"/>
  <c r="H240" i="58"/>
  <c r="H251" i="58" s="1"/>
  <c r="H259" i="58" s="1"/>
  <c r="H242" i="58"/>
  <c r="H253" i="58" s="1"/>
  <c r="H261" i="58" s="1"/>
  <c r="D244" i="58"/>
  <c r="D255" i="58" s="1"/>
  <c r="D263" i="58" s="1"/>
  <c r="D243" i="58"/>
  <c r="D254" i="58" s="1"/>
  <c r="D262" i="58" s="1"/>
  <c r="D242" i="58"/>
  <c r="D253" i="58" s="1"/>
  <c r="D261" i="58" s="1"/>
  <c r="D240" i="58"/>
  <c r="D251" i="58" s="1"/>
  <c r="D259" i="58" s="1"/>
  <c r="D239" i="58"/>
  <c r="L244" i="58"/>
  <c r="L255" i="58" s="1"/>
  <c r="L263" i="58" s="1"/>
  <c r="L240" i="58"/>
  <c r="L251" i="58" s="1"/>
  <c r="L259" i="58" s="1"/>
  <c r="L239" i="58"/>
  <c r="L243" i="58"/>
  <c r="L254" i="58" s="1"/>
  <c r="L262" i="58" s="1"/>
  <c r="L242" i="58"/>
  <c r="L253" i="58" s="1"/>
  <c r="L261" i="58" s="1"/>
  <c r="E94" i="58"/>
  <c r="E235" i="58"/>
  <c r="J243" i="58"/>
  <c r="J254" i="58" s="1"/>
  <c r="J262" i="58" s="1"/>
  <c r="J244" i="58"/>
  <c r="J255" i="58" s="1"/>
  <c r="J263" i="58" s="1"/>
  <c r="J239" i="58"/>
  <c r="J240" i="58"/>
  <c r="J251" i="58" s="1"/>
  <c r="J259" i="58" s="1"/>
  <c r="J242" i="58"/>
  <c r="J253" i="58" s="1"/>
  <c r="J261" i="58" s="1"/>
  <c r="N244" i="58"/>
  <c r="N255" i="58" s="1"/>
  <c r="N263" i="58" s="1"/>
  <c r="N243" i="58"/>
  <c r="N254" i="58" s="1"/>
  <c r="N262" i="58" s="1"/>
  <c r="N240" i="58"/>
  <c r="N251" i="58" s="1"/>
  <c r="N259" i="58" s="1"/>
  <c r="N242" i="58"/>
  <c r="N253" i="58" s="1"/>
  <c r="N261" i="58" s="1"/>
  <c r="N239" i="58"/>
  <c r="K244" i="58"/>
  <c r="K255" i="58" s="1"/>
  <c r="K263" i="58" s="1"/>
  <c r="K240" i="58"/>
  <c r="K251" i="58" s="1"/>
  <c r="K259" i="58" s="1"/>
  <c r="K243" i="58"/>
  <c r="K254" i="58" s="1"/>
  <c r="K262" i="58" s="1"/>
  <c r="K239" i="58"/>
  <c r="K242" i="58"/>
  <c r="K253" i="58" s="1"/>
  <c r="K261" i="58" s="1"/>
  <c r="I244" i="58"/>
  <c r="I255" i="58" s="1"/>
  <c r="I263" i="58" s="1"/>
  <c r="I240" i="58"/>
  <c r="I251" i="58" s="1"/>
  <c r="I259" i="58" s="1"/>
  <c r="I243" i="58"/>
  <c r="I254" i="58" s="1"/>
  <c r="I262" i="58" s="1"/>
  <c r="I239" i="58"/>
  <c r="I242" i="58"/>
  <c r="I253" i="58" s="1"/>
  <c r="I261" i="58" s="1"/>
  <c r="F244" i="58"/>
  <c r="F255" i="58" s="1"/>
  <c r="F263" i="58" s="1"/>
  <c r="F240" i="58"/>
  <c r="F251" i="58" s="1"/>
  <c r="F259" i="58" s="1"/>
  <c r="F242" i="58"/>
  <c r="F253" i="58" s="1"/>
  <c r="F261" i="58" s="1"/>
  <c r="F239" i="58"/>
  <c r="F243" i="58"/>
  <c r="F254" i="58" s="1"/>
  <c r="F262" i="58" s="1"/>
  <c r="G243" i="58"/>
  <c r="G254" i="58" s="1"/>
  <c r="G262" i="58" s="1"/>
  <c r="G244" i="58"/>
  <c r="G255" i="58" s="1"/>
  <c r="G263" i="58" s="1"/>
  <c r="G239" i="58"/>
  <c r="G250" i="58" s="1"/>
  <c r="G258" i="58" s="1"/>
  <c r="G242" i="58"/>
  <c r="G253" i="58" s="1"/>
  <c r="G261" i="58" s="1"/>
  <c r="G240" i="58"/>
  <c r="C239" i="58"/>
  <c r="C243" i="58"/>
  <c r="C254" i="58" s="1"/>
  <c r="C262" i="58" s="1"/>
  <c r="C240" i="58"/>
  <c r="C251" i="58" s="1"/>
  <c r="C259" i="58" s="1"/>
  <c r="C244" i="58"/>
  <c r="C255" i="58" s="1"/>
  <c r="C263" i="58" s="1"/>
  <c r="C242" i="58"/>
  <c r="C253" i="58" s="1"/>
  <c r="C261" i="58" s="1"/>
  <c r="M244" i="58"/>
  <c r="M255" i="58" s="1"/>
  <c r="M263" i="58" s="1"/>
  <c r="M243" i="58"/>
  <c r="M254" i="58" s="1"/>
  <c r="M262" i="58" s="1"/>
  <c r="M239" i="58"/>
  <c r="M242" i="58"/>
  <c r="M253" i="58" s="1"/>
  <c r="M261" i="58" s="1"/>
  <c r="M240" i="58"/>
  <c r="M251" i="58" s="1"/>
  <c r="M259" i="58" s="1"/>
  <c r="K8" i="34"/>
  <c r="L12" i="9" s="1"/>
  <c r="K123" i="66" s="1"/>
  <c r="K12" i="34"/>
  <c r="Z8" i="34" s="1"/>
  <c r="E41" i="34"/>
  <c r="E41" i="62" s="1"/>
  <c r="F74" i="51"/>
  <c r="V8" i="34"/>
  <c r="K32" i="1"/>
  <c r="N186" i="57"/>
  <c r="X170" i="57"/>
  <c r="X171" i="57" s="1"/>
  <c r="X172" i="57" s="1"/>
  <c r="X173" i="57" s="1"/>
  <c r="X174" i="57" s="1"/>
  <c r="L198" i="57"/>
  <c r="G216" i="57"/>
  <c r="K9" i="34"/>
  <c r="AB44" i="62"/>
  <c r="F20" i="67"/>
  <c r="G25" i="28" s="1"/>
  <c r="L26" i="9"/>
  <c r="M14" i="62"/>
  <c r="N18" i="27" s="1"/>
  <c r="I81" i="57"/>
  <c r="I79" i="57" s="1"/>
  <c r="J81" i="57"/>
  <c r="J79" i="57" s="1"/>
  <c r="J6" i="67" s="1"/>
  <c r="K11" i="28" s="1"/>
  <c r="L10" i="9"/>
  <c r="N12" i="34"/>
  <c r="AC8" i="34" s="1"/>
  <c r="P32" i="9"/>
  <c r="G18" i="51"/>
  <c r="L8" i="9"/>
  <c r="O74" i="1"/>
  <c r="D100" i="1"/>
  <c r="D104" i="1" s="1"/>
  <c r="I109" i="57"/>
  <c r="I107" i="57" s="1"/>
  <c r="I34" i="67" s="1"/>
  <c r="J39" i="28" s="1"/>
  <c r="H21" i="23"/>
  <c r="W11" i="34"/>
  <c r="K99" i="1"/>
  <c r="O108" i="1"/>
  <c r="L100" i="1"/>
  <c r="M17" i="18" s="1"/>
  <c r="G11" i="24"/>
  <c r="K15" i="7"/>
  <c r="K11" i="7" s="1"/>
  <c r="E28" i="35"/>
  <c r="F72" i="28" s="1"/>
  <c r="G18" i="25"/>
  <c r="H18" i="25"/>
  <c r="M81" i="57"/>
  <c r="M79" i="57" s="1"/>
  <c r="M6" i="67" s="1"/>
  <c r="N11" i="28" s="1"/>
  <c r="K81" i="57"/>
  <c r="K79" i="57" s="1"/>
  <c r="K102" i="59"/>
  <c r="K100" i="59" s="1"/>
  <c r="K101" i="59" s="1"/>
  <c r="AA8" i="34"/>
  <c r="U8" i="34"/>
  <c r="K19" i="27"/>
  <c r="O18" i="25"/>
  <c r="N69" i="62"/>
  <c r="N83" i="62" s="1"/>
  <c r="J17" i="83"/>
  <c r="E110" i="66"/>
  <c r="F23" i="64" s="1"/>
  <c r="L18" i="25"/>
  <c r="G93" i="1"/>
  <c r="G18" i="1"/>
  <c r="C84" i="1"/>
  <c r="D17" i="13" s="1"/>
  <c r="N256" i="57"/>
  <c r="L244" i="57"/>
  <c r="L255" i="57" s="1"/>
  <c r="L263" i="57" s="1"/>
  <c r="L243" i="57"/>
  <c r="L254" i="57" s="1"/>
  <c r="L262" i="57" s="1"/>
  <c r="L242" i="57"/>
  <c r="L253" i="57" s="1"/>
  <c r="L261" i="57" s="1"/>
  <c r="L240" i="57"/>
  <c r="L251" i="57" s="1"/>
  <c r="L259" i="57" s="1"/>
  <c r="L239" i="57"/>
  <c r="N245" i="57"/>
  <c r="F235" i="57"/>
  <c r="F242" i="57" s="1"/>
  <c r="F253" i="57" s="1"/>
  <c r="F261" i="57" s="1"/>
  <c r="D240" i="57"/>
  <c r="D251" i="57" s="1"/>
  <c r="D259" i="57" s="1"/>
  <c r="D242" i="57"/>
  <c r="D253" i="57" s="1"/>
  <c r="D261" i="57" s="1"/>
  <c r="D243" i="57"/>
  <c r="D254" i="57" s="1"/>
  <c r="D262" i="57" s="1"/>
  <c r="D244" i="57"/>
  <c r="D255" i="57" s="1"/>
  <c r="D263" i="57" s="1"/>
  <c r="D239" i="57"/>
  <c r="C242" i="57"/>
  <c r="C253" i="57" s="1"/>
  <c r="C261" i="57" s="1"/>
  <c r="C244" i="57"/>
  <c r="C255" i="57" s="1"/>
  <c r="C263" i="57" s="1"/>
  <c r="C239" i="57"/>
  <c r="C240" i="57"/>
  <c r="C251" i="57" s="1"/>
  <c r="C259" i="57" s="1"/>
  <c r="C243" i="57"/>
  <c r="C254" i="57" s="1"/>
  <c r="C262" i="57" s="1"/>
  <c r="H94" i="57"/>
  <c r="H235" i="57"/>
  <c r="J95" i="57"/>
  <c r="J93" i="57" s="1"/>
  <c r="J235" i="57" s="1"/>
  <c r="M31" i="8"/>
  <c r="L37" i="34" s="1"/>
  <c r="L37" i="62" s="1"/>
  <c r="L29" i="35" s="1"/>
  <c r="I18" i="24"/>
  <c r="I16" i="24"/>
  <c r="I17" i="24"/>
  <c r="L28" i="35"/>
  <c r="M72" i="28" s="1"/>
  <c r="M37" i="34"/>
  <c r="M37" i="62" s="1"/>
  <c r="M29" i="35" s="1"/>
  <c r="M39" i="34"/>
  <c r="M39" i="62" s="1"/>
  <c r="M31" i="35" s="1"/>
  <c r="N75" i="28" s="1"/>
  <c r="O71" i="28"/>
  <c r="I39" i="8"/>
  <c r="I42" i="8" s="1"/>
  <c r="I71" i="28"/>
  <c r="E8" i="62"/>
  <c r="F12" i="27" s="1"/>
  <c r="E127" i="66" s="1"/>
  <c r="E64" i="62"/>
  <c r="F71" i="28"/>
  <c r="C11" i="67"/>
  <c r="R81" i="57"/>
  <c r="R79" i="57" s="1"/>
  <c r="R80" i="57" s="1"/>
  <c r="K32" i="8"/>
  <c r="N32" i="8"/>
  <c r="N42" i="8"/>
  <c r="O32" i="8"/>
  <c r="M41" i="8"/>
  <c r="L39" i="34" s="1"/>
  <c r="L39" i="62" s="1"/>
  <c r="L31" i="35" s="1"/>
  <c r="H30" i="8"/>
  <c r="I28" i="35"/>
  <c r="J72" i="28" s="1"/>
  <c r="F28" i="35"/>
  <c r="G72" i="28" s="1"/>
  <c r="L64" i="8"/>
  <c r="G30" i="35"/>
  <c r="H74" i="28" s="1"/>
  <c r="G64" i="8"/>
  <c r="I31" i="8"/>
  <c r="E64" i="8"/>
  <c r="D13" i="83"/>
  <c r="D15" i="83" s="1"/>
  <c r="D17" i="83" s="1"/>
  <c r="P11" i="83"/>
  <c r="K64" i="8"/>
  <c r="K42" i="8"/>
  <c r="D59" i="8"/>
  <c r="P59" i="8" s="1"/>
  <c r="N70" i="28"/>
  <c r="J36" i="34"/>
  <c r="K45" i="9" s="1"/>
  <c r="G31" i="8"/>
  <c r="F36" i="34"/>
  <c r="G45" i="9" s="1"/>
  <c r="D74" i="51"/>
  <c r="J74" i="51"/>
  <c r="M104" i="1"/>
  <c r="N19" i="18"/>
  <c r="N21" i="18" s="1"/>
  <c r="I104" i="1"/>
  <c r="J19" i="18"/>
  <c r="J21" i="18" s="1"/>
  <c r="O103" i="1"/>
  <c r="H20" i="18"/>
  <c r="P20" i="18" s="1"/>
  <c r="J104" i="1"/>
  <c r="K19" i="18"/>
  <c r="K21" i="18" s="1"/>
  <c r="H104" i="1"/>
  <c r="I19" i="18"/>
  <c r="I21" i="18" s="1"/>
  <c r="N104" i="1"/>
  <c r="O19" i="18"/>
  <c r="O21" i="18" s="1"/>
  <c r="E104" i="1"/>
  <c r="F19" i="18"/>
  <c r="F21" i="18" s="1"/>
  <c r="F104" i="1"/>
  <c r="G19" i="18"/>
  <c r="G21" i="18" s="1"/>
  <c r="M19" i="18"/>
  <c r="O99" i="1"/>
  <c r="R8" i="34"/>
  <c r="C104" i="1"/>
  <c r="D19" i="18"/>
  <c r="D21" i="18" s="1"/>
  <c r="H28" i="35"/>
  <c r="I72" i="28" s="1"/>
  <c r="F44" i="9"/>
  <c r="K11" i="24"/>
  <c r="J16" i="24"/>
  <c r="J31" i="8"/>
  <c r="I37" i="34" s="1"/>
  <c r="I37" i="62" s="1"/>
  <c r="I29" i="35" s="1"/>
  <c r="J30" i="8"/>
  <c r="G22" i="8"/>
  <c r="N32" i="1"/>
  <c r="D10" i="24"/>
  <c r="D13" i="9"/>
  <c r="H88" i="57"/>
  <c r="H86" i="57" s="1"/>
  <c r="H13" i="67" s="1"/>
  <c r="I18" i="28" s="1"/>
  <c r="L18" i="51"/>
  <c r="P8" i="13"/>
  <c r="D10" i="13"/>
  <c r="R11" i="34"/>
  <c r="M18" i="24"/>
  <c r="M17" i="24"/>
  <c r="E8" i="34"/>
  <c r="E21" i="66" s="1"/>
  <c r="O81" i="51"/>
  <c r="C93" i="1"/>
  <c r="D17" i="50" s="1"/>
  <c r="J18" i="24"/>
  <c r="J64" i="8"/>
  <c r="H40" i="8"/>
  <c r="H64" i="8"/>
  <c r="L30" i="35"/>
  <c r="M74" i="28" s="1"/>
  <c r="M64" i="8"/>
  <c r="O18" i="24"/>
  <c r="O64" i="8"/>
  <c r="F65" i="8"/>
  <c r="F41" i="8"/>
  <c r="F64" i="8"/>
  <c r="D65" i="8"/>
  <c r="G16" i="24"/>
  <c r="G17" i="24"/>
  <c r="G41" i="8"/>
  <c r="G40" i="8"/>
  <c r="F40" i="62" s="1"/>
  <c r="G49" i="27" s="1"/>
  <c r="J17" i="24"/>
  <c r="I30" i="35"/>
  <c r="J74" i="28" s="1"/>
  <c r="F30" i="35"/>
  <c r="G74" i="28" s="1"/>
  <c r="G18" i="24"/>
  <c r="H41" i="8"/>
  <c r="J36" i="62"/>
  <c r="K45" i="27" s="1"/>
  <c r="F38" i="34"/>
  <c r="G47" i="9" s="1"/>
  <c r="J18" i="1"/>
  <c r="O123" i="1"/>
  <c r="X8" i="34"/>
  <c r="F36" i="62"/>
  <c r="G45" i="27" s="1"/>
  <c r="U5" i="34"/>
  <c r="G13" i="9"/>
  <c r="F16" i="8"/>
  <c r="F22" i="8" s="1"/>
  <c r="F29" i="8"/>
  <c r="F73" i="28" s="1"/>
  <c r="F39" i="8"/>
  <c r="E38" i="34" s="1"/>
  <c r="F47" i="9" s="1"/>
  <c r="F18" i="24"/>
  <c r="F10" i="8"/>
  <c r="F63" i="8" s="1"/>
  <c r="I29" i="8"/>
  <c r="F16" i="24"/>
  <c r="I44" i="27"/>
  <c r="I44" i="9"/>
  <c r="I16" i="8"/>
  <c r="I22" i="8" s="1"/>
  <c r="O11" i="24"/>
  <c r="D102" i="57"/>
  <c r="D100" i="57" s="1"/>
  <c r="D27" i="67" s="1"/>
  <c r="E32" i="28" s="1"/>
  <c r="D32" i="51"/>
  <c r="F16" i="83"/>
  <c r="F17" i="83"/>
  <c r="D85" i="1"/>
  <c r="E18" i="13" s="1"/>
  <c r="C6" i="34"/>
  <c r="D9" i="9" s="1"/>
  <c r="C6" i="62"/>
  <c r="C16" i="62" s="1"/>
  <c r="D94" i="1"/>
  <c r="E18" i="50" s="1"/>
  <c r="AD52" i="62"/>
  <c r="H26" i="65"/>
  <c r="H20" i="67"/>
  <c r="I25" i="28" s="1"/>
  <c r="H12" i="34"/>
  <c r="I16" i="9" s="1"/>
  <c r="O28" i="1"/>
  <c r="I95" i="57"/>
  <c r="I93" i="57"/>
  <c r="H7" i="62"/>
  <c r="H8" i="62" s="1"/>
  <c r="S11" i="34"/>
  <c r="I8" i="25"/>
  <c r="I93" i="1"/>
  <c r="J17" i="50" s="1"/>
  <c r="P9" i="13"/>
  <c r="O15" i="34"/>
  <c r="E30" i="35"/>
  <c r="F74" i="28" s="1"/>
  <c r="F40" i="8"/>
  <c r="E40" i="62" s="1"/>
  <c r="F49" i="27" s="1"/>
  <c r="F17" i="24"/>
  <c r="E10" i="24"/>
  <c r="J10" i="24"/>
  <c r="G10" i="35"/>
  <c r="K12" i="56"/>
  <c r="N10" i="35"/>
  <c r="J10" i="35"/>
  <c r="L81" i="57"/>
  <c r="L79" i="57" s="1"/>
  <c r="K10" i="35"/>
  <c r="K95" i="57"/>
  <c r="K93" i="57" s="1"/>
  <c r="H26" i="56"/>
  <c r="H27" i="56"/>
  <c r="L27" i="56"/>
  <c r="L26" i="56"/>
  <c r="P7" i="25"/>
  <c r="O81" i="1"/>
  <c r="M74" i="51"/>
  <c r="H74" i="51"/>
  <c r="G125" i="1"/>
  <c r="G74" i="51"/>
  <c r="I18" i="51"/>
  <c r="O15" i="1"/>
  <c r="E88" i="57"/>
  <c r="E86" i="57" s="1"/>
  <c r="G95" i="57"/>
  <c r="G93" i="57" s="1"/>
  <c r="G235" i="57" s="1"/>
  <c r="O25" i="67"/>
  <c r="P30" i="28" s="1"/>
  <c r="I14" i="83"/>
  <c r="I15" i="83"/>
  <c r="I17" i="83" s="1"/>
  <c r="O58" i="34"/>
  <c r="L23" i="9"/>
  <c r="I64" i="62"/>
  <c r="J9" i="27"/>
  <c r="F102" i="59"/>
  <c r="F100" i="59" s="1"/>
  <c r="K19" i="23"/>
  <c r="K21" i="23" s="1"/>
  <c r="J125" i="1"/>
  <c r="O24" i="67"/>
  <c r="P29" i="28" s="1"/>
  <c r="D29" i="28"/>
  <c r="C124" i="1"/>
  <c r="O73" i="51"/>
  <c r="O74" i="51" s="1"/>
  <c r="C74" i="51"/>
  <c r="I74" i="51"/>
  <c r="L74" i="51"/>
  <c r="C110" i="1"/>
  <c r="O45" i="51"/>
  <c r="K20" i="19"/>
  <c r="N74" i="51"/>
  <c r="J102" i="59"/>
  <c r="J100" i="59" s="1"/>
  <c r="J101" i="59" s="1"/>
  <c r="J64" i="62"/>
  <c r="K9" i="27"/>
  <c r="N16" i="83"/>
  <c r="N5" i="83"/>
  <c r="M110" i="66" s="1"/>
  <c r="O57" i="34"/>
  <c r="D93" i="1"/>
  <c r="E17" i="50" s="1"/>
  <c r="O23" i="27"/>
  <c r="N19" i="23"/>
  <c r="N21" i="23" s="1"/>
  <c r="M125" i="1"/>
  <c r="N7" i="62"/>
  <c r="N7" i="34"/>
  <c r="N22" i="34" s="1"/>
  <c r="O10" i="13"/>
  <c r="O8" i="25"/>
  <c r="J19" i="23"/>
  <c r="J21" i="23" s="1"/>
  <c r="I125" i="1"/>
  <c r="L32" i="1"/>
  <c r="L9" i="34"/>
  <c r="L19" i="23"/>
  <c r="L21" i="23" s="1"/>
  <c r="K125" i="1"/>
  <c r="K10" i="9"/>
  <c r="K110" i="1"/>
  <c r="O19" i="23"/>
  <c r="O21" i="23" s="1"/>
  <c r="N125" i="1"/>
  <c r="E74" i="51"/>
  <c r="C102" i="59"/>
  <c r="C100" i="59" s="1"/>
  <c r="C101" i="59" s="1"/>
  <c r="AB52" i="34"/>
  <c r="G10" i="9"/>
  <c r="M12" i="34"/>
  <c r="AB8" i="34" s="1"/>
  <c r="M84" i="1"/>
  <c r="N17" i="13" s="1"/>
  <c r="M93" i="1"/>
  <c r="N17" i="50" s="1"/>
  <c r="L11" i="67"/>
  <c r="M16" i="28" s="1"/>
  <c r="L88" i="57"/>
  <c r="L86" i="57" s="1"/>
  <c r="C8" i="35"/>
  <c r="P10" i="56"/>
  <c r="D16" i="25"/>
  <c r="P16" i="25" s="1"/>
  <c r="E19" i="23"/>
  <c r="E21" i="23" s="1"/>
  <c r="D125" i="1"/>
  <c r="G19" i="23"/>
  <c r="G21" i="23" s="1"/>
  <c r="F125" i="1"/>
  <c r="N81" i="62"/>
  <c r="N82" i="62" s="1"/>
  <c r="J63" i="62"/>
  <c r="K8" i="27"/>
  <c r="L95" i="59"/>
  <c r="L93" i="59" s="1"/>
  <c r="K74" i="51"/>
  <c r="N23" i="9"/>
  <c r="J8" i="62"/>
  <c r="J65" i="62"/>
  <c r="K70" i="62" s="1"/>
  <c r="K10" i="27"/>
  <c r="H32" i="1"/>
  <c r="O27" i="1"/>
  <c r="F19" i="23"/>
  <c r="F21" i="23" s="1"/>
  <c r="E125" i="1"/>
  <c r="L23" i="27"/>
  <c r="P31" i="27"/>
  <c r="I19" i="23"/>
  <c r="I21" i="23" s="1"/>
  <c r="H125" i="1"/>
  <c r="N23" i="27"/>
  <c r="K8" i="9"/>
  <c r="J8" i="34"/>
  <c r="L125" i="1"/>
  <c r="M19" i="23"/>
  <c r="M21" i="23" s="1"/>
  <c r="M23" i="27"/>
  <c r="M88" i="58"/>
  <c r="M86" i="58" s="1"/>
  <c r="M87" i="58" s="1"/>
  <c r="I5" i="34"/>
  <c r="I5" i="62"/>
  <c r="I19" i="62" s="1"/>
  <c r="J10" i="13"/>
  <c r="J6" i="25"/>
  <c r="P6" i="25" s="1"/>
  <c r="G10" i="27"/>
  <c r="F65" i="62"/>
  <c r="G227" i="61"/>
  <c r="H20" i="55" s="1"/>
  <c r="N109" i="57"/>
  <c r="N107" i="57" s="1"/>
  <c r="N34" i="67" s="1"/>
  <c r="O39" i="28" s="1"/>
  <c r="M109" i="57"/>
  <c r="M107" i="57" s="1"/>
  <c r="O72" i="66"/>
  <c r="D30" i="65"/>
  <c r="H81" i="57"/>
  <c r="H79" i="57" s="1"/>
  <c r="H4" i="67"/>
  <c r="I9" i="28" s="1"/>
  <c r="I23" i="27"/>
  <c r="I23" i="9"/>
  <c r="G81" i="57"/>
  <c r="G79" i="57" s="1"/>
  <c r="H23" i="9"/>
  <c r="G83" i="1"/>
  <c r="H16" i="13" s="1"/>
  <c r="G88" i="57"/>
  <c r="G86" i="57" s="1"/>
  <c r="H13" i="27"/>
  <c r="H68" i="62"/>
  <c r="H73" i="62" s="1"/>
  <c r="H74" i="62" s="1"/>
  <c r="G92" i="1"/>
  <c r="H16" i="50" s="1"/>
  <c r="H23" i="27"/>
  <c r="F10" i="35"/>
  <c r="G23" i="9"/>
  <c r="F11" i="67"/>
  <c r="G16" i="28" s="1"/>
  <c r="F88" i="57"/>
  <c r="F86" i="57" s="1"/>
  <c r="G23" i="27"/>
  <c r="F81" i="61"/>
  <c r="F79" i="61" s="1"/>
  <c r="F64" i="62"/>
  <c r="H69" i="62" s="1"/>
  <c r="G9" i="27"/>
  <c r="F8" i="62"/>
  <c r="G9" i="9"/>
  <c r="F8" i="34"/>
  <c r="P19" i="9"/>
  <c r="D17" i="65" s="1"/>
  <c r="D84" i="51"/>
  <c r="D12" i="62" s="1"/>
  <c r="S8" i="62" s="1"/>
  <c r="S10" i="62" s="1"/>
  <c r="D81" i="57"/>
  <c r="D79" i="57" s="1"/>
  <c r="D6" i="67" s="1"/>
  <c r="E11" i="28" s="1"/>
  <c r="D88" i="57"/>
  <c r="D86" i="57" s="1"/>
  <c r="D13" i="67" s="1"/>
  <c r="E18" i="28" s="1"/>
  <c r="K16" i="9"/>
  <c r="Y8" i="34"/>
  <c r="Y5" i="34"/>
  <c r="K13" i="9"/>
  <c r="M8" i="34"/>
  <c r="H17" i="24"/>
  <c r="H18" i="24"/>
  <c r="G28" i="35"/>
  <c r="H72" i="28" s="1"/>
  <c r="H16" i="24"/>
  <c r="H31" i="8"/>
  <c r="M40" i="62"/>
  <c r="N49" i="27" s="1"/>
  <c r="K10" i="24"/>
  <c r="L10" i="24"/>
  <c r="H95" i="1"/>
  <c r="I19" i="50" s="1"/>
  <c r="O32" i="51"/>
  <c r="G104" i="1"/>
  <c r="O102" i="1"/>
  <c r="I95" i="1"/>
  <c r="J19" i="50" s="1"/>
  <c r="K95" i="1"/>
  <c r="L19" i="50" s="1"/>
  <c r="D8" i="9"/>
  <c r="O85" i="66"/>
  <c r="D26" i="65"/>
  <c r="AD50" i="34"/>
  <c r="AD51" i="34"/>
  <c r="D27" i="65"/>
  <c r="P29" i="9"/>
  <c r="P28" i="9"/>
  <c r="J85" i="1"/>
  <c r="K18" i="13" s="1"/>
  <c r="L5" i="83"/>
  <c r="K110" i="66" s="1"/>
  <c r="L16" i="83"/>
  <c r="L17" i="83"/>
  <c r="I115" i="66"/>
  <c r="J23" i="64"/>
  <c r="O16" i="83"/>
  <c r="O5" i="83"/>
  <c r="N110" i="66" s="1"/>
  <c r="G16" i="83"/>
  <c r="G5" i="83"/>
  <c r="F110" i="66" s="1"/>
  <c r="K16" i="83"/>
  <c r="K5" i="83"/>
  <c r="J110" i="66" s="1"/>
  <c r="E14" i="83"/>
  <c r="E15" i="83"/>
  <c r="E17" i="83" s="1"/>
  <c r="H16" i="83"/>
  <c r="H5" i="83"/>
  <c r="G110" i="66" s="1"/>
  <c r="M14" i="83"/>
  <c r="M15" i="83"/>
  <c r="M17" i="83" s="1"/>
  <c r="C81" i="57"/>
  <c r="C79" i="57" s="1"/>
  <c r="C6" i="67" s="1"/>
  <c r="O31" i="67"/>
  <c r="P36" i="28" s="1"/>
  <c r="I9" i="34"/>
  <c r="I18" i="1"/>
  <c r="H9" i="34"/>
  <c r="H18" i="1"/>
  <c r="E81" i="57"/>
  <c r="E79" i="57" s="1"/>
  <c r="E6" i="67" s="1"/>
  <c r="F11" i="28" s="1"/>
  <c r="L16" i="24"/>
  <c r="L40" i="8"/>
  <c r="K40" i="34" s="1"/>
  <c r="L49" i="9" s="1"/>
  <c r="L18" i="24"/>
  <c r="L41" i="8"/>
  <c r="N85" i="1"/>
  <c r="O18" i="13" s="1"/>
  <c r="N15" i="62"/>
  <c r="AC11" i="62" s="1"/>
  <c r="I19" i="27"/>
  <c r="K15" i="62"/>
  <c r="Z11" i="62" s="1"/>
  <c r="K85" i="1"/>
  <c r="L18" i="13" s="1"/>
  <c r="I15" i="62"/>
  <c r="X11" i="62" s="1"/>
  <c r="I85" i="1"/>
  <c r="J18" i="13" s="1"/>
  <c r="L15" i="62"/>
  <c r="AA11" i="62" s="1"/>
  <c r="L85" i="1"/>
  <c r="M18" i="13" s="1"/>
  <c r="G15" i="62"/>
  <c r="V11" i="62" s="1"/>
  <c r="G85" i="1"/>
  <c r="H18" i="13" s="1"/>
  <c r="F18" i="1"/>
  <c r="D95" i="1"/>
  <c r="E19" i="50" s="1"/>
  <c r="O16" i="51"/>
  <c r="F95" i="1"/>
  <c r="G19" i="50" s="1"/>
  <c r="D18" i="51"/>
  <c r="O16" i="1"/>
  <c r="C18" i="1"/>
  <c r="F94" i="1"/>
  <c r="G18" i="50" s="1"/>
  <c r="F85" i="51"/>
  <c r="C85" i="51"/>
  <c r="O15" i="51"/>
  <c r="C94" i="1"/>
  <c r="E85" i="51"/>
  <c r="E94" i="1"/>
  <c r="F18" i="50" s="1"/>
  <c r="E19" i="27"/>
  <c r="L17" i="24"/>
  <c r="K30" i="35"/>
  <c r="L74" i="28" s="1"/>
  <c r="M40" i="8"/>
  <c r="L40" i="62" s="1"/>
  <c r="M49" i="27" s="1"/>
  <c r="M16" i="24"/>
  <c r="O10" i="24"/>
  <c r="F10" i="24"/>
  <c r="F14" i="24"/>
  <c r="F51" i="27"/>
  <c r="F50" i="9"/>
  <c r="F77" i="28"/>
  <c r="E32" i="35"/>
  <c r="F76" i="28" s="1"/>
  <c r="F51" i="9"/>
  <c r="F50" i="27"/>
  <c r="F38" i="62"/>
  <c r="G47" i="27" s="1"/>
  <c r="J38" i="62"/>
  <c r="K47" i="27" s="1"/>
  <c r="N36" i="34"/>
  <c r="O45" i="9" s="1"/>
  <c r="J38" i="34"/>
  <c r="K47" i="9" s="1"/>
  <c r="N36" i="62"/>
  <c r="O45" i="27" s="1"/>
  <c r="G10" i="24"/>
  <c r="H10" i="24"/>
  <c r="J40" i="8"/>
  <c r="J41" i="8"/>
  <c r="I39" i="34" s="1"/>
  <c r="I39" i="62" s="1"/>
  <c r="I31" i="35" s="1"/>
  <c r="C5" i="35"/>
  <c r="P8" i="56"/>
  <c r="D14" i="25"/>
  <c r="P14" i="25" s="1"/>
  <c r="D8" i="28"/>
  <c r="O3" i="67"/>
  <c r="P8" i="28" s="1"/>
  <c r="D9" i="28"/>
  <c r="F8" i="9"/>
  <c r="F8" i="27"/>
  <c r="E63" i="62"/>
  <c r="AE15" i="51"/>
  <c r="O5" i="62"/>
  <c r="H7" i="65" s="1"/>
  <c r="C63" i="62"/>
  <c r="D8" i="27"/>
  <c r="D15" i="28"/>
  <c r="O10" i="67"/>
  <c r="P15" i="28" s="1"/>
  <c r="P7" i="56"/>
  <c r="D13" i="25"/>
  <c r="C6" i="35"/>
  <c r="D12" i="56"/>
  <c r="C92" i="1"/>
  <c r="C83" i="51"/>
  <c r="C18" i="51"/>
  <c r="E16" i="9"/>
  <c r="S8" i="34"/>
  <c r="O16" i="9"/>
  <c r="D9" i="34"/>
  <c r="D18" i="1"/>
  <c r="N9" i="34"/>
  <c r="N18" i="1"/>
  <c r="E16" i="50"/>
  <c r="D9" i="62"/>
  <c r="S5" i="62" s="1"/>
  <c r="D83" i="1"/>
  <c r="N16" i="50"/>
  <c r="M9" i="62"/>
  <c r="AB5" i="62" s="1"/>
  <c r="AB7" i="62" s="1"/>
  <c r="M83" i="1"/>
  <c r="AE28" i="1"/>
  <c r="N19" i="27"/>
  <c r="P15" i="8"/>
  <c r="K19" i="24"/>
  <c r="H40" i="34"/>
  <c r="I49" i="9" s="1"/>
  <c r="E16" i="24"/>
  <c r="E18" i="24"/>
  <c r="E17" i="24"/>
  <c r="J71" i="28"/>
  <c r="M40" i="34"/>
  <c r="N49" i="9" s="1"/>
  <c r="G36" i="62"/>
  <c r="H45" i="27" s="1"/>
  <c r="L9" i="35"/>
  <c r="L10" i="35" s="1"/>
  <c r="M12" i="56"/>
  <c r="M17" i="25"/>
  <c r="M18" i="25" s="1"/>
  <c r="H9" i="35"/>
  <c r="I17" i="25"/>
  <c r="I18" i="25" s="1"/>
  <c r="I12" i="56"/>
  <c r="K47" i="28"/>
  <c r="O47" i="28"/>
  <c r="D9" i="35"/>
  <c r="D10" i="35" s="1"/>
  <c r="E12" i="56"/>
  <c r="E17" i="25"/>
  <c r="E18" i="25" s="1"/>
  <c r="P11" i="56"/>
  <c r="G47" i="28"/>
  <c r="F32" i="67"/>
  <c r="F109" i="57"/>
  <c r="F107" i="57" s="1"/>
  <c r="M10" i="9"/>
  <c r="L65" i="62"/>
  <c r="M10" i="27"/>
  <c r="D10" i="27"/>
  <c r="C65" i="62"/>
  <c r="G12" i="62"/>
  <c r="V8" i="62" s="1"/>
  <c r="V10" i="62" s="1"/>
  <c r="G84" i="1"/>
  <c r="E12" i="34"/>
  <c r="O14" i="1"/>
  <c r="N10" i="27"/>
  <c r="M65" i="62"/>
  <c r="J16" i="50"/>
  <c r="E9" i="34"/>
  <c r="O13" i="1"/>
  <c r="E18" i="1"/>
  <c r="E10" i="27"/>
  <c r="D65" i="62"/>
  <c r="I9" i="62"/>
  <c r="X5" i="62" s="1"/>
  <c r="X7" i="62" s="1"/>
  <c r="I83" i="1"/>
  <c r="M9" i="34"/>
  <c r="M18" i="1"/>
  <c r="E10" i="9"/>
  <c r="N10" i="9"/>
  <c r="H18" i="51"/>
  <c r="H83" i="51"/>
  <c r="H92" i="1"/>
  <c r="I12" i="62"/>
  <c r="X8" i="62" s="1"/>
  <c r="X10" i="62" s="1"/>
  <c r="I84" i="1"/>
  <c r="J17" i="13" s="1"/>
  <c r="H17" i="50"/>
  <c r="I10" i="9"/>
  <c r="H84" i="51"/>
  <c r="H93" i="1"/>
  <c r="I17" i="50" s="1"/>
  <c r="O33" i="67"/>
  <c r="P38" i="28" s="1"/>
  <c r="D38" i="28"/>
  <c r="D20" i="67"/>
  <c r="E25" i="28" s="1"/>
  <c r="D94" i="57"/>
  <c r="C20" i="67"/>
  <c r="D25" i="28" s="1"/>
  <c r="C94" i="57"/>
  <c r="J20" i="67"/>
  <c r="K25" i="28" s="1"/>
  <c r="J94" i="57"/>
  <c r="I27" i="67"/>
  <c r="J32" i="28" s="1"/>
  <c r="I101" i="57"/>
  <c r="J13" i="67"/>
  <c r="K18" i="28" s="1"/>
  <c r="J87" i="57"/>
  <c r="J188" i="57" s="1"/>
  <c r="N227" i="61"/>
  <c r="O20" i="55" s="1"/>
  <c r="N27" i="67"/>
  <c r="O32" i="28" s="1"/>
  <c r="N101" i="57"/>
  <c r="E27" i="67"/>
  <c r="F32" i="28" s="1"/>
  <c r="E101" i="57"/>
  <c r="C108" i="57"/>
  <c r="C34" i="67"/>
  <c r="K34" i="67"/>
  <c r="L39" i="28" s="1"/>
  <c r="K108" i="57"/>
  <c r="M34" i="67"/>
  <c r="N39" i="28" s="1"/>
  <c r="M108" i="57"/>
  <c r="H34" i="67"/>
  <c r="I39" i="28" s="1"/>
  <c r="H108" i="57"/>
  <c r="H216" i="57" s="1"/>
  <c r="D24" i="28"/>
  <c r="O19" i="67"/>
  <c r="P24" i="28" s="1"/>
  <c r="K13" i="67"/>
  <c r="L18" i="28" s="1"/>
  <c r="K87" i="57"/>
  <c r="D17" i="28"/>
  <c r="O12" i="67"/>
  <c r="P17" i="28" s="1"/>
  <c r="G27" i="67"/>
  <c r="H32" i="28" s="1"/>
  <c r="G101" i="57"/>
  <c r="E13" i="67"/>
  <c r="F18" i="28" s="1"/>
  <c r="E87" i="57"/>
  <c r="E188" i="57" s="1"/>
  <c r="H27" i="67"/>
  <c r="I32" i="28" s="1"/>
  <c r="H101" i="57"/>
  <c r="H207" i="57" s="1"/>
  <c r="D31" i="28"/>
  <c r="O26" i="67"/>
  <c r="P31" i="28" s="1"/>
  <c r="F177" i="57"/>
  <c r="F178" i="57"/>
  <c r="F182" i="57"/>
  <c r="F180" i="57"/>
  <c r="F181" i="57"/>
  <c r="E108" i="58"/>
  <c r="E34" i="67"/>
  <c r="F39" i="28" s="1"/>
  <c r="H87" i="57"/>
  <c r="H188" i="57" s="1"/>
  <c r="C87" i="60"/>
  <c r="C13" i="67"/>
  <c r="I6" i="67"/>
  <c r="J11" i="28" s="1"/>
  <c r="I80" i="57"/>
  <c r="N6" i="67"/>
  <c r="O11" i="28" s="1"/>
  <c r="N80" i="57"/>
  <c r="K27" i="67"/>
  <c r="L32" i="28" s="1"/>
  <c r="K101" i="57"/>
  <c r="I13" i="67"/>
  <c r="J18" i="28" s="1"/>
  <c r="I87" i="57"/>
  <c r="I188" i="57" s="1"/>
  <c r="D34" i="67"/>
  <c r="E39" i="28" s="1"/>
  <c r="D108" i="57"/>
  <c r="C27" i="67"/>
  <c r="C101" i="57"/>
  <c r="M87" i="57"/>
  <c r="M188" i="57" s="1"/>
  <c r="J34" i="67"/>
  <c r="K39" i="28" s="1"/>
  <c r="J108" i="57"/>
  <c r="M27" i="67"/>
  <c r="N32" i="28" s="1"/>
  <c r="M101" i="57"/>
  <c r="J101" i="57"/>
  <c r="D10" i="28"/>
  <c r="O5" i="67"/>
  <c r="P10" i="28" s="1"/>
  <c r="F22" i="28"/>
  <c r="O17" i="67"/>
  <c r="P22" i="28" s="1"/>
  <c r="M95" i="57"/>
  <c r="M93" i="57" s="1"/>
  <c r="M235" i="57" s="1"/>
  <c r="M239" i="57" s="1"/>
  <c r="M18" i="67"/>
  <c r="N23" i="28" s="1"/>
  <c r="I7" i="35"/>
  <c r="I10" i="35" s="1"/>
  <c r="J12" i="56"/>
  <c r="J15" i="25"/>
  <c r="J18" i="25" s="1"/>
  <c r="O10" i="33"/>
  <c r="I18" i="67"/>
  <c r="J23" i="28" s="1"/>
  <c r="E95" i="57"/>
  <c r="E93" i="57" s="1"/>
  <c r="E235" i="57" s="1"/>
  <c r="E18" i="67"/>
  <c r="M7" i="35"/>
  <c r="M10" i="35" s="1"/>
  <c r="N12" i="56"/>
  <c r="N15" i="25"/>
  <c r="N18" i="25" s="1"/>
  <c r="H45" i="28"/>
  <c r="E7" i="35"/>
  <c r="E10" i="35" s="1"/>
  <c r="F15" i="25"/>
  <c r="F18" i="25" s="1"/>
  <c r="P9" i="56"/>
  <c r="F12" i="56"/>
  <c r="H12" i="9"/>
  <c r="G123" i="66" s="1"/>
  <c r="G21" i="66"/>
  <c r="G56" i="66" s="1"/>
  <c r="K12" i="62"/>
  <c r="Z8" i="62" s="1"/>
  <c r="Z10" i="62" s="1"/>
  <c r="K84" i="1"/>
  <c r="L17" i="13" s="1"/>
  <c r="L12" i="62"/>
  <c r="AA8" i="62" s="1"/>
  <c r="AA10" i="62" s="1"/>
  <c r="L84" i="1"/>
  <c r="M17" i="13" s="1"/>
  <c r="E84" i="51"/>
  <c r="O14" i="51"/>
  <c r="E93" i="1"/>
  <c r="O96" i="1"/>
  <c r="P20" i="50"/>
  <c r="H12" i="27"/>
  <c r="G127" i="66" s="1"/>
  <c r="G29" i="66"/>
  <c r="G69" i="66" s="1"/>
  <c r="V30" i="62"/>
  <c r="F83" i="51"/>
  <c r="F18" i="51"/>
  <c r="F92" i="1"/>
  <c r="K97" i="1"/>
  <c r="L16" i="50"/>
  <c r="N83" i="51"/>
  <c r="N92" i="1"/>
  <c r="N18" i="51"/>
  <c r="M16" i="50"/>
  <c r="M21" i="50" s="1"/>
  <c r="L97" i="1"/>
  <c r="J83" i="51"/>
  <c r="J92" i="1"/>
  <c r="J18" i="51"/>
  <c r="F84" i="51"/>
  <c r="F93" i="1"/>
  <c r="G17" i="50" s="1"/>
  <c r="K9" i="62"/>
  <c r="Z5" i="62" s="1"/>
  <c r="Z7" i="62" s="1"/>
  <c r="K83" i="1"/>
  <c r="H26" i="9"/>
  <c r="N84" i="51"/>
  <c r="N93" i="1"/>
  <c r="O17" i="50" s="1"/>
  <c r="J26" i="9"/>
  <c r="J84" i="51"/>
  <c r="J93" i="1"/>
  <c r="K17" i="50" s="1"/>
  <c r="L9" i="62"/>
  <c r="AA5" i="62" s="1"/>
  <c r="AA7" i="62" s="1"/>
  <c r="L83" i="1"/>
  <c r="E83" i="51"/>
  <c r="E18" i="51"/>
  <c r="E92" i="1"/>
  <c r="O13" i="51"/>
  <c r="P50" i="8"/>
  <c r="O20" i="8"/>
  <c r="N26" i="35"/>
  <c r="O8" i="24"/>
  <c r="M34" i="62"/>
  <c r="N43" i="27" s="1"/>
  <c r="M34" i="34"/>
  <c r="N43" i="9" s="1"/>
  <c r="M9" i="8"/>
  <c r="M10" i="8"/>
  <c r="M63" i="8" s="1"/>
  <c r="L9" i="8"/>
  <c r="L10" i="8"/>
  <c r="L63" i="8" s="1"/>
  <c r="K20" i="8"/>
  <c r="J26" i="35"/>
  <c r="K8" i="24"/>
  <c r="J8" i="24"/>
  <c r="J20" i="8"/>
  <c r="I26" i="35"/>
  <c r="J16" i="8"/>
  <c r="J22" i="8" s="1"/>
  <c r="J29" i="8"/>
  <c r="J39" i="8"/>
  <c r="J44" i="27"/>
  <c r="I10" i="24"/>
  <c r="I75" i="28"/>
  <c r="P28" i="8"/>
  <c r="I48" i="27"/>
  <c r="P38" i="8"/>
  <c r="H26" i="35"/>
  <c r="I8" i="24"/>
  <c r="I20" i="8"/>
  <c r="I48" i="9"/>
  <c r="H40" i="62"/>
  <c r="I49" i="27" s="1"/>
  <c r="G36" i="34"/>
  <c r="H45" i="9" s="1"/>
  <c r="G38" i="62"/>
  <c r="H47" i="27" s="1"/>
  <c r="G38" i="34"/>
  <c r="H47" i="9" s="1"/>
  <c r="H20" i="8"/>
  <c r="H8" i="24"/>
  <c r="G26" i="35"/>
  <c r="H11" i="24"/>
  <c r="G20" i="8"/>
  <c r="G8" i="24"/>
  <c r="F26" i="35"/>
  <c r="E41" i="8"/>
  <c r="D39" i="34" s="1"/>
  <c r="D39" i="62" s="1"/>
  <c r="D31" i="35" s="1"/>
  <c r="D30" i="35"/>
  <c r="E74" i="28" s="1"/>
  <c r="E40" i="8"/>
  <c r="E9" i="8"/>
  <c r="E10" i="8"/>
  <c r="E63" i="8" s="1"/>
  <c r="N19" i="24"/>
  <c r="K44" i="9"/>
  <c r="O44" i="9"/>
  <c r="K75" i="28"/>
  <c r="K48" i="9"/>
  <c r="K48" i="27"/>
  <c r="N30" i="35"/>
  <c r="O74" i="28" s="1"/>
  <c r="O41" i="8"/>
  <c r="N39" i="34" s="1"/>
  <c r="N39" i="62" s="1"/>
  <c r="N31" i="35" s="1"/>
  <c r="N38" i="34"/>
  <c r="O47" i="9" s="1"/>
  <c r="N38" i="62"/>
  <c r="O47" i="27" s="1"/>
  <c r="O40" i="8"/>
  <c r="G71" i="28"/>
  <c r="O16" i="24"/>
  <c r="G44" i="9"/>
  <c r="O46" i="9"/>
  <c r="O46" i="27"/>
  <c r="J40" i="62"/>
  <c r="K49" i="27" s="1"/>
  <c r="J40" i="34"/>
  <c r="K49" i="9" s="1"/>
  <c r="K46" i="9"/>
  <c r="G44" i="27"/>
  <c r="O17" i="24"/>
  <c r="D27" i="8"/>
  <c r="P7" i="8"/>
  <c r="D21" i="8"/>
  <c r="P21" i="8" s="1"/>
  <c r="D7" i="24"/>
  <c r="P7" i="24" s="1"/>
  <c r="D14" i="8"/>
  <c r="C32" i="35"/>
  <c r="D76" i="28" s="1"/>
  <c r="D77" i="28"/>
  <c r="P58" i="8"/>
  <c r="D14" i="24"/>
  <c r="D9" i="8"/>
  <c r="L104" i="1" l="1"/>
  <c r="O7" i="62"/>
  <c r="H9" i="65" s="1"/>
  <c r="H10" i="35"/>
  <c r="O5" i="34"/>
  <c r="D7" i="65" s="1"/>
  <c r="I19" i="34"/>
  <c r="C16" i="34"/>
  <c r="K21" i="66"/>
  <c r="K56" i="66" s="1"/>
  <c r="K96" i="66" s="1"/>
  <c r="L16" i="9"/>
  <c r="O7" i="34"/>
  <c r="D9" i="65" s="1"/>
  <c r="H8" i="34"/>
  <c r="H22" i="34"/>
  <c r="X179" i="57"/>
  <c r="J179" i="57" s="1"/>
  <c r="K192" i="57"/>
  <c r="K227" i="57" s="1"/>
  <c r="L27" i="17" s="1"/>
  <c r="K188" i="57"/>
  <c r="AD11" i="34"/>
  <c r="R13" i="34"/>
  <c r="R10" i="34"/>
  <c r="C14" i="62"/>
  <c r="M53" i="62"/>
  <c r="F239" i="57"/>
  <c r="F250" i="57" s="1"/>
  <c r="F258" i="57" s="1"/>
  <c r="G245" i="58"/>
  <c r="G251" i="58"/>
  <c r="G259" i="58" s="1"/>
  <c r="G264" i="58" s="1"/>
  <c r="K245" i="58"/>
  <c r="K250" i="58"/>
  <c r="N245" i="58"/>
  <c r="N250" i="58"/>
  <c r="I245" i="58"/>
  <c r="I250" i="58"/>
  <c r="J245" i="58"/>
  <c r="J250" i="58"/>
  <c r="D245" i="58"/>
  <c r="D250" i="58"/>
  <c r="H245" i="58"/>
  <c r="H250" i="58"/>
  <c r="G256" i="58"/>
  <c r="F245" i="58"/>
  <c r="F250" i="58"/>
  <c r="E244" i="58"/>
  <c r="E255" i="58" s="1"/>
  <c r="E263" i="58" s="1"/>
  <c r="E240" i="58"/>
  <c r="E251" i="58" s="1"/>
  <c r="E259" i="58" s="1"/>
  <c r="E239" i="58"/>
  <c r="E242" i="58"/>
  <c r="E253" i="58" s="1"/>
  <c r="E261" i="58" s="1"/>
  <c r="E243" i="58"/>
  <c r="E254" i="58" s="1"/>
  <c r="E262" i="58" s="1"/>
  <c r="L245" i="58"/>
  <c r="L250" i="58"/>
  <c r="C205" i="57"/>
  <c r="C197" i="57"/>
  <c r="C250" i="58"/>
  <c r="C245" i="58"/>
  <c r="M250" i="58"/>
  <c r="M245" i="58"/>
  <c r="P258" i="58"/>
  <c r="M207" i="57"/>
  <c r="P258" i="57"/>
  <c r="M250" i="57"/>
  <c r="M258" i="57" s="1"/>
  <c r="E17" i="18"/>
  <c r="P17" i="18" s="1"/>
  <c r="L21" i="50"/>
  <c r="M21" i="18"/>
  <c r="I207" i="57"/>
  <c r="L199" i="57"/>
  <c r="I189" i="57"/>
  <c r="L201" i="57"/>
  <c r="L197" i="57"/>
  <c r="E191" i="57"/>
  <c r="I108" i="57"/>
  <c r="J80" i="57"/>
  <c r="J181" i="57" s="1"/>
  <c r="I10" i="27"/>
  <c r="M97" i="1"/>
  <c r="W8" i="34"/>
  <c r="H65" i="62"/>
  <c r="H70" i="62" s="1"/>
  <c r="K104" i="1"/>
  <c r="L16" i="18"/>
  <c r="Z5" i="34"/>
  <c r="L13" i="9"/>
  <c r="N189" i="57"/>
  <c r="N192" i="57"/>
  <c r="N227" i="57" s="1"/>
  <c r="O27" i="17" s="1"/>
  <c r="N191" i="57"/>
  <c r="N190" i="57"/>
  <c r="M186" i="57"/>
  <c r="K216" i="57"/>
  <c r="J207" i="57"/>
  <c r="O100" i="1"/>
  <c r="O104" i="1" s="1"/>
  <c r="N21" i="50"/>
  <c r="H38" i="62"/>
  <c r="I47" i="27" s="1"/>
  <c r="H38" i="34"/>
  <c r="I47" i="9" s="1"/>
  <c r="F40" i="34"/>
  <c r="G49" i="9" s="1"/>
  <c r="G170" i="58"/>
  <c r="G170" i="61"/>
  <c r="G170" i="59"/>
  <c r="G170" i="60"/>
  <c r="J172" i="61"/>
  <c r="J172" i="60"/>
  <c r="J198" i="60" s="1"/>
  <c r="J172" i="59"/>
  <c r="J172" i="58"/>
  <c r="E174" i="61"/>
  <c r="E174" i="60"/>
  <c r="E174" i="59"/>
  <c r="E174" i="58"/>
  <c r="E216" i="58" s="1"/>
  <c r="M172" i="61"/>
  <c r="M172" i="60"/>
  <c r="M198" i="60" s="1"/>
  <c r="M172" i="59"/>
  <c r="M198" i="59" s="1"/>
  <c r="M172" i="58"/>
  <c r="L207" i="57"/>
  <c r="L173" i="61"/>
  <c r="L173" i="60"/>
  <c r="L173" i="59"/>
  <c r="L173" i="58"/>
  <c r="L207" i="58" s="1"/>
  <c r="N170" i="58"/>
  <c r="N170" i="61"/>
  <c r="N170" i="60"/>
  <c r="N170" i="59"/>
  <c r="K173" i="58"/>
  <c r="K207" i="58" s="1"/>
  <c r="K173" i="60"/>
  <c r="K173" i="59"/>
  <c r="K173" i="61"/>
  <c r="G171" i="58"/>
  <c r="G171" i="61"/>
  <c r="G189" i="61" s="1"/>
  <c r="G171" i="60"/>
  <c r="G171" i="59"/>
  <c r="G187" i="59" s="1"/>
  <c r="H171" i="61"/>
  <c r="H171" i="60"/>
  <c r="H171" i="59"/>
  <c r="H171" i="58"/>
  <c r="J173" i="61"/>
  <c r="J173" i="60"/>
  <c r="J173" i="59"/>
  <c r="J173" i="58"/>
  <c r="J207" i="58" s="1"/>
  <c r="E171" i="58"/>
  <c r="E171" i="61"/>
  <c r="E186" i="61" s="1"/>
  <c r="E171" i="60"/>
  <c r="E171" i="59"/>
  <c r="E187" i="59" s="1"/>
  <c r="E170" i="61"/>
  <c r="E177" i="61" s="1"/>
  <c r="E170" i="59"/>
  <c r="E170" i="60"/>
  <c r="E170" i="58"/>
  <c r="T170" i="57"/>
  <c r="F170" i="58"/>
  <c r="F170" i="61"/>
  <c r="F170" i="60"/>
  <c r="F170" i="59"/>
  <c r="F179" i="59" s="1"/>
  <c r="M173" i="58"/>
  <c r="M207" i="58" s="1"/>
  <c r="M173" i="61"/>
  <c r="M173" i="60"/>
  <c r="M207" i="60" s="1"/>
  <c r="M173" i="59"/>
  <c r="L170" i="61"/>
  <c r="L170" i="60"/>
  <c r="L170" i="59"/>
  <c r="L170" i="58"/>
  <c r="N199" i="57"/>
  <c r="N172" i="61"/>
  <c r="N198" i="61" s="1"/>
  <c r="N172" i="60"/>
  <c r="N172" i="59"/>
  <c r="N198" i="59" s="1"/>
  <c r="N172" i="58"/>
  <c r="N171" i="61"/>
  <c r="N171" i="60"/>
  <c r="N171" i="59"/>
  <c r="N171" i="58"/>
  <c r="C174" i="58"/>
  <c r="C216" i="58" s="1"/>
  <c r="C174" i="61"/>
  <c r="C174" i="60"/>
  <c r="C174" i="59"/>
  <c r="D171" i="61"/>
  <c r="D186" i="61" s="1"/>
  <c r="D171" i="60"/>
  <c r="D187" i="60" s="1"/>
  <c r="D171" i="59"/>
  <c r="D188" i="59" s="1"/>
  <c r="D171" i="58"/>
  <c r="K174" i="60"/>
  <c r="K174" i="61"/>
  <c r="K174" i="59"/>
  <c r="K174" i="58"/>
  <c r="K216" i="58" s="1"/>
  <c r="I171" i="58"/>
  <c r="I171" i="61"/>
  <c r="I188" i="61" s="1"/>
  <c r="I171" i="59"/>
  <c r="I189" i="59" s="1"/>
  <c r="I171" i="60"/>
  <c r="I170" i="61"/>
  <c r="I170" i="60"/>
  <c r="I170" i="58"/>
  <c r="I170" i="59"/>
  <c r="K172" i="61"/>
  <c r="K172" i="58"/>
  <c r="K172" i="59"/>
  <c r="K198" i="59" s="1"/>
  <c r="K172" i="60"/>
  <c r="K198" i="60" s="1"/>
  <c r="G173" i="58"/>
  <c r="G173" i="60"/>
  <c r="G207" i="60" s="1"/>
  <c r="G173" i="61"/>
  <c r="G173" i="59"/>
  <c r="G172" i="60"/>
  <c r="G198" i="60" s="1"/>
  <c r="G172" i="59"/>
  <c r="G172" i="61"/>
  <c r="G199" i="61" s="1"/>
  <c r="G172" i="58"/>
  <c r="H172" i="61"/>
  <c r="H172" i="60"/>
  <c r="H198" i="60" s="1"/>
  <c r="H172" i="59"/>
  <c r="H172" i="58"/>
  <c r="J174" i="58"/>
  <c r="J216" i="58" s="1"/>
  <c r="J174" i="61"/>
  <c r="J174" i="60"/>
  <c r="J174" i="59"/>
  <c r="E172" i="61"/>
  <c r="E172" i="60"/>
  <c r="E198" i="60" s="1"/>
  <c r="E172" i="59"/>
  <c r="E198" i="59" s="1"/>
  <c r="E172" i="58"/>
  <c r="F172" i="61"/>
  <c r="F172" i="60"/>
  <c r="F198" i="60" s="1"/>
  <c r="F172" i="59"/>
  <c r="F172" i="58"/>
  <c r="F171" i="61"/>
  <c r="F171" i="60"/>
  <c r="F188" i="60" s="1"/>
  <c r="F171" i="59"/>
  <c r="F171" i="58"/>
  <c r="M174" i="61"/>
  <c r="M174" i="60"/>
  <c r="M174" i="59"/>
  <c r="M174" i="58"/>
  <c r="M216" i="58" s="1"/>
  <c r="L171" i="61"/>
  <c r="L171" i="60"/>
  <c r="L171" i="59"/>
  <c r="L189" i="59" s="1"/>
  <c r="L171" i="58"/>
  <c r="N173" i="61"/>
  <c r="N173" i="60"/>
  <c r="N207" i="60" s="1"/>
  <c r="N173" i="59"/>
  <c r="N207" i="59" s="1"/>
  <c r="N173" i="58"/>
  <c r="C172" i="58"/>
  <c r="C172" i="60"/>
  <c r="C198" i="60" s="1"/>
  <c r="C172" i="61"/>
  <c r="C172" i="59"/>
  <c r="C198" i="59" s="1"/>
  <c r="C173" i="59"/>
  <c r="C173" i="61"/>
  <c r="C173" i="58"/>
  <c r="C207" i="58" s="1"/>
  <c r="C173" i="60"/>
  <c r="C207" i="60" s="1"/>
  <c r="D172" i="61"/>
  <c r="D172" i="60"/>
  <c r="D198" i="60" s="1"/>
  <c r="D172" i="59"/>
  <c r="D198" i="59" s="1"/>
  <c r="D172" i="58"/>
  <c r="K170" i="60"/>
  <c r="K170" i="61"/>
  <c r="K178" i="61" s="1"/>
  <c r="K170" i="59"/>
  <c r="K170" i="58"/>
  <c r="I172" i="61"/>
  <c r="I172" i="60"/>
  <c r="I198" i="60" s="1"/>
  <c r="I172" i="59"/>
  <c r="I198" i="59" s="1"/>
  <c r="I172" i="58"/>
  <c r="V170" i="57"/>
  <c r="H170" i="61"/>
  <c r="H178" i="61" s="1"/>
  <c r="H170" i="60"/>
  <c r="H170" i="59"/>
  <c r="H179" i="59" s="1"/>
  <c r="H170" i="58"/>
  <c r="J171" i="61"/>
  <c r="J171" i="60"/>
  <c r="J186" i="60" s="1"/>
  <c r="J171" i="59"/>
  <c r="J171" i="58"/>
  <c r="F174" i="58"/>
  <c r="F216" i="58" s="1"/>
  <c r="F174" i="61"/>
  <c r="F174" i="60"/>
  <c r="F174" i="59"/>
  <c r="L216" i="57"/>
  <c r="L226" i="57" s="1"/>
  <c r="L174" i="61"/>
  <c r="L174" i="60"/>
  <c r="L174" i="59"/>
  <c r="L174" i="58"/>
  <c r="L216" i="58" s="1"/>
  <c r="C187" i="57"/>
  <c r="C171" i="61"/>
  <c r="C189" i="61" s="1"/>
  <c r="C171" i="60"/>
  <c r="C190" i="60" s="1"/>
  <c r="C171" i="58"/>
  <c r="C171" i="59"/>
  <c r="C187" i="59" s="1"/>
  <c r="R170" i="57"/>
  <c r="D170" i="61"/>
  <c r="D178" i="61" s="1"/>
  <c r="D170" i="60"/>
  <c r="D170" i="59"/>
  <c r="D179" i="59" s="1"/>
  <c r="D170" i="58"/>
  <c r="I174" i="61"/>
  <c r="I174" i="60"/>
  <c r="I174" i="59"/>
  <c r="I174" i="58"/>
  <c r="I216" i="58" s="1"/>
  <c r="K207" i="57"/>
  <c r="I216" i="57"/>
  <c r="G174" i="59"/>
  <c r="G174" i="60"/>
  <c r="G216" i="60" s="1"/>
  <c r="G174" i="58"/>
  <c r="G216" i="58" s="1"/>
  <c r="G174" i="61"/>
  <c r="H174" i="61"/>
  <c r="H174" i="60"/>
  <c r="H174" i="59"/>
  <c r="H174" i="58"/>
  <c r="H216" i="58" s="1"/>
  <c r="H173" i="61"/>
  <c r="H173" i="60"/>
  <c r="H173" i="59"/>
  <c r="H173" i="58"/>
  <c r="H207" i="58" s="1"/>
  <c r="J170" i="58"/>
  <c r="J170" i="61"/>
  <c r="J177" i="61" s="1"/>
  <c r="J170" i="60"/>
  <c r="J170" i="59"/>
  <c r="J177" i="59" s="1"/>
  <c r="E173" i="58"/>
  <c r="E207" i="58" s="1"/>
  <c r="E173" i="61"/>
  <c r="E173" i="60"/>
  <c r="E207" i="60" s="1"/>
  <c r="E173" i="59"/>
  <c r="F173" i="61"/>
  <c r="F173" i="60"/>
  <c r="F173" i="59"/>
  <c r="F173" i="58"/>
  <c r="F207" i="58" s="1"/>
  <c r="M171" i="58"/>
  <c r="M192" i="58" s="1"/>
  <c r="M227" i="58" s="1"/>
  <c r="N20" i="52" s="1"/>
  <c r="M171" i="61"/>
  <c r="M187" i="61" s="1"/>
  <c r="M171" i="60"/>
  <c r="M171" i="59"/>
  <c r="M186" i="59" s="1"/>
  <c r="AA170" i="57"/>
  <c r="M170" i="61"/>
  <c r="M170" i="59"/>
  <c r="M170" i="60"/>
  <c r="M170" i="58"/>
  <c r="L200" i="57"/>
  <c r="L172" i="61"/>
  <c r="L172" i="60"/>
  <c r="L198" i="60" s="1"/>
  <c r="L172" i="59"/>
  <c r="L172" i="58"/>
  <c r="N174" i="58"/>
  <c r="N216" i="58" s="1"/>
  <c r="N174" i="61"/>
  <c r="N174" i="60"/>
  <c r="N216" i="60" s="1"/>
  <c r="N174" i="59"/>
  <c r="C170" i="61"/>
  <c r="C170" i="60"/>
  <c r="C170" i="58"/>
  <c r="C170" i="59"/>
  <c r="D174" i="61"/>
  <c r="D174" i="60"/>
  <c r="D174" i="59"/>
  <c r="D174" i="58"/>
  <c r="D216" i="58" s="1"/>
  <c r="D173" i="61"/>
  <c r="D173" i="60"/>
  <c r="D173" i="59"/>
  <c r="D173" i="58"/>
  <c r="D207" i="58" s="1"/>
  <c r="K171" i="58"/>
  <c r="K171" i="59"/>
  <c r="K187" i="59" s="1"/>
  <c r="K171" i="61"/>
  <c r="K187" i="61" s="1"/>
  <c r="K171" i="60"/>
  <c r="I173" i="58"/>
  <c r="I207" i="58" s="1"/>
  <c r="I173" i="61"/>
  <c r="I173" i="60"/>
  <c r="I207" i="60" s="1"/>
  <c r="I173" i="59"/>
  <c r="W170" i="57"/>
  <c r="L196" i="57"/>
  <c r="N201" i="57"/>
  <c r="S170" i="57"/>
  <c r="N187" i="57"/>
  <c r="G207" i="57"/>
  <c r="L186" i="61"/>
  <c r="U170" i="57"/>
  <c r="N200" i="57"/>
  <c r="Z170" i="57"/>
  <c r="Q170" i="57"/>
  <c r="J216" i="57"/>
  <c r="M216" i="57"/>
  <c r="N207" i="57"/>
  <c r="Y170" i="57"/>
  <c r="N197" i="57"/>
  <c r="N198" i="57"/>
  <c r="N196" i="57"/>
  <c r="M80" i="57"/>
  <c r="K80" i="57"/>
  <c r="K6" i="67"/>
  <c r="L11" i="28" s="1"/>
  <c r="E115" i="66"/>
  <c r="AB170" i="57"/>
  <c r="D18" i="25"/>
  <c r="P18" i="25" s="1"/>
  <c r="P8" i="25"/>
  <c r="N48" i="27"/>
  <c r="N16" i="9"/>
  <c r="F244" i="57"/>
  <c r="F255" i="57" s="1"/>
  <c r="F263" i="57" s="1"/>
  <c r="F243" i="57"/>
  <c r="F254" i="57" s="1"/>
  <c r="F262" i="57" s="1"/>
  <c r="L245" i="57"/>
  <c r="L250" i="57"/>
  <c r="M240" i="57"/>
  <c r="M251" i="57" s="1"/>
  <c r="M259" i="57" s="1"/>
  <c r="M244" i="57"/>
  <c r="M255" i="57" s="1"/>
  <c r="M263" i="57" s="1"/>
  <c r="M243" i="57"/>
  <c r="M254" i="57" s="1"/>
  <c r="M262" i="57" s="1"/>
  <c r="M242" i="57"/>
  <c r="M253" i="57" s="1"/>
  <c r="M261" i="57" s="1"/>
  <c r="F240" i="57"/>
  <c r="F251" i="57" s="1"/>
  <c r="F259" i="57" s="1"/>
  <c r="K94" i="57"/>
  <c r="K235" i="57"/>
  <c r="H240" i="57"/>
  <c r="H251" i="57" s="1"/>
  <c r="H259" i="57" s="1"/>
  <c r="H242" i="57"/>
  <c r="H253" i="57" s="1"/>
  <c r="H261" i="57" s="1"/>
  <c r="H243" i="57"/>
  <c r="H254" i="57" s="1"/>
  <c r="H262" i="57" s="1"/>
  <c r="H244" i="57"/>
  <c r="H255" i="57" s="1"/>
  <c r="H263" i="57" s="1"/>
  <c r="H239" i="57"/>
  <c r="C245" i="57"/>
  <c r="C250" i="57"/>
  <c r="D245" i="57"/>
  <c r="D250" i="57"/>
  <c r="G240" i="57"/>
  <c r="G251" i="57" s="1"/>
  <c r="G259" i="57" s="1"/>
  <c r="G243" i="57"/>
  <c r="G254" i="57" s="1"/>
  <c r="G262" i="57" s="1"/>
  <c r="G239" i="57"/>
  <c r="G242" i="57"/>
  <c r="G253" i="57" s="1"/>
  <c r="G261" i="57" s="1"/>
  <c r="G244" i="57"/>
  <c r="G255" i="57" s="1"/>
  <c r="G263" i="57" s="1"/>
  <c r="I94" i="57"/>
  <c r="I235" i="57"/>
  <c r="E239" i="57"/>
  <c r="E240" i="57"/>
  <c r="E251" i="57" s="1"/>
  <c r="E259" i="57" s="1"/>
  <c r="E242" i="57"/>
  <c r="E253" i="57" s="1"/>
  <c r="E261" i="57" s="1"/>
  <c r="E243" i="57"/>
  <c r="E254" i="57" s="1"/>
  <c r="E262" i="57" s="1"/>
  <c r="E244" i="57"/>
  <c r="E255" i="57" s="1"/>
  <c r="E263" i="57" s="1"/>
  <c r="J239" i="57"/>
  <c r="J240" i="57"/>
  <c r="J251" i="57" s="1"/>
  <c r="J259" i="57" s="1"/>
  <c r="J242" i="57"/>
  <c r="J253" i="57" s="1"/>
  <c r="J261" i="57" s="1"/>
  <c r="J243" i="57"/>
  <c r="J254" i="57" s="1"/>
  <c r="J262" i="57" s="1"/>
  <c r="J244" i="57"/>
  <c r="J255" i="57" s="1"/>
  <c r="J263" i="57" s="1"/>
  <c r="X178" i="57"/>
  <c r="X180" i="57"/>
  <c r="X181" i="57"/>
  <c r="X177" i="57"/>
  <c r="X182" i="57"/>
  <c r="P10" i="13"/>
  <c r="E29" i="66"/>
  <c r="E69" i="66" s="1"/>
  <c r="N48" i="9"/>
  <c r="D14" i="83"/>
  <c r="P14" i="83" s="1"/>
  <c r="M19" i="24"/>
  <c r="M66" i="8" s="1"/>
  <c r="M67" i="8" s="1"/>
  <c r="J32" i="8"/>
  <c r="O42" i="8"/>
  <c r="N46" i="27"/>
  <c r="J42" i="8"/>
  <c r="F39" i="34"/>
  <c r="F39" i="62" s="1"/>
  <c r="F31" i="35" s="1"/>
  <c r="G75" i="28" s="1"/>
  <c r="G39" i="34"/>
  <c r="G39" i="62" s="1"/>
  <c r="G31" i="35" s="1"/>
  <c r="H75" i="28" s="1"/>
  <c r="F19" i="24"/>
  <c r="F66" i="8" s="1"/>
  <c r="F67" i="8" s="1"/>
  <c r="E39" i="34"/>
  <c r="E39" i="62" s="1"/>
  <c r="E31" i="35" s="1"/>
  <c r="F75" i="28" s="1"/>
  <c r="G37" i="34"/>
  <c r="G37" i="62" s="1"/>
  <c r="G29" i="35" s="1"/>
  <c r="H73" i="28" s="1"/>
  <c r="L19" i="24"/>
  <c r="K39" i="34"/>
  <c r="K39" i="62" s="1"/>
  <c r="K31" i="35" s="1"/>
  <c r="G32" i="8"/>
  <c r="F37" i="34"/>
  <c r="I19" i="24"/>
  <c r="I66" i="8" s="1"/>
  <c r="I67" i="8" s="1"/>
  <c r="H37" i="34"/>
  <c r="H37" i="62" s="1"/>
  <c r="H29" i="35" s="1"/>
  <c r="I73" i="28" s="1"/>
  <c r="N46" i="9"/>
  <c r="K40" i="62"/>
  <c r="L49" i="27" s="1"/>
  <c r="F8" i="24"/>
  <c r="E34" i="34" s="1"/>
  <c r="G40" i="34"/>
  <c r="H49" i="9" s="1"/>
  <c r="E26" i="35"/>
  <c r="F70" i="28" s="1"/>
  <c r="F20" i="8"/>
  <c r="O27" i="35"/>
  <c r="D186" i="60"/>
  <c r="E36" i="34"/>
  <c r="F45" i="9" s="1"/>
  <c r="E40" i="34"/>
  <c r="F49" i="9" s="1"/>
  <c r="G42" i="8"/>
  <c r="H42" i="8"/>
  <c r="H32" i="8"/>
  <c r="P17" i="83"/>
  <c r="I32" i="8"/>
  <c r="F32" i="8"/>
  <c r="F42" i="8"/>
  <c r="G188" i="61"/>
  <c r="G191" i="59"/>
  <c r="G70" i="28"/>
  <c r="H70" i="28"/>
  <c r="O70" i="28"/>
  <c r="K70" i="28"/>
  <c r="G40" i="62"/>
  <c r="H49" i="27" s="1"/>
  <c r="C189" i="57"/>
  <c r="C190" i="57"/>
  <c r="C191" i="57"/>
  <c r="C192" i="57"/>
  <c r="C227" i="57" s="1"/>
  <c r="D27" i="17" s="1"/>
  <c r="C186" i="57"/>
  <c r="O6" i="34"/>
  <c r="D8" i="65" s="1"/>
  <c r="P9" i="9"/>
  <c r="H21" i="18"/>
  <c r="P19" i="18"/>
  <c r="H36" i="62"/>
  <c r="I45" i="27" s="1"/>
  <c r="J19" i="24"/>
  <c r="J66" i="8" s="1"/>
  <c r="J67" i="8" s="1"/>
  <c r="I11" i="24"/>
  <c r="H36" i="34"/>
  <c r="I45" i="9" s="1"/>
  <c r="J46" i="27"/>
  <c r="O33" i="35"/>
  <c r="L39" i="65" s="1"/>
  <c r="I40" i="34"/>
  <c r="J49" i="9" s="1"/>
  <c r="P65" i="8"/>
  <c r="E21" i="18"/>
  <c r="F12" i="9"/>
  <c r="E123" i="66" s="1"/>
  <c r="G19" i="24"/>
  <c r="N66" i="8"/>
  <c r="N67" i="8" s="1"/>
  <c r="K66" i="8"/>
  <c r="K67" i="8" s="1"/>
  <c r="D101" i="57"/>
  <c r="D84" i="1"/>
  <c r="E17" i="13" s="1"/>
  <c r="F46" i="27"/>
  <c r="F46" i="9"/>
  <c r="E80" i="57"/>
  <c r="E180" i="57" s="1"/>
  <c r="E38" i="62"/>
  <c r="F47" i="27" s="1"/>
  <c r="F11" i="24"/>
  <c r="E36" i="62"/>
  <c r="F45" i="27" s="1"/>
  <c r="C8" i="62"/>
  <c r="R31" i="62" s="1"/>
  <c r="O6" i="62"/>
  <c r="H8" i="65" s="1"/>
  <c r="C64" i="62"/>
  <c r="E69" i="62" s="1"/>
  <c r="D9" i="27"/>
  <c r="P9" i="27" s="1"/>
  <c r="O32" i="1"/>
  <c r="C8" i="34"/>
  <c r="D80" i="57"/>
  <c r="O41" i="34"/>
  <c r="D48" i="65" s="1"/>
  <c r="M13" i="67"/>
  <c r="N18" i="28" s="1"/>
  <c r="L6" i="67"/>
  <c r="M11" i="28" s="1"/>
  <c r="L80" i="57"/>
  <c r="L28" i="56"/>
  <c r="H28" i="56"/>
  <c r="K20" i="67"/>
  <c r="L25" i="28" s="1"/>
  <c r="K82" i="66"/>
  <c r="K37" i="66"/>
  <c r="L49" i="28"/>
  <c r="K131" i="66" s="1"/>
  <c r="G26" i="56"/>
  <c r="G27" i="56"/>
  <c r="K26" i="56"/>
  <c r="K27" i="56"/>
  <c r="I27" i="56"/>
  <c r="I26" i="56"/>
  <c r="O26" i="56"/>
  <c r="O27" i="56"/>
  <c r="C72" i="57"/>
  <c r="D72" i="57" s="1"/>
  <c r="E72" i="57" s="1"/>
  <c r="F72" i="57" s="1"/>
  <c r="G72" i="57" s="1"/>
  <c r="H72" i="57" s="1"/>
  <c r="I72" i="57" s="1"/>
  <c r="J72" i="57" s="1"/>
  <c r="K72" i="57" s="1"/>
  <c r="L72" i="57" s="1"/>
  <c r="M72" i="57" s="1"/>
  <c r="N72" i="57" s="1"/>
  <c r="J27" i="56"/>
  <c r="J26" i="56"/>
  <c r="P19" i="23"/>
  <c r="E16" i="27"/>
  <c r="D87" i="57"/>
  <c r="N108" i="57"/>
  <c r="N216" i="57" s="1"/>
  <c r="J27" i="67"/>
  <c r="K32" i="28" s="1"/>
  <c r="G94" i="57"/>
  <c r="G20" i="67"/>
  <c r="H25" i="28" s="1"/>
  <c r="K89" i="62"/>
  <c r="K90" i="62" s="1"/>
  <c r="K91" i="62"/>
  <c r="K92" i="62" s="1"/>
  <c r="N73" i="62"/>
  <c r="N74" i="62" s="1"/>
  <c r="N75" i="62"/>
  <c r="L20" i="67"/>
  <c r="M25" i="28" s="1"/>
  <c r="L94" i="59"/>
  <c r="N84" i="62"/>
  <c r="N85" i="62"/>
  <c r="D46" i="28"/>
  <c r="P46" i="28" s="1"/>
  <c r="O8" i="35"/>
  <c r="L10" i="65" s="1"/>
  <c r="K26" i="9"/>
  <c r="I63" i="62"/>
  <c r="K68" i="62" s="1"/>
  <c r="J8" i="27"/>
  <c r="P8" i="27" s="1"/>
  <c r="I8" i="62"/>
  <c r="K23" i="9"/>
  <c r="L13" i="67"/>
  <c r="M18" i="28" s="1"/>
  <c r="L87" i="57"/>
  <c r="L188" i="57" s="1"/>
  <c r="G26" i="9"/>
  <c r="O10" i="9"/>
  <c r="P10" i="9" s="1"/>
  <c r="N8" i="34"/>
  <c r="D20" i="23"/>
  <c r="O124" i="1"/>
  <c r="O125" i="1" s="1"/>
  <c r="C125" i="1"/>
  <c r="J8" i="9"/>
  <c r="I8" i="34"/>
  <c r="K23" i="27"/>
  <c r="L20" i="19"/>
  <c r="M13" i="9"/>
  <c r="AA5" i="34"/>
  <c r="N8" i="62"/>
  <c r="N65" i="62"/>
  <c r="O65" i="62" s="1"/>
  <c r="O10" i="27"/>
  <c r="D20" i="19"/>
  <c r="O110" i="1"/>
  <c r="F101" i="59"/>
  <c r="F27" i="67"/>
  <c r="G32" i="28" s="1"/>
  <c r="K69" i="62"/>
  <c r="I16" i="83"/>
  <c r="I5" i="83"/>
  <c r="H110" i="66" s="1"/>
  <c r="AD52" i="34"/>
  <c r="J21" i="66"/>
  <c r="J56" i="66" s="1"/>
  <c r="K12" i="9"/>
  <c r="J123" i="66" s="1"/>
  <c r="K12" i="27"/>
  <c r="J127" i="66" s="1"/>
  <c r="J29" i="66"/>
  <c r="J69" i="66" s="1"/>
  <c r="M115" i="66"/>
  <c r="N23" i="64"/>
  <c r="O4" i="67"/>
  <c r="P9" i="28" s="1"/>
  <c r="H80" i="57"/>
  <c r="H6" i="67"/>
  <c r="I11" i="28" s="1"/>
  <c r="H75" i="62"/>
  <c r="H77" i="62" s="1"/>
  <c r="G6" i="67"/>
  <c r="H11" i="28" s="1"/>
  <c r="G80" i="57"/>
  <c r="G97" i="1"/>
  <c r="H21" i="50"/>
  <c r="G13" i="67"/>
  <c r="H18" i="28" s="1"/>
  <c r="G87" i="57"/>
  <c r="G188" i="57" s="1"/>
  <c r="V21" i="62"/>
  <c r="G11" i="62"/>
  <c r="V43" i="62"/>
  <c r="V36" i="62"/>
  <c r="F13" i="67"/>
  <c r="G18" i="28" s="1"/>
  <c r="F87" i="57"/>
  <c r="F188" i="57" s="1"/>
  <c r="H83" i="62"/>
  <c r="H81" i="62"/>
  <c r="H82" i="62" s="1"/>
  <c r="G12" i="9"/>
  <c r="F123" i="66" s="1"/>
  <c r="F21" i="66"/>
  <c r="F56" i="66" s="1"/>
  <c r="G12" i="27"/>
  <c r="F127" i="66" s="1"/>
  <c r="F29" i="66"/>
  <c r="F69" i="66" s="1"/>
  <c r="F80" i="61"/>
  <c r="F6" i="67"/>
  <c r="G11" i="28" s="1"/>
  <c r="J21" i="50"/>
  <c r="I97" i="1"/>
  <c r="C80" i="57"/>
  <c r="C10" i="35"/>
  <c r="P8" i="9"/>
  <c r="H19" i="24"/>
  <c r="I40" i="62"/>
  <c r="J49" i="27" s="1"/>
  <c r="D97" i="1"/>
  <c r="P19" i="50"/>
  <c r="G115" i="66"/>
  <c r="H23" i="64"/>
  <c r="J115" i="66"/>
  <c r="K23" i="64"/>
  <c r="N115" i="66"/>
  <c r="O23" i="64"/>
  <c r="M16" i="83"/>
  <c r="M5" i="83"/>
  <c r="L110" i="66" s="1"/>
  <c r="E16" i="83"/>
  <c r="E5" i="83"/>
  <c r="D110" i="66" s="1"/>
  <c r="F115" i="66"/>
  <c r="G23" i="64"/>
  <c r="K115" i="66"/>
  <c r="L23" i="64"/>
  <c r="I13" i="9"/>
  <c r="W5" i="34"/>
  <c r="J13" i="9"/>
  <c r="X5" i="34"/>
  <c r="P13" i="83"/>
  <c r="H19" i="27"/>
  <c r="J19" i="27"/>
  <c r="O19" i="27"/>
  <c r="M19" i="27"/>
  <c r="L19" i="27"/>
  <c r="O95" i="1"/>
  <c r="C15" i="62"/>
  <c r="R11" i="62" s="1"/>
  <c r="O85" i="51"/>
  <c r="C85" i="1"/>
  <c r="E15" i="62"/>
  <c r="T11" i="62" s="1"/>
  <c r="E85" i="1"/>
  <c r="F18" i="13" s="1"/>
  <c r="F15" i="62"/>
  <c r="U11" i="62" s="1"/>
  <c r="F85" i="1"/>
  <c r="G18" i="13" s="1"/>
  <c r="D18" i="50"/>
  <c r="P18" i="50" s="1"/>
  <c r="O94" i="1"/>
  <c r="L40" i="34"/>
  <c r="M49" i="9" s="1"/>
  <c r="P14" i="24"/>
  <c r="P76" i="28"/>
  <c r="D10" i="8"/>
  <c r="P77" i="28"/>
  <c r="M61" i="66"/>
  <c r="E186" i="57"/>
  <c r="E192" i="57"/>
  <c r="E227" i="57" s="1"/>
  <c r="F27" i="17" s="1"/>
  <c r="E189" i="57"/>
  <c r="E187" i="57"/>
  <c r="P12" i="56"/>
  <c r="D43" i="28"/>
  <c r="P43" i="28" s="1"/>
  <c r="O5" i="35"/>
  <c r="L7" i="65" s="1"/>
  <c r="E190" i="57"/>
  <c r="F23" i="27"/>
  <c r="D14" i="62"/>
  <c r="S44" i="62"/>
  <c r="S23" i="62"/>
  <c r="S37" i="62"/>
  <c r="D20" i="27"/>
  <c r="O6" i="35"/>
  <c r="L8" i="65" s="1"/>
  <c r="D44" i="28"/>
  <c r="P44" i="28" s="1"/>
  <c r="D23" i="9"/>
  <c r="D23" i="27"/>
  <c r="C83" i="1"/>
  <c r="C9" i="62"/>
  <c r="R5" i="62" s="1"/>
  <c r="P13" i="25"/>
  <c r="D16" i="28"/>
  <c r="O11" i="67"/>
  <c r="P16" i="28" s="1"/>
  <c r="E68" i="62"/>
  <c r="D16" i="50"/>
  <c r="C97" i="1"/>
  <c r="E70" i="62"/>
  <c r="E91" i="62" s="1"/>
  <c r="P10" i="27"/>
  <c r="AC5" i="34"/>
  <c r="O13" i="9"/>
  <c r="S5" i="34"/>
  <c r="E13" i="9"/>
  <c r="N16" i="13"/>
  <c r="N13" i="27"/>
  <c r="AB30" i="62"/>
  <c r="E16" i="13"/>
  <c r="E13" i="27"/>
  <c r="S30" i="62"/>
  <c r="O18" i="1"/>
  <c r="N40" i="34"/>
  <c r="O49" i="9" s="1"/>
  <c r="P10" i="24"/>
  <c r="N40" i="62"/>
  <c r="O49" i="27" s="1"/>
  <c r="M190" i="57"/>
  <c r="E47" i="28"/>
  <c r="O9" i="35"/>
  <c r="L11" i="65" s="1"/>
  <c r="I47" i="28"/>
  <c r="F108" i="57"/>
  <c r="F34" i="67"/>
  <c r="G39" i="28" s="1"/>
  <c r="O49" i="28"/>
  <c r="N131" i="66" s="1"/>
  <c r="N37" i="66"/>
  <c r="N82" i="66"/>
  <c r="G37" i="28"/>
  <c r="O32" i="67"/>
  <c r="P37" i="28" s="1"/>
  <c r="P17" i="25"/>
  <c r="F82" i="66"/>
  <c r="F37" i="66"/>
  <c r="G49" i="28"/>
  <c r="F131" i="66" s="1"/>
  <c r="J82" i="66"/>
  <c r="J96" i="66" s="1"/>
  <c r="K49" i="28"/>
  <c r="J131" i="66" s="1"/>
  <c r="J37" i="66"/>
  <c r="M47" i="28"/>
  <c r="J16" i="27"/>
  <c r="N26" i="9"/>
  <c r="E12" i="9"/>
  <c r="D123" i="66" s="1"/>
  <c r="D21" i="66"/>
  <c r="D56" i="66" s="1"/>
  <c r="AB5" i="34"/>
  <c r="N13" i="9"/>
  <c r="E12" i="27"/>
  <c r="D127" i="66" s="1"/>
  <c r="D29" i="66"/>
  <c r="D69" i="66" s="1"/>
  <c r="S31" i="62"/>
  <c r="N12" i="27"/>
  <c r="M127" i="66" s="1"/>
  <c r="AB31" i="62"/>
  <c r="M29" i="66"/>
  <c r="M69" i="66" s="1"/>
  <c r="F16" i="9"/>
  <c r="T8" i="34"/>
  <c r="O12" i="34"/>
  <c r="L29" i="66"/>
  <c r="L69" i="66" s="1"/>
  <c r="M12" i="27"/>
  <c r="L127" i="66" s="1"/>
  <c r="D26" i="9"/>
  <c r="H84" i="1"/>
  <c r="I17" i="13" s="1"/>
  <c r="H12" i="62"/>
  <c r="W8" i="62" s="1"/>
  <c r="W10" i="62" s="1"/>
  <c r="H97" i="1"/>
  <c r="I16" i="50"/>
  <c r="I21" i="50" s="1"/>
  <c r="J16" i="13"/>
  <c r="I12" i="27"/>
  <c r="H127" i="66" s="1"/>
  <c r="H29" i="66"/>
  <c r="H69" i="66" s="1"/>
  <c r="M26" i="9"/>
  <c r="H21" i="66"/>
  <c r="H56" i="66" s="1"/>
  <c r="I12" i="9"/>
  <c r="H123" i="66" s="1"/>
  <c r="H9" i="62"/>
  <c r="W5" i="62" s="1"/>
  <c r="W7" i="62" s="1"/>
  <c r="H83" i="1"/>
  <c r="N12" i="9"/>
  <c r="M123" i="66" s="1"/>
  <c r="M21" i="66"/>
  <c r="M56" i="66" s="1"/>
  <c r="O9" i="34"/>
  <c r="T5" i="34"/>
  <c r="F13" i="9"/>
  <c r="H17" i="13"/>
  <c r="I26" i="9"/>
  <c r="J13" i="27"/>
  <c r="H16" i="27"/>
  <c r="M12" i="9"/>
  <c r="L123" i="66" s="1"/>
  <c r="L21" i="66"/>
  <c r="L56" i="66" s="1"/>
  <c r="G200" i="61"/>
  <c r="I178" i="57"/>
  <c r="I181" i="57"/>
  <c r="I180" i="57"/>
  <c r="I177" i="57"/>
  <c r="I182" i="57"/>
  <c r="D18" i="28"/>
  <c r="I191" i="57"/>
  <c r="I186" i="57"/>
  <c r="H186" i="57"/>
  <c r="H187" i="57"/>
  <c r="H192" i="57"/>
  <c r="H227" i="57" s="1"/>
  <c r="I27" i="17" s="1"/>
  <c r="H189" i="57"/>
  <c r="H190" i="57"/>
  <c r="H191" i="57"/>
  <c r="K186" i="57"/>
  <c r="G205" i="57"/>
  <c r="G207" i="59"/>
  <c r="G210" i="57"/>
  <c r="G208" i="57"/>
  <c r="G206" i="57"/>
  <c r="G209" i="57"/>
  <c r="L191" i="59"/>
  <c r="J180" i="59"/>
  <c r="D32" i="28"/>
  <c r="M192" i="57"/>
  <c r="M227" i="57" s="1"/>
  <c r="N27" i="17" s="1"/>
  <c r="M187" i="57"/>
  <c r="I192" i="57"/>
  <c r="I227" i="57" s="1"/>
  <c r="J27" i="17" s="1"/>
  <c r="I187" i="57"/>
  <c r="H186" i="60"/>
  <c r="H187" i="60"/>
  <c r="H189" i="60"/>
  <c r="H190" i="60"/>
  <c r="H192" i="60"/>
  <c r="H227" i="60" s="1"/>
  <c r="I20" i="54" s="1"/>
  <c r="H191" i="60"/>
  <c r="H188" i="60"/>
  <c r="L201" i="60"/>
  <c r="K191" i="57"/>
  <c r="C227" i="61"/>
  <c r="D20" i="55" s="1"/>
  <c r="D11" i="28"/>
  <c r="K207" i="60"/>
  <c r="C207" i="57"/>
  <c r="E188" i="61"/>
  <c r="E227" i="61"/>
  <c r="F20" i="55" s="1"/>
  <c r="E190" i="61"/>
  <c r="H180" i="61"/>
  <c r="M191" i="57"/>
  <c r="N177" i="57"/>
  <c r="N178" i="57"/>
  <c r="N181" i="57"/>
  <c r="N180" i="57"/>
  <c r="N182" i="57"/>
  <c r="E197" i="60"/>
  <c r="I190" i="57"/>
  <c r="I186" i="61"/>
  <c r="I190" i="61"/>
  <c r="I227" i="61"/>
  <c r="J20" i="55" s="1"/>
  <c r="K189" i="57"/>
  <c r="K187" i="57"/>
  <c r="F192" i="60"/>
  <c r="F227" i="60" s="1"/>
  <c r="G20" i="54" s="1"/>
  <c r="E186" i="59"/>
  <c r="E191" i="59"/>
  <c r="M227" i="61"/>
  <c r="N20" i="55" s="1"/>
  <c r="D196" i="60"/>
  <c r="D201" i="60"/>
  <c r="E207" i="57"/>
  <c r="L207" i="60"/>
  <c r="L210" i="58"/>
  <c r="K190" i="57"/>
  <c r="M206" i="58"/>
  <c r="M210" i="58"/>
  <c r="I197" i="60"/>
  <c r="M189" i="57"/>
  <c r="J186" i="57"/>
  <c r="J187" i="57"/>
  <c r="J192" i="57"/>
  <c r="J227" i="57" s="1"/>
  <c r="K27" i="17" s="1"/>
  <c r="J189" i="57"/>
  <c r="J190" i="57"/>
  <c r="J191" i="57"/>
  <c r="D227" i="61"/>
  <c r="E20" i="55" s="1"/>
  <c r="K227" i="61"/>
  <c r="L20" i="55" s="1"/>
  <c r="D39" i="28"/>
  <c r="G210" i="60"/>
  <c r="I205" i="58"/>
  <c r="I208" i="58"/>
  <c r="C199" i="60"/>
  <c r="L227" i="61"/>
  <c r="M20" i="55" s="1"/>
  <c r="N205" i="57"/>
  <c r="N206" i="57"/>
  <c r="N210" i="57"/>
  <c r="N208" i="57"/>
  <c r="N209" i="57"/>
  <c r="H49" i="28"/>
  <c r="G131" i="66" s="1"/>
  <c r="G82" i="66"/>
  <c r="G96" i="66" s="1"/>
  <c r="G37" i="66"/>
  <c r="O18" i="67"/>
  <c r="P23" i="28" s="1"/>
  <c r="F23" i="28"/>
  <c r="E20" i="67"/>
  <c r="E94" i="57"/>
  <c r="J45" i="28"/>
  <c r="M20" i="67"/>
  <c r="N25" i="28" s="1"/>
  <c r="M94" i="57"/>
  <c r="P15" i="25"/>
  <c r="F45" i="28"/>
  <c r="O7" i="35"/>
  <c r="L9" i="65" s="1"/>
  <c r="N45" i="28"/>
  <c r="I20" i="67"/>
  <c r="J25" i="28" s="1"/>
  <c r="E9" i="62"/>
  <c r="T5" i="62" s="1"/>
  <c r="T7" i="62" s="1"/>
  <c r="AD6" i="62" s="1"/>
  <c r="E83" i="1"/>
  <c r="O83" i="51"/>
  <c r="M16" i="13"/>
  <c r="N12" i="62"/>
  <c r="AC8" i="62" s="1"/>
  <c r="AC10" i="62" s="1"/>
  <c r="N84" i="1"/>
  <c r="O17" i="13" s="1"/>
  <c r="L16" i="13"/>
  <c r="F12" i="62"/>
  <c r="U8" i="62" s="1"/>
  <c r="U10" i="62" s="1"/>
  <c r="F84" i="1"/>
  <c r="G17" i="13" s="1"/>
  <c r="E12" i="62"/>
  <c r="T8" i="62" s="1"/>
  <c r="T10" i="62" s="1"/>
  <c r="E84" i="1"/>
  <c r="O84" i="51"/>
  <c r="Z31" i="62"/>
  <c r="L16" i="27"/>
  <c r="O18" i="51"/>
  <c r="Z30" i="62"/>
  <c r="L13" i="27"/>
  <c r="E56" i="66"/>
  <c r="N97" i="1"/>
  <c r="O16" i="50"/>
  <c r="O21" i="50" s="1"/>
  <c r="G16" i="50"/>
  <c r="G21" i="50" s="1"/>
  <c r="F97" i="1"/>
  <c r="E97" i="1"/>
  <c r="O92" i="1"/>
  <c r="F16" i="50"/>
  <c r="M13" i="27"/>
  <c r="AA30" i="62"/>
  <c r="J97" i="1"/>
  <c r="K16" i="50"/>
  <c r="K21" i="50" s="1"/>
  <c r="N9" i="62"/>
  <c r="AC5" i="62" s="1"/>
  <c r="AC7" i="62" s="1"/>
  <c r="N83" i="1"/>
  <c r="F17" i="50"/>
  <c r="P17" i="50" s="1"/>
  <c r="O93" i="1"/>
  <c r="J12" i="62"/>
  <c r="Y8" i="62" s="1"/>
  <c r="Y10" i="62" s="1"/>
  <c r="J84" i="1"/>
  <c r="K17" i="13" s="1"/>
  <c r="J9" i="62"/>
  <c r="Y5" i="62" s="1"/>
  <c r="Y7" i="62" s="1"/>
  <c r="J83" i="1"/>
  <c r="F9" i="62"/>
  <c r="U5" i="62" s="1"/>
  <c r="U7" i="62" s="1"/>
  <c r="F83" i="1"/>
  <c r="AA31" i="62"/>
  <c r="M16" i="27"/>
  <c r="N34" i="62"/>
  <c r="O43" i="27" s="1"/>
  <c r="N34" i="34"/>
  <c r="O43" i="9" s="1"/>
  <c r="M20" i="8"/>
  <c r="M8" i="24"/>
  <c r="L26" i="35"/>
  <c r="M16" i="8"/>
  <c r="M22" i="8" s="1"/>
  <c r="M29" i="8"/>
  <c r="M32" i="8" s="1"/>
  <c r="M39" i="8"/>
  <c r="M42" i="8" s="1"/>
  <c r="M44" i="9"/>
  <c r="K26" i="35"/>
  <c r="L8" i="24"/>
  <c r="L20" i="8"/>
  <c r="L16" i="8"/>
  <c r="L22" i="8" s="1"/>
  <c r="L29" i="8"/>
  <c r="L32" i="8" s="1"/>
  <c r="L39" i="8"/>
  <c r="L42" i="8" s="1"/>
  <c r="L44" i="9"/>
  <c r="L71" i="28"/>
  <c r="L44" i="27"/>
  <c r="J34" i="62"/>
  <c r="K43" i="27" s="1"/>
  <c r="J34" i="34"/>
  <c r="K43" i="9" s="1"/>
  <c r="I34" i="34"/>
  <c r="I34" i="62"/>
  <c r="J70" i="28"/>
  <c r="I36" i="62"/>
  <c r="J45" i="27" s="1"/>
  <c r="I38" i="34"/>
  <c r="J47" i="9" s="1"/>
  <c r="J75" i="28"/>
  <c r="I38" i="62"/>
  <c r="J47" i="27" s="1"/>
  <c r="J48" i="27"/>
  <c r="J48" i="9"/>
  <c r="J46" i="9"/>
  <c r="I36" i="34"/>
  <c r="J45" i="9" s="1"/>
  <c r="J11" i="24"/>
  <c r="I70" i="28"/>
  <c r="H34" i="62"/>
  <c r="H34" i="34"/>
  <c r="G34" i="62"/>
  <c r="G34" i="34"/>
  <c r="F34" i="62"/>
  <c r="G43" i="27" s="1"/>
  <c r="F34" i="34"/>
  <c r="G43" i="9" s="1"/>
  <c r="D40" i="62"/>
  <c r="E49" i="27" s="1"/>
  <c r="D40" i="34"/>
  <c r="E49" i="9" s="1"/>
  <c r="E20" i="8"/>
  <c r="D26" i="35"/>
  <c r="E8" i="24"/>
  <c r="E19" i="24"/>
  <c r="E29" i="8"/>
  <c r="E32" i="8" s="1"/>
  <c r="E39" i="8"/>
  <c r="E16" i="8"/>
  <c r="E22" i="8" s="1"/>
  <c r="E44" i="9"/>
  <c r="N73" i="28"/>
  <c r="M74" i="66"/>
  <c r="O73" i="28"/>
  <c r="K46" i="27"/>
  <c r="O75" i="28"/>
  <c r="O19" i="24"/>
  <c r="K73" i="28"/>
  <c r="P14" i="8"/>
  <c r="D37" i="8"/>
  <c r="C28" i="35"/>
  <c r="D31" i="8"/>
  <c r="D30" i="8"/>
  <c r="P27" i="8"/>
  <c r="O32" i="35"/>
  <c r="L38" i="65" s="1"/>
  <c r="D50" i="9"/>
  <c r="P50" i="9" s="1"/>
  <c r="O41" i="62"/>
  <c r="H48" i="65" s="1"/>
  <c r="D50" i="27"/>
  <c r="P50" i="27" s="1"/>
  <c r="D51" i="9"/>
  <c r="P51" i="9" s="1"/>
  <c r="O42" i="34"/>
  <c r="D49" i="65" s="1"/>
  <c r="D51" i="27"/>
  <c r="P51" i="27" s="1"/>
  <c r="O42" i="62"/>
  <c r="H49" i="65" s="1"/>
  <c r="D16" i="8"/>
  <c r="D39" i="8"/>
  <c r="D29" i="8"/>
  <c r="P9" i="8"/>
  <c r="F191" i="57" l="1"/>
  <c r="G187" i="61"/>
  <c r="N205" i="60"/>
  <c r="K197" i="60"/>
  <c r="AD8" i="34"/>
  <c r="K200" i="60"/>
  <c r="K199" i="60"/>
  <c r="K202" i="60" s="1"/>
  <c r="I190" i="59"/>
  <c r="I193" i="59" s="1"/>
  <c r="G191" i="61"/>
  <c r="K201" i="60"/>
  <c r="K196" i="60"/>
  <c r="G190" i="61"/>
  <c r="AB171" i="57"/>
  <c r="AB172" i="57" s="1"/>
  <c r="AB173" i="57" s="1"/>
  <c r="AB174" i="57" s="1"/>
  <c r="AB179" i="57"/>
  <c r="N179" i="57" s="1"/>
  <c r="N225" i="57" s="1"/>
  <c r="O26" i="17" s="1"/>
  <c r="U182" i="57"/>
  <c r="U171" i="57"/>
  <c r="U172" i="57" s="1"/>
  <c r="U173" i="57" s="1"/>
  <c r="U174" i="57" s="1"/>
  <c r="U179" i="57"/>
  <c r="G179" i="57" s="1"/>
  <c r="W181" i="57"/>
  <c r="W171" i="57"/>
  <c r="W172" i="57" s="1"/>
  <c r="W173" i="57" s="1"/>
  <c r="W174" i="57" s="1"/>
  <c r="W179" i="57"/>
  <c r="I179" i="57" s="1"/>
  <c r="I225" i="57" s="1"/>
  <c r="V171" i="57"/>
  <c r="V172" i="57" s="1"/>
  <c r="V173" i="57" s="1"/>
  <c r="V174" i="57" s="1"/>
  <c r="V179" i="57"/>
  <c r="H179" i="57" s="1"/>
  <c r="H225" i="57" s="1"/>
  <c r="I26" i="17" s="1"/>
  <c r="Y181" i="57"/>
  <c r="Y171" i="57"/>
  <c r="Y172" i="57" s="1"/>
  <c r="Y173" i="57" s="1"/>
  <c r="Y174" i="57" s="1"/>
  <c r="Y179" i="57"/>
  <c r="K179" i="57" s="1"/>
  <c r="Z180" i="57"/>
  <c r="Z171" i="57"/>
  <c r="Z172" i="57" s="1"/>
  <c r="Z173" i="57" s="1"/>
  <c r="Z174" i="57" s="1"/>
  <c r="Z179" i="57"/>
  <c r="L179" i="57" s="1"/>
  <c r="AA171" i="57"/>
  <c r="AA172" i="57" s="1"/>
  <c r="AA173" i="57" s="1"/>
  <c r="AA174" i="57" s="1"/>
  <c r="AA179" i="57"/>
  <c r="M179" i="57" s="1"/>
  <c r="M225" i="57" s="1"/>
  <c r="T181" i="57"/>
  <c r="T171" i="57"/>
  <c r="T172" i="57" s="1"/>
  <c r="T173" i="57" s="1"/>
  <c r="T174" i="57" s="1"/>
  <c r="T179" i="57"/>
  <c r="F179" i="57" s="1"/>
  <c r="F183" i="57" s="1"/>
  <c r="AD10" i="62"/>
  <c r="E189" i="61"/>
  <c r="E187" i="61"/>
  <c r="E191" i="61"/>
  <c r="S178" i="57"/>
  <c r="S171" i="57"/>
  <c r="S172" i="57" s="1"/>
  <c r="S173" i="57" s="1"/>
  <c r="S174" i="57" s="1"/>
  <c r="S179" i="57"/>
  <c r="E179" i="57" s="1"/>
  <c r="E225" i="57" s="1"/>
  <c r="R180" i="57"/>
  <c r="R171" i="57"/>
  <c r="R172" i="57" s="1"/>
  <c r="R173" i="57" s="1"/>
  <c r="R174" i="57" s="1"/>
  <c r="R179" i="57"/>
  <c r="D179" i="57" s="1"/>
  <c r="AD8" i="62"/>
  <c r="AD5" i="62"/>
  <c r="R7" i="62"/>
  <c r="AD11" i="62"/>
  <c r="R13" i="62"/>
  <c r="C17" i="62" s="1"/>
  <c r="D18" i="27"/>
  <c r="C53" i="62"/>
  <c r="AD5" i="34"/>
  <c r="D189" i="57"/>
  <c r="D188" i="57"/>
  <c r="C10" i="34"/>
  <c r="D14" i="9" s="1"/>
  <c r="C13" i="34"/>
  <c r="C206" i="58"/>
  <c r="Q179" i="57"/>
  <c r="C179" i="57" s="1"/>
  <c r="Q171" i="57"/>
  <c r="Q172" i="57" s="1"/>
  <c r="Q173" i="57" s="1"/>
  <c r="Q174" i="57" s="1"/>
  <c r="C256" i="58"/>
  <c r="C258" i="58"/>
  <c r="C264" i="58" s="1"/>
  <c r="I188" i="59"/>
  <c r="D189" i="59"/>
  <c r="E209" i="58"/>
  <c r="L188" i="59"/>
  <c r="L193" i="59" s="1"/>
  <c r="K192" i="59"/>
  <c r="K227" i="59" s="1"/>
  <c r="L20" i="53" s="1"/>
  <c r="F182" i="59"/>
  <c r="G197" i="61"/>
  <c r="D187" i="59"/>
  <c r="E205" i="58"/>
  <c r="K209" i="58"/>
  <c r="K186" i="59"/>
  <c r="F177" i="59"/>
  <c r="F183" i="59" s="1"/>
  <c r="K206" i="58"/>
  <c r="J188" i="60"/>
  <c r="T180" i="57"/>
  <c r="J256" i="58"/>
  <c r="J258" i="58"/>
  <c r="J264" i="58" s="1"/>
  <c r="N256" i="58"/>
  <c r="N258" i="58"/>
  <c r="N264" i="58" s="1"/>
  <c r="M256" i="58"/>
  <c r="M258" i="58"/>
  <c r="M264" i="58" s="1"/>
  <c r="I256" i="58"/>
  <c r="I258" i="58"/>
  <c r="I264" i="58" s="1"/>
  <c r="K256" i="58"/>
  <c r="K258" i="58"/>
  <c r="K264" i="58" s="1"/>
  <c r="D256" i="57"/>
  <c r="D258" i="57"/>
  <c r="L256" i="57"/>
  <c r="L258" i="57"/>
  <c r="L256" i="58"/>
  <c r="L258" i="58"/>
  <c r="L264" i="58" s="1"/>
  <c r="F256" i="58"/>
  <c r="F258" i="58"/>
  <c r="F264" i="58" s="1"/>
  <c r="H256" i="58"/>
  <c r="H258" i="58"/>
  <c r="H264" i="58" s="1"/>
  <c r="L198" i="59"/>
  <c r="E245" i="58"/>
  <c r="E250" i="58"/>
  <c r="D258" i="58"/>
  <c r="D264" i="58" s="1"/>
  <c r="D256" i="58"/>
  <c r="C256" i="57"/>
  <c r="C258" i="57"/>
  <c r="M196" i="58"/>
  <c r="M197" i="58"/>
  <c r="M201" i="58"/>
  <c r="M199" i="58"/>
  <c r="M198" i="58"/>
  <c r="M200" i="58"/>
  <c r="M201" i="60"/>
  <c r="N201" i="59"/>
  <c r="H91" i="62"/>
  <c r="H93" i="62" s="1"/>
  <c r="H71" i="62"/>
  <c r="H95" i="62" s="1"/>
  <c r="I192" i="59"/>
  <c r="I227" i="59" s="1"/>
  <c r="J20" i="53" s="1"/>
  <c r="I187" i="59"/>
  <c r="N199" i="59"/>
  <c r="D192" i="59"/>
  <c r="D227" i="59" s="1"/>
  <c r="E20" i="53" s="1"/>
  <c r="D186" i="59"/>
  <c r="E208" i="58"/>
  <c r="E211" i="58" s="1"/>
  <c r="C209" i="58"/>
  <c r="K210" i="58"/>
  <c r="L190" i="59"/>
  <c r="L187" i="59"/>
  <c r="K188" i="59"/>
  <c r="F178" i="59"/>
  <c r="J191" i="60"/>
  <c r="J189" i="60"/>
  <c r="G201" i="61"/>
  <c r="G196" i="61"/>
  <c r="T177" i="57"/>
  <c r="K198" i="58"/>
  <c r="K201" i="58"/>
  <c r="K197" i="58"/>
  <c r="K200" i="58"/>
  <c r="K196" i="58"/>
  <c r="K199" i="58"/>
  <c r="I191" i="59"/>
  <c r="I186" i="59"/>
  <c r="N197" i="59"/>
  <c r="D191" i="59"/>
  <c r="E210" i="58"/>
  <c r="C208" i="58"/>
  <c r="C205" i="58"/>
  <c r="K208" i="58"/>
  <c r="L192" i="59"/>
  <c r="L227" i="59" s="1"/>
  <c r="M20" i="53" s="1"/>
  <c r="L186" i="59"/>
  <c r="K190" i="59"/>
  <c r="K189" i="59"/>
  <c r="F180" i="59"/>
  <c r="J190" i="60"/>
  <c r="J187" i="60"/>
  <c r="J193" i="60" s="1"/>
  <c r="G198" i="61"/>
  <c r="T178" i="57"/>
  <c r="T182" i="57"/>
  <c r="AA181" i="57"/>
  <c r="C197" i="58"/>
  <c r="C201" i="58"/>
  <c r="C198" i="58"/>
  <c r="C196" i="58"/>
  <c r="C199" i="58"/>
  <c r="C200" i="58"/>
  <c r="J197" i="58"/>
  <c r="J200" i="58"/>
  <c r="J196" i="58"/>
  <c r="J199" i="58"/>
  <c r="J198" i="58"/>
  <c r="J201" i="58"/>
  <c r="N200" i="59"/>
  <c r="N196" i="59"/>
  <c r="D190" i="59"/>
  <c r="E206" i="58"/>
  <c r="C210" i="58"/>
  <c r="K205" i="58"/>
  <c r="M200" i="60"/>
  <c r="K191" i="59"/>
  <c r="F181" i="59"/>
  <c r="J192" i="60"/>
  <c r="J227" i="60" s="1"/>
  <c r="K20" i="54" s="1"/>
  <c r="E178" i="61"/>
  <c r="D182" i="59"/>
  <c r="L198" i="58"/>
  <c r="L226" i="58" s="1"/>
  <c r="M21" i="52" s="1"/>
  <c r="L201" i="58"/>
  <c r="L197" i="58"/>
  <c r="L200" i="58"/>
  <c r="L196" i="58"/>
  <c r="L199" i="58"/>
  <c r="I196" i="58"/>
  <c r="I199" i="58"/>
  <c r="I198" i="58"/>
  <c r="I226" i="58" s="1"/>
  <c r="J21" i="52" s="1"/>
  <c r="I201" i="58"/>
  <c r="I197" i="58"/>
  <c r="I200" i="58"/>
  <c r="D198" i="58"/>
  <c r="D201" i="58"/>
  <c r="D197" i="58"/>
  <c r="D200" i="58"/>
  <c r="D196" i="58"/>
  <c r="D199" i="58"/>
  <c r="F197" i="58"/>
  <c r="F200" i="58"/>
  <c r="F196" i="58"/>
  <c r="F199" i="58"/>
  <c r="F198" i="58"/>
  <c r="F201" i="58"/>
  <c r="E196" i="58"/>
  <c r="E199" i="58"/>
  <c r="E198" i="58"/>
  <c r="E201" i="58"/>
  <c r="E197" i="58"/>
  <c r="E200" i="58"/>
  <c r="H198" i="58"/>
  <c r="H201" i="58"/>
  <c r="H197" i="58"/>
  <c r="H200" i="58"/>
  <c r="H196" i="58"/>
  <c r="H199" i="58"/>
  <c r="G198" i="58"/>
  <c r="G201" i="58"/>
  <c r="G197" i="58"/>
  <c r="G200" i="58"/>
  <c r="G196" i="58"/>
  <c r="G199" i="58"/>
  <c r="N197" i="58"/>
  <c r="N200" i="58"/>
  <c r="N196" i="58"/>
  <c r="N199" i="58"/>
  <c r="N198" i="58"/>
  <c r="N201" i="58"/>
  <c r="P30" i="8"/>
  <c r="W177" i="57"/>
  <c r="I209" i="58"/>
  <c r="G206" i="60"/>
  <c r="I200" i="60"/>
  <c r="L209" i="58"/>
  <c r="E192" i="59"/>
  <c r="E227" i="59" s="1"/>
  <c r="F20" i="53" s="1"/>
  <c r="N206" i="60"/>
  <c r="F187" i="60"/>
  <c r="I191" i="61"/>
  <c r="E199" i="60"/>
  <c r="H181" i="61"/>
  <c r="L196" i="60"/>
  <c r="J181" i="59"/>
  <c r="J178" i="59"/>
  <c r="G189" i="59"/>
  <c r="D192" i="60"/>
  <c r="D227" i="60" s="1"/>
  <c r="E20" i="54" s="1"/>
  <c r="G186" i="59"/>
  <c r="C196" i="60"/>
  <c r="G209" i="60"/>
  <c r="E190" i="59"/>
  <c r="E188" i="59"/>
  <c r="N209" i="60"/>
  <c r="F189" i="60"/>
  <c r="I189" i="61"/>
  <c r="E200" i="60"/>
  <c r="H177" i="61"/>
  <c r="L199" i="60"/>
  <c r="J179" i="59"/>
  <c r="C200" i="60"/>
  <c r="I206" i="58"/>
  <c r="G208" i="60"/>
  <c r="I199" i="60"/>
  <c r="L206" i="58"/>
  <c r="D197" i="60"/>
  <c r="E189" i="59"/>
  <c r="N208" i="60"/>
  <c r="N211" i="60" s="1"/>
  <c r="F191" i="60"/>
  <c r="F186" i="60"/>
  <c r="I187" i="61"/>
  <c r="E201" i="60"/>
  <c r="H182" i="61"/>
  <c r="L197" i="60"/>
  <c r="J182" i="59"/>
  <c r="G186" i="61"/>
  <c r="G193" i="61" s="1"/>
  <c r="G192" i="59"/>
  <c r="G227" i="59" s="1"/>
  <c r="H20" i="53" s="1"/>
  <c r="D189" i="60"/>
  <c r="K179" i="61"/>
  <c r="K177" i="61"/>
  <c r="C197" i="60"/>
  <c r="I196" i="60"/>
  <c r="L205" i="58"/>
  <c r="D200" i="60"/>
  <c r="N210" i="60"/>
  <c r="F190" i="60"/>
  <c r="H179" i="61"/>
  <c r="L200" i="60"/>
  <c r="G190" i="59"/>
  <c r="N193" i="57"/>
  <c r="C201" i="60"/>
  <c r="I210" i="58"/>
  <c r="I211" i="58" s="1"/>
  <c r="G205" i="60"/>
  <c r="I201" i="60"/>
  <c r="L208" i="58"/>
  <c r="D199" i="60"/>
  <c r="E196" i="60"/>
  <c r="G188" i="59"/>
  <c r="W180" i="57"/>
  <c r="D180" i="59"/>
  <c r="G215" i="58"/>
  <c r="Z178" i="57"/>
  <c r="N70" i="62"/>
  <c r="H89" i="62"/>
  <c r="H90" i="62" s="1"/>
  <c r="H98" i="62" s="1"/>
  <c r="F102" i="62" s="1"/>
  <c r="F49" i="62" s="1"/>
  <c r="G58" i="27" s="1"/>
  <c r="D182" i="61"/>
  <c r="L21" i="18"/>
  <c r="P16" i="18"/>
  <c r="P21" i="18" s="1"/>
  <c r="J225" i="57"/>
  <c r="K26" i="17" s="1"/>
  <c r="J177" i="57"/>
  <c r="J180" i="57"/>
  <c r="J182" i="57"/>
  <c r="J178" i="57"/>
  <c r="D177" i="61"/>
  <c r="V181" i="57"/>
  <c r="D198" i="57"/>
  <c r="M209" i="58"/>
  <c r="M199" i="60"/>
  <c r="M191" i="58"/>
  <c r="M208" i="58"/>
  <c r="M197" i="60"/>
  <c r="N218" i="58"/>
  <c r="M189" i="58"/>
  <c r="M186" i="58"/>
  <c r="M205" i="58"/>
  <c r="M196" i="60"/>
  <c r="N214" i="58"/>
  <c r="AA180" i="57"/>
  <c r="M187" i="58"/>
  <c r="M188" i="58"/>
  <c r="M190" i="58"/>
  <c r="AA178" i="57"/>
  <c r="M192" i="59"/>
  <c r="M227" i="59" s="1"/>
  <c r="N20" i="53" s="1"/>
  <c r="M191" i="59"/>
  <c r="AA182" i="57"/>
  <c r="M190" i="59"/>
  <c r="M189" i="59"/>
  <c r="M188" i="59"/>
  <c r="M187" i="59"/>
  <c r="AA177" i="57"/>
  <c r="M180" i="57"/>
  <c r="M181" i="57"/>
  <c r="M182" i="57"/>
  <c r="E34" i="62"/>
  <c r="C192" i="60"/>
  <c r="C227" i="60" s="1"/>
  <c r="D20" i="54" s="1"/>
  <c r="C186" i="60"/>
  <c r="G218" i="58"/>
  <c r="G214" i="58"/>
  <c r="C191" i="60"/>
  <c r="N217" i="58"/>
  <c r="D180" i="61"/>
  <c r="V177" i="57"/>
  <c r="V178" i="57"/>
  <c r="G196" i="60"/>
  <c r="C189" i="60"/>
  <c r="G219" i="58"/>
  <c r="C187" i="60"/>
  <c r="D181" i="61"/>
  <c r="D179" i="61"/>
  <c r="V180" i="57"/>
  <c r="V182" i="57"/>
  <c r="G217" i="58"/>
  <c r="C188" i="60"/>
  <c r="N219" i="58"/>
  <c r="N215" i="58"/>
  <c r="K182" i="61"/>
  <c r="D191" i="61"/>
  <c r="W178" i="57"/>
  <c r="W182" i="57"/>
  <c r="K181" i="61"/>
  <c r="R181" i="57"/>
  <c r="C198" i="57"/>
  <c r="C200" i="57"/>
  <c r="K180" i="61"/>
  <c r="J182" i="61"/>
  <c r="M186" i="61"/>
  <c r="K186" i="61"/>
  <c r="H182" i="59"/>
  <c r="H177" i="59"/>
  <c r="L180" i="60"/>
  <c r="L179" i="60"/>
  <c r="L177" i="60"/>
  <c r="L182" i="60"/>
  <c r="L178" i="60"/>
  <c r="L181" i="60"/>
  <c r="E182" i="60"/>
  <c r="E177" i="60"/>
  <c r="E178" i="60"/>
  <c r="E180" i="60"/>
  <c r="E179" i="60"/>
  <c r="E181" i="60"/>
  <c r="G192" i="60"/>
  <c r="G227" i="60" s="1"/>
  <c r="H20" i="54" s="1"/>
  <c r="G186" i="60"/>
  <c r="G189" i="60"/>
  <c r="G191" i="60"/>
  <c r="G187" i="60"/>
  <c r="G188" i="60"/>
  <c r="G190" i="60"/>
  <c r="M226" i="58"/>
  <c r="N21" i="52" s="1"/>
  <c r="G177" i="60"/>
  <c r="G182" i="60"/>
  <c r="G178" i="60"/>
  <c r="G181" i="60"/>
  <c r="G180" i="60"/>
  <c r="G179" i="60"/>
  <c r="K189" i="61"/>
  <c r="D190" i="61"/>
  <c r="D187" i="61"/>
  <c r="J180" i="61"/>
  <c r="M189" i="61"/>
  <c r="H180" i="59"/>
  <c r="G199" i="60"/>
  <c r="G200" i="60"/>
  <c r="D205" i="58"/>
  <c r="R182" i="57"/>
  <c r="G197" i="60"/>
  <c r="C168" i="58"/>
  <c r="C181" i="58"/>
  <c r="C180" i="58"/>
  <c r="C178" i="58"/>
  <c r="C179" i="58"/>
  <c r="C182" i="58"/>
  <c r="C177" i="58"/>
  <c r="M182" i="58"/>
  <c r="M180" i="58"/>
  <c r="M178" i="58"/>
  <c r="M181" i="58"/>
  <c r="M179" i="58"/>
  <c r="M177" i="58"/>
  <c r="J180" i="58"/>
  <c r="J179" i="58"/>
  <c r="J177" i="58"/>
  <c r="J182" i="58"/>
  <c r="J178" i="58"/>
  <c r="J181" i="58"/>
  <c r="H178" i="60"/>
  <c r="H181" i="60"/>
  <c r="H177" i="60"/>
  <c r="H180" i="60"/>
  <c r="H179" i="60"/>
  <c r="H225" i="60" s="1"/>
  <c r="I19" i="54" s="1"/>
  <c r="H182" i="60"/>
  <c r="N207" i="58"/>
  <c r="N209" i="58"/>
  <c r="N208" i="58"/>
  <c r="N206" i="58"/>
  <c r="N210" i="58"/>
  <c r="N205" i="58"/>
  <c r="L188" i="58"/>
  <c r="L190" i="58"/>
  <c r="L187" i="58"/>
  <c r="L192" i="58"/>
  <c r="L227" i="58" s="1"/>
  <c r="M20" i="52" s="1"/>
  <c r="L191" i="58"/>
  <c r="L186" i="58"/>
  <c r="L189" i="58"/>
  <c r="F187" i="58"/>
  <c r="F189" i="58"/>
  <c r="F192" i="58"/>
  <c r="F227" i="58" s="1"/>
  <c r="G20" i="52" s="1"/>
  <c r="F190" i="58"/>
  <c r="F188" i="58"/>
  <c r="F186" i="58"/>
  <c r="F191" i="58"/>
  <c r="E226" i="58"/>
  <c r="F21" i="52" s="1"/>
  <c r="I182" i="59"/>
  <c r="I177" i="59"/>
  <c r="I178" i="59"/>
  <c r="I179" i="59"/>
  <c r="I225" i="59" s="1"/>
  <c r="J19" i="53" s="1"/>
  <c r="I181" i="59"/>
  <c r="I180" i="59"/>
  <c r="I186" i="60"/>
  <c r="I189" i="60"/>
  <c r="I187" i="60"/>
  <c r="I190" i="60"/>
  <c r="I188" i="60"/>
  <c r="I191" i="60"/>
  <c r="I192" i="60"/>
  <c r="I227" i="60" s="1"/>
  <c r="J20" i="54" s="1"/>
  <c r="D188" i="58"/>
  <c r="D189" i="58"/>
  <c r="D192" i="58"/>
  <c r="D227" i="58" s="1"/>
  <c r="E20" i="52" s="1"/>
  <c r="D186" i="58"/>
  <c r="D187" i="58"/>
  <c r="D191" i="58"/>
  <c r="D190" i="58"/>
  <c r="N189" i="58"/>
  <c r="N190" i="58"/>
  <c r="N188" i="58"/>
  <c r="N186" i="58"/>
  <c r="N187" i="58"/>
  <c r="N192" i="58"/>
  <c r="N227" i="58" s="1"/>
  <c r="O20" i="52" s="1"/>
  <c r="N191" i="58"/>
  <c r="L182" i="61"/>
  <c r="L181" i="61"/>
  <c r="L179" i="61"/>
  <c r="L178" i="61"/>
  <c r="L180" i="61"/>
  <c r="L177" i="61"/>
  <c r="F179" i="58"/>
  <c r="F181" i="58"/>
  <c r="F182" i="58"/>
  <c r="F178" i="58"/>
  <c r="F177" i="58"/>
  <c r="F180" i="58"/>
  <c r="E179" i="59"/>
  <c r="E182" i="59"/>
  <c r="E177" i="59"/>
  <c r="E178" i="59"/>
  <c r="E180" i="59"/>
  <c r="E181" i="59"/>
  <c r="G179" i="59"/>
  <c r="G225" i="59" s="1"/>
  <c r="H19" i="53" s="1"/>
  <c r="G180" i="59"/>
  <c r="G178" i="59"/>
  <c r="G177" i="59"/>
  <c r="G181" i="59"/>
  <c r="G182" i="59"/>
  <c r="D178" i="58"/>
  <c r="D180" i="58"/>
  <c r="D182" i="58"/>
  <c r="D181" i="58"/>
  <c r="D177" i="58"/>
  <c r="D179" i="58"/>
  <c r="K182" i="58"/>
  <c r="K179" i="58"/>
  <c r="K178" i="58"/>
  <c r="K181" i="58"/>
  <c r="K180" i="58"/>
  <c r="K177" i="58"/>
  <c r="G207" i="58"/>
  <c r="G206" i="58"/>
  <c r="G210" i="58"/>
  <c r="G205" i="58"/>
  <c r="G208" i="58"/>
  <c r="G209" i="58"/>
  <c r="I188" i="58"/>
  <c r="I191" i="58"/>
  <c r="I192" i="58"/>
  <c r="I227" i="58" s="1"/>
  <c r="J20" i="52" s="1"/>
  <c r="I187" i="58"/>
  <c r="I186" i="58"/>
  <c r="I189" i="58"/>
  <c r="I190" i="58"/>
  <c r="N187" i="61"/>
  <c r="N188" i="61"/>
  <c r="N186" i="61"/>
  <c r="N190" i="61"/>
  <c r="N191" i="61"/>
  <c r="N189" i="61"/>
  <c r="E186" i="60"/>
  <c r="E191" i="60"/>
  <c r="E187" i="60"/>
  <c r="E189" i="60"/>
  <c r="E192" i="60"/>
  <c r="E227" i="60" s="1"/>
  <c r="F20" i="54" s="1"/>
  <c r="E188" i="60"/>
  <c r="E190" i="60"/>
  <c r="K190" i="61"/>
  <c r="K188" i="61"/>
  <c r="D189" i="61"/>
  <c r="D188" i="61"/>
  <c r="J181" i="61"/>
  <c r="J178" i="61"/>
  <c r="M190" i="61"/>
  <c r="M188" i="61"/>
  <c r="N201" i="61"/>
  <c r="H178" i="59"/>
  <c r="R178" i="57"/>
  <c r="K187" i="58"/>
  <c r="K191" i="58"/>
  <c r="K190" i="58"/>
  <c r="K189" i="58"/>
  <c r="K188" i="58"/>
  <c r="K186" i="58"/>
  <c r="K192" i="58"/>
  <c r="K227" i="58" s="1"/>
  <c r="L20" i="52" s="1"/>
  <c r="C178" i="60"/>
  <c r="C182" i="60"/>
  <c r="C177" i="60"/>
  <c r="C179" i="60"/>
  <c r="C180" i="60"/>
  <c r="C181" i="60"/>
  <c r="M182" i="60"/>
  <c r="M178" i="60"/>
  <c r="M181" i="60"/>
  <c r="M177" i="60"/>
  <c r="M180" i="60"/>
  <c r="M179" i="60"/>
  <c r="D179" i="60"/>
  <c r="D177" i="60"/>
  <c r="D181" i="60"/>
  <c r="D182" i="60"/>
  <c r="D180" i="60"/>
  <c r="D178" i="60"/>
  <c r="C189" i="58"/>
  <c r="C190" i="58"/>
  <c r="C187" i="58"/>
  <c r="C188" i="58"/>
  <c r="C186" i="58"/>
  <c r="C191" i="58"/>
  <c r="C192" i="58"/>
  <c r="C227" i="58" s="1"/>
  <c r="D20" i="52" s="1"/>
  <c r="I180" i="58"/>
  <c r="I181" i="58"/>
  <c r="I182" i="58"/>
  <c r="I179" i="58"/>
  <c r="I178" i="58"/>
  <c r="I177" i="58"/>
  <c r="L179" i="58"/>
  <c r="L181" i="58"/>
  <c r="L177" i="58"/>
  <c r="L180" i="58"/>
  <c r="L178" i="58"/>
  <c r="L182" i="58"/>
  <c r="E191" i="58"/>
  <c r="E186" i="58"/>
  <c r="E188" i="58"/>
  <c r="E192" i="58"/>
  <c r="E227" i="58" s="1"/>
  <c r="F20" i="52" s="1"/>
  <c r="E189" i="58"/>
  <c r="E190" i="58"/>
  <c r="E187" i="58"/>
  <c r="G189" i="58"/>
  <c r="G188" i="58"/>
  <c r="G192" i="58"/>
  <c r="G227" i="58" s="1"/>
  <c r="H20" i="52" s="1"/>
  <c r="G187" i="58"/>
  <c r="G190" i="58"/>
  <c r="G186" i="58"/>
  <c r="G191" i="58"/>
  <c r="N181" i="58"/>
  <c r="N180" i="58"/>
  <c r="N178" i="58"/>
  <c r="N182" i="58"/>
  <c r="N179" i="58"/>
  <c r="N177" i="58"/>
  <c r="N180" i="60"/>
  <c r="N182" i="60"/>
  <c r="N178" i="60"/>
  <c r="N177" i="60"/>
  <c r="N181" i="60"/>
  <c r="N179" i="60"/>
  <c r="K191" i="61"/>
  <c r="J179" i="61"/>
  <c r="M191" i="61"/>
  <c r="H181" i="59"/>
  <c r="F178" i="61"/>
  <c r="G201" i="60"/>
  <c r="R177" i="57"/>
  <c r="K186" i="60"/>
  <c r="K191" i="60"/>
  <c r="K187" i="60"/>
  <c r="K192" i="60"/>
  <c r="K227" i="60" s="1"/>
  <c r="L20" i="54" s="1"/>
  <c r="K189" i="60"/>
  <c r="K190" i="60"/>
  <c r="K188" i="60"/>
  <c r="M186" i="60"/>
  <c r="M189" i="60"/>
  <c r="M187" i="60"/>
  <c r="M191" i="60"/>
  <c r="M188" i="60"/>
  <c r="M192" i="60"/>
  <c r="M227" i="60" s="1"/>
  <c r="N20" i="54" s="1"/>
  <c r="M190" i="60"/>
  <c r="J177" i="60"/>
  <c r="J179" i="60"/>
  <c r="J225" i="60" s="1"/>
  <c r="K19" i="54" s="1"/>
  <c r="J178" i="60"/>
  <c r="J181" i="60"/>
  <c r="J182" i="60"/>
  <c r="J180" i="60"/>
  <c r="J186" i="58"/>
  <c r="J192" i="58"/>
  <c r="J227" i="58" s="1"/>
  <c r="K20" i="52" s="1"/>
  <c r="J187" i="58"/>
  <c r="J190" i="58"/>
  <c r="J188" i="58"/>
  <c r="J191" i="58"/>
  <c r="J189" i="58"/>
  <c r="H177" i="58"/>
  <c r="H178" i="58"/>
  <c r="H179" i="58"/>
  <c r="H181" i="58"/>
  <c r="H182" i="58"/>
  <c r="H180" i="58"/>
  <c r="K177" i="60"/>
  <c r="K182" i="60"/>
  <c r="K180" i="60"/>
  <c r="K178" i="60"/>
  <c r="K181" i="60"/>
  <c r="K179" i="60"/>
  <c r="L187" i="60"/>
  <c r="L191" i="60"/>
  <c r="L186" i="60"/>
  <c r="L192" i="60"/>
  <c r="L227" i="60" s="1"/>
  <c r="M20" i="54" s="1"/>
  <c r="L190" i="60"/>
  <c r="L188" i="60"/>
  <c r="L189" i="60"/>
  <c r="K226" i="58"/>
  <c r="L21" i="52" s="1"/>
  <c r="I177" i="60"/>
  <c r="I182" i="60"/>
  <c r="I178" i="60"/>
  <c r="I181" i="60"/>
  <c r="I179" i="60"/>
  <c r="I180" i="60"/>
  <c r="D188" i="60"/>
  <c r="D191" i="60"/>
  <c r="D190" i="60"/>
  <c r="N187" i="60"/>
  <c r="N191" i="60"/>
  <c r="N189" i="60"/>
  <c r="N188" i="60"/>
  <c r="N190" i="60"/>
  <c r="N186" i="60"/>
  <c r="N192" i="60"/>
  <c r="N227" i="60" s="1"/>
  <c r="O20" i="54" s="1"/>
  <c r="N198" i="60"/>
  <c r="N226" i="60" s="1"/>
  <c r="O21" i="54" s="1"/>
  <c r="N199" i="60"/>
  <c r="N196" i="60"/>
  <c r="N200" i="60"/>
  <c r="N197" i="60"/>
  <c r="N201" i="60"/>
  <c r="F177" i="60"/>
  <c r="F181" i="60"/>
  <c r="F180" i="60"/>
  <c r="F179" i="60"/>
  <c r="F225" i="60" s="1"/>
  <c r="G19" i="54" s="1"/>
  <c r="F182" i="60"/>
  <c r="F178" i="60"/>
  <c r="E177" i="58"/>
  <c r="E179" i="58"/>
  <c r="E181" i="58"/>
  <c r="E180" i="58"/>
  <c r="E182" i="58"/>
  <c r="E178" i="58"/>
  <c r="H186" i="58"/>
  <c r="H190" i="58"/>
  <c r="H187" i="58"/>
  <c r="H188" i="58"/>
  <c r="H192" i="58"/>
  <c r="H227" i="58" s="1"/>
  <c r="I20" i="52" s="1"/>
  <c r="H191" i="58"/>
  <c r="H189" i="58"/>
  <c r="G178" i="58"/>
  <c r="G177" i="58"/>
  <c r="G181" i="58"/>
  <c r="G182" i="58"/>
  <c r="G180" i="58"/>
  <c r="G179" i="58"/>
  <c r="D177" i="59"/>
  <c r="S182" i="57"/>
  <c r="S181" i="57"/>
  <c r="S177" i="57"/>
  <c r="S180" i="57"/>
  <c r="E182" i="61"/>
  <c r="D178" i="59"/>
  <c r="D181" i="59"/>
  <c r="E181" i="61"/>
  <c r="E180" i="61"/>
  <c r="G180" i="61"/>
  <c r="G177" i="61"/>
  <c r="Y177" i="57"/>
  <c r="G181" i="61"/>
  <c r="I179" i="61"/>
  <c r="I225" i="61" s="1"/>
  <c r="J19" i="55" s="1"/>
  <c r="I181" i="61"/>
  <c r="I180" i="61"/>
  <c r="I177" i="61"/>
  <c r="I182" i="61"/>
  <c r="I178" i="61"/>
  <c r="G179" i="61"/>
  <c r="G225" i="61" s="1"/>
  <c r="H19" i="55" s="1"/>
  <c r="G182" i="61"/>
  <c r="G178" i="61"/>
  <c r="Z181" i="57"/>
  <c r="E179" i="61"/>
  <c r="U180" i="57"/>
  <c r="N226" i="57"/>
  <c r="U177" i="57"/>
  <c r="U178" i="57"/>
  <c r="Z182" i="57"/>
  <c r="N202" i="57"/>
  <c r="U181" i="57"/>
  <c r="L179" i="59"/>
  <c r="L182" i="59"/>
  <c r="L177" i="59"/>
  <c r="L180" i="59"/>
  <c r="L178" i="59"/>
  <c r="L181" i="59"/>
  <c r="N188" i="59"/>
  <c r="N190" i="59"/>
  <c r="N187" i="59"/>
  <c r="N192" i="59"/>
  <c r="N227" i="59" s="1"/>
  <c r="N186" i="59"/>
  <c r="N189" i="59"/>
  <c r="N191" i="59"/>
  <c r="L191" i="61"/>
  <c r="Y178" i="57"/>
  <c r="C180" i="59"/>
  <c r="C179" i="59"/>
  <c r="C177" i="59"/>
  <c r="C181" i="59"/>
  <c r="C178" i="59"/>
  <c r="C182" i="59"/>
  <c r="Q180" i="57"/>
  <c r="Q182" i="57"/>
  <c r="Q181" i="57"/>
  <c r="Q178" i="57"/>
  <c r="Q177" i="57"/>
  <c r="Y180" i="57"/>
  <c r="Y182" i="57"/>
  <c r="Z177" i="57"/>
  <c r="M178" i="59"/>
  <c r="M181" i="59"/>
  <c r="M180" i="59"/>
  <c r="M177" i="59"/>
  <c r="M179" i="59"/>
  <c r="M182" i="59"/>
  <c r="L189" i="61"/>
  <c r="L190" i="61"/>
  <c r="L187" i="61"/>
  <c r="L188" i="61"/>
  <c r="K179" i="59"/>
  <c r="K225" i="59" s="1"/>
  <c r="L19" i="53" s="1"/>
  <c r="K181" i="59"/>
  <c r="K177" i="59"/>
  <c r="K180" i="59"/>
  <c r="K182" i="59"/>
  <c r="K178" i="59"/>
  <c r="C178" i="61"/>
  <c r="C182" i="61"/>
  <c r="C177" i="61"/>
  <c r="C181" i="61"/>
  <c r="C179" i="61"/>
  <c r="C180" i="61"/>
  <c r="M177" i="61"/>
  <c r="M180" i="61"/>
  <c r="M179" i="61"/>
  <c r="M181" i="61"/>
  <c r="M182" i="61"/>
  <c r="M178" i="61"/>
  <c r="N197" i="61"/>
  <c r="N200" i="61"/>
  <c r="N196" i="61"/>
  <c r="N199" i="61"/>
  <c r="C225" i="57"/>
  <c r="D26" i="17" s="1"/>
  <c r="L225" i="57"/>
  <c r="M26" i="17" s="1"/>
  <c r="G201" i="59"/>
  <c r="G198" i="59"/>
  <c r="F256" i="57"/>
  <c r="M178" i="57"/>
  <c r="M177" i="57"/>
  <c r="K182" i="57"/>
  <c r="K181" i="57"/>
  <c r="K225" i="57"/>
  <c r="K177" i="57"/>
  <c r="K180" i="57"/>
  <c r="K178" i="57"/>
  <c r="P16" i="9"/>
  <c r="D14" i="65" s="1"/>
  <c r="N179" i="61"/>
  <c r="N177" i="61"/>
  <c r="N182" i="61"/>
  <c r="N180" i="61"/>
  <c r="N178" i="61"/>
  <c r="N181" i="61"/>
  <c r="N178" i="59"/>
  <c r="N177" i="59"/>
  <c r="N180" i="59"/>
  <c r="N182" i="59"/>
  <c r="N181" i="59"/>
  <c r="N179" i="59"/>
  <c r="AB181" i="57"/>
  <c r="AB178" i="57"/>
  <c r="AB182" i="57"/>
  <c r="AB177" i="57"/>
  <c r="AB180" i="57"/>
  <c r="G225" i="57"/>
  <c r="F245" i="57"/>
  <c r="K197" i="57"/>
  <c r="K201" i="57"/>
  <c r="K198" i="57"/>
  <c r="K226" i="57" s="1"/>
  <c r="K200" i="57"/>
  <c r="K199" i="57"/>
  <c r="K196" i="57"/>
  <c r="N264" i="57"/>
  <c r="M245" i="57"/>
  <c r="M256" i="57"/>
  <c r="E245" i="57"/>
  <c r="E250" i="57"/>
  <c r="J245" i="57"/>
  <c r="J250" i="57"/>
  <c r="F197" i="57"/>
  <c r="F196" i="57"/>
  <c r="F201" i="57"/>
  <c r="F199" i="57"/>
  <c r="F200" i="57"/>
  <c r="D200" i="57"/>
  <c r="D199" i="57"/>
  <c r="D197" i="57"/>
  <c r="D196" i="57"/>
  <c r="D201" i="57"/>
  <c r="H245" i="57"/>
  <c r="H250" i="57"/>
  <c r="K240" i="57"/>
  <c r="K251" i="57" s="1"/>
  <c r="K259" i="57" s="1"/>
  <c r="K242" i="57"/>
  <c r="K253" i="57" s="1"/>
  <c r="K261" i="57" s="1"/>
  <c r="K244" i="57"/>
  <c r="K255" i="57" s="1"/>
  <c r="K263" i="57" s="1"/>
  <c r="K239" i="57"/>
  <c r="K243" i="57"/>
  <c r="K254" i="57" s="1"/>
  <c r="K262" i="57" s="1"/>
  <c r="I239" i="57"/>
  <c r="I240" i="57"/>
  <c r="I251" i="57" s="1"/>
  <c r="I259" i="57" s="1"/>
  <c r="I242" i="57"/>
  <c r="I253" i="57" s="1"/>
  <c r="I261" i="57" s="1"/>
  <c r="I243" i="57"/>
  <c r="I254" i="57" s="1"/>
  <c r="I262" i="57" s="1"/>
  <c r="I244" i="57"/>
  <c r="I255" i="57" s="1"/>
  <c r="I263" i="57" s="1"/>
  <c r="G245" i="57"/>
  <c r="G250" i="57"/>
  <c r="C201" i="57"/>
  <c r="C199" i="57"/>
  <c r="X183" i="57"/>
  <c r="D225" i="59"/>
  <c r="E19" i="53" s="1"/>
  <c r="K93" i="62"/>
  <c r="F48" i="9"/>
  <c r="F48" i="27"/>
  <c r="H46" i="9"/>
  <c r="L66" i="8"/>
  <c r="L67" i="8" s="1"/>
  <c r="I46" i="9"/>
  <c r="H46" i="27"/>
  <c r="G48" i="9"/>
  <c r="F37" i="62"/>
  <c r="F74" i="66" s="1"/>
  <c r="G46" i="9"/>
  <c r="H48" i="27"/>
  <c r="I46" i="27"/>
  <c r="P31" i="8"/>
  <c r="C37" i="34"/>
  <c r="C37" i="62" s="1"/>
  <c r="C29" i="35" s="1"/>
  <c r="H48" i="9"/>
  <c r="G48" i="27"/>
  <c r="C188" i="61"/>
  <c r="D209" i="58"/>
  <c r="D206" i="58"/>
  <c r="C186" i="59"/>
  <c r="D207" i="60"/>
  <c r="D208" i="58"/>
  <c r="D207" i="57"/>
  <c r="D177" i="57"/>
  <c r="D210" i="58"/>
  <c r="C182" i="57"/>
  <c r="D32" i="8"/>
  <c r="E48" i="9"/>
  <c r="E42" i="8"/>
  <c r="C189" i="59"/>
  <c r="C193" i="57"/>
  <c r="C190" i="61"/>
  <c r="C187" i="61"/>
  <c r="C186" i="61"/>
  <c r="C191" i="61"/>
  <c r="C191" i="59"/>
  <c r="C190" i="59"/>
  <c r="C188" i="59"/>
  <c r="C192" i="59"/>
  <c r="C227" i="59" s="1"/>
  <c r="D20" i="53" s="1"/>
  <c r="D20" i="9"/>
  <c r="D197" i="61"/>
  <c r="O64" i="62"/>
  <c r="G66" i="8"/>
  <c r="G67" i="8" s="1"/>
  <c r="O66" i="8"/>
  <c r="O67" i="8" s="1"/>
  <c r="H66" i="8"/>
  <c r="H67" i="8" s="1"/>
  <c r="E66" i="8"/>
  <c r="E67" i="8" s="1"/>
  <c r="E177" i="57"/>
  <c r="E181" i="57"/>
  <c r="E182" i="57"/>
  <c r="E178" i="57"/>
  <c r="C180" i="57"/>
  <c r="D17" i="24"/>
  <c r="P17" i="24" s="1"/>
  <c r="D64" i="8"/>
  <c r="P64" i="8" s="1"/>
  <c r="D63" i="8"/>
  <c r="D12" i="27"/>
  <c r="C127" i="66" s="1"/>
  <c r="O8" i="34"/>
  <c r="D10" i="65" s="1"/>
  <c r="E39" i="65" s="1"/>
  <c r="C29" i="66"/>
  <c r="C69" i="66" s="1"/>
  <c r="O63" i="62"/>
  <c r="H76" i="62"/>
  <c r="H78" i="62" s="1"/>
  <c r="F96" i="66"/>
  <c r="D12" i="9"/>
  <c r="C123" i="66" s="1"/>
  <c r="C21" i="66"/>
  <c r="C56" i="66" s="1"/>
  <c r="C177" i="57"/>
  <c r="N86" i="62"/>
  <c r="D181" i="57"/>
  <c r="D180" i="57"/>
  <c r="D178" i="57"/>
  <c r="D182" i="57"/>
  <c r="D20" i="8"/>
  <c r="P20" i="8" s="1"/>
  <c r="P10" i="8"/>
  <c r="D8" i="24"/>
  <c r="C34" i="62" s="1"/>
  <c r="C26" i="35"/>
  <c r="D70" i="28" s="1"/>
  <c r="F179" i="61"/>
  <c r="F180" i="61"/>
  <c r="P6" i="84"/>
  <c r="G28" i="56"/>
  <c r="C178" i="57"/>
  <c r="I28" i="56"/>
  <c r="D191" i="57"/>
  <c r="L178" i="57"/>
  <c r="L180" i="57"/>
  <c r="L182" i="57"/>
  <c r="L177" i="57"/>
  <c r="L181" i="57"/>
  <c r="J28" i="56"/>
  <c r="O28" i="56"/>
  <c r="K28" i="56"/>
  <c r="N27" i="56"/>
  <c r="N26" i="56"/>
  <c r="E27" i="56"/>
  <c r="E26" i="56"/>
  <c r="M26" i="56"/>
  <c r="M27" i="56"/>
  <c r="D27" i="56"/>
  <c r="F26" i="56"/>
  <c r="F27" i="56"/>
  <c r="D192" i="57"/>
  <c r="D227" i="57" s="1"/>
  <c r="E27" i="17" s="1"/>
  <c r="D190" i="57"/>
  <c r="D186" i="57"/>
  <c r="D187" i="57"/>
  <c r="F181" i="61"/>
  <c r="F177" i="61"/>
  <c r="F192" i="57"/>
  <c r="F227" i="57" s="1"/>
  <c r="G27" i="17" s="1"/>
  <c r="G196" i="59"/>
  <c r="G199" i="59"/>
  <c r="O34" i="67"/>
  <c r="P39" i="28" s="1"/>
  <c r="F182" i="61"/>
  <c r="F190" i="57"/>
  <c r="F187" i="57"/>
  <c r="F186" i="57"/>
  <c r="G200" i="59"/>
  <c r="G197" i="59"/>
  <c r="F189" i="57"/>
  <c r="O27" i="67"/>
  <c r="P32" i="28" s="1"/>
  <c r="C181" i="57"/>
  <c r="O13" i="67"/>
  <c r="P18" i="28" s="1"/>
  <c r="K81" i="62"/>
  <c r="K82" i="62" s="1"/>
  <c r="K83" i="62"/>
  <c r="P20" i="19"/>
  <c r="O8" i="62"/>
  <c r="H10" i="65" s="1"/>
  <c r="I48" i="65" s="1"/>
  <c r="J12" i="27"/>
  <c r="I127" i="66" s="1"/>
  <c r="I29" i="66"/>
  <c r="I69" i="66" s="1"/>
  <c r="J23" i="27"/>
  <c r="N77" i="62"/>
  <c r="N76" i="62"/>
  <c r="O26" i="9"/>
  <c r="H115" i="66"/>
  <c r="I23" i="64"/>
  <c r="J12" i="9"/>
  <c r="I123" i="66" s="1"/>
  <c r="I21" i="66"/>
  <c r="I56" i="66" s="1"/>
  <c r="J23" i="9"/>
  <c r="N21" i="66"/>
  <c r="N56" i="66" s="1"/>
  <c r="N96" i="66" s="1"/>
  <c r="O12" i="9"/>
  <c r="N123" i="66" s="1"/>
  <c r="L189" i="57"/>
  <c r="L187" i="57"/>
  <c r="L191" i="57"/>
  <c r="L186" i="57"/>
  <c r="L190" i="57"/>
  <c r="L192" i="57"/>
  <c r="L227" i="57" s="1"/>
  <c r="M27" i="17" s="1"/>
  <c r="K75" i="62"/>
  <c r="K73" i="62"/>
  <c r="K74" i="62" s="1"/>
  <c r="K71" i="62"/>
  <c r="K95" i="62" s="1"/>
  <c r="E193" i="57"/>
  <c r="N29" i="66"/>
  <c r="N69" i="66" s="1"/>
  <c r="O12" i="27"/>
  <c r="N127" i="66" s="1"/>
  <c r="P20" i="23"/>
  <c r="P21" i="23" s="1"/>
  <c r="D21" i="23"/>
  <c r="O6" i="67"/>
  <c r="P11" i="28" s="1"/>
  <c r="H178" i="57"/>
  <c r="H181" i="57"/>
  <c r="H180" i="57"/>
  <c r="H177" i="57"/>
  <c r="H182" i="57"/>
  <c r="G181" i="57"/>
  <c r="G182" i="57"/>
  <c r="G180" i="57"/>
  <c r="G178" i="57"/>
  <c r="G177" i="57"/>
  <c r="H15" i="27"/>
  <c r="G52" i="62"/>
  <c r="G189" i="57"/>
  <c r="G186" i="57"/>
  <c r="G187" i="57"/>
  <c r="G190" i="57"/>
  <c r="G192" i="57"/>
  <c r="G227" i="57" s="1"/>
  <c r="H27" i="17" s="1"/>
  <c r="G191" i="57"/>
  <c r="H84" i="62"/>
  <c r="H85" i="62"/>
  <c r="P13" i="9"/>
  <c r="D11" i="65" s="1"/>
  <c r="E23" i="64"/>
  <c r="D115" i="66"/>
  <c r="D5" i="83"/>
  <c r="C110" i="66" s="1"/>
  <c r="D16" i="83"/>
  <c r="P16" i="83" s="1"/>
  <c r="P15" i="83"/>
  <c r="M23" i="64"/>
  <c r="L115" i="66"/>
  <c r="E71" i="62"/>
  <c r="E95" i="62" s="1"/>
  <c r="E92" i="62"/>
  <c r="E93" i="62"/>
  <c r="E89" i="62"/>
  <c r="E90" i="62" s="1"/>
  <c r="O70" i="62"/>
  <c r="E21" i="50"/>
  <c r="D21" i="50"/>
  <c r="F19" i="27"/>
  <c r="D18" i="13"/>
  <c r="P18" i="13" s="1"/>
  <c r="O85" i="1"/>
  <c r="G19" i="27"/>
  <c r="O15" i="62"/>
  <c r="D19" i="27"/>
  <c r="J61" i="66"/>
  <c r="L11" i="24"/>
  <c r="J74" i="66"/>
  <c r="E83" i="62"/>
  <c r="E81" i="62"/>
  <c r="O69" i="62"/>
  <c r="D53" i="62"/>
  <c r="E18" i="27"/>
  <c r="D13" i="27"/>
  <c r="D16" i="13"/>
  <c r="D49" i="28"/>
  <c r="C82" i="66"/>
  <c r="C37" i="66"/>
  <c r="O68" i="62"/>
  <c r="E75" i="62"/>
  <c r="E73" i="62"/>
  <c r="R45" i="34"/>
  <c r="R25" i="34"/>
  <c r="R38" i="34"/>
  <c r="R32" i="34"/>
  <c r="AB36" i="62"/>
  <c r="AB21" i="62"/>
  <c r="M11" i="62"/>
  <c r="AB43" i="62"/>
  <c r="S43" i="62"/>
  <c r="S21" i="62"/>
  <c r="S36" i="62"/>
  <c r="F61" i="66"/>
  <c r="M193" i="57"/>
  <c r="I183" i="57"/>
  <c r="M49" i="28"/>
  <c r="L131" i="66" s="1"/>
  <c r="L82" i="66"/>
  <c r="L96" i="66" s="1"/>
  <c r="L37" i="66"/>
  <c r="D37" i="66"/>
  <c r="E49" i="28"/>
  <c r="D131" i="66" s="1"/>
  <c r="D82" i="66"/>
  <c r="D96" i="66" s="1"/>
  <c r="H37" i="66"/>
  <c r="I49" i="28"/>
  <c r="H131" i="66" s="1"/>
  <c r="H82" i="66"/>
  <c r="H96" i="66" s="1"/>
  <c r="P47" i="28"/>
  <c r="I16" i="13"/>
  <c r="G14" i="62"/>
  <c r="V44" i="62"/>
  <c r="V23" i="62"/>
  <c r="V37" i="62"/>
  <c r="V31" i="62"/>
  <c r="X43" i="62"/>
  <c r="X21" i="62"/>
  <c r="I11" i="62"/>
  <c r="X36" i="62"/>
  <c r="X30" i="62"/>
  <c r="I13" i="27"/>
  <c r="I16" i="27"/>
  <c r="X44" i="62"/>
  <c r="X23" i="62"/>
  <c r="I14" i="62"/>
  <c r="X37" i="62"/>
  <c r="X31" i="62"/>
  <c r="N71" i="62"/>
  <c r="N95" i="62" s="1"/>
  <c r="N89" i="62"/>
  <c r="N91" i="62"/>
  <c r="N205" i="59"/>
  <c r="N206" i="59"/>
  <c r="N208" i="59"/>
  <c r="N210" i="59"/>
  <c r="N209" i="59"/>
  <c r="I205" i="60"/>
  <c r="I206" i="60"/>
  <c r="I210" i="60"/>
  <c r="I208" i="60"/>
  <c r="I209" i="60"/>
  <c r="L196" i="61"/>
  <c r="L197" i="61"/>
  <c r="L198" i="61"/>
  <c r="L199" i="61"/>
  <c r="L201" i="61"/>
  <c r="L200" i="61"/>
  <c r="H207" i="60"/>
  <c r="H205" i="58"/>
  <c r="H206" i="58"/>
  <c r="H208" i="58"/>
  <c r="H210" i="58"/>
  <c r="H209" i="58"/>
  <c r="M206" i="60"/>
  <c r="M208" i="60"/>
  <c r="M205" i="60"/>
  <c r="M209" i="60"/>
  <c r="M210" i="60"/>
  <c r="L205" i="60"/>
  <c r="L206" i="60"/>
  <c r="L208" i="60"/>
  <c r="L209" i="60"/>
  <c r="L210" i="60"/>
  <c r="E206" i="60"/>
  <c r="E205" i="60"/>
  <c r="E210" i="60"/>
  <c r="E208" i="60"/>
  <c r="E209" i="60"/>
  <c r="C196" i="61"/>
  <c r="C197" i="61"/>
  <c r="C198" i="61"/>
  <c r="C201" i="61"/>
  <c r="C199" i="61"/>
  <c r="C200" i="61"/>
  <c r="K196" i="61"/>
  <c r="K197" i="61"/>
  <c r="K198" i="61"/>
  <c r="K199" i="61"/>
  <c r="K201" i="61"/>
  <c r="K200" i="61"/>
  <c r="G214" i="60"/>
  <c r="G215" i="60"/>
  <c r="G226" i="60"/>
  <c r="H21" i="54" s="1"/>
  <c r="G217" i="60"/>
  <c r="G219" i="60"/>
  <c r="G218" i="60"/>
  <c r="E193" i="61"/>
  <c r="C205" i="60"/>
  <c r="C206" i="60"/>
  <c r="C210" i="60"/>
  <c r="C208" i="60"/>
  <c r="C209" i="60"/>
  <c r="K214" i="58"/>
  <c r="K216" i="60"/>
  <c r="K215" i="58"/>
  <c r="K217" i="58"/>
  <c r="K219" i="58"/>
  <c r="K218" i="58"/>
  <c r="G205" i="61"/>
  <c r="G206" i="61"/>
  <c r="G210" i="61"/>
  <c r="G208" i="61"/>
  <c r="G207" i="61"/>
  <c r="G209" i="61"/>
  <c r="F198" i="59"/>
  <c r="K193" i="57"/>
  <c r="H193" i="57"/>
  <c r="N205" i="61"/>
  <c r="N206" i="61"/>
  <c r="N207" i="61"/>
  <c r="N208" i="61"/>
  <c r="N209" i="61"/>
  <c r="N210" i="61"/>
  <c r="L196" i="59"/>
  <c r="L197" i="59"/>
  <c r="L199" i="59"/>
  <c r="L201" i="59"/>
  <c r="L200" i="59"/>
  <c r="I196" i="61"/>
  <c r="I197" i="61"/>
  <c r="I199" i="61"/>
  <c r="I201" i="61"/>
  <c r="I198" i="61"/>
  <c r="I200" i="61"/>
  <c r="K205" i="57"/>
  <c r="K207" i="59"/>
  <c r="K206" i="57"/>
  <c r="K208" i="57"/>
  <c r="K210" i="57"/>
  <c r="K209" i="57"/>
  <c r="J196" i="60"/>
  <c r="J197" i="60"/>
  <c r="J199" i="60"/>
  <c r="J201" i="60"/>
  <c r="J200" i="60"/>
  <c r="N215" i="60"/>
  <c r="N217" i="60"/>
  <c r="N214" i="60"/>
  <c r="N218" i="60"/>
  <c r="N219" i="60"/>
  <c r="H186" i="59"/>
  <c r="H187" i="59"/>
  <c r="H188" i="59"/>
  <c r="H225" i="59" s="1"/>
  <c r="I19" i="53" s="1"/>
  <c r="H192" i="59"/>
  <c r="H227" i="59" s="1"/>
  <c r="I20" i="53" s="1"/>
  <c r="H189" i="59"/>
  <c r="H191" i="59"/>
  <c r="H190" i="59"/>
  <c r="I205" i="57"/>
  <c r="I207" i="59"/>
  <c r="I206" i="57"/>
  <c r="I208" i="57"/>
  <c r="I210" i="57"/>
  <c r="I209" i="57"/>
  <c r="M196" i="61"/>
  <c r="M197" i="61"/>
  <c r="M199" i="61"/>
  <c r="M198" i="61"/>
  <c r="M201" i="61"/>
  <c r="M200" i="61"/>
  <c r="L202" i="57"/>
  <c r="H198" i="59"/>
  <c r="J186" i="61"/>
  <c r="J187" i="61"/>
  <c r="J188" i="61"/>
  <c r="J227" i="61"/>
  <c r="K20" i="55" s="1"/>
  <c r="J191" i="61"/>
  <c r="J189" i="61"/>
  <c r="J190" i="61"/>
  <c r="M214" i="58"/>
  <c r="M216" i="60"/>
  <c r="M215" i="58"/>
  <c r="M217" i="58"/>
  <c r="M219" i="58"/>
  <c r="M218" i="58"/>
  <c r="M207" i="59"/>
  <c r="M205" i="57"/>
  <c r="M210" i="57"/>
  <c r="M206" i="57"/>
  <c r="M208" i="57"/>
  <c r="M209" i="57"/>
  <c r="L205" i="57"/>
  <c r="L207" i="59"/>
  <c r="L210" i="57"/>
  <c r="L206" i="57"/>
  <c r="L208" i="57"/>
  <c r="L209" i="57"/>
  <c r="E207" i="59"/>
  <c r="E205" i="57"/>
  <c r="E208" i="57"/>
  <c r="E206" i="57"/>
  <c r="E210" i="57"/>
  <c r="E209" i="57"/>
  <c r="C196" i="59"/>
  <c r="C197" i="59"/>
  <c r="C201" i="59"/>
  <c r="C199" i="59"/>
  <c r="C200" i="59"/>
  <c r="N183" i="57"/>
  <c r="D216" i="57"/>
  <c r="D214" i="58"/>
  <c r="D216" i="60"/>
  <c r="D215" i="58"/>
  <c r="D219" i="58"/>
  <c r="D217" i="58"/>
  <c r="D218" i="58"/>
  <c r="C216" i="57"/>
  <c r="C216" i="60"/>
  <c r="C214" i="58"/>
  <c r="C215" i="58"/>
  <c r="C219" i="58"/>
  <c r="C226" i="58"/>
  <c r="D21" i="52" s="1"/>
  <c r="C217" i="58"/>
  <c r="C218" i="58"/>
  <c r="H193" i="60"/>
  <c r="J198" i="59"/>
  <c r="E196" i="61"/>
  <c r="E197" i="61"/>
  <c r="E198" i="61"/>
  <c r="E201" i="61"/>
  <c r="E199" i="61"/>
  <c r="E200" i="61"/>
  <c r="G205" i="59"/>
  <c r="G206" i="59"/>
  <c r="G210" i="59"/>
  <c r="G208" i="59"/>
  <c r="G209" i="59"/>
  <c r="F207" i="57"/>
  <c r="F205" i="58"/>
  <c r="F207" i="60"/>
  <c r="F206" i="58"/>
  <c r="F210" i="58"/>
  <c r="F208" i="58"/>
  <c r="F209" i="58"/>
  <c r="H186" i="61"/>
  <c r="H187" i="61"/>
  <c r="H227" i="61"/>
  <c r="I20" i="55" s="1"/>
  <c r="H188" i="61"/>
  <c r="H189" i="61"/>
  <c r="H191" i="61"/>
  <c r="H190" i="61"/>
  <c r="J193" i="57"/>
  <c r="K196" i="59"/>
  <c r="K197" i="59"/>
  <c r="K199" i="59"/>
  <c r="K201" i="59"/>
  <c r="K200" i="59"/>
  <c r="C207" i="59"/>
  <c r="C206" i="57"/>
  <c r="C208" i="57"/>
  <c r="C209" i="57"/>
  <c r="C210" i="57"/>
  <c r="F186" i="59"/>
  <c r="F187" i="59"/>
  <c r="F188" i="59"/>
  <c r="F225" i="59" s="1"/>
  <c r="G19" i="53" s="1"/>
  <c r="F191" i="59"/>
  <c r="F192" i="59"/>
  <c r="F227" i="59" s="1"/>
  <c r="G20" i="53" s="1"/>
  <c r="F189" i="59"/>
  <c r="F190" i="59"/>
  <c r="I193" i="57"/>
  <c r="N211" i="57"/>
  <c r="I214" i="58"/>
  <c r="I216" i="60"/>
  <c r="I215" i="58"/>
  <c r="I217" i="58"/>
  <c r="I219" i="58"/>
  <c r="I218" i="58"/>
  <c r="M196" i="59"/>
  <c r="M197" i="59"/>
  <c r="M199" i="59"/>
  <c r="M201" i="59"/>
  <c r="M200" i="59"/>
  <c r="H196" i="60"/>
  <c r="H197" i="60"/>
  <c r="H199" i="60"/>
  <c r="H201" i="60"/>
  <c r="H200" i="60"/>
  <c r="J186" i="59"/>
  <c r="J187" i="59"/>
  <c r="J188" i="59"/>
  <c r="J192" i="59"/>
  <c r="J227" i="59" s="1"/>
  <c r="K20" i="53" s="1"/>
  <c r="J191" i="59"/>
  <c r="J190" i="59"/>
  <c r="J189" i="59"/>
  <c r="D196" i="59"/>
  <c r="D197" i="59"/>
  <c r="D201" i="59"/>
  <c r="D199" i="59"/>
  <c r="D200" i="59"/>
  <c r="L214" i="58"/>
  <c r="L216" i="60"/>
  <c r="L215" i="58"/>
  <c r="L217" i="58"/>
  <c r="L219" i="58"/>
  <c r="L218" i="58"/>
  <c r="E216" i="57"/>
  <c r="E214" i="58"/>
  <c r="E216" i="60"/>
  <c r="E215" i="58"/>
  <c r="E219" i="58"/>
  <c r="E217" i="58"/>
  <c r="E218" i="58"/>
  <c r="I196" i="59"/>
  <c r="I197" i="59"/>
  <c r="I199" i="59"/>
  <c r="I201" i="59"/>
  <c r="I200" i="59"/>
  <c r="G214" i="57"/>
  <c r="G215" i="57"/>
  <c r="G216" i="59"/>
  <c r="G217" i="57"/>
  <c r="G218" i="57"/>
  <c r="G219" i="57"/>
  <c r="D205" i="60"/>
  <c r="D210" i="60"/>
  <c r="D208" i="60"/>
  <c r="D209" i="60"/>
  <c r="D206" i="60"/>
  <c r="K205" i="60"/>
  <c r="K206" i="60"/>
  <c r="K208" i="60"/>
  <c r="K210" i="60"/>
  <c r="K209" i="60"/>
  <c r="F186" i="61"/>
  <c r="F187" i="61"/>
  <c r="F188" i="61"/>
  <c r="F227" i="61"/>
  <c r="G20" i="55" s="1"/>
  <c r="P20" i="55" s="1"/>
  <c r="F191" i="61"/>
  <c r="F189" i="61"/>
  <c r="F190" i="61"/>
  <c r="J205" i="58"/>
  <c r="J207" i="60"/>
  <c r="J206" i="58"/>
  <c r="J210" i="58"/>
  <c r="J208" i="58"/>
  <c r="J209" i="58"/>
  <c r="E196" i="59"/>
  <c r="E197" i="59"/>
  <c r="E201" i="59"/>
  <c r="E199" i="59"/>
  <c r="E200" i="59"/>
  <c r="N215" i="57"/>
  <c r="N224" i="57" s="1"/>
  <c r="O25" i="17" s="1"/>
  <c r="N214" i="57"/>
  <c r="N217" i="57"/>
  <c r="N228" i="57" s="1"/>
  <c r="O29" i="17" s="1"/>
  <c r="N216" i="59"/>
  <c r="N218" i="57"/>
  <c r="N229" i="57" s="1"/>
  <c r="O31" i="17" s="1"/>
  <c r="N219" i="57"/>
  <c r="N230" i="57" s="1"/>
  <c r="O30" i="17" s="1"/>
  <c r="G211" i="57"/>
  <c r="F196" i="60"/>
  <c r="F197" i="60"/>
  <c r="F199" i="60"/>
  <c r="F201" i="60"/>
  <c r="F200" i="60"/>
  <c r="P45" i="28"/>
  <c r="E37" i="66"/>
  <c r="F49" i="28"/>
  <c r="E82" i="66"/>
  <c r="E96" i="66" s="1"/>
  <c r="O10" i="35"/>
  <c r="F25" i="28"/>
  <c r="O20" i="67"/>
  <c r="P25" i="28" s="1"/>
  <c r="M82" i="66"/>
  <c r="M96" i="66" s="1"/>
  <c r="N49" i="28"/>
  <c r="M131" i="66" s="1"/>
  <c r="M37" i="66"/>
  <c r="I82" i="66"/>
  <c r="J49" i="28"/>
  <c r="I131" i="66" s="1"/>
  <c r="I37" i="66"/>
  <c r="L14" i="62"/>
  <c r="AA44" i="62"/>
  <c r="AA23" i="62"/>
  <c r="AA37" i="62"/>
  <c r="Y30" i="62"/>
  <c r="K13" i="27"/>
  <c r="AC30" i="62"/>
  <c r="O13" i="27"/>
  <c r="Z44" i="62"/>
  <c r="K14" i="62"/>
  <c r="Z23" i="62"/>
  <c r="Z37" i="62"/>
  <c r="K94" i="62"/>
  <c r="G16" i="27"/>
  <c r="U31" i="62"/>
  <c r="O16" i="27"/>
  <c r="AC31" i="62"/>
  <c r="F13" i="27"/>
  <c r="T30" i="62"/>
  <c r="O9" i="62"/>
  <c r="G16" i="13"/>
  <c r="K16" i="13"/>
  <c r="O16" i="13"/>
  <c r="P16" i="50"/>
  <c r="P21" i="50" s="1"/>
  <c r="F21" i="50"/>
  <c r="Z43" i="62"/>
  <c r="K11" i="62"/>
  <c r="Z36" i="62"/>
  <c r="Z21" i="62"/>
  <c r="F17" i="13"/>
  <c r="P17" i="13" s="1"/>
  <c r="O84" i="1"/>
  <c r="U30" i="62"/>
  <c r="G13" i="27"/>
  <c r="K16" i="27"/>
  <c r="Y31" i="62"/>
  <c r="L11" i="62"/>
  <c r="AA43" i="62"/>
  <c r="AA21" i="62"/>
  <c r="AA36" i="62"/>
  <c r="O97" i="1"/>
  <c r="F16" i="27"/>
  <c r="T31" i="62"/>
  <c r="O12" i="62"/>
  <c r="O83" i="1"/>
  <c r="F16" i="13"/>
  <c r="N61" i="66"/>
  <c r="M11" i="24"/>
  <c r="M46" i="27"/>
  <c r="L36" i="34"/>
  <c r="M45" i="9" s="1"/>
  <c r="L36" i="62"/>
  <c r="M45" i="27" s="1"/>
  <c r="M46" i="9"/>
  <c r="M73" i="28"/>
  <c r="L34" i="34"/>
  <c r="L34" i="62"/>
  <c r="M70" i="28"/>
  <c r="M71" i="28"/>
  <c r="L38" i="34"/>
  <c r="M47" i="9" s="1"/>
  <c r="L38" i="62"/>
  <c r="M47" i="27" s="1"/>
  <c r="M48" i="9"/>
  <c r="M75" i="28"/>
  <c r="M48" i="27"/>
  <c r="M44" i="27"/>
  <c r="K38" i="62"/>
  <c r="L47" i="27" s="1"/>
  <c r="K38" i="34"/>
  <c r="L47" i="9" s="1"/>
  <c r="L75" i="28"/>
  <c r="L48" i="9"/>
  <c r="K36" i="34"/>
  <c r="L45" i="9" s="1"/>
  <c r="L46" i="9"/>
  <c r="K36" i="62"/>
  <c r="L45" i="27" s="1"/>
  <c r="K34" i="62"/>
  <c r="K34" i="34"/>
  <c r="L70" i="28"/>
  <c r="J43" i="27"/>
  <c r="I74" i="66"/>
  <c r="J73" i="28"/>
  <c r="J43" i="9"/>
  <c r="I61" i="66"/>
  <c r="I43" i="27"/>
  <c r="H74" i="66"/>
  <c r="I43" i="9"/>
  <c r="H61" i="66"/>
  <c r="H43" i="9"/>
  <c r="G61" i="66"/>
  <c r="H43" i="27"/>
  <c r="G74" i="66"/>
  <c r="F43" i="9"/>
  <c r="E61" i="66"/>
  <c r="F43" i="27"/>
  <c r="E74" i="66"/>
  <c r="E11" i="24"/>
  <c r="E70" i="28"/>
  <c r="E71" i="28"/>
  <c r="E48" i="27"/>
  <c r="D38" i="62"/>
  <c r="E47" i="27" s="1"/>
  <c r="E75" i="28"/>
  <c r="D38" i="34"/>
  <c r="E47" i="9" s="1"/>
  <c r="E44" i="27"/>
  <c r="D36" i="34"/>
  <c r="E45" i="9" s="1"/>
  <c r="E46" i="27"/>
  <c r="E46" i="9"/>
  <c r="D36" i="62"/>
  <c r="E45" i="27" s="1"/>
  <c r="E73" i="28"/>
  <c r="D34" i="62"/>
  <c r="D34" i="34"/>
  <c r="O48" i="9"/>
  <c r="O48" i="27"/>
  <c r="N74" i="66"/>
  <c r="D18" i="24"/>
  <c r="P18" i="24" s="1"/>
  <c r="D16" i="24"/>
  <c r="P16" i="24" s="1"/>
  <c r="D40" i="8"/>
  <c r="C40" i="62" s="1"/>
  <c r="P37" i="8"/>
  <c r="D41" i="8"/>
  <c r="C39" i="34" s="1"/>
  <c r="C39" i="62" s="1"/>
  <c r="C31" i="35" s="1"/>
  <c r="C30" i="35"/>
  <c r="O28" i="35"/>
  <c r="L34" i="65" s="1"/>
  <c r="D72" i="28"/>
  <c r="P72" i="28" s="1"/>
  <c r="D11" i="24"/>
  <c r="P29" i="8"/>
  <c r="C36" i="34"/>
  <c r="C36" i="62"/>
  <c r="D22" i="8"/>
  <c r="P22" i="8" s="1"/>
  <c r="P16" i="8"/>
  <c r="O35" i="34"/>
  <c r="D42" i="65" s="1"/>
  <c r="D44" i="9"/>
  <c r="P44" i="9" s="1"/>
  <c r="P39" i="8"/>
  <c r="C38" i="34"/>
  <c r="C38" i="62"/>
  <c r="L33" i="65"/>
  <c r="D71" i="28"/>
  <c r="D44" i="27"/>
  <c r="O35" i="62"/>
  <c r="H42" i="65" s="1"/>
  <c r="E193" i="59" l="1"/>
  <c r="N225" i="61"/>
  <c r="O19" i="55" s="1"/>
  <c r="H97" i="62"/>
  <c r="I96" i="66"/>
  <c r="H92" i="62"/>
  <c r="H94" i="62" s="1"/>
  <c r="L225" i="59"/>
  <c r="M19" i="53" s="1"/>
  <c r="I225" i="58"/>
  <c r="J19" i="52" s="1"/>
  <c r="E225" i="59"/>
  <c r="F19" i="53" s="1"/>
  <c r="J225" i="59"/>
  <c r="K19" i="53" s="1"/>
  <c r="G193" i="59"/>
  <c r="D193" i="59"/>
  <c r="D225" i="58"/>
  <c r="E19" i="52" s="1"/>
  <c r="D202" i="60"/>
  <c r="S7" i="62"/>
  <c r="D11" i="62" s="1"/>
  <c r="D52" i="62" s="1"/>
  <c r="AD7" i="62"/>
  <c r="S12" i="62"/>
  <c r="C17" i="34"/>
  <c r="S12" i="34"/>
  <c r="K225" i="61"/>
  <c r="L19" i="55" s="1"/>
  <c r="C202" i="60"/>
  <c r="C211" i="58"/>
  <c r="G256" i="57"/>
  <c r="G258" i="57"/>
  <c r="H256" i="57"/>
  <c r="H258" i="57"/>
  <c r="J256" i="57"/>
  <c r="J258" i="57"/>
  <c r="T183" i="57"/>
  <c r="E256" i="58"/>
  <c r="E258" i="58"/>
  <c r="E264" i="58" s="1"/>
  <c r="E256" i="57"/>
  <c r="E258" i="57"/>
  <c r="G211" i="60"/>
  <c r="N202" i="59"/>
  <c r="K193" i="59"/>
  <c r="G202" i="61"/>
  <c r="H183" i="61"/>
  <c r="L211" i="58"/>
  <c r="K211" i="58"/>
  <c r="C193" i="60"/>
  <c r="F193" i="60"/>
  <c r="H225" i="58"/>
  <c r="I19" i="52" s="1"/>
  <c r="H225" i="61"/>
  <c r="I19" i="55" s="1"/>
  <c r="M225" i="58"/>
  <c r="N19" i="52" s="1"/>
  <c r="M202" i="60"/>
  <c r="E202" i="60"/>
  <c r="I202" i="60"/>
  <c r="J183" i="59"/>
  <c r="I193" i="61"/>
  <c r="D183" i="61"/>
  <c r="L202" i="60"/>
  <c r="H202" i="58"/>
  <c r="F202" i="58"/>
  <c r="M20" i="33"/>
  <c r="N20" i="56" s="1"/>
  <c r="G224" i="60"/>
  <c r="H18" i="54" s="1"/>
  <c r="K224" i="58"/>
  <c r="L18" i="52" s="1"/>
  <c r="G224" i="58"/>
  <c r="H18" i="52" s="1"/>
  <c r="E225" i="58"/>
  <c r="F19" i="52" s="1"/>
  <c r="K183" i="61"/>
  <c r="E223" i="58"/>
  <c r="F17" i="52" s="1"/>
  <c r="L223" i="58"/>
  <c r="M17" i="52" s="1"/>
  <c r="J183" i="57"/>
  <c r="C226" i="57"/>
  <c r="G230" i="58"/>
  <c r="H23" i="52" s="1"/>
  <c r="W183" i="57"/>
  <c r="L228" i="58"/>
  <c r="M22" i="52" s="1"/>
  <c r="F198" i="57"/>
  <c r="F202" i="57" s="1"/>
  <c r="G198" i="57"/>
  <c r="G226" i="57" s="1"/>
  <c r="H198" i="57"/>
  <c r="H226" i="57" s="1"/>
  <c r="J198" i="57"/>
  <c r="J226" i="57" s="1"/>
  <c r="J225" i="58"/>
  <c r="K19" i="52" s="1"/>
  <c r="E224" i="58"/>
  <c r="F18" i="52" s="1"/>
  <c r="D193" i="60"/>
  <c r="R183" i="57"/>
  <c r="C225" i="60"/>
  <c r="D19" i="54" s="1"/>
  <c r="M211" i="58"/>
  <c r="I20" i="33"/>
  <c r="J20" i="56" s="1"/>
  <c r="E198" i="57"/>
  <c r="E226" i="57" s="1"/>
  <c r="L225" i="61"/>
  <c r="M19" i="55" s="1"/>
  <c r="G225" i="58"/>
  <c r="H19" i="52" s="1"/>
  <c r="D225" i="61"/>
  <c r="E19" i="55" s="1"/>
  <c r="H183" i="59"/>
  <c r="V183" i="57"/>
  <c r="M193" i="58"/>
  <c r="AA183" i="57"/>
  <c r="M193" i="59"/>
  <c r="M225" i="59"/>
  <c r="N19" i="53" s="1"/>
  <c r="N225" i="59"/>
  <c r="O19" i="53" s="1"/>
  <c r="N220" i="58"/>
  <c r="M225" i="60"/>
  <c r="N19" i="54" s="1"/>
  <c r="M230" i="58"/>
  <c r="N23" i="52" s="1"/>
  <c r="N223" i="60"/>
  <c r="O17" i="54" s="1"/>
  <c r="N228" i="58"/>
  <c r="O22" i="52" s="1"/>
  <c r="M201" i="57"/>
  <c r="M196" i="57"/>
  <c r="M199" i="57"/>
  <c r="M200" i="57"/>
  <c r="M197" i="57"/>
  <c r="J225" i="61"/>
  <c r="K19" i="55" s="1"/>
  <c r="N230" i="60"/>
  <c r="O23" i="54" s="1"/>
  <c r="N224" i="58"/>
  <c r="O18" i="52" s="1"/>
  <c r="G229" i="58"/>
  <c r="H24" i="52" s="1"/>
  <c r="K193" i="61"/>
  <c r="N229" i="58"/>
  <c r="O24" i="52" s="1"/>
  <c r="G230" i="60"/>
  <c r="H23" i="54" s="1"/>
  <c r="I223" i="58"/>
  <c r="J17" i="52" s="1"/>
  <c r="M229" i="58"/>
  <c r="N24" i="52" s="1"/>
  <c r="N183" i="58"/>
  <c r="G220" i="58"/>
  <c r="G202" i="60"/>
  <c r="C225" i="61"/>
  <c r="D19" i="55" s="1"/>
  <c r="D202" i="58"/>
  <c r="N223" i="58"/>
  <c r="O17" i="52" s="1"/>
  <c r="N226" i="58"/>
  <c r="O21" i="52" s="1"/>
  <c r="C264" i="57"/>
  <c r="C196" i="57"/>
  <c r="J183" i="61"/>
  <c r="G223" i="58"/>
  <c r="H17" i="52" s="1"/>
  <c r="J202" i="58"/>
  <c r="C230" i="58"/>
  <c r="D23" i="52" s="1"/>
  <c r="D230" i="58"/>
  <c r="E23" i="52" s="1"/>
  <c r="N225" i="58"/>
  <c r="O19" i="52" s="1"/>
  <c r="L225" i="58"/>
  <c r="M19" i="52" s="1"/>
  <c r="N211" i="58"/>
  <c r="M183" i="58"/>
  <c r="L224" i="58"/>
  <c r="M18" i="52" s="1"/>
  <c r="I230" i="58"/>
  <c r="J23" i="52" s="1"/>
  <c r="K230" i="58"/>
  <c r="L23" i="52" s="1"/>
  <c r="G228" i="60"/>
  <c r="H22" i="54" s="1"/>
  <c r="N230" i="58"/>
  <c r="O23" i="52" s="1"/>
  <c r="E228" i="58"/>
  <c r="F22" i="52" s="1"/>
  <c r="L230" i="58"/>
  <c r="M23" i="52" s="1"/>
  <c r="I228" i="58"/>
  <c r="J22" i="52" s="1"/>
  <c r="M224" i="58"/>
  <c r="N18" i="52" s="1"/>
  <c r="G228" i="58"/>
  <c r="H22" i="52" s="1"/>
  <c r="P20" i="52"/>
  <c r="M193" i="61"/>
  <c r="I183" i="59"/>
  <c r="F225" i="58"/>
  <c r="G19" i="52" s="1"/>
  <c r="D193" i="61"/>
  <c r="G183" i="60"/>
  <c r="G193" i="60"/>
  <c r="H183" i="58"/>
  <c r="P20" i="54"/>
  <c r="K228" i="58"/>
  <c r="L22" i="52" s="1"/>
  <c r="M225" i="61"/>
  <c r="N19" i="55" s="1"/>
  <c r="G183" i="58"/>
  <c r="H193" i="58"/>
  <c r="F183" i="60"/>
  <c r="N202" i="60"/>
  <c r="N193" i="60"/>
  <c r="D225" i="60"/>
  <c r="E19" i="54" s="1"/>
  <c r="J183" i="60"/>
  <c r="K225" i="60"/>
  <c r="L19" i="54" s="1"/>
  <c r="N225" i="60"/>
  <c r="O19" i="54" s="1"/>
  <c r="C202" i="58"/>
  <c r="I202" i="58"/>
  <c r="D183" i="58"/>
  <c r="L202" i="58"/>
  <c r="D193" i="58"/>
  <c r="E202" i="58"/>
  <c r="J183" i="58"/>
  <c r="M202" i="58"/>
  <c r="E20" i="33"/>
  <c r="E15" i="35" s="1"/>
  <c r="F54" i="28" s="1"/>
  <c r="E230" i="58"/>
  <c r="F23" i="52" s="1"/>
  <c r="C229" i="58"/>
  <c r="D24" i="52" s="1"/>
  <c r="C224" i="58"/>
  <c r="D18" i="52" s="1"/>
  <c r="M228" i="58"/>
  <c r="N22" i="52" s="1"/>
  <c r="M223" i="58"/>
  <c r="N17" i="52" s="1"/>
  <c r="N228" i="60"/>
  <c r="O22" i="54" s="1"/>
  <c r="G229" i="60"/>
  <c r="H24" i="54" s="1"/>
  <c r="L193" i="60"/>
  <c r="K183" i="60"/>
  <c r="E193" i="58"/>
  <c r="I183" i="58"/>
  <c r="C193" i="58"/>
  <c r="C183" i="60"/>
  <c r="K193" i="58"/>
  <c r="E193" i="60"/>
  <c r="N193" i="61"/>
  <c r="G211" i="58"/>
  <c r="K183" i="58"/>
  <c r="K225" i="58"/>
  <c r="L19" i="52" s="1"/>
  <c r="E183" i="59"/>
  <c r="F183" i="58"/>
  <c r="N193" i="58"/>
  <c r="G202" i="58"/>
  <c r="L193" i="58"/>
  <c r="C183" i="58"/>
  <c r="E183" i="60"/>
  <c r="M193" i="60"/>
  <c r="E229" i="58"/>
  <c r="F24" i="52" s="1"/>
  <c r="L229" i="58"/>
  <c r="M24" i="52" s="1"/>
  <c r="I229" i="58"/>
  <c r="J24" i="52" s="1"/>
  <c r="I224" i="58"/>
  <c r="J18" i="52" s="1"/>
  <c r="K20" i="33"/>
  <c r="K15" i="35" s="1"/>
  <c r="L54" i="28" s="1"/>
  <c r="C228" i="58"/>
  <c r="D22" i="52" s="1"/>
  <c r="N229" i="60"/>
  <c r="O24" i="54" s="1"/>
  <c r="N224" i="60"/>
  <c r="O18" i="54" s="1"/>
  <c r="K229" i="58"/>
  <c r="L24" i="52" s="1"/>
  <c r="G223" i="60"/>
  <c r="H17" i="54" s="1"/>
  <c r="E183" i="58"/>
  <c r="I183" i="60"/>
  <c r="K202" i="58"/>
  <c r="L225" i="60"/>
  <c r="M19" i="54" s="1"/>
  <c r="J193" i="58"/>
  <c r="K193" i="60"/>
  <c r="N183" i="60"/>
  <c r="G193" i="58"/>
  <c r="L183" i="58"/>
  <c r="C225" i="58"/>
  <c r="D19" i="52" s="1"/>
  <c r="D183" i="60"/>
  <c r="M183" i="60"/>
  <c r="I193" i="58"/>
  <c r="G183" i="59"/>
  <c r="L183" i="61"/>
  <c r="N202" i="58"/>
  <c r="I225" i="60"/>
  <c r="J19" i="54" s="1"/>
  <c r="I193" i="60"/>
  <c r="G226" i="58"/>
  <c r="H21" i="52" s="1"/>
  <c r="F193" i="58"/>
  <c r="H183" i="60"/>
  <c r="G225" i="60"/>
  <c r="H19" i="54" s="1"/>
  <c r="E225" i="60"/>
  <c r="F19" i="54" s="1"/>
  <c r="L183" i="60"/>
  <c r="E183" i="61"/>
  <c r="D183" i="59"/>
  <c r="S183" i="57"/>
  <c r="E225" i="61"/>
  <c r="F19" i="55" s="1"/>
  <c r="I183" i="61"/>
  <c r="G183" i="61"/>
  <c r="Z183" i="57"/>
  <c r="U183" i="57"/>
  <c r="L193" i="61"/>
  <c r="M183" i="61"/>
  <c r="Y183" i="57"/>
  <c r="L183" i="59"/>
  <c r="C183" i="61"/>
  <c r="O20" i="53"/>
  <c r="P20" i="53" s="1"/>
  <c r="N20" i="33"/>
  <c r="C225" i="59"/>
  <c r="D19" i="53" s="1"/>
  <c r="K183" i="59"/>
  <c r="M183" i="59"/>
  <c r="Q183" i="57"/>
  <c r="N202" i="61"/>
  <c r="C183" i="59"/>
  <c r="N193" i="59"/>
  <c r="M183" i="57"/>
  <c r="K183" i="57"/>
  <c r="L20" i="33"/>
  <c r="L15" i="35" s="1"/>
  <c r="M54" i="28" s="1"/>
  <c r="H26" i="17"/>
  <c r="N183" i="59"/>
  <c r="N183" i="61"/>
  <c r="AB183" i="57"/>
  <c r="K202" i="57"/>
  <c r="L264" i="57"/>
  <c r="D229" i="58"/>
  <c r="E24" i="52" s="1"/>
  <c r="G199" i="57"/>
  <c r="G228" i="57" s="1"/>
  <c r="H29" i="17" s="1"/>
  <c r="G197" i="57"/>
  <c r="G224" i="57" s="1"/>
  <c r="H25" i="17" s="1"/>
  <c r="G200" i="57"/>
  <c r="G229" i="57" s="1"/>
  <c r="H31" i="17" s="1"/>
  <c r="G201" i="57"/>
  <c r="G230" i="57" s="1"/>
  <c r="H30" i="17" s="1"/>
  <c r="H200" i="57"/>
  <c r="H201" i="57"/>
  <c r="H196" i="57"/>
  <c r="H197" i="57"/>
  <c r="I245" i="57"/>
  <c r="I250" i="57"/>
  <c r="K245" i="57"/>
  <c r="K250" i="57"/>
  <c r="D264" i="57"/>
  <c r="J197" i="57"/>
  <c r="J196" i="57"/>
  <c r="J201" i="57"/>
  <c r="J200" i="57"/>
  <c r="J199" i="57"/>
  <c r="E196" i="57"/>
  <c r="E200" i="57"/>
  <c r="E199" i="57"/>
  <c r="E197" i="57"/>
  <c r="D226" i="58"/>
  <c r="E21" i="52" s="1"/>
  <c r="D224" i="58"/>
  <c r="E18" i="52" s="1"/>
  <c r="N26" i="17"/>
  <c r="D226" i="57"/>
  <c r="L26" i="17"/>
  <c r="D199" i="61"/>
  <c r="D196" i="61"/>
  <c r="F29" i="35"/>
  <c r="G73" i="28" s="1"/>
  <c r="G46" i="27"/>
  <c r="D211" i="58"/>
  <c r="D208" i="57"/>
  <c r="D198" i="61"/>
  <c r="D228" i="58"/>
  <c r="E22" i="52" s="1"/>
  <c r="D201" i="61"/>
  <c r="D200" i="61"/>
  <c r="F26" i="17"/>
  <c r="D225" i="57"/>
  <c r="F225" i="61"/>
  <c r="G19" i="55" s="1"/>
  <c r="F225" i="57"/>
  <c r="O28" i="17"/>
  <c r="D206" i="57"/>
  <c r="D210" i="57"/>
  <c r="D205" i="57"/>
  <c r="D209" i="57"/>
  <c r="D42" i="8"/>
  <c r="P42" i="8" s="1"/>
  <c r="P63" i="8"/>
  <c r="O26" i="35"/>
  <c r="L32" i="65" s="1"/>
  <c r="O66" i="62"/>
  <c r="C193" i="61"/>
  <c r="C193" i="59"/>
  <c r="C20" i="33"/>
  <c r="C15" i="35" s="1"/>
  <c r="D54" i="28" s="1"/>
  <c r="D202" i="57"/>
  <c r="H96" i="62"/>
  <c r="H100" i="62" s="1"/>
  <c r="H47" i="62" s="1"/>
  <c r="P12" i="27"/>
  <c r="E183" i="57"/>
  <c r="P12" i="9"/>
  <c r="E52" i="65"/>
  <c r="E37" i="65"/>
  <c r="E26" i="65"/>
  <c r="E34" i="65"/>
  <c r="E9" i="65"/>
  <c r="E38" i="65"/>
  <c r="E35" i="65"/>
  <c r="E33" i="65"/>
  <c r="E8" i="65"/>
  <c r="E27" i="65"/>
  <c r="E7" i="65"/>
  <c r="E42" i="65"/>
  <c r="E40" i="65"/>
  <c r="E36" i="65"/>
  <c r="E48" i="65"/>
  <c r="E30" i="65"/>
  <c r="E29" i="65"/>
  <c r="E17" i="65"/>
  <c r="E14" i="65"/>
  <c r="E11" i="65"/>
  <c r="E31" i="65"/>
  <c r="E51" i="65"/>
  <c r="E49" i="65"/>
  <c r="E10" i="65"/>
  <c r="R21" i="34"/>
  <c r="D17" i="9"/>
  <c r="D20" i="33"/>
  <c r="D15" i="35" s="1"/>
  <c r="E54" i="28" s="1"/>
  <c r="O21" i="66"/>
  <c r="O56" i="66" s="1"/>
  <c r="D183" i="57"/>
  <c r="D193" i="57"/>
  <c r="C183" i="57"/>
  <c r="C34" i="34"/>
  <c r="P8" i="24"/>
  <c r="P27" i="17"/>
  <c r="H102" i="62"/>
  <c r="H49" i="62" s="1"/>
  <c r="I58" i="27" s="1"/>
  <c r="G102" i="62"/>
  <c r="G49" i="62" s="1"/>
  <c r="H58" i="27" s="1"/>
  <c r="K98" i="62"/>
  <c r="I102" i="62" s="1"/>
  <c r="I49" i="62" s="1"/>
  <c r="J58" i="27" s="1"/>
  <c r="C96" i="66"/>
  <c r="J26" i="17"/>
  <c r="N28" i="56"/>
  <c r="L183" i="57"/>
  <c r="P27" i="56"/>
  <c r="E28" i="56"/>
  <c r="F28" i="56"/>
  <c r="M28" i="56"/>
  <c r="P10" i="84"/>
  <c r="D26" i="56"/>
  <c r="D28" i="56" s="1"/>
  <c r="P14" i="84"/>
  <c r="F183" i="61"/>
  <c r="F193" i="57"/>
  <c r="G202" i="59"/>
  <c r="I49" i="65"/>
  <c r="I42" i="65"/>
  <c r="O29" i="66"/>
  <c r="H9" i="63" s="1"/>
  <c r="I35" i="65"/>
  <c r="I37" i="65"/>
  <c r="I7" i="65"/>
  <c r="I10" i="65"/>
  <c r="I31" i="65"/>
  <c r="I26" i="65"/>
  <c r="I39" i="65"/>
  <c r="I38" i="65"/>
  <c r="I8" i="65"/>
  <c r="I51" i="65"/>
  <c r="I30" i="65"/>
  <c r="I24" i="65"/>
  <c r="I36" i="65"/>
  <c r="I9" i="65"/>
  <c r="I33" i="65"/>
  <c r="I12" i="65"/>
  <c r="I34" i="65"/>
  <c r="I40" i="65"/>
  <c r="I15" i="65"/>
  <c r="I52" i="65"/>
  <c r="I29" i="65"/>
  <c r="I27" i="65"/>
  <c r="K77" i="62"/>
  <c r="K76" i="62"/>
  <c r="L193" i="57"/>
  <c r="K84" i="62"/>
  <c r="K85" i="62"/>
  <c r="N78" i="62"/>
  <c r="G183" i="57"/>
  <c r="H183" i="57"/>
  <c r="G193" i="57"/>
  <c r="G20" i="33"/>
  <c r="F101" i="62"/>
  <c r="F48" i="62" s="1"/>
  <c r="G57" i="27" s="1"/>
  <c r="H101" i="62"/>
  <c r="H48" i="62" s="1"/>
  <c r="I57" i="27" s="1"/>
  <c r="G101" i="62"/>
  <c r="G48" i="62" s="1"/>
  <c r="H57" i="27" s="1"/>
  <c r="H86" i="62"/>
  <c r="R32" i="62"/>
  <c r="C131" i="66"/>
  <c r="P49" i="28"/>
  <c r="R38" i="62"/>
  <c r="P5" i="83"/>
  <c r="E94" i="62"/>
  <c r="R25" i="62"/>
  <c r="R45" i="62"/>
  <c r="D21" i="27"/>
  <c r="C54" i="62"/>
  <c r="P19" i="27"/>
  <c r="H17" i="65" s="1"/>
  <c r="I17" i="65" s="1"/>
  <c r="P71" i="28"/>
  <c r="P32" i="8"/>
  <c r="P11" i="24"/>
  <c r="P44" i="27"/>
  <c r="P70" i="28"/>
  <c r="E82" i="62"/>
  <c r="O82" i="62" s="1"/>
  <c r="O81" i="62"/>
  <c r="E84" i="62"/>
  <c r="E85" i="62"/>
  <c r="O83" i="62"/>
  <c r="E76" i="62"/>
  <c r="E77" i="62"/>
  <c r="O75" i="62"/>
  <c r="D21" i="9"/>
  <c r="C54" i="34"/>
  <c r="R43" i="62"/>
  <c r="R30" i="62"/>
  <c r="R36" i="62"/>
  <c r="R21" i="62"/>
  <c r="C11" i="62"/>
  <c r="E74" i="62"/>
  <c r="O73" i="62"/>
  <c r="N15" i="27"/>
  <c r="M52" i="62"/>
  <c r="K211" i="60"/>
  <c r="N211" i="59"/>
  <c r="H18" i="27"/>
  <c r="G53" i="62"/>
  <c r="I52" i="62"/>
  <c r="J15" i="27"/>
  <c r="W21" i="62"/>
  <c r="W36" i="62"/>
  <c r="H11" i="62"/>
  <c r="W43" i="62"/>
  <c r="W30" i="62"/>
  <c r="R23" i="34"/>
  <c r="R37" i="34"/>
  <c r="R44" i="34"/>
  <c r="R31" i="34"/>
  <c r="N93" i="62"/>
  <c r="N92" i="62"/>
  <c r="O91" i="62"/>
  <c r="J18" i="27"/>
  <c r="I53" i="62"/>
  <c r="N90" i="62"/>
  <c r="O89" i="62"/>
  <c r="W44" i="62"/>
  <c r="H14" i="62"/>
  <c r="W23" i="62"/>
  <c r="W37" i="62"/>
  <c r="W31" i="62"/>
  <c r="AD31" i="62" s="1"/>
  <c r="G214" i="61"/>
  <c r="G223" i="61" s="1"/>
  <c r="H17" i="55" s="1"/>
  <c r="G216" i="61"/>
  <c r="G226" i="61" s="1"/>
  <c r="H21" i="55" s="1"/>
  <c r="G215" i="61"/>
  <c r="G224" i="61" s="1"/>
  <c r="H18" i="55" s="1"/>
  <c r="G217" i="61"/>
  <c r="G228" i="61" s="1"/>
  <c r="H22" i="55" s="1"/>
  <c r="G218" i="61"/>
  <c r="G229" i="61" s="1"/>
  <c r="H24" i="55" s="1"/>
  <c r="G219" i="61"/>
  <c r="G230" i="61" s="1"/>
  <c r="H23" i="55" s="1"/>
  <c r="K202" i="59"/>
  <c r="H20" i="33"/>
  <c r="F205" i="60"/>
  <c r="F206" i="60"/>
  <c r="F210" i="60"/>
  <c r="F208" i="60"/>
  <c r="F209" i="60"/>
  <c r="E202" i="61"/>
  <c r="M205" i="59"/>
  <c r="M206" i="59"/>
  <c r="M208" i="59"/>
  <c r="M210" i="59"/>
  <c r="M209" i="59"/>
  <c r="H196" i="59"/>
  <c r="H197" i="59"/>
  <c r="H199" i="59"/>
  <c r="H201" i="59"/>
  <c r="H200" i="59"/>
  <c r="I202" i="61"/>
  <c r="I15" i="35"/>
  <c r="J54" i="28" s="1"/>
  <c r="H211" i="58"/>
  <c r="N220" i="57"/>
  <c r="J211" i="58"/>
  <c r="G220" i="57"/>
  <c r="E220" i="58"/>
  <c r="L220" i="58"/>
  <c r="J193" i="59"/>
  <c r="H202" i="60"/>
  <c r="F20" i="33"/>
  <c r="C211" i="57"/>
  <c r="F211" i="58"/>
  <c r="G211" i="59"/>
  <c r="C220" i="58"/>
  <c r="C223" i="58"/>
  <c r="D214" i="60"/>
  <c r="D223" i="60" s="1"/>
  <c r="E17" i="54" s="1"/>
  <c r="D215" i="60"/>
  <c r="D224" i="60" s="1"/>
  <c r="E18" i="54" s="1"/>
  <c r="D226" i="60"/>
  <c r="E21" i="54" s="1"/>
  <c r="D219" i="60"/>
  <c r="D230" i="60" s="1"/>
  <c r="E23" i="54" s="1"/>
  <c r="D217" i="60"/>
  <c r="D228" i="60" s="1"/>
  <c r="E22" i="54" s="1"/>
  <c r="D218" i="60"/>
  <c r="D229" i="60" s="1"/>
  <c r="E24" i="54" s="1"/>
  <c r="E205" i="61"/>
  <c r="E206" i="61"/>
  <c r="E207" i="61"/>
  <c r="E210" i="61"/>
  <c r="E209" i="61"/>
  <c r="E208" i="61"/>
  <c r="L205" i="59"/>
  <c r="L206" i="59"/>
  <c r="L208" i="59"/>
  <c r="L210" i="59"/>
  <c r="L209" i="59"/>
  <c r="J193" i="61"/>
  <c r="I205" i="59"/>
  <c r="I206" i="59"/>
  <c r="I208" i="59"/>
  <c r="I209" i="59"/>
  <c r="I210" i="59"/>
  <c r="H193" i="59"/>
  <c r="L202" i="59"/>
  <c r="N211" i="61"/>
  <c r="G211" i="61"/>
  <c r="K216" i="59"/>
  <c r="K215" i="57"/>
  <c r="K224" i="57" s="1"/>
  <c r="L25" i="17" s="1"/>
  <c r="K214" i="57"/>
  <c r="K217" i="57"/>
  <c r="K228" i="57" s="1"/>
  <c r="L29" i="17" s="1"/>
  <c r="K219" i="57"/>
  <c r="K230" i="57" s="1"/>
  <c r="L30" i="17" s="1"/>
  <c r="K218" i="57"/>
  <c r="K229" i="57" s="1"/>
  <c r="L31" i="17" s="1"/>
  <c r="C211" i="60"/>
  <c r="G220" i="60"/>
  <c r="K202" i="61"/>
  <c r="E211" i="60"/>
  <c r="L211" i="60"/>
  <c r="M211" i="60"/>
  <c r="H206" i="60"/>
  <c r="H205" i="60"/>
  <c r="H210" i="60"/>
  <c r="H209" i="60"/>
  <c r="H208" i="60"/>
  <c r="E202" i="59"/>
  <c r="J216" i="60"/>
  <c r="J214" i="58"/>
  <c r="J223" i="58" s="1"/>
  <c r="K17" i="52" s="1"/>
  <c r="J215" i="58"/>
  <c r="J224" i="58" s="1"/>
  <c r="K18" i="52" s="1"/>
  <c r="J217" i="58"/>
  <c r="J228" i="58" s="1"/>
  <c r="K22" i="52" s="1"/>
  <c r="J219" i="58"/>
  <c r="J230" i="58" s="1"/>
  <c r="K23" i="52" s="1"/>
  <c r="J226" i="58"/>
  <c r="K21" i="52" s="1"/>
  <c r="J218" i="58"/>
  <c r="J229" i="58" s="1"/>
  <c r="K24" i="52" s="1"/>
  <c r="E214" i="60"/>
  <c r="E215" i="60"/>
  <c r="E224" i="60" s="1"/>
  <c r="F18" i="54" s="1"/>
  <c r="E219" i="60"/>
  <c r="E230" i="60" s="1"/>
  <c r="F23" i="54" s="1"/>
  <c r="E226" i="60"/>
  <c r="F21" i="54" s="1"/>
  <c r="E217" i="60"/>
  <c r="E228" i="60" s="1"/>
  <c r="F22" i="54" s="1"/>
  <c r="E218" i="60"/>
  <c r="E229" i="60" s="1"/>
  <c r="F24" i="54" s="1"/>
  <c r="L214" i="60"/>
  <c r="L215" i="60"/>
  <c r="L224" i="60" s="1"/>
  <c r="M18" i="54" s="1"/>
  <c r="L217" i="60"/>
  <c r="L228" i="60" s="1"/>
  <c r="M22" i="54" s="1"/>
  <c r="L226" i="60"/>
  <c r="M21" i="54" s="1"/>
  <c r="L219" i="60"/>
  <c r="L230" i="60" s="1"/>
  <c r="M23" i="54" s="1"/>
  <c r="L218" i="60"/>
  <c r="L229" i="60" s="1"/>
  <c r="M24" i="54" s="1"/>
  <c r="D202" i="59"/>
  <c r="M202" i="59"/>
  <c r="I214" i="57"/>
  <c r="I216" i="59"/>
  <c r="I215" i="57"/>
  <c r="I219" i="57"/>
  <c r="I217" i="57"/>
  <c r="I218" i="57"/>
  <c r="J196" i="59"/>
  <c r="J197" i="59"/>
  <c r="J199" i="59"/>
  <c r="J201" i="59"/>
  <c r="J200" i="59"/>
  <c r="M214" i="57"/>
  <c r="M215" i="57"/>
  <c r="M216" i="59"/>
  <c r="M217" i="57"/>
  <c r="M218" i="57"/>
  <c r="M219" i="57"/>
  <c r="K220" i="58"/>
  <c r="K223" i="58"/>
  <c r="L17" i="52" s="1"/>
  <c r="C202" i="61"/>
  <c r="L202" i="61"/>
  <c r="I211" i="60"/>
  <c r="J205" i="60"/>
  <c r="J206" i="60"/>
  <c r="J208" i="60"/>
  <c r="J210" i="60"/>
  <c r="J209" i="60"/>
  <c r="F193" i="61"/>
  <c r="D211" i="60"/>
  <c r="G214" i="59"/>
  <c r="G226" i="59"/>
  <c r="G215" i="59"/>
  <c r="G224" i="59" s="1"/>
  <c r="H18" i="53" s="1"/>
  <c r="G217" i="59"/>
  <c r="G228" i="59" s="1"/>
  <c r="H22" i="53" s="1"/>
  <c r="G218" i="59"/>
  <c r="G229" i="59" s="1"/>
  <c r="H24" i="53" s="1"/>
  <c r="G219" i="59"/>
  <c r="G230" i="59" s="1"/>
  <c r="H23" i="53" s="1"/>
  <c r="E214" i="57"/>
  <c r="E216" i="59"/>
  <c r="E215" i="57"/>
  <c r="E219" i="57"/>
  <c r="E217" i="57"/>
  <c r="E218" i="57"/>
  <c r="L214" i="57"/>
  <c r="L223" i="57" s="1"/>
  <c r="M24" i="17" s="1"/>
  <c r="L216" i="59"/>
  <c r="L215" i="57"/>
  <c r="L224" i="57" s="1"/>
  <c r="M25" i="17" s="1"/>
  <c r="L217" i="57"/>
  <c r="L228" i="57" s="1"/>
  <c r="M29" i="17" s="1"/>
  <c r="L218" i="57"/>
  <c r="L229" i="57" s="1"/>
  <c r="M31" i="17" s="1"/>
  <c r="L219" i="57"/>
  <c r="L230" i="57" s="1"/>
  <c r="M30" i="17" s="1"/>
  <c r="I214" i="60"/>
  <c r="I223" i="60" s="1"/>
  <c r="J17" i="54" s="1"/>
  <c r="I215" i="60"/>
  <c r="I224" i="60" s="1"/>
  <c r="J18" i="54" s="1"/>
  <c r="I217" i="60"/>
  <c r="I228" i="60" s="1"/>
  <c r="J22" i="54" s="1"/>
  <c r="I219" i="60"/>
  <c r="I230" i="60" s="1"/>
  <c r="J23" i="54" s="1"/>
  <c r="I226" i="60"/>
  <c r="J21" i="54" s="1"/>
  <c r="I218" i="60"/>
  <c r="I229" i="60" s="1"/>
  <c r="J24" i="54" s="1"/>
  <c r="H193" i="61"/>
  <c r="F207" i="59"/>
  <c r="F205" i="57"/>
  <c r="F206" i="57"/>
  <c r="F208" i="57"/>
  <c r="F210" i="57"/>
  <c r="F209" i="57"/>
  <c r="C214" i="60"/>
  <c r="C215" i="60"/>
  <c r="C224" i="60" s="1"/>
  <c r="D18" i="54" s="1"/>
  <c r="C219" i="60"/>
  <c r="C230" i="60" s="1"/>
  <c r="D23" i="54" s="1"/>
  <c r="C226" i="60"/>
  <c r="D21" i="54" s="1"/>
  <c r="C217" i="60"/>
  <c r="C228" i="60" s="1"/>
  <c r="D22" i="54" s="1"/>
  <c r="C218" i="60"/>
  <c r="C229" i="60" s="1"/>
  <c r="D24" i="54" s="1"/>
  <c r="D220" i="58"/>
  <c r="D223" i="58"/>
  <c r="E17" i="52" s="1"/>
  <c r="N223" i="57"/>
  <c r="O24" i="17" s="1"/>
  <c r="C202" i="59"/>
  <c r="E211" i="57"/>
  <c r="L205" i="61"/>
  <c r="L206" i="61"/>
  <c r="L207" i="61"/>
  <c r="L208" i="61"/>
  <c r="L210" i="61"/>
  <c r="L209" i="61"/>
  <c r="M205" i="61"/>
  <c r="M206" i="61"/>
  <c r="M208" i="61"/>
  <c r="M210" i="61"/>
  <c r="M209" i="61"/>
  <c r="M207" i="61"/>
  <c r="M214" i="60"/>
  <c r="M215" i="60"/>
  <c r="M224" i="60" s="1"/>
  <c r="N18" i="54" s="1"/>
  <c r="M226" i="60"/>
  <c r="N21" i="54" s="1"/>
  <c r="M217" i="60"/>
  <c r="M228" i="60" s="1"/>
  <c r="N22" i="54" s="1"/>
  <c r="M218" i="60"/>
  <c r="M229" i="60" s="1"/>
  <c r="N24" i="54" s="1"/>
  <c r="M219" i="60"/>
  <c r="M230" i="60" s="1"/>
  <c r="N23" i="54" s="1"/>
  <c r="I205" i="61"/>
  <c r="I206" i="61"/>
  <c r="I207" i="61"/>
  <c r="I208" i="61"/>
  <c r="I209" i="61"/>
  <c r="I210" i="61"/>
  <c r="K205" i="61"/>
  <c r="K206" i="61"/>
  <c r="K207" i="61"/>
  <c r="K208" i="61"/>
  <c r="K210" i="61"/>
  <c r="K209" i="61"/>
  <c r="D205" i="61"/>
  <c r="D206" i="61"/>
  <c r="D210" i="61"/>
  <c r="D208" i="61"/>
  <c r="D207" i="61"/>
  <c r="D209" i="61"/>
  <c r="J20" i="33"/>
  <c r="F196" i="61"/>
  <c r="F197" i="61"/>
  <c r="F198" i="61"/>
  <c r="F199" i="61"/>
  <c r="F200" i="61"/>
  <c r="F201" i="61"/>
  <c r="H207" i="59"/>
  <c r="H205" i="57"/>
  <c r="H206" i="57"/>
  <c r="H208" i="57"/>
  <c r="H210" i="57"/>
  <c r="H209" i="57"/>
  <c r="C205" i="59"/>
  <c r="C206" i="59"/>
  <c r="C210" i="59"/>
  <c r="C208" i="59"/>
  <c r="C209" i="59"/>
  <c r="K211" i="57"/>
  <c r="F202" i="60"/>
  <c r="N214" i="59"/>
  <c r="N223" i="59" s="1"/>
  <c r="O17" i="53" s="1"/>
  <c r="N219" i="59"/>
  <c r="N230" i="59" s="1"/>
  <c r="O23" i="53" s="1"/>
  <c r="N226" i="59"/>
  <c r="N217" i="59"/>
  <c r="N228" i="59" s="1"/>
  <c r="O22" i="53" s="1"/>
  <c r="N215" i="59"/>
  <c r="N224" i="59" s="1"/>
  <c r="O18" i="53" s="1"/>
  <c r="N218" i="59"/>
  <c r="N229" i="59" s="1"/>
  <c r="O24" i="53" s="1"/>
  <c r="N214" i="61"/>
  <c r="N223" i="61" s="1"/>
  <c r="O17" i="55" s="1"/>
  <c r="N219" i="61"/>
  <c r="N230" i="61" s="1"/>
  <c r="O23" i="55" s="1"/>
  <c r="N215" i="61"/>
  <c r="N224" i="61" s="1"/>
  <c r="O18" i="55" s="1"/>
  <c r="N216" i="61"/>
  <c r="N226" i="61" s="1"/>
  <c r="O21" i="55" s="1"/>
  <c r="N217" i="61"/>
  <c r="N228" i="61" s="1"/>
  <c r="O22" i="55" s="1"/>
  <c r="N218" i="61"/>
  <c r="N229" i="61" s="1"/>
  <c r="O24" i="55" s="1"/>
  <c r="J205" i="57"/>
  <c r="J207" i="59"/>
  <c r="J206" i="57"/>
  <c r="J208" i="57"/>
  <c r="J210" i="57"/>
  <c r="J209" i="57"/>
  <c r="I202" i="59"/>
  <c r="I220" i="58"/>
  <c r="F193" i="59"/>
  <c r="C205" i="61"/>
  <c r="C206" i="61"/>
  <c r="C207" i="61"/>
  <c r="C210" i="61"/>
  <c r="C209" i="61"/>
  <c r="C208" i="61"/>
  <c r="F216" i="57"/>
  <c r="F214" i="58"/>
  <c r="F216" i="60"/>
  <c r="F215" i="58"/>
  <c r="F224" i="58" s="1"/>
  <c r="G18" i="52" s="1"/>
  <c r="F226" i="58"/>
  <c r="G21" i="52" s="1"/>
  <c r="F217" i="58"/>
  <c r="F228" i="58" s="1"/>
  <c r="G22" i="52" s="1"/>
  <c r="F218" i="58"/>
  <c r="F229" i="58" s="1"/>
  <c r="G24" i="52" s="1"/>
  <c r="F219" i="58"/>
  <c r="F230" i="58" s="1"/>
  <c r="G23" i="52" s="1"/>
  <c r="J197" i="61"/>
  <c r="J196" i="61"/>
  <c r="J199" i="61"/>
  <c r="J201" i="61"/>
  <c r="J198" i="61"/>
  <c r="J200" i="61"/>
  <c r="C214" i="57"/>
  <c r="C216" i="59"/>
  <c r="C215" i="57"/>
  <c r="C224" i="57" s="1"/>
  <c r="C219" i="57"/>
  <c r="C230" i="57" s="1"/>
  <c r="D30" i="17" s="1"/>
  <c r="C217" i="57"/>
  <c r="C228" i="57" s="1"/>
  <c r="D29" i="17" s="1"/>
  <c r="C218" i="57"/>
  <c r="C229" i="57" s="1"/>
  <c r="D31" i="17" s="1"/>
  <c r="D214" i="57"/>
  <c r="D216" i="59"/>
  <c r="D215" i="57"/>
  <c r="D219" i="57"/>
  <c r="D217" i="57"/>
  <c r="D218" i="57"/>
  <c r="E205" i="59"/>
  <c r="E206" i="59"/>
  <c r="E210" i="59"/>
  <c r="E208" i="59"/>
  <c r="E209" i="59"/>
  <c r="L211" i="57"/>
  <c r="M211" i="57"/>
  <c r="M220" i="58"/>
  <c r="H196" i="61"/>
  <c r="H197" i="61"/>
  <c r="H199" i="61"/>
  <c r="H201" i="61"/>
  <c r="H198" i="61"/>
  <c r="H200" i="61"/>
  <c r="M202" i="61"/>
  <c r="I211" i="57"/>
  <c r="N220" i="60"/>
  <c r="J202" i="60"/>
  <c r="K205" i="59"/>
  <c r="K206" i="59"/>
  <c r="K208" i="59"/>
  <c r="K209" i="59"/>
  <c r="K210" i="59"/>
  <c r="F196" i="59"/>
  <c r="F197" i="59"/>
  <c r="F199" i="59"/>
  <c r="F200" i="59"/>
  <c r="F201" i="59"/>
  <c r="K214" i="60"/>
  <c r="K215" i="60"/>
  <c r="K224" i="60" s="1"/>
  <c r="L18" i="54" s="1"/>
  <c r="K217" i="60"/>
  <c r="K228" i="60" s="1"/>
  <c r="L22" i="54" s="1"/>
  <c r="K219" i="60"/>
  <c r="K230" i="60" s="1"/>
  <c r="L23" i="54" s="1"/>
  <c r="K218" i="60"/>
  <c r="K229" i="60" s="1"/>
  <c r="L24" i="54" s="1"/>
  <c r="K226" i="60"/>
  <c r="L21" i="54" s="1"/>
  <c r="H214" i="58"/>
  <c r="H223" i="58" s="1"/>
  <c r="I17" i="52" s="1"/>
  <c r="H216" i="60"/>
  <c r="H215" i="58"/>
  <c r="H224" i="58" s="1"/>
  <c r="I18" i="52" s="1"/>
  <c r="H217" i="58"/>
  <c r="H228" i="58" s="1"/>
  <c r="I22" i="52" s="1"/>
  <c r="H219" i="58"/>
  <c r="H230" i="58" s="1"/>
  <c r="I23" i="52" s="1"/>
  <c r="H226" i="58"/>
  <c r="I21" i="52" s="1"/>
  <c r="H218" i="58"/>
  <c r="H229" i="58" s="1"/>
  <c r="I24" i="52" s="1"/>
  <c r="E131" i="66"/>
  <c r="L12" i="65"/>
  <c r="O82" i="66"/>
  <c r="O37" i="66"/>
  <c r="L9" i="63" s="1"/>
  <c r="J14" i="62"/>
  <c r="Y44" i="62"/>
  <c r="Y23" i="62"/>
  <c r="Y37" i="62"/>
  <c r="P13" i="27"/>
  <c r="H11" i="65" s="1"/>
  <c r="I11" i="65" s="1"/>
  <c r="AC43" i="62"/>
  <c r="N11" i="62"/>
  <c r="AC36" i="62"/>
  <c r="AC21" i="62"/>
  <c r="M18" i="27"/>
  <c r="L53" i="62"/>
  <c r="M15" i="27"/>
  <c r="L52" i="62"/>
  <c r="L15" i="27"/>
  <c r="K52" i="62"/>
  <c r="N14" i="62"/>
  <c r="AC44" i="62"/>
  <c r="AC37" i="62"/>
  <c r="AC23" i="62"/>
  <c r="L18" i="27"/>
  <c r="K53" i="62"/>
  <c r="Y43" i="62"/>
  <c r="J11" i="62"/>
  <c r="Y21" i="62"/>
  <c r="Y36" i="62"/>
  <c r="E14" i="62"/>
  <c r="T44" i="62"/>
  <c r="T23" i="62"/>
  <c r="T37" i="62"/>
  <c r="P16" i="13"/>
  <c r="P16" i="27"/>
  <c r="H14" i="65" s="1"/>
  <c r="I14" i="65" s="1"/>
  <c r="U43" i="62"/>
  <c r="F11" i="62"/>
  <c r="U36" i="62"/>
  <c r="U21" i="62"/>
  <c r="E11" i="62"/>
  <c r="T43" i="62"/>
  <c r="T36" i="62"/>
  <c r="T21" i="62"/>
  <c r="F14" i="62"/>
  <c r="U44" i="62"/>
  <c r="U37" i="62"/>
  <c r="U23" i="62"/>
  <c r="M43" i="9"/>
  <c r="L61" i="66"/>
  <c r="M43" i="27"/>
  <c r="L74" i="66"/>
  <c r="L46" i="27"/>
  <c r="K74" i="66"/>
  <c r="L48" i="27"/>
  <c r="L43" i="9"/>
  <c r="K61" i="66"/>
  <c r="L43" i="27"/>
  <c r="L73" i="28"/>
  <c r="E43" i="27"/>
  <c r="D74" i="66"/>
  <c r="E43" i="9"/>
  <c r="D61" i="66"/>
  <c r="O31" i="35"/>
  <c r="L37" i="65" s="1"/>
  <c r="O39" i="34"/>
  <c r="D46" i="65" s="1"/>
  <c r="E46" i="65" s="1"/>
  <c r="D48" i="27"/>
  <c r="O39" i="62"/>
  <c r="H46" i="65" s="1"/>
  <c r="I46" i="65" s="1"/>
  <c r="D19" i="24"/>
  <c r="P41" i="8"/>
  <c r="D43" i="27"/>
  <c r="O34" i="62"/>
  <c r="H41" i="65" s="1"/>
  <c r="I41" i="65" s="1"/>
  <c r="P40" i="8"/>
  <c r="C40" i="34"/>
  <c r="C74" i="66"/>
  <c r="D74" i="28"/>
  <c r="P74" i="28" s="1"/>
  <c r="O30" i="35"/>
  <c r="L36" i="65" s="1"/>
  <c r="O38" i="34"/>
  <c r="D45" i="65" s="1"/>
  <c r="E45" i="65" s="1"/>
  <c r="D47" i="9"/>
  <c r="P47" i="9" s="1"/>
  <c r="D73" i="28"/>
  <c r="O37" i="34"/>
  <c r="D44" i="65" s="1"/>
  <c r="E44" i="65" s="1"/>
  <c r="D46" i="9"/>
  <c r="P46" i="9" s="1"/>
  <c r="O36" i="62"/>
  <c r="H43" i="65" s="1"/>
  <c r="I43" i="65" s="1"/>
  <c r="D45" i="27"/>
  <c r="P45" i="27" s="1"/>
  <c r="D47" i="27"/>
  <c r="P47" i="27" s="1"/>
  <c r="O38" i="62"/>
  <c r="H45" i="65" s="1"/>
  <c r="I45" i="65" s="1"/>
  <c r="D46" i="27"/>
  <c r="O37" i="62"/>
  <c r="H44" i="65" s="1"/>
  <c r="I44" i="65" s="1"/>
  <c r="O36" i="34"/>
  <c r="D43" i="65" s="1"/>
  <c r="E43" i="65" s="1"/>
  <c r="D45" i="9"/>
  <c r="P45" i="9" s="1"/>
  <c r="E15" i="27" l="1"/>
  <c r="O34" i="34"/>
  <c r="D41" i="65" s="1"/>
  <c r="E41" i="65" s="1"/>
  <c r="M15" i="35"/>
  <c r="N54" i="28" s="1"/>
  <c r="D16" i="62"/>
  <c r="S13" i="62"/>
  <c r="S25" i="62"/>
  <c r="S38" i="62"/>
  <c r="S32" i="62"/>
  <c r="S45" i="62"/>
  <c r="D16" i="34"/>
  <c r="E20" i="9" s="1"/>
  <c r="S13" i="34"/>
  <c r="S38" i="34"/>
  <c r="S45" i="34"/>
  <c r="S32" i="34"/>
  <c r="S25" i="34"/>
  <c r="C14" i="34"/>
  <c r="C53" i="34" s="1"/>
  <c r="S9" i="34"/>
  <c r="H18" i="33"/>
  <c r="K256" i="57"/>
  <c r="K258" i="57"/>
  <c r="I256" i="57"/>
  <c r="I258" i="57"/>
  <c r="F7" i="67"/>
  <c r="G12" i="28" s="1"/>
  <c r="F264" i="57"/>
  <c r="M198" i="57"/>
  <c r="M226" i="57" s="1"/>
  <c r="N28" i="17" s="1"/>
  <c r="L20" i="56"/>
  <c r="D18" i="33"/>
  <c r="D13" i="35" s="1"/>
  <c r="E52" i="28" s="1"/>
  <c r="J18" i="33"/>
  <c r="K19" i="56" s="1"/>
  <c r="F226" i="57"/>
  <c r="D14" i="67"/>
  <c r="E19" i="28" s="1"/>
  <c r="F25" i="52"/>
  <c r="M224" i="57"/>
  <c r="N25" i="17" s="1"/>
  <c r="I198" i="57"/>
  <c r="R198" i="57" s="1"/>
  <c r="V198" i="57" s="1"/>
  <c r="E231" i="58"/>
  <c r="E233" i="58" s="1"/>
  <c r="E228" i="57"/>
  <c r="F29" i="17" s="1"/>
  <c r="M228" i="57"/>
  <c r="N29" i="17" s="1"/>
  <c r="M14" i="67"/>
  <c r="N19" i="28" s="1"/>
  <c r="M230" i="57"/>
  <c r="N30" i="17" s="1"/>
  <c r="M229" i="57"/>
  <c r="N31" i="17" s="1"/>
  <c r="N231" i="58"/>
  <c r="N233" i="58" s="1"/>
  <c r="J25" i="52"/>
  <c r="J7" i="67"/>
  <c r="K12" i="28" s="1"/>
  <c r="E14" i="67"/>
  <c r="F19" i="28" s="1"/>
  <c r="G14" i="67"/>
  <c r="H19" i="28" s="1"/>
  <c r="H7" i="67"/>
  <c r="I12" i="28" s="1"/>
  <c r="K18" i="33"/>
  <c r="K13" i="35" s="1"/>
  <c r="L52" i="28" s="1"/>
  <c r="N25" i="52"/>
  <c r="P19" i="52"/>
  <c r="I14" i="67"/>
  <c r="J19" i="28" s="1"/>
  <c r="O25" i="52"/>
  <c r="M25" i="52"/>
  <c r="C223" i="57"/>
  <c r="C231" i="57" s="1"/>
  <c r="L231" i="58"/>
  <c r="L233" i="58" s="1"/>
  <c r="L25" i="52"/>
  <c r="N231" i="60"/>
  <c r="N233" i="60" s="1"/>
  <c r="M18" i="33"/>
  <c r="M13" i="35" s="1"/>
  <c r="N52" i="28" s="1"/>
  <c r="I7" i="67"/>
  <c r="J12" i="28" s="1"/>
  <c r="F20" i="56"/>
  <c r="M231" i="58"/>
  <c r="M233" i="58" s="1"/>
  <c r="D24" i="17"/>
  <c r="I231" i="58"/>
  <c r="I233" i="58" s="1"/>
  <c r="C202" i="57"/>
  <c r="C21" i="67" s="1"/>
  <c r="D26" i="28" s="1"/>
  <c r="N21" i="67"/>
  <c r="O26" i="28" s="1"/>
  <c r="H25" i="52"/>
  <c r="G18" i="33"/>
  <c r="G13" i="35" s="1"/>
  <c r="H52" i="28" s="1"/>
  <c r="I18" i="33"/>
  <c r="I13" i="35" s="1"/>
  <c r="J52" i="28" s="1"/>
  <c r="H25" i="54"/>
  <c r="K7" i="67"/>
  <c r="L12" i="28" s="1"/>
  <c r="E229" i="57"/>
  <c r="F31" i="17" s="1"/>
  <c r="K14" i="67"/>
  <c r="L19" i="28" s="1"/>
  <c r="P19" i="54"/>
  <c r="O25" i="54"/>
  <c r="G231" i="60"/>
  <c r="G233" i="60" s="1"/>
  <c r="G7" i="67"/>
  <c r="H12" i="28" s="1"/>
  <c r="N18" i="33"/>
  <c r="N13" i="35" s="1"/>
  <c r="O52" i="28" s="1"/>
  <c r="G231" i="58"/>
  <c r="G233" i="58" s="1"/>
  <c r="D7" i="67"/>
  <c r="E12" i="28" s="1"/>
  <c r="E7" i="67"/>
  <c r="F12" i="28" s="1"/>
  <c r="N14" i="67"/>
  <c r="O19" i="28" s="1"/>
  <c r="L18" i="33"/>
  <c r="L13" i="35" s="1"/>
  <c r="M52" i="28" s="1"/>
  <c r="E18" i="33"/>
  <c r="E13" i="35" s="1"/>
  <c r="F52" i="28" s="1"/>
  <c r="P19" i="55"/>
  <c r="P19" i="53"/>
  <c r="D224" i="57"/>
  <c r="E25" i="17" s="1"/>
  <c r="L7" i="67"/>
  <c r="M12" i="28" s="1"/>
  <c r="L14" i="67"/>
  <c r="M19" i="28" s="1"/>
  <c r="M20" i="56"/>
  <c r="C7" i="67"/>
  <c r="D12" i="28" s="1"/>
  <c r="M7" i="67"/>
  <c r="N12" i="28" s="1"/>
  <c r="N15" i="35"/>
  <c r="O54" i="28" s="1"/>
  <c r="O20" i="56"/>
  <c r="C18" i="33"/>
  <c r="D19" i="56" s="1"/>
  <c r="E223" i="57"/>
  <c r="F24" i="17" s="1"/>
  <c r="D206" i="59"/>
  <c r="D207" i="59"/>
  <c r="O29" i="35"/>
  <c r="L35" i="65" s="1"/>
  <c r="M35" i="65" s="1"/>
  <c r="N7" i="67"/>
  <c r="O12" i="28" s="1"/>
  <c r="E224" i="57"/>
  <c r="F25" i="17" s="1"/>
  <c r="E201" i="57"/>
  <c r="E202" i="57" s="1"/>
  <c r="E21" i="67" s="1"/>
  <c r="F26" i="28" s="1"/>
  <c r="H199" i="57"/>
  <c r="H202" i="57" s="1"/>
  <c r="G196" i="57"/>
  <c r="G202" i="57" s="1"/>
  <c r="G21" i="67" s="1"/>
  <c r="H26" i="28" s="1"/>
  <c r="M264" i="57"/>
  <c r="J264" i="57"/>
  <c r="J202" i="57"/>
  <c r="E25" i="52"/>
  <c r="I196" i="57"/>
  <c r="I223" i="57" s="1"/>
  <c r="J24" i="17" s="1"/>
  <c r="G264" i="57"/>
  <c r="E264" i="57"/>
  <c r="H264" i="57"/>
  <c r="D228" i="57"/>
  <c r="E29" i="17" s="1"/>
  <c r="D230" i="57"/>
  <c r="E30" i="17" s="1"/>
  <c r="F18" i="33"/>
  <c r="O21" i="53"/>
  <c r="O25" i="53" s="1"/>
  <c r="N19" i="33"/>
  <c r="D209" i="59"/>
  <c r="D210" i="59"/>
  <c r="D202" i="61"/>
  <c r="D21" i="67" s="1"/>
  <c r="E26" i="28" s="1"/>
  <c r="H21" i="53"/>
  <c r="G19" i="33"/>
  <c r="O32" i="17"/>
  <c r="D223" i="57"/>
  <c r="E24" i="17" s="1"/>
  <c r="D211" i="57"/>
  <c r="E26" i="17"/>
  <c r="D208" i="59"/>
  <c r="D205" i="59"/>
  <c r="G26" i="17"/>
  <c r="L28" i="17"/>
  <c r="M28" i="17"/>
  <c r="M32" i="17" s="1"/>
  <c r="H28" i="17"/>
  <c r="D229" i="57"/>
  <c r="E31" i="17" s="1"/>
  <c r="E28" i="17"/>
  <c r="F28" i="17"/>
  <c r="C14" i="67"/>
  <c r="D19" i="28" s="1"/>
  <c r="D43" i="9"/>
  <c r="P43" i="9" s="1"/>
  <c r="D20" i="56"/>
  <c r="O123" i="66"/>
  <c r="C137" i="66" s="1"/>
  <c r="E137" i="66" s="1"/>
  <c r="C155" i="66"/>
  <c r="O131" i="66"/>
  <c r="C143" i="66" s="1"/>
  <c r="E143" i="66" s="1"/>
  <c r="C157" i="66"/>
  <c r="O127" i="66"/>
  <c r="C140" i="66" s="1"/>
  <c r="E140" i="66" s="1"/>
  <c r="C156" i="66"/>
  <c r="R30" i="34"/>
  <c r="P73" i="28"/>
  <c r="N28" i="67"/>
  <c r="O33" i="28" s="1"/>
  <c r="E20" i="56"/>
  <c r="C45" i="66"/>
  <c r="F100" i="62"/>
  <c r="F47" i="62" s="1"/>
  <c r="G56" i="27" s="1"/>
  <c r="J102" i="62"/>
  <c r="J49" i="62" s="1"/>
  <c r="K58" i="27" s="1"/>
  <c r="G100" i="62"/>
  <c r="G47" i="62" s="1"/>
  <c r="G78" i="66" s="1"/>
  <c r="R36" i="34"/>
  <c r="D66" i="8"/>
  <c r="D67" i="8" s="1"/>
  <c r="D75" i="28"/>
  <c r="P75" i="28" s="1"/>
  <c r="K25" i="52"/>
  <c r="O25" i="55"/>
  <c r="H25" i="55"/>
  <c r="D9" i="63"/>
  <c r="K102" i="62"/>
  <c r="K49" i="62" s="1"/>
  <c r="L58" i="27" s="1"/>
  <c r="P48" i="27"/>
  <c r="D45" i="66"/>
  <c r="P21" i="52"/>
  <c r="P22" i="52"/>
  <c r="E25" i="54"/>
  <c r="J25" i="54"/>
  <c r="O69" i="66"/>
  <c r="O96" i="66" s="1"/>
  <c r="P24" i="52"/>
  <c r="P23" i="52"/>
  <c r="I25" i="52"/>
  <c r="O85" i="62"/>
  <c r="P43" i="27"/>
  <c r="P28" i="56"/>
  <c r="P26" i="56"/>
  <c r="K21" i="67"/>
  <c r="L26" i="28" s="1"/>
  <c r="F14" i="67"/>
  <c r="G19" i="28" s="1"/>
  <c r="K78" i="62"/>
  <c r="K96" i="62"/>
  <c r="K97" i="62"/>
  <c r="K86" i="62"/>
  <c r="L21" i="67"/>
  <c r="M26" i="28" s="1"/>
  <c r="G22" i="33"/>
  <c r="G39" i="35" s="1"/>
  <c r="H83" i="28" s="1"/>
  <c r="H24" i="56" s="1"/>
  <c r="G21" i="33"/>
  <c r="G25" i="35" s="1"/>
  <c r="H69" i="28" s="1"/>
  <c r="H22" i="56" s="1"/>
  <c r="G15" i="35"/>
  <c r="H54" i="28" s="1"/>
  <c r="H20" i="56"/>
  <c r="M34" i="65"/>
  <c r="M24" i="65"/>
  <c r="M28" i="65"/>
  <c r="M25" i="65"/>
  <c r="M29" i="65"/>
  <c r="M26" i="65"/>
  <c r="M30" i="65"/>
  <c r="M27" i="65"/>
  <c r="C115" i="66"/>
  <c r="O115" i="66" s="1"/>
  <c r="O110" i="66"/>
  <c r="D23" i="64"/>
  <c r="G23" i="33"/>
  <c r="G38" i="35" s="1"/>
  <c r="M36" i="65"/>
  <c r="E45" i="66"/>
  <c r="P46" i="27"/>
  <c r="E86" i="62"/>
  <c r="O84" i="62"/>
  <c r="M37" i="65"/>
  <c r="AD30" i="62"/>
  <c r="O74" i="62"/>
  <c r="E98" i="62"/>
  <c r="O77" i="62"/>
  <c r="E97" i="62"/>
  <c r="C52" i="62"/>
  <c r="D15" i="27"/>
  <c r="E78" i="62"/>
  <c r="O76" i="62"/>
  <c r="E96" i="62"/>
  <c r="J14" i="67"/>
  <c r="K19" i="28" s="1"/>
  <c r="H14" i="67"/>
  <c r="I19" i="28" s="1"/>
  <c r="G28" i="67"/>
  <c r="H33" i="28" s="1"/>
  <c r="E220" i="60"/>
  <c r="F202" i="61"/>
  <c r="M211" i="61"/>
  <c r="N22" i="33"/>
  <c r="N39" i="35" s="1"/>
  <c r="O83" i="28" s="1"/>
  <c r="O24" i="56" s="1"/>
  <c r="N98" i="62"/>
  <c r="O90" i="62"/>
  <c r="N97" i="62"/>
  <c r="O93" i="62"/>
  <c r="I18" i="27"/>
  <c r="H53" i="62"/>
  <c r="I15" i="27"/>
  <c r="H52" i="62"/>
  <c r="AD37" i="62"/>
  <c r="N94" i="62"/>
  <c r="O94" i="62" s="1"/>
  <c r="N96" i="62"/>
  <c r="O92" i="62"/>
  <c r="D25" i="17"/>
  <c r="N231" i="61"/>
  <c r="N233" i="61" s="1"/>
  <c r="D28" i="17"/>
  <c r="I231" i="60"/>
  <c r="I233" i="60" s="1"/>
  <c r="H231" i="58"/>
  <c r="H233" i="58" s="1"/>
  <c r="N23" i="33"/>
  <c r="N38" i="35" s="1"/>
  <c r="P18" i="52"/>
  <c r="N21" i="33"/>
  <c r="N25" i="35" s="1"/>
  <c r="D211" i="61"/>
  <c r="L214" i="61"/>
  <c r="L215" i="61"/>
  <c r="L224" i="61" s="1"/>
  <c r="M18" i="55" s="1"/>
  <c r="L219" i="61"/>
  <c r="L230" i="61" s="1"/>
  <c r="M23" i="55" s="1"/>
  <c r="L216" i="61"/>
  <c r="L226" i="61" s="1"/>
  <c r="M21" i="55" s="1"/>
  <c r="L217" i="61"/>
  <c r="L228" i="61" s="1"/>
  <c r="M22" i="55" s="1"/>
  <c r="L218" i="61"/>
  <c r="L229" i="61" s="1"/>
  <c r="M24" i="55" s="1"/>
  <c r="J214" i="57"/>
  <c r="J223" i="57" s="1"/>
  <c r="K24" i="17" s="1"/>
  <c r="J216" i="59"/>
  <c r="J215" i="57"/>
  <c r="J224" i="57" s="1"/>
  <c r="K25" i="17" s="1"/>
  <c r="J217" i="57"/>
  <c r="J228" i="57" s="1"/>
  <c r="K29" i="17" s="1"/>
  <c r="J219" i="57"/>
  <c r="J230" i="57" s="1"/>
  <c r="K30" i="17" s="1"/>
  <c r="J218" i="57"/>
  <c r="J229" i="57" s="1"/>
  <c r="K31" i="17" s="1"/>
  <c r="G231" i="61"/>
  <c r="G233" i="61" s="1"/>
  <c r="F15" i="35"/>
  <c r="G20" i="56"/>
  <c r="H214" i="57"/>
  <c r="H216" i="59"/>
  <c r="H215" i="57"/>
  <c r="H224" i="57" s="1"/>
  <c r="I25" i="17" s="1"/>
  <c r="H219" i="57"/>
  <c r="H230" i="57" s="1"/>
  <c r="I30" i="17" s="1"/>
  <c r="H218" i="57"/>
  <c r="H229" i="57" s="1"/>
  <c r="I31" i="17" s="1"/>
  <c r="H217" i="57"/>
  <c r="D231" i="60"/>
  <c r="D233" i="60" s="1"/>
  <c r="J202" i="61"/>
  <c r="F214" i="57"/>
  <c r="F223" i="57" s="1"/>
  <c r="G24" i="17" s="1"/>
  <c r="F216" i="59"/>
  <c r="F215" i="57"/>
  <c r="F224" i="57" s="1"/>
  <c r="G25" i="17" s="1"/>
  <c r="F219" i="57"/>
  <c r="F230" i="57" s="1"/>
  <c r="G30" i="17" s="1"/>
  <c r="F217" i="57"/>
  <c r="F228" i="57" s="1"/>
  <c r="G29" i="17" s="1"/>
  <c r="F218" i="57"/>
  <c r="F229" i="57" s="1"/>
  <c r="G31" i="17" s="1"/>
  <c r="J15" i="35"/>
  <c r="K54" i="28" s="1"/>
  <c r="K20" i="56"/>
  <c r="K220" i="57"/>
  <c r="J231" i="58"/>
  <c r="J233" i="58" s="1"/>
  <c r="J211" i="57"/>
  <c r="H13" i="35"/>
  <c r="I52" i="28" s="1"/>
  <c r="I19" i="56"/>
  <c r="E220" i="57"/>
  <c r="J211" i="60"/>
  <c r="I214" i="61"/>
  <c r="I216" i="61"/>
  <c r="I226" i="61" s="1"/>
  <c r="J21" i="55" s="1"/>
  <c r="I217" i="61"/>
  <c r="I228" i="61" s="1"/>
  <c r="J22" i="55" s="1"/>
  <c r="I219" i="61"/>
  <c r="I230" i="61" s="1"/>
  <c r="J23" i="55" s="1"/>
  <c r="I218" i="61"/>
  <c r="I229" i="61" s="1"/>
  <c r="J24" i="55" s="1"/>
  <c r="I215" i="61"/>
  <c r="I224" i="61" s="1"/>
  <c r="J18" i="55" s="1"/>
  <c r="L211" i="59"/>
  <c r="G220" i="61"/>
  <c r="K220" i="60"/>
  <c r="F202" i="59"/>
  <c r="E211" i="59"/>
  <c r="D214" i="59"/>
  <c r="D217" i="59"/>
  <c r="D218" i="59"/>
  <c r="D215" i="59"/>
  <c r="D219" i="59"/>
  <c r="C214" i="59"/>
  <c r="C215" i="59"/>
  <c r="C224" i="59" s="1"/>
  <c r="D18" i="53" s="1"/>
  <c r="C217" i="59"/>
  <c r="C228" i="59" s="1"/>
  <c r="D22" i="53" s="1"/>
  <c r="C218" i="59"/>
  <c r="C229" i="59" s="1"/>
  <c r="D24" i="53" s="1"/>
  <c r="C226" i="59"/>
  <c r="C219" i="59"/>
  <c r="C230" i="59" s="1"/>
  <c r="D23" i="53" s="1"/>
  <c r="F214" i="60"/>
  <c r="F215" i="60"/>
  <c r="F224" i="60" s="1"/>
  <c r="G18" i="54" s="1"/>
  <c r="F226" i="60"/>
  <c r="G21" i="54" s="1"/>
  <c r="F217" i="60"/>
  <c r="F228" i="60" s="1"/>
  <c r="G22" i="54" s="1"/>
  <c r="F218" i="60"/>
  <c r="F229" i="60" s="1"/>
  <c r="G24" i="54" s="1"/>
  <c r="F219" i="60"/>
  <c r="F230" i="60" s="1"/>
  <c r="G23" i="54" s="1"/>
  <c r="C211" i="61"/>
  <c r="N220" i="59"/>
  <c r="K223" i="60"/>
  <c r="L17" i="54" s="1"/>
  <c r="L25" i="54" s="1"/>
  <c r="H211" i="57"/>
  <c r="K211" i="61"/>
  <c r="I211" i="61"/>
  <c r="M220" i="60"/>
  <c r="M223" i="60"/>
  <c r="N17" i="54" s="1"/>
  <c r="N25" i="54" s="1"/>
  <c r="L211" i="61"/>
  <c r="F205" i="59"/>
  <c r="F206" i="59"/>
  <c r="F210" i="59"/>
  <c r="F209" i="59"/>
  <c r="F208" i="59"/>
  <c r="L220" i="57"/>
  <c r="E214" i="61"/>
  <c r="E223" i="61" s="1"/>
  <c r="F17" i="55" s="1"/>
  <c r="E217" i="61"/>
  <c r="E228" i="61" s="1"/>
  <c r="F22" i="55" s="1"/>
  <c r="E216" i="61"/>
  <c r="E226" i="61" s="1"/>
  <c r="F21" i="55" s="1"/>
  <c r="E219" i="61"/>
  <c r="E230" i="61" s="1"/>
  <c r="F23" i="55" s="1"/>
  <c r="E218" i="61"/>
  <c r="E229" i="61" s="1"/>
  <c r="F24" i="55" s="1"/>
  <c r="E215" i="61"/>
  <c r="E224" i="61" s="1"/>
  <c r="F18" i="55" s="1"/>
  <c r="M214" i="61"/>
  <c r="M223" i="61" s="1"/>
  <c r="N17" i="55" s="1"/>
  <c r="M216" i="61"/>
  <c r="M226" i="61" s="1"/>
  <c r="N21" i="55" s="1"/>
  <c r="M219" i="61"/>
  <c r="M230" i="61" s="1"/>
  <c r="N23" i="55" s="1"/>
  <c r="M217" i="61"/>
  <c r="M228" i="61" s="1"/>
  <c r="N22" i="55" s="1"/>
  <c r="M215" i="61"/>
  <c r="M224" i="61" s="1"/>
  <c r="N18" i="55" s="1"/>
  <c r="M218" i="61"/>
  <c r="M229" i="61" s="1"/>
  <c r="N24" i="55" s="1"/>
  <c r="J202" i="59"/>
  <c r="I214" i="59"/>
  <c r="I215" i="59"/>
  <c r="I224" i="59" s="1"/>
  <c r="J18" i="53" s="1"/>
  <c r="I226" i="59"/>
  <c r="I217" i="59"/>
  <c r="I228" i="59" s="1"/>
  <c r="J22" i="53" s="1"/>
  <c r="I219" i="59"/>
  <c r="I230" i="59" s="1"/>
  <c r="J23" i="53" s="1"/>
  <c r="I218" i="59"/>
  <c r="I229" i="59" s="1"/>
  <c r="J24" i="53" s="1"/>
  <c r="L220" i="60"/>
  <c r="L223" i="60"/>
  <c r="M17" i="54" s="1"/>
  <c r="M25" i="54" s="1"/>
  <c r="J220" i="58"/>
  <c r="K214" i="61"/>
  <c r="K219" i="61"/>
  <c r="K230" i="61" s="1"/>
  <c r="L23" i="55" s="1"/>
  <c r="K215" i="61"/>
  <c r="K224" i="61" s="1"/>
  <c r="L18" i="55" s="1"/>
  <c r="K216" i="61"/>
  <c r="K226" i="61" s="1"/>
  <c r="L21" i="55" s="1"/>
  <c r="K217" i="61"/>
  <c r="K228" i="61" s="1"/>
  <c r="L22" i="55" s="1"/>
  <c r="K218" i="61"/>
  <c r="K229" i="61" s="1"/>
  <c r="L24" i="55" s="1"/>
  <c r="D220" i="60"/>
  <c r="F211" i="60"/>
  <c r="K223" i="57"/>
  <c r="L24" i="17" s="1"/>
  <c r="H220" i="58"/>
  <c r="J205" i="61"/>
  <c r="J206" i="61"/>
  <c r="J208" i="61"/>
  <c r="J207" i="61"/>
  <c r="J209" i="61"/>
  <c r="J210" i="61"/>
  <c r="N220" i="61"/>
  <c r="D231" i="58"/>
  <c r="D233" i="58" s="1"/>
  <c r="C220" i="60"/>
  <c r="C223" i="60"/>
  <c r="F205" i="61"/>
  <c r="F206" i="61"/>
  <c r="F210" i="61"/>
  <c r="F209" i="61"/>
  <c r="F207" i="61"/>
  <c r="F208" i="61"/>
  <c r="E214" i="59"/>
  <c r="E215" i="59"/>
  <c r="E224" i="59" s="1"/>
  <c r="F18" i="53" s="1"/>
  <c r="E217" i="59"/>
  <c r="E228" i="59" s="1"/>
  <c r="F22" i="53" s="1"/>
  <c r="E226" i="59"/>
  <c r="E219" i="59"/>
  <c r="E230" i="59" s="1"/>
  <c r="F23" i="53" s="1"/>
  <c r="E218" i="59"/>
  <c r="E229" i="59" s="1"/>
  <c r="F24" i="53" s="1"/>
  <c r="E223" i="60"/>
  <c r="F17" i="54" s="1"/>
  <c r="F25" i="54" s="1"/>
  <c r="K211" i="59"/>
  <c r="L231" i="57"/>
  <c r="D214" i="61"/>
  <c r="D223" i="61" s="1"/>
  <c r="E17" i="55" s="1"/>
  <c r="D215" i="61"/>
  <c r="D224" i="61" s="1"/>
  <c r="E18" i="55" s="1"/>
  <c r="D216" i="61"/>
  <c r="D226" i="61" s="1"/>
  <c r="E21" i="55" s="1"/>
  <c r="D217" i="61"/>
  <c r="D228" i="61" s="1"/>
  <c r="E22" i="55" s="1"/>
  <c r="D219" i="61"/>
  <c r="D230" i="61" s="1"/>
  <c r="E23" i="55" s="1"/>
  <c r="D218" i="61"/>
  <c r="D229" i="61" s="1"/>
  <c r="E24" i="55" s="1"/>
  <c r="C214" i="61"/>
  <c r="C217" i="61"/>
  <c r="C228" i="61" s="1"/>
  <c r="D22" i="55" s="1"/>
  <c r="C218" i="61"/>
  <c r="C229" i="61" s="1"/>
  <c r="D24" i="55" s="1"/>
  <c r="C216" i="61"/>
  <c r="C226" i="61" s="1"/>
  <c r="D21" i="55" s="1"/>
  <c r="C215" i="61"/>
  <c r="C224" i="61" s="1"/>
  <c r="D18" i="55" s="1"/>
  <c r="C219" i="61"/>
  <c r="C230" i="61" s="1"/>
  <c r="D23" i="55" s="1"/>
  <c r="O20" i="33"/>
  <c r="H205" i="61"/>
  <c r="H206" i="61"/>
  <c r="H208" i="61"/>
  <c r="H207" i="61"/>
  <c r="H209" i="61"/>
  <c r="H210" i="61"/>
  <c r="F211" i="57"/>
  <c r="L214" i="59"/>
  <c r="L219" i="59"/>
  <c r="L230" i="59" s="1"/>
  <c r="M23" i="53" s="1"/>
  <c r="L215" i="59"/>
  <c r="L224" i="59" s="1"/>
  <c r="M18" i="53" s="1"/>
  <c r="L226" i="59"/>
  <c r="L217" i="59"/>
  <c r="L228" i="59" s="1"/>
  <c r="M22" i="53" s="1"/>
  <c r="L218" i="59"/>
  <c r="L229" i="59" s="1"/>
  <c r="M24" i="53" s="1"/>
  <c r="G220" i="59"/>
  <c r="K231" i="58"/>
  <c r="K233" i="58" s="1"/>
  <c r="M220" i="57"/>
  <c r="H202" i="59"/>
  <c r="M223" i="57"/>
  <c r="H214" i="60"/>
  <c r="H215" i="60"/>
  <c r="H224" i="60" s="1"/>
  <c r="I18" i="54" s="1"/>
  <c r="H217" i="60"/>
  <c r="H228" i="60" s="1"/>
  <c r="I22" i="54" s="1"/>
  <c r="H219" i="60"/>
  <c r="H230" i="60" s="1"/>
  <c r="I23" i="54" s="1"/>
  <c r="H226" i="60"/>
  <c r="I21" i="54" s="1"/>
  <c r="H218" i="60"/>
  <c r="H229" i="60" s="1"/>
  <c r="I24" i="54" s="1"/>
  <c r="H202" i="61"/>
  <c r="N231" i="59"/>
  <c r="N233" i="59" s="1"/>
  <c r="D220" i="57"/>
  <c r="C220" i="57"/>
  <c r="F220" i="58"/>
  <c r="F223" i="58"/>
  <c r="G17" i="52" s="1"/>
  <c r="G25" i="52" s="1"/>
  <c r="G17" i="33"/>
  <c r="J205" i="59"/>
  <c r="J206" i="59"/>
  <c r="J208" i="59"/>
  <c r="J209" i="59"/>
  <c r="J210" i="59"/>
  <c r="C211" i="59"/>
  <c r="H205" i="59"/>
  <c r="H206" i="59"/>
  <c r="H208" i="59"/>
  <c r="H209" i="59"/>
  <c r="H210" i="59"/>
  <c r="N231" i="57"/>
  <c r="N16" i="33"/>
  <c r="I220" i="60"/>
  <c r="M214" i="59"/>
  <c r="M215" i="59"/>
  <c r="M224" i="59" s="1"/>
  <c r="N18" i="53" s="1"/>
  <c r="M226" i="59"/>
  <c r="M219" i="59"/>
  <c r="M230" i="59" s="1"/>
  <c r="N23" i="53" s="1"/>
  <c r="M217" i="59"/>
  <c r="M228" i="59" s="1"/>
  <c r="N22" i="53" s="1"/>
  <c r="M218" i="59"/>
  <c r="M229" i="59" s="1"/>
  <c r="N24" i="53" s="1"/>
  <c r="I220" i="57"/>
  <c r="J214" i="60"/>
  <c r="J215" i="60"/>
  <c r="J224" i="60" s="1"/>
  <c r="K18" i="54" s="1"/>
  <c r="J217" i="60"/>
  <c r="J228" i="60" s="1"/>
  <c r="K22" i="54" s="1"/>
  <c r="J219" i="60"/>
  <c r="J230" i="60" s="1"/>
  <c r="K23" i="54" s="1"/>
  <c r="J226" i="60"/>
  <c r="K21" i="54" s="1"/>
  <c r="J218" i="60"/>
  <c r="J229" i="60" s="1"/>
  <c r="K24" i="54" s="1"/>
  <c r="H211" i="60"/>
  <c r="K214" i="59"/>
  <c r="K219" i="59"/>
  <c r="K230" i="59" s="1"/>
  <c r="L23" i="53" s="1"/>
  <c r="K215" i="59"/>
  <c r="K224" i="59" s="1"/>
  <c r="L18" i="53" s="1"/>
  <c r="K226" i="59"/>
  <c r="K218" i="59"/>
  <c r="K229" i="59" s="1"/>
  <c r="L24" i="53" s="1"/>
  <c r="K217" i="59"/>
  <c r="K228" i="59" s="1"/>
  <c r="L22" i="53" s="1"/>
  <c r="I211" i="59"/>
  <c r="E211" i="61"/>
  <c r="D17" i="52"/>
  <c r="D25" i="52" s="1"/>
  <c r="C231" i="58"/>
  <c r="C233" i="58" s="1"/>
  <c r="G223" i="59"/>
  <c r="H17" i="53" s="1"/>
  <c r="M211" i="59"/>
  <c r="H15" i="35"/>
  <c r="I54" i="28" s="1"/>
  <c r="I20" i="56"/>
  <c r="N17" i="33"/>
  <c r="M32" i="65"/>
  <c r="M12" i="65"/>
  <c r="M11" i="65"/>
  <c r="M55" i="65"/>
  <c r="M19" i="65"/>
  <c r="M41" i="65"/>
  <c r="M48" i="65"/>
  <c r="M52" i="65"/>
  <c r="M42" i="65"/>
  <c r="M10" i="65"/>
  <c r="M8" i="65"/>
  <c r="M51" i="65"/>
  <c r="M7" i="65"/>
  <c r="M54" i="65"/>
  <c r="M50" i="65"/>
  <c r="M21" i="65"/>
  <c r="M47" i="65"/>
  <c r="M53" i="65"/>
  <c r="M46" i="65"/>
  <c r="M20" i="65"/>
  <c r="M49" i="65"/>
  <c r="M23" i="65"/>
  <c r="M56" i="65"/>
  <c r="M39" i="65"/>
  <c r="M38" i="65"/>
  <c r="M9" i="65"/>
  <c r="M33" i="65"/>
  <c r="F15" i="27"/>
  <c r="E52" i="62"/>
  <c r="O11" i="62"/>
  <c r="G15" i="27"/>
  <c r="F52" i="62"/>
  <c r="K15" i="27"/>
  <c r="J52" i="62"/>
  <c r="AD44" i="62"/>
  <c r="O15" i="27"/>
  <c r="N52" i="62"/>
  <c r="K18" i="27"/>
  <c r="J53" i="62"/>
  <c r="G18" i="27"/>
  <c r="F53" i="62"/>
  <c r="AD36" i="62"/>
  <c r="F18" i="27"/>
  <c r="E53" i="62"/>
  <c r="O14" i="62"/>
  <c r="H78" i="66"/>
  <c r="I56" i="27"/>
  <c r="AD43" i="62"/>
  <c r="O18" i="27"/>
  <c r="N53" i="62"/>
  <c r="D48" i="9"/>
  <c r="P48" i="9" s="1"/>
  <c r="C61" i="66"/>
  <c r="P19" i="24"/>
  <c r="O40" i="62"/>
  <c r="H47" i="65" s="1"/>
  <c r="I47" i="65" s="1"/>
  <c r="D49" i="27"/>
  <c r="P49" i="27" s="1"/>
  <c r="O40" i="34"/>
  <c r="D47" i="65" s="1"/>
  <c r="E47" i="65" s="1"/>
  <c r="D49" i="9"/>
  <c r="P49" i="9" s="1"/>
  <c r="L19" i="56" l="1"/>
  <c r="P18" i="27"/>
  <c r="H16" i="65" s="1"/>
  <c r="I16" i="65" s="1"/>
  <c r="T12" i="62"/>
  <c r="D17" i="62"/>
  <c r="E20" i="27"/>
  <c r="P15" i="27"/>
  <c r="H13" i="65" s="1"/>
  <c r="I13" i="65" s="1"/>
  <c r="D13" i="34"/>
  <c r="E17" i="9" s="1"/>
  <c r="S10" i="34"/>
  <c r="C11" i="34"/>
  <c r="C52" i="34" s="1"/>
  <c r="S6" i="34"/>
  <c r="D18" i="9"/>
  <c r="D17" i="34"/>
  <c r="T12" i="34"/>
  <c r="S37" i="34"/>
  <c r="S44" i="34"/>
  <c r="S31" i="34"/>
  <c r="S23" i="34"/>
  <c r="H19" i="56"/>
  <c r="M202" i="57"/>
  <c r="M21" i="67" s="1"/>
  <c r="N26" i="28" s="1"/>
  <c r="E19" i="56"/>
  <c r="J13" i="35"/>
  <c r="K52" i="28" s="1"/>
  <c r="H228" i="57"/>
  <c r="I29" i="17" s="1"/>
  <c r="I226" i="57"/>
  <c r="J28" i="17" s="1"/>
  <c r="O19" i="56"/>
  <c r="C13" i="35"/>
  <c r="D52" i="28" s="1"/>
  <c r="N19" i="56"/>
  <c r="J19" i="56"/>
  <c r="F19" i="56"/>
  <c r="O18" i="33"/>
  <c r="M19" i="56"/>
  <c r="D224" i="59"/>
  <c r="E18" i="53" s="1"/>
  <c r="O7" i="67"/>
  <c r="P12" i="28" s="1"/>
  <c r="G223" i="57"/>
  <c r="H24" i="17" s="1"/>
  <c r="H32" i="17" s="1"/>
  <c r="G19" i="56"/>
  <c r="F13" i="35"/>
  <c r="G52" i="28" s="1"/>
  <c r="I201" i="57"/>
  <c r="R201" i="57" s="1"/>
  <c r="V201" i="57" s="1"/>
  <c r="I199" i="57"/>
  <c r="I228" i="57" s="1"/>
  <c r="I197" i="57"/>
  <c r="R197" i="57" s="1"/>
  <c r="V197" i="57" s="1"/>
  <c r="I200" i="57"/>
  <c r="R200" i="57" s="1"/>
  <c r="V200" i="57" s="1"/>
  <c r="E230" i="57"/>
  <c r="E23" i="33" s="1"/>
  <c r="E38" i="35" s="1"/>
  <c r="F82" i="28" s="1"/>
  <c r="F23" i="56" s="1"/>
  <c r="N35" i="67"/>
  <c r="O40" i="28" s="1"/>
  <c r="D226" i="59"/>
  <c r="E21" i="53" s="1"/>
  <c r="R196" i="57"/>
  <c r="V196" i="57" s="1"/>
  <c r="H25" i="53"/>
  <c r="K264" i="57"/>
  <c r="I264" i="57"/>
  <c r="P26" i="17"/>
  <c r="D229" i="59"/>
  <c r="E24" i="53" s="1"/>
  <c r="M21" i="53"/>
  <c r="L19" i="33"/>
  <c r="N21" i="53"/>
  <c r="M19" i="33"/>
  <c r="L21" i="53"/>
  <c r="K19" i="33"/>
  <c r="L32" i="17"/>
  <c r="J21" i="67"/>
  <c r="K26" i="28" s="1"/>
  <c r="J21" i="53"/>
  <c r="D230" i="59"/>
  <c r="E23" i="53" s="1"/>
  <c r="D211" i="59"/>
  <c r="D28" i="67" s="1"/>
  <c r="E33" i="28" s="1"/>
  <c r="D228" i="59"/>
  <c r="E22" i="53" s="1"/>
  <c r="F21" i="53"/>
  <c r="E19" i="33"/>
  <c r="E32" i="17"/>
  <c r="D21" i="53"/>
  <c r="C19" i="33"/>
  <c r="F78" i="66"/>
  <c r="G28" i="17"/>
  <c r="K28" i="17"/>
  <c r="K32" i="17" s="1"/>
  <c r="I28" i="17"/>
  <c r="D231" i="57"/>
  <c r="D233" i="57" s="1"/>
  <c r="D32" i="17"/>
  <c r="C28" i="67"/>
  <c r="D33" i="28" s="1"/>
  <c r="P66" i="8"/>
  <c r="O78" i="62"/>
  <c r="H56" i="27"/>
  <c r="P67" i="8"/>
  <c r="M231" i="57"/>
  <c r="M233" i="57" s="1"/>
  <c r="N24" i="17"/>
  <c r="N32" i="17" s="1"/>
  <c r="N25" i="55"/>
  <c r="P22" i="54"/>
  <c r="D11" i="85"/>
  <c r="E11" i="85"/>
  <c r="P21" i="54"/>
  <c r="P23" i="54"/>
  <c r="P24" i="54"/>
  <c r="F25" i="55"/>
  <c r="E25" i="55"/>
  <c r="L23" i="33"/>
  <c r="L38" i="35" s="1"/>
  <c r="M82" i="28" s="1"/>
  <c r="M23" i="56" s="1"/>
  <c r="K23" i="33"/>
  <c r="K38" i="35" s="1"/>
  <c r="L82" i="28" s="1"/>
  <c r="L23" i="56" s="1"/>
  <c r="M22" i="33"/>
  <c r="M39" i="35" s="1"/>
  <c r="N83" i="28" s="1"/>
  <c r="N24" i="56" s="1"/>
  <c r="E28" i="67"/>
  <c r="F33" i="28" s="1"/>
  <c r="G91" i="66"/>
  <c r="O86" i="62"/>
  <c r="G87" i="66"/>
  <c r="K21" i="33"/>
  <c r="K25" i="35" s="1"/>
  <c r="L69" i="28" s="1"/>
  <c r="L22" i="56" s="1"/>
  <c r="M23" i="33"/>
  <c r="M38" i="35" s="1"/>
  <c r="L22" i="33"/>
  <c r="L39" i="35" s="1"/>
  <c r="M83" i="28" s="1"/>
  <c r="M24" i="56" s="1"/>
  <c r="I100" i="62"/>
  <c r="I47" i="62" s="1"/>
  <c r="K100" i="62"/>
  <c r="K47" i="62" s="1"/>
  <c r="J100" i="62"/>
  <c r="J47" i="62" s="1"/>
  <c r="I101" i="62"/>
  <c r="I48" i="62" s="1"/>
  <c r="J57" i="27" s="1"/>
  <c r="K101" i="62"/>
  <c r="K48" i="62" s="1"/>
  <c r="L57" i="27" s="1"/>
  <c r="J101" i="62"/>
  <c r="J48" i="62" s="1"/>
  <c r="K57" i="27" s="1"/>
  <c r="H82" i="28"/>
  <c r="H23" i="56" s="1"/>
  <c r="I28" i="67"/>
  <c r="J33" i="28" s="1"/>
  <c r="D158" i="66"/>
  <c r="E158" i="66" s="1"/>
  <c r="E22" i="33"/>
  <c r="E39" i="35" s="1"/>
  <c r="F83" i="28" s="1"/>
  <c r="F24" i="56" s="1"/>
  <c r="M28" i="67"/>
  <c r="N33" i="28" s="1"/>
  <c r="M21" i="33"/>
  <c r="M25" i="35" s="1"/>
  <c r="N69" i="28" s="1"/>
  <c r="N22" i="56" s="1"/>
  <c r="L21" i="33"/>
  <c r="L25" i="35" s="1"/>
  <c r="M69" i="28" s="1"/>
  <c r="M22" i="56" s="1"/>
  <c r="O14" i="67"/>
  <c r="P19" i="28" s="1"/>
  <c r="G35" i="67"/>
  <c r="H40" i="28" s="1"/>
  <c r="F21" i="67"/>
  <c r="G26" i="28" s="1"/>
  <c r="P23" i="64"/>
  <c r="E21" i="33"/>
  <c r="E25" i="35" s="1"/>
  <c r="E87" i="66" s="1"/>
  <c r="C101" i="62"/>
  <c r="C48" i="62" s="1"/>
  <c r="D57" i="27" s="1"/>
  <c r="E101" i="62"/>
  <c r="E48" i="62" s="1"/>
  <c r="F57" i="27" s="1"/>
  <c r="D101" i="62"/>
  <c r="D48" i="62" s="1"/>
  <c r="E57" i="27" s="1"/>
  <c r="E102" i="62"/>
  <c r="E49" i="62" s="1"/>
  <c r="F58" i="27" s="1"/>
  <c r="D102" i="62"/>
  <c r="D49" i="62" s="1"/>
  <c r="E58" i="27" s="1"/>
  <c r="C102" i="62"/>
  <c r="C49" i="62" s="1"/>
  <c r="D58" i="27" s="1"/>
  <c r="C100" i="62"/>
  <c r="C47" i="62" s="1"/>
  <c r="E100" i="62"/>
  <c r="E47" i="62" s="1"/>
  <c r="D100" i="62"/>
  <c r="D47" i="62" s="1"/>
  <c r="C23" i="33"/>
  <c r="C38" i="35" s="1"/>
  <c r="C22" i="33"/>
  <c r="C39" i="35" s="1"/>
  <c r="J220" i="60"/>
  <c r="H21" i="67"/>
  <c r="I26" i="28" s="1"/>
  <c r="L28" i="67"/>
  <c r="M33" i="28" s="1"/>
  <c r="K28" i="67"/>
  <c r="L33" i="28" s="1"/>
  <c r="K220" i="59"/>
  <c r="F211" i="61"/>
  <c r="H211" i="61"/>
  <c r="O53" i="62"/>
  <c r="N100" i="62"/>
  <c r="N47" i="62" s="1"/>
  <c r="M100" i="62"/>
  <c r="M47" i="62" s="1"/>
  <c r="L100" i="62"/>
  <c r="L47" i="62" s="1"/>
  <c r="O96" i="62"/>
  <c r="M102" i="62"/>
  <c r="M49" i="62" s="1"/>
  <c r="N58" i="27" s="1"/>
  <c r="N102" i="62"/>
  <c r="N49" i="62" s="1"/>
  <c r="L102" i="62"/>
  <c r="L49" i="62" s="1"/>
  <c r="M58" i="27" s="1"/>
  <c r="O98" i="62"/>
  <c r="L101" i="62"/>
  <c r="L48" i="62" s="1"/>
  <c r="M57" i="27" s="1"/>
  <c r="M101" i="62"/>
  <c r="M48" i="62" s="1"/>
  <c r="N57" i="27" s="1"/>
  <c r="N101" i="62"/>
  <c r="N48" i="62" s="1"/>
  <c r="O97" i="62"/>
  <c r="K22" i="33"/>
  <c r="K39" i="35" s="1"/>
  <c r="L83" i="28" s="1"/>
  <c r="L24" i="56" s="1"/>
  <c r="E17" i="33"/>
  <c r="P18" i="54"/>
  <c r="K17" i="33"/>
  <c r="L17" i="33"/>
  <c r="C21" i="33"/>
  <c r="K220" i="61"/>
  <c r="K223" i="61"/>
  <c r="L17" i="55" s="1"/>
  <c r="L25" i="55" s="1"/>
  <c r="I220" i="59"/>
  <c r="I223" i="59"/>
  <c r="J17" i="53" s="1"/>
  <c r="F214" i="59"/>
  <c r="F226" i="59"/>
  <c r="F217" i="59"/>
  <c r="F228" i="59" s="1"/>
  <c r="G22" i="53" s="1"/>
  <c r="F215" i="59"/>
  <c r="F224" i="59" s="1"/>
  <c r="G18" i="53" s="1"/>
  <c r="F219" i="59"/>
  <c r="F230" i="59" s="1"/>
  <c r="G23" i="53" s="1"/>
  <c r="F218" i="59"/>
  <c r="F229" i="59" s="1"/>
  <c r="G24" i="53" s="1"/>
  <c r="G231" i="59"/>
  <c r="H211" i="59"/>
  <c r="J211" i="59"/>
  <c r="F231" i="57"/>
  <c r="D220" i="61"/>
  <c r="C231" i="60"/>
  <c r="C233" i="60" s="1"/>
  <c r="D17" i="54"/>
  <c r="D25" i="54" s="1"/>
  <c r="L231" i="60"/>
  <c r="L233" i="60" s="1"/>
  <c r="M220" i="61"/>
  <c r="M231" i="60"/>
  <c r="M233" i="60" s="1"/>
  <c r="K231" i="60"/>
  <c r="K233" i="60" s="1"/>
  <c r="F220" i="60"/>
  <c r="F223" i="60"/>
  <c r="G17" i="54" s="1"/>
  <c r="G25" i="54" s="1"/>
  <c r="J223" i="60"/>
  <c r="K17" i="54" s="1"/>
  <c r="K25" i="54" s="1"/>
  <c r="N16" i="35"/>
  <c r="O55" i="28" s="1"/>
  <c r="O21" i="56"/>
  <c r="J231" i="57"/>
  <c r="F220" i="57"/>
  <c r="H214" i="59"/>
  <c r="H215" i="59"/>
  <c r="H224" i="59" s="1"/>
  <c r="I18" i="53" s="1"/>
  <c r="H217" i="59"/>
  <c r="H228" i="59" s="1"/>
  <c r="I22" i="53" s="1"/>
  <c r="H219" i="59"/>
  <c r="H230" i="59" s="1"/>
  <c r="I23" i="53" s="1"/>
  <c r="H218" i="59"/>
  <c r="H229" i="59" s="1"/>
  <c r="I24" i="53" s="1"/>
  <c r="H226" i="59"/>
  <c r="J214" i="59"/>
  <c r="J217" i="59"/>
  <c r="J228" i="59" s="1"/>
  <c r="K22" i="53" s="1"/>
  <c r="J219" i="59"/>
  <c r="J230" i="59" s="1"/>
  <c r="K23" i="53" s="1"/>
  <c r="J218" i="59"/>
  <c r="J229" i="59" s="1"/>
  <c r="K24" i="53" s="1"/>
  <c r="J215" i="59"/>
  <c r="J224" i="59" s="1"/>
  <c r="K18" i="53" s="1"/>
  <c r="J226" i="59"/>
  <c r="K223" i="59"/>
  <c r="L17" i="53" s="1"/>
  <c r="C17" i="33"/>
  <c r="E220" i="59"/>
  <c r="E223" i="59"/>
  <c r="F17" i="53" s="1"/>
  <c r="G54" i="28"/>
  <c r="P54" i="28" s="1"/>
  <c r="F9" i="85" s="1"/>
  <c r="O15" i="35"/>
  <c r="L16" i="65" s="1"/>
  <c r="M16" i="65" s="1"/>
  <c r="J214" i="61"/>
  <c r="J215" i="61"/>
  <c r="J224" i="61" s="1"/>
  <c r="K18" i="55" s="1"/>
  <c r="J217" i="61"/>
  <c r="J228" i="61" s="1"/>
  <c r="K22" i="55" s="1"/>
  <c r="J219" i="61"/>
  <c r="J230" i="61" s="1"/>
  <c r="K23" i="55" s="1"/>
  <c r="J216" i="61"/>
  <c r="J226" i="61" s="1"/>
  <c r="K21" i="55" s="1"/>
  <c r="J218" i="61"/>
  <c r="J229" i="61" s="1"/>
  <c r="K24" i="55" s="1"/>
  <c r="L220" i="61"/>
  <c r="L223" i="61"/>
  <c r="M17" i="55" s="1"/>
  <c r="M25" i="55" s="1"/>
  <c r="O69" i="28"/>
  <c r="O22" i="56" s="1"/>
  <c r="N87" i="66"/>
  <c r="E231" i="61"/>
  <c r="E233" i="61" s="1"/>
  <c r="N11" i="35"/>
  <c r="O17" i="56"/>
  <c r="N24" i="33"/>
  <c r="G12" i="35"/>
  <c r="H51" i="28" s="1"/>
  <c r="H18" i="56"/>
  <c r="L220" i="59"/>
  <c r="L223" i="59"/>
  <c r="M17" i="53" s="1"/>
  <c r="L233" i="57"/>
  <c r="I220" i="61"/>
  <c r="I223" i="61"/>
  <c r="J17" i="55" s="1"/>
  <c r="J25" i="55" s="1"/>
  <c r="H220" i="57"/>
  <c r="H223" i="57"/>
  <c r="I24" i="17" s="1"/>
  <c r="J220" i="57"/>
  <c r="M220" i="59"/>
  <c r="M223" i="59"/>
  <c r="N17" i="53" s="1"/>
  <c r="M231" i="61"/>
  <c r="M233" i="61" s="1"/>
  <c r="K231" i="57"/>
  <c r="C220" i="59"/>
  <c r="C223" i="59"/>
  <c r="N91" i="66"/>
  <c r="O82" i="28"/>
  <c r="O23" i="56" s="1"/>
  <c r="N12" i="35"/>
  <c r="O51" i="28" s="1"/>
  <c r="O18" i="56"/>
  <c r="G16" i="35"/>
  <c r="H55" i="28" s="1"/>
  <c r="H21" i="56"/>
  <c r="M17" i="33"/>
  <c r="N38" i="67"/>
  <c r="O5" i="28" s="1"/>
  <c r="N109" i="66" s="1"/>
  <c r="N233" i="57"/>
  <c r="F231" i="58"/>
  <c r="F233" i="58" s="1"/>
  <c r="H220" i="60"/>
  <c r="H223" i="60"/>
  <c r="I17" i="54" s="1"/>
  <c r="I25" i="54" s="1"/>
  <c r="D231" i="61"/>
  <c r="D233" i="61" s="1"/>
  <c r="C220" i="61"/>
  <c r="C223" i="61"/>
  <c r="E231" i="60"/>
  <c r="E233" i="60" s="1"/>
  <c r="J211" i="61"/>
  <c r="E220" i="61"/>
  <c r="F211" i="59"/>
  <c r="D220" i="59"/>
  <c r="D223" i="59"/>
  <c r="E17" i="53" s="1"/>
  <c r="C233" i="57"/>
  <c r="F214" i="61"/>
  <c r="F223" i="61" s="1"/>
  <c r="G17" i="55" s="1"/>
  <c r="F216" i="61"/>
  <c r="F226" i="61" s="1"/>
  <c r="G21" i="55" s="1"/>
  <c r="F217" i="61"/>
  <c r="F228" i="61" s="1"/>
  <c r="G22" i="55" s="1"/>
  <c r="F215" i="61"/>
  <c r="F224" i="61" s="1"/>
  <c r="G18" i="55" s="1"/>
  <c r="F219" i="61"/>
  <c r="F230" i="61" s="1"/>
  <c r="G23" i="55" s="1"/>
  <c r="F218" i="61"/>
  <c r="F229" i="61" s="1"/>
  <c r="G24" i="55" s="1"/>
  <c r="H214" i="61"/>
  <c r="H223" i="61" s="1"/>
  <c r="I17" i="55" s="1"/>
  <c r="H215" i="61"/>
  <c r="H224" i="61" s="1"/>
  <c r="I18" i="55" s="1"/>
  <c r="H217" i="61"/>
  <c r="H228" i="61" s="1"/>
  <c r="I22" i="55" s="1"/>
  <c r="H219" i="61"/>
  <c r="H230" i="61" s="1"/>
  <c r="I23" i="55" s="1"/>
  <c r="H216" i="61"/>
  <c r="H226" i="61" s="1"/>
  <c r="I21" i="55" s="1"/>
  <c r="H218" i="61"/>
  <c r="H229" i="61" s="1"/>
  <c r="I24" i="55" s="1"/>
  <c r="P20" i="56"/>
  <c r="O52" i="62"/>
  <c r="E7" i="85"/>
  <c r="O61" i="66"/>
  <c r="O74" i="66"/>
  <c r="E6" i="85" l="1"/>
  <c r="D54" i="62"/>
  <c r="E21" i="27"/>
  <c r="E16" i="62"/>
  <c r="T13" i="62"/>
  <c r="T32" i="62"/>
  <c r="T45" i="62"/>
  <c r="T25" i="62"/>
  <c r="T38" i="62"/>
  <c r="S7" i="34"/>
  <c r="E16" i="34"/>
  <c r="F20" i="9" s="1"/>
  <c r="T13" i="34"/>
  <c r="D15" i="9"/>
  <c r="D10" i="34"/>
  <c r="S21" i="34"/>
  <c r="S30" i="34"/>
  <c r="S43" i="34"/>
  <c r="S36" i="34"/>
  <c r="T45" i="34"/>
  <c r="T25" i="34"/>
  <c r="T38" i="34"/>
  <c r="T32" i="34"/>
  <c r="E21" i="9"/>
  <c r="D54" i="34"/>
  <c r="D14" i="34"/>
  <c r="T9" i="34"/>
  <c r="D17" i="33"/>
  <c r="D12" i="35" s="1"/>
  <c r="E51" i="28" s="1"/>
  <c r="I19" i="33"/>
  <c r="I16" i="35" s="1"/>
  <c r="J55" i="28" s="1"/>
  <c r="P52" i="28"/>
  <c r="F8" i="85" s="1"/>
  <c r="P19" i="56"/>
  <c r="G16" i="33"/>
  <c r="H17" i="56" s="1"/>
  <c r="H25" i="56" s="1"/>
  <c r="O13" i="35"/>
  <c r="L15" i="65" s="1"/>
  <c r="M15" i="65" s="1"/>
  <c r="G231" i="57"/>
  <c r="G233" i="57" s="1"/>
  <c r="I230" i="57"/>
  <c r="I229" i="57"/>
  <c r="J31" i="17" s="1"/>
  <c r="P31" i="17" s="1"/>
  <c r="L25" i="53"/>
  <c r="D22" i="33"/>
  <c r="D39" i="35" s="1"/>
  <c r="E83" i="28" s="1"/>
  <c r="E24" i="56" s="1"/>
  <c r="D19" i="33"/>
  <c r="D16" i="35" s="1"/>
  <c r="E55" i="28" s="1"/>
  <c r="I202" i="57"/>
  <c r="I21" i="67" s="1"/>
  <c r="J26" i="28" s="1"/>
  <c r="J29" i="17"/>
  <c r="P29" i="17" s="1"/>
  <c r="I21" i="33"/>
  <c r="I25" i="35" s="1"/>
  <c r="J69" i="28" s="1"/>
  <c r="J22" i="56" s="1"/>
  <c r="N25" i="53"/>
  <c r="F25" i="53"/>
  <c r="R199" i="57"/>
  <c r="V199" i="57" s="1"/>
  <c r="F30" i="17"/>
  <c r="F32" i="17" s="1"/>
  <c r="E231" i="57"/>
  <c r="E233" i="57" s="1"/>
  <c r="I224" i="57"/>
  <c r="I17" i="33" s="1"/>
  <c r="J18" i="56" s="1"/>
  <c r="M25" i="53"/>
  <c r="D23" i="33"/>
  <c r="D38" i="35" s="1"/>
  <c r="E82" i="28" s="1"/>
  <c r="E23" i="56" s="1"/>
  <c r="E25" i="53"/>
  <c r="J25" i="53"/>
  <c r="K21" i="53"/>
  <c r="J19" i="33"/>
  <c r="L87" i="66"/>
  <c r="I21" i="53"/>
  <c r="H19" i="33"/>
  <c r="I32" i="17"/>
  <c r="P28" i="17"/>
  <c r="D21" i="33"/>
  <c r="D25" i="35" s="1"/>
  <c r="D87" i="66" s="1"/>
  <c r="G21" i="53"/>
  <c r="F19" i="33"/>
  <c r="G32" i="17"/>
  <c r="L35" i="67"/>
  <c r="M40" i="28" s="1"/>
  <c r="P21" i="55"/>
  <c r="M87" i="66"/>
  <c r="P22" i="53"/>
  <c r="P24" i="53"/>
  <c r="P23" i="55"/>
  <c r="P22" i="55"/>
  <c r="P24" i="55"/>
  <c r="H28" i="67"/>
  <c r="I33" i="28" s="1"/>
  <c r="G25" i="55"/>
  <c r="I25" i="55"/>
  <c r="P23" i="53"/>
  <c r="E35" i="67"/>
  <c r="F40" i="28" s="1"/>
  <c r="M91" i="66"/>
  <c r="K87" i="66"/>
  <c r="K35" i="67"/>
  <c r="L40" i="28" s="1"/>
  <c r="L91" i="66"/>
  <c r="N82" i="28"/>
  <c r="N23" i="56" s="1"/>
  <c r="F69" i="28"/>
  <c r="F22" i="56" s="1"/>
  <c r="N56" i="27"/>
  <c r="M78" i="66"/>
  <c r="K56" i="27"/>
  <c r="J78" i="66"/>
  <c r="L56" i="27"/>
  <c r="K78" i="66"/>
  <c r="M56" i="27"/>
  <c r="L78" i="66"/>
  <c r="J56" i="27"/>
  <c r="I78" i="66"/>
  <c r="M35" i="67"/>
  <c r="N40" i="28" s="1"/>
  <c r="J21" i="33"/>
  <c r="J25" i="35" s="1"/>
  <c r="K69" i="28" s="1"/>
  <c r="K22" i="56" s="1"/>
  <c r="I35" i="67"/>
  <c r="J40" i="28" s="1"/>
  <c r="E56" i="27"/>
  <c r="D78" i="66"/>
  <c r="D56" i="27"/>
  <c r="C78" i="66"/>
  <c r="J28" i="67"/>
  <c r="K33" i="28" s="1"/>
  <c r="F28" i="67"/>
  <c r="G33" i="28" s="1"/>
  <c r="E91" i="66"/>
  <c r="D35" i="67"/>
  <c r="E40" i="28" s="1"/>
  <c r="O102" i="62"/>
  <c r="O100" i="62"/>
  <c r="E78" i="66"/>
  <c r="F56" i="27"/>
  <c r="P17" i="52"/>
  <c r="P25" i="52" s="1"/>
  <c r="J23" i="33"/>
  <c r="J38" i="35" s="1"/>
  <c r="K82" i="28" s="1"/>
  <c r="K23" i="56" s="1"/>
  <c r="K16" i="33"/>
  <c r="K11" i="35" s="1"/>
  <c r="H23" i="33"/>
  <c r="H38" i="35" s="1"/>
  <c r="I82" i="28" s="1"/>
  <c r="I23" i="56" s="1"/>
  <c r="F23" i="33"/>
  <c r="F38" i="35" s="1"/>
  <c r="F17" i="33"/>
  <c r="F12" i="35" s="1"/>
  <c r="G51" i="28" s="1"/>
  <c r="C35" i="67"/>
  <c r="D40" i="28" s="1"/>
  <c r="K91" i="66"/>
  <c r="O56" i="27"/>
  <c r="N78" i="66"/>
  <c r="O47" i="62"/>
  <c r="O101" i="62"/>
  <c r="O58" i="27"/>
  <c r="P58" i="27" s="1"/>
  <c r="E12" i="85" s="1"/>
  <c r="O49" i="62"/>
  <c r="H56" i="65" s="1"/>
  <c r="I56" i="65" s="1"/>
  <c r="O57" i="27"/>
  <c r="P57" i="27" s="1"/>
  <c r="O48" i="62"/>
  <c r="H55" i="65" s="1"/>
  <c r="I55" i="65" s="1"/>
  <c r="F22" i="33"/>
  <c r="H231" i="61"/>
  <c r="H233" i="61" s="1"/>
  <c r="F21" i="33"/>
  <c r="F25" i="35" s="1"/>
  <c r="J17" i="33"/>
  <c r="H21" i="33"/>
  <c r="H25" i="35" s="1"/>
  <c r="P18" i="55"/>
  <c r="H22" i="33"/>
  <c r="H39" i="35" s="1"/>
  <c r="I83" i="28" s="1"/>
  <c r="I24" i="56" s="1"/>
  <c r="J22" i="33"/>
  <c r="J39" i="35" s="1"/>
  <c r="K83" i="28" s="1"/>
  <c r="K24" i="56" s="1"/>
  <c r="H17" i="33"/>
  <c r="C16" i="35"/>
  <c r="D21" i="56"/>
  <c r="M231" i="59"/>
  <c r="M16" i="33"/>
  <c r="J220" i="61"/>
  <c r="F220" i="61"/>
  <c r="N133" i="66"/>
  <c r="N114" i="66"/>
  <c r="I231" i="61"/>
  <c r="I233" i="61" s="1"/>
  <c r="L16" i="35"/>
  <c r="M55" i="28" s="1"/>
  <c r="M21" i="56"/>
  <c r="O25" i="56"/>
  <c r="L231" i="61"/>
  <c r="L233" i="61" s="1"/>
  <c r="E231" i="59"/>
  <c r="E16" i="33"/>
  <c r="C12" i="35"/>
  <c r="D18" i="56"/>
  <c r="J233" i="57"/>
  <c r="F220" i="59"/>
  <c r="F223" i="59"/>
  <c r="G17" i="53" s="1"/>
  <c r="C91" i="66"/>
  <c r="D82" i="28"/>
  <c r="C25" i="35"/>
  <c r="F21" i="56"/>
  <c r="E16" i="35"/>
  <c r="F55" i="28" s="1"/>
  <c r="D83" i="28"/>
  <c r="J220" i="59"/>
  <c r="F231" i="60"/>
  <c r="F233" i="60" s="1"/>
  <c r="D231" i="59"/>
  <c r="D16" i="33"/>
  <c r="M12" i="35"/>
  <c r="N51" i="28" s="1"/>
  <c r="N18" i="56"/>
  <c r="N42" i="35"/>
  <c r="N83" i="66"/>
  <c r="N17" i="35"/>
  <c r="O50" i="28"/>
  <c r="K231" i="59"/>
  <c r="K233" i="59" s="1"/>
  <c r="H220" i="59"/>
  <c r="H223" i="59"/>
  <c r="I17" i="53" s="1"/>
  <c r="J231" i="60"/>
  <c r="J233" i="60" s="1"/>
  <c r="I231" i="59"/>
  <c r="I16" i="33"/>
  <c r="E18" i="56"/>
  <c r="F18" i="56"/>
  <c r="E12" i="35"/>
  <c r="F51" i="28" s="1"/>
  <c r="J223" i="61"/>
  <c r="K17" i="55" s="1"/>
  <c r="K25" i="55" s="1"/>
  <c r="H220" i="61"/>
  <c r="C231" i="59"/>
  <c r="D17" i="53"/>
  <c r="D25" i="53" s="1"/>
  <c r="C16" i="33"/>
  <c r="H231" i="57"/>
  <c r="L231" i="59"/>
  <c r="L16" i="33"/>
  <c r="K231" i="61"/>
  <c r="K233" i="61" s="1"/>
  <c r="F231" i="61"/>
  <c r="F233" i="61" s="1"/>
  <c r="D17" i="55"/>
  <c r="D25" i="55" s="1"/>
  <c r="C231" i="61"/>
  <c r="C233" i="61" s="1"/>
  <c r="H231" i="60"/>
  <c r="H233" i="60" s="1"/>
  <c r="K233" i="57"/>
  <c r="K16" i="35"/>
  <c r="L55" i="28" s="1"/>
  <c r="L21" i="56"/>
  <c r="J223" i="59"/>
  <c r="K17" i="53" s="1"/>
  <c r="F233" i="57"/>
  <c r="G233" i="59"/>
  <c r="L12" i="35"/>
  <c r="M51" i="28" s="1"/>
  <c r="M18" i="56"/>
  <c r="K12" i="35"/>
  <c r="L51" i="28" s="1"/>
  <c r="L18" i="56"/>
  <c r="M16" i="35"/>
  <c r="N55" i="28" s="1"/>
  <c r="N21" i="56"/>
  <c r="U12" i="62" l="1"/>
  <c r="E17" i="62"/>
  <c r="F20" i="27"/>
  <c r="E13" i="34"/>
  <c r="F17" i="9" s="1"/>
  <c r="T10" i="34"/>
  <c r="E14" i="9"/>
  <c r="T6" i="34"/>
  <c r="D11" i="34"/>
  <c r="E17" i="34"/>
  <c r="U12" i="34"/>
  <c r="T31" i="34"/>
  <c r="T44" i="34"/>
  <c r="T37" i="34"/>
  <c r="T23" i="34"/>
  <c r="D53" i="34"/>
  <c r="E18" i="9"/>
  <c r="J21" i="56"/>
  <c r="G24" i="33"/>
  <c r="G11" i="35"/>
  <c r="G17" i="35" s="1"/>
  <c r="G38" i="67"/>
  <c r="H5" i="28" s="1"/>
  <c r="G109" i="66" s="1"/>
  <c r="G114" i="66" s="1"/>
  <c r="I22" i="33"/>
  <c r="I39" i="35" s="1"/>
  <c r="J83" i="28" s="1"/>
  <c r="J24" i="56" s="1"/>
  <c r="J30" i="17"/>
  <c r="P30" i="17" s="1"/>
  <c r="I23" i="33"/>
  <c r="I38" i="35" s="1"/>
  <c r="O38" i="35" s="1"/>
  <c r="L44" i="65" s="1"/>
  <c r="M44" i="65" s="1"/>
  <c r="E21" i="56"/>
  <c r="I12" i="35"/>
  <c r="J51" i="28" s="1"/>
  <c r="O21" i="67"/>
  <c r="P26" i="28" s="1"/>
  <c r="I231" i="57"/>
  <c r="I233" i="57" s="1"/>
  <c r="I25" i="53"/>
  <c r="J25" i="17"/>
  <c r="I87" i="66"/>
  <c r="K25" i="53"/>
  <c r="D91" i="66"/>
  <c r="G25" i="53"/>
  <c r="O19" i="33"/>
  <c r="P21" i="53"/>
  <c r="E69" i="28"/>
  <c r="E22" i="56" s="1"/>
  <c r="J87" i="66"/>
  <c r="O28" i="67"/>
  <c r="P33" i="28" s="1"/>
  <c r="J35" i="67"/>
  <c r="K40" i="28" s="1"/>
  <c r="G18" i="56"/>
  <c r="O17" i="33"/>
  <c r="O21" i="33"/>
  <c r="K24" i="33"/>
  <c r="P56" i="27"/>
  <c r="E13" i="85" s="1"/>
  <c r="F35" i="67"/>
  <c r="G40" i="28" s="1"/>
  <c r="P17" i="54"/>
  <c r="P25" i="54" s="1"/>
  <c r="H35" i="67"/>
  <c r="I40" i="28" s="1"/>
  <c r="L17" i="56"/>
  <c r="L25" i="56" s="1"/>
  <c r="K38" i="67"/>
  <c r="L5" i="28" s="1"/>
  <c r="K109" i="66" s="1"/>
  <c r="P18" i="53"/>
  <c r="J91" i="66"/>
  <c r="H54" i="65"/>
  <c r="I54" i="65" s="1"/>
  <c r="O78" i="66"/>
  <c r="J231" i="59"/>
  <c r="J16" i="33"/>
  <c r="H233" i="57"/>
  <c r="H231" i="59"/>
  <c r="H233" i="59" s="1"/>
  <c r="D233" i="59"/>
  <c r="D38" i="67"/>
  <c r="E5" i="28" s="1"/>
  <c r="D109" i="66" s="1"/>
  <c r="K17" i="35"/>
  <c r="L50" i="28"/>
  <c r="K83" i="66"/>
  <c r="K42" i="35"/>
  <c r="P24" i="17"/>
  <c r="I233" i="59"/>
  <c r="N21" i="35"/>
  <c r="N34" i="35" s="1"/>
  <c r="O56" i="28"/>
  <c r="N38" i="66"/>
  <c r="N84" i="66" s="1"/>
  <c r="D69" i="28"/>
  <c r="C87" i="66"/>
  <c r="O25" i="35"/>
  <c r="F231" i="59"/>
  <c r="F16" i="33"/>
  <c r="E233" i="59"/>
  <c r="E38" i="67"/>
  <c r="F5" i="28" s="1"/>
  <c r="E109" i="66" s="1"/>
  <c r="M11" i="35"/>
  <c r="M24" i="33"/>
  <c r="N17" i="56"/>
  <c r="N25" i="56" s="1"/>
  <c r="I21" i="56"/>
  <c r="H16" i="35"/>
  <c r="I55" i="28" s="1"/>
  <c r="K21" i="56"/>
  <c r="J16" i="35"/>
  <c r="K55" i="28" s="1"/>
  <c r="F39" i="35"/>
  <c r="F91" i="66" s="1"/>
  <c r="L233" i="59"/>
  <c r="L38" i="67"/>
  <c r="M5" i="28" s="1"/>
  <c r="L109" i="66" s="1"/>
  <c r="C24" i="33"/>
  <c r="D17" i="56"/>
  <c r="C11" i="35"/>
  <c r="C17" i="35" s="1"/>
  <c r="J231" i="61"/>
  <c r="J233" i="61" s="1"/>
  <c r="D51" i="28"/>
  <c r="M233" i="59"/>
  <c r="M38" i="67"/>
  <c r="N5" i="28" s="1"/>
  <c r="M109" i="66" s="1"/>
  <c r="D55" i="28"/>
  <c r="F16" i="35"/>
  <c r="G55" i="28" s="1"/>
  <c r="G21" i="56"/>
  <c r="I69" i="28"/>
  <c r="I22" i="56" s="1"/>
  <c r="H87" i="66"/>
  <c r="G82" i="28"/>
  <c r="G23" i="56" s="1"/>
  <c r="L11" i="35"/>
  <c r="L24" i="33"/>
  <c r="M17" i="56"/>
  <c r="M25" i="56" s="1"/>
  <c r="C233" i="59"/>
  <c r="C38" i="67"/>
  <c r="D5" i="28" s="1"/>
  <c r="C109" i="66" s="1"/>
  <c r="H91" i="66"/>
  <c r="H16" i="33"/>
  <c r="J17" i="56"/>
  <c r="I11" i="35"/>
  <c r="D11" i="35"/>
  <c r="E17" i="56"/>
  <c r="D24" i="33"/>
  <c r="D24" i="56"/>
  <c r="D23" i="56"/>
  <c r="E24" i="33"/>
  <c r="E11" i="35"/>
  <c r="F17" i="56"/>
  <c r="F25" i="56" s="1"/>
  <c r="O22" i="64"/>
  <c r="H12" i="35"/>
  <c r="I51" i="28" s="1"/>
  <c r="I18" i="56"/>
  <c r="K18" i="56"/>
  <c r="J12" i="35"/>
  <c r="K51" i="28" s="1"/>
  <c r="G69" i="28"/>
  <c r="G22" i="56" s="1"/>
  <c r="F87" i="66"/>
  <c r="F16" i="62" l="1"/>
  <c r="G20" i="27" s="1"/>
  <c r="U13" i="62"/>
  <c r="F16" i="34"/>
  <c r="G20" i="9" s="1"/>
  <c r="U13" i="34"/>
  <c r="U45" i="62"/>
  <c r="U32" i="62"/>
  <c r="U38" i="62"/>
  <c r="U25" i="62"/>
  <c r="E54" i="62"/>
  <c r="F21" i="27"/>
  <c r="T7" i="34"/>
  <c r="E15" i="9"/>
  <c r="D52" i="34"/>
  <c r="E10" i="34"/>
  <c r="T21" i="34"/>
  <c r="T43" i="34"/>
  <c r="T36" i="34"/>
  <c r="T30" i="34"/>
  <c r="U38" i="34"/>
  <c r="U25" i="34"/>
  <c r="U32" i="34"/>
  <c r="U45" i="34"/>
  <c r="F21" i="9"/>
  <c r="E54" i="34"/>
  <c r="E14" i="34"/>
  <c r="U9" i="34"/>
  <c r="H50" i="28"/>
  <c r="G83" i="66"/>
  <c r="G133" i="66"/>
  <c r="G42" i="35"/>
  <c r="O22" i="33"/>
  <c r="O23" i="33"/>
  <c r="I24" i="33"/>
  <c r="J82" i="28"/>
  <c r="J23" i="56" s="1"/>
  <c r="J25" i="56" s="1"/>
  <c r="I91" i="66"/>
  <c r="C42" i="35"/>
  <c r="E25" i="56"/>
  <c r="I38" i="67"/>
  <c r="J5" i="28" s="1"/>
  <c r="I109" i="66" s="1"/>
  <c r="I114" i="66" s="1"/>
  <c r="J32" i="17"/>
  <c r="P32" i="17" s="1"/>
  <c r="P25" i="17"/>
  <c r="P69" i="28"/>
  <c r="F11" i="85" s="1"/>
  <c r="P82" i="28"/>
  <c r="P51" i="28"/>
  <c r="F7" i="85" s="1"/>
  <c r="O16" i="35"/>
  <c r="L17" i="65" s="1"/>
  <c r="M17" i="65" s="1"/>
  <c r="O35" i="67"/>
  <c r="P40" i="28" s="1"/>
  <c r="P17" i="53"/>
  <c r="P25" i="53" s="1"/>
  <c r="P18" i="56"/>
  <c r="P21" i="56"/>
  <c r="O16" i="33"/>
  <c r="P55" i="28"/>
  <c r="F10" i="85" s="1"/>
  <c r="E50" i="28"/>
  <c r="D42" i="35"/>
  <c r="D83" i="66"/>
  <c r="D17" i="35"/>
  <c r="L31" i="65"/>
  <c r="M31" i="65" s="1"/>
  <c r="O87" i="66"/>
  <c r="K17" i="56"/>
  <c r="K25" i="56" s="1"/>
  <c r="J24" i="33"/>
  <c r="J11" i="35"/>
  <c r="I83" i="66"/>
  <c r="I17" i="35"/>
  <c r="I42" i="35"/>
  <c r="J50" i="28"/>
  <c r="M114" i="66"/>
  <c r="M133" i="66"/>
  <c r="L133" i="66"/>
  <c r="L114" i="66"/>
  <c r="G83" i="28"/>
  <c r="O39" i="35"/>
  <c r="F24" i="33"/>
  <c r="G17" i="56"/>
  <c r="F11" i="35"/>
  <c r="N39" i="66"/>
  <c r="N86" i="66" s="1"/>
  <c r="O60" i="28"/>
  <c r="K38" i="66"/>
  <c r="K84" i="66" s="1"/>
  <c r="K21" i="35"/>
  <c r="K34" i="35" s="1"/>
  <c r="L56" i="28"/>
  <c r="J233" i="59"/>
  <c r="J38" i="67"/>
  <c r="K5" i="28" s="1"/>
  <c r="J109" i="66" s="1"/>
  <c r="E17" i="35"/>
  <c r="E42" i="35"/>
  <c r="F50" i="28"/>
  <c r="E83" i="66"/>
  <c r="L42" i="35"/>
  <c r="M50" i="28"/>
  <c r="L17" i="35"/>
  <c r="L83" i="66"/>
  <c r="C83" i="66"/>
  <c r="D50" i="28"/>
  <c r="N50" i="28"/>
  <c r="M42" i="35"/>
  <c r="M17" i="35"/>
  <c r="M83" i="66"/>
  <c r="D22" i="56"/>
  <c r="D25" i="56" s="1"/>
  <c r="D114" i="66"/>
  <c r="D133" i="66"/>
  <c r="H56" i="28"/>
  <c r="G21" i="35"/>
  <c r="G34" i="35" s="1"/>
  <c r="G38" i="66"/>
  <c r="G84" i="66" s="1"/>
  <c r="I17" i="56"/>
  <c r="I25" i="56" s="1"/>
  <c r="H11" i="35"/>
  <c r="H24" i="33"/>
  <c r="H22" i="64"/>
  <c r="O12" i="35"/>
  <c r="L14" i="65" s="1"/>
  <c r="M14" i="65" s="1"/>
  <c r="P17" i="55"/>
  <c r="P25" i="55" s="1"/>
  <c r="F233" i="59"/>
  <c r="F38" i="67"/>
  <c r="G5" i="28" s="1"/>
  <c r="F109" i="66" s="1"/>
  <c r="H38" i="67"/>
  <c r="I5" i="28" s="1"/>
  <c r="H109" i="66" s="1"/>
  <c r="U10" i="34" l="1"/>
  <c r="F13" i="34"/>
  <c r="G17" i="9" s="1"/>
  <c r="U31" i="34"/>
  <c r="V12" i="62"/>
  <c r="F17" i="62"/>
  <c r="U6" i="34"/>
  <c r="E11" i="34"/>
  <c r="F14" i="9"/>
  <c r="F17" i="34"/>
  <c r="V12" i="34"/>
  <c r="U23" i="34"/>
  <c r="U37" i="34"/>
  <c r="U44" i="34"/>
  <c r="E53" i="34"/>
  <c r="F18" i="9"/>
  <c r="I133" i="66"/>
  <c r="K114" i="66"/>
  <c r="L22" i="64"/>
  <c r="K133" i="66"/>
  <c r="E114" i="66"/>
  <c r="F22" i="64"/>
  <c r="E133" i="66"/>
  <c r="P5" i="28"/>
  <c r="P23" i="56"/>
  <c r="F13" i="85"/>
  <c r="P22" i="56"/>
  <c r="P17" i="56"/>
  <c r="O24" i="33"/>
  <c r="H17" i="35"/>
  <c r="H42" i="35"/>
  <c r="I50" i="28"/>
  <c r="H83" i="66"/>
  <c r="J22" i="64"/>
  <c r="L21" i="35"/>
  <c r="L34" i="35" s="1"/>
  <c r="M56" i="28"/>
  <c r="L38" i="66"/>
  <c r="L84" i="66" s="1"/>
  <c r="C133" i="66"/>
  <c r="F56" i="28"/>
  <c r="E21" i="35"/>
  <c r="E34" i="35" s="1"/>
  <c r="E38" i="66"/>
  <c r="E84" i="66" s="1"/>
  <c r="L60" i="28"/>
  <c r="K39" i="66"/>
  <c r="K86" i="66" s="1"/>
  <c r="L45" i="65"/>
  <c r="M45" i="65" s="1"/>
  <c r="O91" i="66"/>
  <c r="I38" i="66"/>
  <c r="I84" i="66" s="1"/>
  <c r="I21" i="35"/>
  <c r="I34" i="35" s="1"/>
  <c r="J56" i="28"/>
  <c r="F133" i="66"/>
  <c r="F114" i="66"/>
  <c r="H60" i="28"/>
  <c r="G39" i="66"/>
  <c r="G86" i="66" s="1"/>
  <c r="O38" i="67"/>
  <c r="D21" i="35"/>
  <c r="D34" i="35" s="1"/>
  <c r="D38" i="66"/>
  <c r="D84" i="66" s="1"/>
  <c r="E56" i="28"/>
  <c r="N56" i="28"/>
  <c r="M21" i="35"/>
  <c r="M34" i="35" s="1"/>
  <c r="M38" i="66"/>
  <c r="M84" i="66" s="1"/>
  <c r="D56" i="28"/>
  <c r="C21" i="35"/>
  <c r="C34" i="35" s="1"/>
  <c r="C38" i="66"/>
  <c r="J114" i="66"/>
  <c r="J133" i="66"/>
  <c r="F17" i="35"/>
  <c r="G50" i="28"/>
  <c r="F83" i="66"/>
  <c r="F42" i="35"/>
  <c r="G24" i="56"/>
  <c r="G25" i="56" s="1"/>
  <c r="P83" i="28"/>
  <c r="N22" i="64"/>
  <c r="E22" i="64"/>
  <c r="H133" i="66"/>
  <c r="H114" i="66"/>
  <c r="O11" i="35"/>
  <c r="N37" i="35"/>
  <c r="O78" i="28"/>
  <c r="N40" i="66"/>
  <c r="N88" i="66" s="1"/>
  <c r="M22" i="64"/>
  <c r="J42" i="35"/>
  <c r="K50" i="28"/>
  <c r="J17" i="35"/>
  <c r="J83" i="66"/>
  <c r="F10" i="34" l="1"/>
  <c r="G14" i="9" s="1"/>
  <c r="U7" i="34"/>
  <c r="F11" i="34" s="1"/>
  <c r="U30" i="34"/>
  <c r="F54" i="62"/>
  <c r="G21" i="27"/>
  <c r="G16" i="62"/>
  <c r="H20" i="27" s="1"/>
  <c r="V25" i="62"/>
  <c r="V45" i="62"/>
  <c r="V32" i="62"/>
  <c r="V38" i="62"/>
  <c r="V13" i="62"/>
  <c r="G16" i="34"/>
  <c r="V13" i="34"/>
  <c r="F15" i="9"/>
  <c r="E52" i="34"/>
  <c r="U21" i="34"/>
  <c r="U36" i="34"/>
  <c r="V6" i="34"/>
  <c r="U43" i="34"/>
  <c r="V32" i="34"/>
  <c r="V45" i="34"/>
  <c r="V38" i="34"/>
  <c r="V25" i="34"/>
  <c r="F54" i="34"/>
  <c r="G21" i="9"/>
  <c r="F14" i="34"/>
  <c r="V9" i="34"/>
  <c r="O133" i="66"/>
  <c r="E144" i="66" s="1"/>
  <c r="F144" i="66" s="1"/>
  <c r="F143" i="66" s="1"/>
  <c r="D78" i="28"/>
  <c r="P24" i="56"/>
  <c r="P25" i="56" s="1"/>
  <c r="F12" i="85"/>
  <c r="O42" i="35"/>
  <c r="P50" i="28"/>
  <c r="F6" i="85" s="1"/>
  <c r="C84" i="66"/>
  <c r="J60" i="28"/>
  <c r="I39" i="66"/>
  <c r="I86" i="66" s="1"/>
  <c r="J21" i="35"/>
  <c r="J34" i="35" s="1"/>
  <c r="K56" i="28"/>
  <c r="J38" i="66"/>
  <c r="J84" i="66" s="1"/>
  <c r="O81" i="28"/>
  <c r="N40" i="35"/>
  <c r="N41" i="66"/>
  <c r="N90" i="66" s="1"/>
  <c r="D60" i="28"/>
  <c r="C39" i="66"/>
  <c r="G22" i="64"/>
  <c r="H38" i="66"/>
  <c r="H84" i="66" s="1"/>
  <c r="H21" i="35"/>
  <c r="H34" i="35" s="1"/>
  <c r="I56" i="28"/>
  <c r="E60" i="28"/>
  <c r="D39" i="66"/>
  <c r="D86" i="66" s="1"/>
  <c r="O83" i="66"/>
  <c r="L13" i="65"/>
  <c r="M13" i="65" s="1"/>
  <c r="K22" i="64"/>
  <c r="K37" i="35"/>
  <c r="L78" i="28"/>
  <c r="K40" i="66"/>
  <c r="K88" i="66" s="1"/>
  <c r="D22" i="64"/>
  <c r="C114" i="66"/>
  <c r="O109" i="66"/>
  <c r="M60" i="28"/>
  <c r="L39" i="66"/>
  <c r="L86" i="66" s="1"/>
  <c r="I22" i="64"/>
  <c r="F21" i="35"/>
  <c r="F34" i="35" s="1"/>
  <c r="G56" i="28"/>
  <c r="F38" i="66"/>
  <c r="F84" i="66" s="1"/>
  <c r="M39" i="66"/>
  <c r="M86" i="66" s="1"/>
  <c r="N60" i="28"/>
  <c r="G37" i="35"/>
  <c r="H78" i="28"/>
  <c r="G40" i="66"/>
  <c r="G88" i="66" s="1"/>
  <c r="E39" i="66"/>
  <c r="E86" i="66" s="1"/>
  <c r="F60" i="28"/>
  <c r="O17" i="35"/>
  <c r="L18" i="65" s="1"/>
  <c r="M18" i="65" s="1"/>
  <c r="G15" i="9" l="1"/>
  <c r="F52" i="34"/>
  <c r="W12" i="62"/>
  <c r="G17" i="62"/>
  <c r="G13" i="34"/>
  <c r="V10" i="34"/>
  <c r="V31" i="34"/>
  <c r="H20" i="9"/>
  <c r="V7" i="34"/>
  <c r="W6" i="34" s="1"/>
  <c r="G10" i="34"/>
  <c r="V30" i="34"/>
  <c r="V36" i="34"/>
  <c r="V21" i="34"/>
  <c r="V43" i="34"/>
  <c r="G17" i="34"/>
  <c r="W12" i="34"/>
  <c r="V44" i="34"/>
  <c r="V37" i="34"/>
  <c r="V23" i="34"/>
  <c r="G18" i="9"/>
  <c r="F53" i="34"/>
  <c r="F14" i="85"/>
  <c r="C37" i="35"/>
  <c r="C40" i="35" s="1"/>
  <c r="P56" i="28"/>
  <c r="O114" i="66"/>
  <c r="G41" i="66"/>
  <c r="G90" i="66" s="1"/>
  <c r="G40" i="35"/>
  <c r="H81" i="28"/>
  <c r="J39" i="66"/>
  <c r="J86" i="66" s="1"/>
  <c r="K60" i="28"/>
  <c r="F78" i="28"/>
  <c r="E40" i="66"/>
  <c r="E88" i="66" s="1"/>
  <c r="E37" i="35"/>
  <c r="M78" i="28"/>
  <c r="L40" i="66"/>
  <c r="L88" i="66" s="1"/>
  <c r="L37" i="35"/>
  <c r="K41" i="66"/>
  <c r="K90" i="66" s="1"/>
  <c r="K40" i="35"/>
  <c r="L81" i="28"/>
  <c r="O38" i="66"/>
  <c r="E46" i="66" s="1"/>
  <c r="C86" i="66"/>
  <c r="N78" i="28"/>
  <c r="M40" i="66"/>
  <c r="M88" i="66" s="1"/>
  <c r="M37" i="35"/>
  <c r="F39" i="66"/>
  <c r="F86" i="66" s="1"/>
  <c r="G60" i="28"/>
  <c r="P22" i="64"/>
  <c r="E78" i="28"/>
  <c r="D40" i="66"/>
  <c r="D88" i="66" s="1"/>
  <c r="D37" i="35"/>
  <c r="H39" i="66"/>
  <c r="H86" i="66" s="1"/>
  <c r="I60" i="28"/>
  <c r="C40" i="66"/>
  <c r="I37" i="35"/>
  <c r="I40" i="66"/>
  <c r="I88" i="66" s="1"/>
  <c r="J78" i="28"/>
  <c r="O84" i="28"/>
  <c r="N132" i="66" s="1"/>
  <c r="N42" i="66"/>
  <c r="N92" i="66" s="1"/>
  <c r="O21" i="35"/>
  <c r="L22" i="65" s="1"/>
  <c r="M22" i="65" s="1"/>
  <c r="W32" i="62" l="1"/>
  <c r="H16" i="62"/>
  <c r="I20" i="27" s="1"/>
  <c r="W45" i="62"/>
  <c r="W13" i="62"/>
  <c r="W38" i="62"/>
  <c r="W25" i="62"/>
  <c r="G54" i="62"/>
  <c r="H21" i="27"/>
  <c r="H10" i="34"/>
  <c r="I14" i="9" s="1"/>
  <c r="W7" i="34"/>
  <c r="H11" i="34" s="1"/>
  <c r="W30" i="34"/>
  <c r="H14" i="9"/>
  <c r="H17" i="9"/>
  <c r="H16" i="34"/>
  <c r="W13" i="34"/>
  <c r="G11" i="34"/>
  <c r="W21" i="34"/>
  <c r="W43" i="34"/>
  <c r="W36" i="34"/>
  <c r="W25" i="34"/>
  <c r="W45" i="34"/>
  <c r="W32" i="34"/>
  <c r="W38" i="34"/>
  <c r="G54" i="34"/>
  <c r="H21" i="9"/>
  <c r="G14" i="34"/>
  <c r="W9" i="34"/>
  <c r="O34" i="35"/>
  <c r="L40" i="65" s="1"/>
  <c r="M40" i="65" s="1"/>
  <c r="P60" i="28"/>
  <c r="L40" i="35"/>
  <c r="L41" i="66"/>
  <c r="L90" i="66" s="1"/>
  <c r="M81" i="28"/>
  <c r="I78" i="28"/>
  <c r="H40" i="66"/>
  <c r="H88" i="66" s="1"/>
  <c r="H37" i="35"/>
  <c r="G78" i="28"/>
  <c r="F37" i="35"/>
  <c r="F40" i="66"/>
  <c r="F88" i="66" s="1"/>
  <c r="O39" i="66"/>
  <c r="E47" i="66" s="1"/>
  <c r="L10" i="63"/>
  <c r="O84" i="66"/>
  <c r="C88" i="66"/>
  <c r="M40" i="35"/>
  <c r="N81" i="28"/>
  <c r="M41" i="66"/>
  <c r="M90" i="66" s="1"/>
  <c r="L84" i="28"/>
  <c r="K132" i="66" s="1"/>
  <c r="K42" i="66"/>
  <c r="K92" i="66" s="1"/>
  <c r="J37" i="35"/>
  <c r="K78" i="28"/>
  <c r="J40" i="66"/>
  <c r="J88" i="66" s="1"/>
  <c r="G42" i="66"/>
  <c r="G92" i="66" s="1"/>
  <c r="H84" i="28"/>
  <c r="G132" i="66" s="1"/>
  <c r="N102" i="66"/>
  <c r="I41" i="66"/>
  <c r="I90" i="66" s="1"/>
  <c r="I40" i="35"/>
  <c r="J81" i="28"/>
  <c r="C41" i="66"/>
  <c r="D81" i="28"/>
  <c r="D40" i="35"/>
  <c r="E81" i="28"/>
  <c r="D41" i="66"/>
  <c r="D90" i="66" s="1"/>
  <c r="F81" i="28"/>
  <c r="E40" i="35"/>
  <c r="E41" i="66"/>
  <c r="E90" i="66" s="1"/>
  <c r="X6" i="34" l="1"/>
  <c r="X12" i="62"/>
  <c r="H17" i="62"/>
  <c r="I20" i="9"/>
  <c r="H13" i="34"/>
  <c r="W10" i="34"/>
  <c r="W31" i="34"/>
  <c r="G52" i="34"/>
  <c r="H15" i="9"/>
  <c r="H52" i="34"/>
  <c r="I15" i="9"/>
  <c r="I10" i="34"/>
  <c r="X7" i="34"/>
  <c r="Y6" i="34" s="1"/>
  <c r="X30" i="34"/>
  <c r="X36" i="34"/>
  <c r="X43" i="34"/>
  <c r="X21" i="34"/>
  <c r="H17" i="34"/>
  <c r="X12" i="34"/>
  <c r="W44" i="34"/>
  <c r="W23" i="34"/>
  <c r="W37" i="34"/>
  <c r="G53" i="34"/>
  <c r="H18" i="9"/>
  <c r="P78" i="28"/>
  <c r="O37" i="35"/>
  <c r="L43" i="65" s="1"/>
  <c r="M43" i="65" s="1"/>
  <c r="E84" i="28"/>
  <c r="D132" i="66" s="1"/>
  <c r="D42" i="66"/>
  <c r="D92" i="66" s="1"/>
  <c r="D84" i="28"/>
  <c r="C42" i="66"/>
  <c r="O40" i="66"/>
  <c r="E48" i="66" s="1"/>
  <c r="O86" i="66"/>
  <c r="L11" i="63"/>
  <c r="H40" i="35"/>
  <c r="I81" i="28"/>
  <c r="H41" i="66"/>
  <c r="H90" i="66" s="1"/>
  <c r="F84" i="28"/>
  <c r="E132" i="66" s="1"/>
  <c r="E42" i="66"/>
  <c r="E92" i="66" s="1"/>
  <c r="E102" i="66" s="1"/>
  <c r="J84" i="28"/>
  <c r="I132" i="66" s="1"/>
  <c r="I42" i="66"/>
  <c r="I92" i="66" s="1"/>
  <c r="K81" i="28"/>
  <c r="J40" i="35"/>
  <c r="J41" i="66"/>
  <c r="J90" i="66" s="1"/>
  <c r="C90" i="66"/>
  <c r="G102" i="66"/>
  <c r="K102" i="66"/>
  <c r="N84" i="28"/>
  <c r="M132" i="66" s="1"/>
  <c r="M42" i="66"/>
  <c r="M92" i="66" s="1"/>
  <c r="G81" i="28"/>
  <c r="F40" i="35"/>
  <c r="F41" i="66"/>
  <c r="F90" i="66" s="1"/>
  <c r="M84" i="28"/>
  <c r="L132" i="66" s="1"/>
  <c r="L42" i="66"/>
  <c r="L92" i="66" s="1"/>
  <c r="H54" i="62" l="1"/>
  <c r="I21" i="27"/>
  <c r="X45" i="62"/>
  <c r="X13" i="62"/>
  <c r="X25" i="62"/>
  <c r="X32" i="62"/>
  <c r="I16" i="62"/>
  <c r="J20" i="27" s="1"/>
  <c r="X38" i="62"/>
  <c r="Y36" i="34"/>
  <c r="J10" i="34"/>
  <c r="K14" i="9" s="1"/>
  <c r="Y7" i="34"/>
  <c r="Y30" i="34"/>
  <c r="I16" i="34"/>
  <c r="X13" i="34"/>
  <c r="I17" i="9"/>
  <c r="I11" i="34"/>
  <c r="J14" i="9"/>
  <c r="Y43" i="34"/>
  <c r="Z6" i="34"/>
  <c r="Y21" i="34"/>
  <c r="X25" i="34"/>
  <c r="X38" i="34"/>
  <c r="X45" i="34"/>
  <c r="X32" i="34"/>
  <c r="H54" i="34"/>
  <c r="I21" i="9"/>
  <c r="H14" i="34"/>
  <c r="X9" i="34"/>
  <c r="J11" i="34"/>
  <c r="P81" i="28"/>
  <c r="I102" i="66"/>
  <c r="C92" i="66"/>
  <c r="C132" i="66"/>
  <c r="F42" i="66"/>
  <c r="F92" i="66" s="1"/>
  <c r="G84" i="28"/>
  <c r="F132" i="66" s="1"/>
  <c r="O41" i="66"/>
  <c r="E49" i="66" s="1"/>
  <c r="J42" i="66"/>
  <c r="J92" i="66" s="1"/>
  <c r="K84" i="28"/>
  <c r="J132" i="66" s="1"/>
  <c r="O88" i="66"/>
  <c r="L12" i="63"/>
  <c r="D102" i="66"/>
  <c r="M102" i="66"/>
  <c r="L102" i="66"/>
  <c r="I84" i="28"/>
  <c r="H132" i="66" s="1"/>
  <c r="H42" i="66"/>
  <c r="H92" i="66" s="1"/>
  <c r="O40" i="35"/>
  <c r="L57" i="65" s="1"/>
  <c r="M57" i="65" s="1"/>
  <c r="Y12" i="62" l="1"/>
  <c r="I17" i="62"/>
  <c r="X10" i="34"/>
  <c r="I13" i="34"/>
  <c r="X31" i="34"/>
  <c r="J15" i="9"/>
  <c r="I52" i="34"/>
  <c r="K10" i="34"/>
  <c r="Z7" i="34"/>
  <c r="AA6" i="34" s="1"/>
  <c r="Z30" i="34"/>
  <c r="J20" i="9"/>
  <c r="I17" i="34"/>
  <c r="Y12" i="34"/>
  <c r="X37" i="34"/>
  <c r="X44" i="34"/>
  <c r="X23" i="34"/>
  <c r="I18" i="9"/>
  <c r="H53" i="34"/>
  <c r="K15" i="9"/>
  <c r="J52" i="34"/>
  <c r="Z21" i="34"/>
  <c r="Z43" i="34"/>
  <c r="Z36" i="34"/>
  <c r="J102" i="66"/>
  <c r="P84" i="28"/>
  <c r="C102" i="66"/>
  <c r="F102" i="66"/>
  <c r="L13" i="63"/>
  <c r="O90" i="66"/>
  <c r="H102" i="66"/>
  <c r="O42" i="66"/>
  <c r="E50" i="66" s="1"/>
  <c r="E51" i="66" s="1"/>
  <c r="J21" i="27" l="1"/>
  <c r="I54" i="62"/>
  <c r="Y32" i="62"/>
  <c r="Y13" i="62"/>
  <c r="Y45" i="62"/>
  <c r="J16" i="62"/>
  <c r="K20" i="27" s="1"/>
  <c r="Y38" i="62"/>
  <c r="Y25" i="62"/>
  <c r="L10" i="34"/>
  <c r="M14" i="9" s="1"/>
  <c r="AA7" i="34"/>
  <c r="AA30" i="34"/>
  <c r="Y13" i="34"/>
  <c r="J16" i="34"/>
  <c r="L14" i="9"/>
  <c r="J17" i="9"/>
  <c r="I54" i="34"/>
  <c r="J21" i="9"/>
  <c r="Y38" i="34"/>
  <c r="Y25" i="34"/>
  <c r="Y32" i="34"/>
  <c r="Y45" i="34"/>
  <c r="I14" i="34"/>
  <c r="Y9" i="34"/>
  <c r="K11" i="34"/>
  <c r="O132" i="66"/>
  <c r="C144" i="66" s="1"/>
  <c r="D144" i="66" s="1"/>
  <c r="D143" i="66" s="1"/>
  <c r="D157" i="66"/>
  <c r="E157" i="66" s="1"/>
  <c r="L14" i="63"/>
  <c r="O92" i="66"/>
  <c r="J17" i="62" l="1"/>
  <c r="Z12" i="62"/>
  <c r="Y10" i="34"/>
  <c r="J13" i="34"/>
  <c r="Y31" i="34"/>
  <c r="K20" i="9"/>
  <c r="J17" i="34"/>
  <c r="Z12" i="34"/>
  <c r="Y23" i="34"/>
  <c r="Y44" i="34"/>
  <c r="Y37" i="34"/>
  <c r="J18" i="9"/>
  <c r="I53" i="34"/>
  <c r="AA36" i="34"/>
  <c r="AA21" i="34"/>
  <c r="AB6" i="34"/>
  <c r="AA43" i="34"/>
  <c r="L15" i="9"/>
  <c r="K52" i="34"/>
  <c r="O102" i="66"/>
  <c r="D44" i="1"/>
  <c r="D46" i="1" s="1"/>
  <c r="L44" i="1"/>
  <c r="L46" i="1" s="1"/>
  <c r="K44" i="1"/>
  <c r="Z45" i="62" l="1"/>
  <c r="Z38" i="62"/>
  <c r="K16" i="62"/>
  <c r="Z32" i="62"/>
  <c r="Z13" i="62"/>
  <c r="Z25" i="62"/>
  <c r="J54" i="62"/>
  <c r="K21" i="27"/>
  <c r="K17" i="9"/>
  <c r="M10" i="34"/>
  <c r="AB7" i="34"/>
  <c r="AB30" i="34"/>
  <c r="K16" i="34"/>
  <c r="Z13" i="34"/>
  <c r="Z32" i="34"/>
  <c r="Z45" i="34"/>
  <c r="Z38" i="34"/>
  <c r="Z25" i="34"/>
  <c r="K21" i="9"/>
  <c r="J54" i="34"/>
  <c r="J14" i="34"/>
  <c r="Z9" i="34"/>
  <c r="L11" i="34"/>
  <c r="C46" i="1"/>
  <c r="K46" i="1"/>
  <c r="G44" i="1"/>
  <c r="E44" i="1"/>
  <c r="P44" i="51"/>
  <c r="C24" i="19" s="1"/>
  <c r="M44" i="1"/>
  <c r="H44" i="1"/>
  <c r="F44" i="1"/>
  <c r="J44" i="1"/>
  <c r="N44" i="1"/>
  <c r="I44" i="1"/>
  <c r="L20" i="27" l="1"/>
  <c r="K17" i="62"/>
  <c r="AA12" i="62"/>
  <c r="L20" i="9"/>
  <c r="K13" i="34"/>
  <c r="L17" i="9" s="1"/>
  <c r="Z10" i="34"/>
  <c r="Z31" i="34"/>
  <c r="N14" i="9"/>
  <c r="K17" i="34"/>
  <c r="AA12" i="34"/>
  <c r="Z37" i="34"/>
  <c r="Z44" i="34"/>
  <c r="Z23" i="34"/>
  <c r="K18" i="9"/>
  <c r="J53" i="34"/>
  <c r="M15" i="9"/>
  <c r="L52" i="34"/>
  <c r="AB43" i="34"/>
  <c r="AB21" i="34"/>
  <c r="AB36" i="34"/>
  <c r="AC6" i="34"/>
  <c r="J46" i="1"/>
  <c r="E46" i="1"/>
  <c r="D44" i="51"/>
  <c r="N44" i="51"/>
  <c r="L44" i="51"/>
  <c r="E44" i="51"/>
  <c r="K44" i="51"/>
  <c r="I44" i="51"/>
  <c r="C44" i="51"/>
  <c r="H44" i="51"/>
  <c r="J44" i="51"/>
  <c r="F44" i="51"/>
  <c r="G44" i="51"/>
  <c r="M44" i="51"/>
  <c r="F46" i="1"/>
  <c r="I46" i="1"/>
  <c r="H46" i="1"/>
  <c r="G46" i="1"/>
  <c r="N46" i="1"/>
  <c r="M46" i="1"/>
  <c r="O44" i="1"/>
  <c r="O46" i="1" s="1"/>
  <c r="L21" i="27" l="1"/>
  <c r="K54" i="62"/>
  <c r="AA13" i="62"/>
  <c r="AA38" i="62"/>
  <c r="AA25" i="62"/>
  <c r="AA45" i="62"/>
  <c r="AA32" i="62"/>
  <c r="L16" i="62"/>
  <c r="AD6" i="34"/>
  <c r="N10" i="34"/>
  <c r="AC7" i="34"/>
  <c r="AC30" i="34"/>
  <c r="AD30" i="34" s="1"/>
  <c r="AA13" i="34"/>
  <c r="L16" i="34"/>
  <c r="M20" i="9" s="1"/>
  <c r="AA38" i="34"/>
  <c r="AA45" i="34"/>
  <c r="AA32" i="34"/>
  <c r="AA25" i="34"/>
  <c r="K54" i="34"/>
  <c r="L21" i="9"/>
  <c r="K14" i="34"/>
  <c r="AA9" i="34"/>
  <c r="M11" i="34"/>
  <c r="E109" i="1"/>
  <c r="E46" i="51"/>
  <c r="G46" i="51"/>
  <c r="G109" i="1"/>
  <c r="O44" i="51"/>
  <c r="O46" i="51" s="1"/>
  <c r="C46" i="51"/>
  <c r="C109" i="1"/>
  <c r="D19" i="19" s="1"/>
  <c r="F109" i="1"/>
  <c r="F46" i="51"/>
  <c r="I109" i="1"/>
  <c r="I46" i="51"/>
  <c r="N109" i="1"/>
  <c r="N46" i="51"/>
  <c r="H46" i="51"/>
  <c r="H109" i="1"/>
  <c r="L46" i="51"/>
  <c r="L109" i="1"/>
  <c r="J46" i="51"/>
  <c r="J109" i="1"/>
  <c r="K109" i="1"/>
  <c r="K46" i="51"/>
  <c r="D46" i="51"/>
  <c r="D109" i="1"/>
  <c r="M109" i="1"/>
  <c r="M46" i="51"/>
  <c r="L17" i="62" l="1"/>
  <c r="AB12" i="62"/>
  <c r="M20" i="27"/>
  <c r="L13" i="34"/>
  <c r="M17" i="9" s="1"/>
  <c r="AA10" i="34"/>
  <c r="AA31" i="34"/>
  <c r="N11" i="34"/>
  <c r="AD7" i="34"/>
  <c r="O11" i="34" s="1"/>
  <c r="P15" i="9" s="1"/>
  <c r="D13" i="65" s="1"/>
  <c r="O14" i="9"/>
  <c r="P14" i="9" s="1"/>
  <c r="O10" i="34"/>
  <c r="L17" i="34"/>
  <c r="AB12" i="34"/>
  <c r="AA44" i="34"/>
  <c r="AA23" i="34"/>
  <c r="AA37" i="34"/>
  <c r="L18" i="9"/>
  <c r="K53" i="34"/>
  <c r="AC43" i="34"/>
  <c r="AC36" i="34"/>
  <c r="AD36" i="34" s="1"/>
  <c r="AC21" i="34"/>
  <c r="N15" i="9"/>
  <c r="M52" i="34"/>
  <c r="J111" i="1"/>
  <c r="K19" i="19"/>
  <c r="K21" i="19" s="1"/>
  <c r="I111" i="1"/>
  <c r="J19" i="19"/>
  <c r="J21" i="19" s="1"/>
  <c r="N111" i="1"/>
  <c r="O19" i="19"/>
  <c r="O21" i="19" s="1"/>
  <c r="D111" i="1"/>
  <c r="E19" i="19"/>
  <c r="E21" i="19" s="1"/>
  <c r="K111" i="1"/>
  <c r="L19" i="19"/>
  <c r="L21" i="19" s="1"/>
  <c r="H111" i="1"/>
  <c r="I19" i="19"/>
  <c r="I21" i="19" s="1"/>
  <c r="M111" i="1"/>
  <c r="N19" i="19"/>
  <c r="N21" i="19" s="1"/>
  <c r="L111" i="1"/>
  <c r="M19" i="19"/>
  <c r="M21" i="19" s="1"/>
  <c r="F111" i="1"/>
  <c r="G19" i="19"/>
  <c r="G21" i="19" s="1"/>
  <c r="G111" i="1"/>
  <c r="H19" i="19"/>
  <c r="H21" i="19" s="1"/>
  <c r="E111" i="1"/>
  <c r="F19" i="19"/>
  <c r="F21" i="19" s="1"/>
  <c r="D21" i="19"/>
  <c r="O109" i="1"/>
  <c r="O111" i="1" s="1"/>
  <c r="C111" i="1"/>
  <c r="AB45" i="62" l="1"/>
  <c r="AB13" i="62"/>
  <c r="AB38" i="62"/>
  <c r="AB32" i="62"/>
  <c r="AB25" i="62"/>
  <c r="M16" i="62"/>
  <c r="L54" i="62"/>
  <c r="M21" i="27"/>
  <c r="M16" i="34"/>
  <c r="N20" i="9" s="1"/>
  <c r="AB13" i="34"/>
  <c r="D6" i="85"/>
  <c r="D12" i="65"/>
  <c r="E12" i="65" s="1"/>
  <c r="AD43" i="34"/>
  <c r="L54" i="34"/>
  <c r="M21" i="9"/>
  <c r="AB45" i="34"/>
  <c r="AB32" i="34"/>
  <c r="AB38" i="34"/>
  <c r="AB25" i="34"/>
  <c r="L14" i="34"/>
  <c r="AB9" i="34"/>
  <c r="O15" i="9"/>
  <c r="N52" i="34"/>
  <c r="O52" i="34" s="1"/>
  <c r="E13" i="65"/>
  <c r="P19" i="19"/>
  <c r="P21" i="19" s="1"/>
  <c r="H58" i="1"/>
  <c r="H18" i="34" s="1"/>
  <c r="E58" i="1"/>
  <c r="E18" i="34" s="1"/>
  <c r="F58" i="1"/>
  <c r="F18" i="34" s="1"/>
  <c r="D58" i="1"/>
  <c r="D18" i="34" s="1"/>
  <c r="L58" i="1"/>
  <c r="N58" i="1"/>
  <c r="N18" i="34" s="1"/>
  <c r="AC14" i="34" s="1"/>
  <c r="AC16" i="34" s="1"/>
  <c r="I58" i="1"/>
  <c r="I18" i="34" s="1"/>
  <c r="X14" i="34" s="1"/>
  <c r="X16" i="34" s="1"/>
  <c r="J58" i="1"/>
  <c r="J18" i="34" s="1"/>
  <c r="M58" i="1"/>
  <c r="M18" i="34" s="1"/>
  <c r="AB14" i="34" s="1"/>
  <c r="AB16" i="34" s="1"/>
  <c r="C58" i="1"/>
  <c r="C18" i="34" s="1"/>
  <c r="G58" i="1"/>
  <c r="G18" i="34" s="1"/>
  <c r="K58" i="1"/>
  <c r="K18" i="34" s="1"/>
  <c r="P58" i="51"/>
  <c r="M58" i="51" s="1"/>
  <c r="C24" i="20"/>
  <c r="N20" i="27" l="1"/>
  <c r="M17" i="62"/>
  <c r="AC12" i="62"/>
  <c r="AB10" i="34"/>
  <c r="M13" i="34"/>
  <c r="N17" i="9" s="1"/>
  <c r="AB31" i="34"/>
  <c r="M17" i="34"/>
  <c r="AC12" i="34"/>
  <c r="L53" i="34"/>
  <c r="M18" i="9"/>
  <c r="AB37" i="34"/>
  <c r="AB44" i="34"/>
  <c r="AB23" i="34"/>
  <c r="O58" i="1"/>
  <c r="M86" i="51"/>
  <c r="M116" i="1"/>
  <c r="N19" i="20" s="1"/>
  <c r="L22" i="9"/>
  <c r="Z14" i="34"/>
  <c r="Z16" i="34" s="1"/>
  <c r="Y14" i="34"/>
  <c r="Y16" i="34" s="1"/>
  <c r="K22" i="9"/>
  <c r="S14" i="34"/>
  <c r="E22" i="9"/>
  <c r="J58" i="51"/>
  <c r="G58" i="51"/>
  <c r="E58" i="51"/>
  <c r="C58" i="51"/>
  <c r="F58" i="51"/>
  <c r="D58" i="51"/>
  <c r="L58" i="51"/>
  <c r="N58" i="51"/>
  <c r="K58" i="51"/>
  <c r="L18" i="34"/>
  <c r="U14" i="34"/>
  <c r="U16" i="34" s="1"/>
  <c r="G22" i="9"/>
  <c r="T14" i="34"/>
  <c r="F22" i="9"/>
  <c r="N22" i="9"/>
  <c r="J22" i="9"/>
  <c r="H22" i="9"/>
  <c r="V14" i="34"/>
  <c r="V16" i="34" s="1"/>
  <c r="H58" i="51"/>
  <c r="I58" i="51"/>
  <c r="M20" i="34"/>
  <c r="I20" i="34"/>
  <c r="N20" i="34"/>
  <c r="R14" i="34"/>
  <c r="W14" i="34"/>
  <c r="W16" i="34" s="1"/>
  <c r="I22" i="9"/>
  <c r="O22" i="9"/>
  <c r="N16" i="62" l="1"/>
  <c r="AC45" i="62"/>
  <c r="AD45" i="62" s="1"/>
  <c r="AC13" i="62"/>
  <c r="AC32" i="62"/>
  <c r="AD32" i="62" s="1"/>
  <c r="AC25" i="62"/>
  <c r="AC38" i="62"/>
  <c r="AD38" i="62" s="1"/>
  <c r="AD12" i="62"/>
  <c r="N21" i="27"/>
  <c r="M54" i="62"/>
  <c r="AD12" i="34"/>
  <c r="N16" i="34"/>
  <c r="AC13" i="34"/>
  <c r="AD14" i="34"/>
  <c r="R16" i="34"/>
  <c r="N21" i="9"/>
  <c r="M54" i="34"/>
  <c r="AC32" i="34"/>
  <c r="AD32" i="34" s="1"/>
  <c r="AC45" i="34"/>
  <c r="AD45" i="34" s="1"/>
  <c r="AC38" i="34"/>
  <c r="AD38" i="34" s="1"/>
  <c r="AC25" i="34"/>
  <c r="M14" i="34"/>
  <c r="AC9" i="34"/>
  <c r="M55" i="34"/>
  <c r="N24" i="9"/>
  <c r="G20" i="34"/>
  <c r="AA14" i="34"/>
  <c r="AA16" i="34" s="1"/>
  <c r="M22" i="9"/>
  <c r="L86" i="51"/>
  <c r="L116" i="1"/>
  <c r="E86" i="51"/>
  <c r="E116" i="1"/>
  <c r="O24" i="9"/>
  <c r="N55" i="34"/>
  <c r="D86" i="51"/>
  <c r="D116" i="1"/>
  <c r="G86" i="51"/>
  <c r="G116" i="1"/>
  <c r="H20" i="34"/>
  <c r="I55" i="34"/>
  <c r="J24" i="9"/>
  <c r="I86" i="51"/>
  <c r="I116" i="1"/>
  <c r="K86" i="51"/>
  <c r="K116" i="1"/>
  <c r="F86" i="51"/>
  <c r="F116" i="1"/>
  <c r="J86" i="51"/>
  <c r="J116" i="1"/>
  <c r="J20" i="34"/>
  <c r="D22" i="9"/>
  <c r="P22" i="9" s="1"/>
  <c r="D20" i="65" s="1"/>
  <c r="O18" i="34"/>
  <c r="H86" i="51"/>
  <c r="H116" i="1"/>
  <c r="F20" i="34"/>
  <c r="N86" i="51"/>
  <c r="N116" i="1"/>
  <c r="C86" i="51"/>
  <c r="O58" i="51"/>
  <c r="C116" i="1"/>
  <c r="D19" i="20" s="1"/>
  <c r="K20" i="34"/>
  <c r="M18" i="62"/>
  <c r="AB14" i="62" s="1"/>
  <c r="AB16" i="62" s="1"/>
  <c r="AC15" i="62" s="1"/>
  <c r="M86" i="1"/>
  <c r="N17" i="62" l="1"/>
  <c r="AD13" i="62"/>
  <c r="O20" i="27"/>
  <c r="P20" i="27" s="1"/>
  <c r="O16" i="62"/>
  <c r="N17" i="34"/>
  <c r="AD13" i="34"/>
  <c r="O17" i="34" s="1"/>
  <c r="P21" i="9" s="1"/>
  <c r="D19" i="65" s="1"/>
  <c r="E19" i="65" s="1"/>
  <c r="AD9" i="34"/>
  <c r="AC10" i="34"/>
  <c r="AD10" i="34" s="1"/>
  <c r="O14" i="34" s="1"/>
  <c r="P18" i="9" s="1"/>
  <c r="D16" i="65" s="1"/>
  <c r="N13" i="34"/>
  <c r="AC31" i="34"/>
  <c r="AD31" i="34" s="1"/>
  <c r="O20" i="9"/>
  <c r="P20" i="9" s="1"/>
  <c r="O16" i="34"/>
  <c r="E20" i="65"/>
  <c r="AC44" i="34"/>
  <c r="AC37" i="34"/>
  <c r="AD37" i="34" s="1"/>
  <c r="AC23" i="34"/>
  <c r="N18" i="9"/>
  <c r="M53" i="34"/>
  <c r="K19" i="20"/>
  <c r="F19" i="20"/>
  <c r="M19" i="20"/>
  <c r="I19" i="20"/>
  <c r="L19" i="20"/>
  <c r="J19" i="20"/>
  <c r="E19" i="20"/>
  <c r="O19" i="20"/>
  <c r="G19" i="20"/>
  <c r="H19" i="20"/>
  <c r="N22" i="27"/>
  <c r="K55" i="34"/>
  <c r="L24" i="9"/>
  <c r="O116" i="1"/>
  <c r="F55" i="34"/>
  <c r="G24" i="9"/>
  <c r="J55" i="34"/>
  <c r="K24" i="9"/>
  <c r="F86" i="1"/>
  <c r="F18" i="62"/>
  <c r="U14" i="62" s="1"/>
  <c r="U16" i="62" s="1"/>
  <c r="V15" i="62" s="1"/>
  <c r="G18" i="62"/>
  <c r="V14" i="62" s="1"/>
  <c r="V16" i="62" s="1"/>
  <c r="W15" i="62" s="1"/>
  <c r="G86" i="1"/>
  <c r="H24" i="9"/>
  <c r="G55" i="34"/>
  <c r="J86" i="1"/>
  <c r="J18" i="62"/>
  <c r="Y14" i="62" s="1"/>
  <c r="Y16" i="62" s="1"/>
  <c r="Z15" i="62" s="1"/>
  <c r="H55" i="34"/>
  <c r="I24" i="9"/>
  <c r="L86" i="1"/>
  <c r="L18" i="62"/>
  <c r="AA14" i="62" s="1"/>
  <c r="AA16" i="62" s="1"/>
  <c r="AB15" i="62" s="1"/>
  <c r="N18" i="62"/>
  <c r="AC14" i="62" s="1"/>
  <c r="AC16" i="62" s="1"/>
  <c r="N86" i="1"/>
  <c r="I18" i="62"/>
  <c r="X14" i="62" s="1"/>
  <c r="X16" i="62" s="1"/>
  <c r="Y15" i="62" s="1"/>
  <c r="I86" i="1"/>
  <c r="E18" i="62"/>
  <c r="T14" i="62" s="1"/>
  <c r="T16" i="62" s="1"/>
  <c r="U15" i="62" s="1"/>
  <c r="E86" i="1"/>
  <c r="N19" i="13"/>
  <c r="C86" i="1"/>
  <c r="O86" i="51"/>
  <c r="C18" i="62"/>
  <c r="R14" i="62" s="1"/>
  <c r="H86" i="1"/>
  <c r="H18" i="62"/>
  <c r="W14" i="62" s="1"/>
  <c r="W16" i="62" s="1"/>
  <c r="X15" i="62" s="1"/>
  <c r="R33" i="34"/>
  <c r="R39" i="34"/>
  <c r="R46" i="34"/>
  <c r="R27" i="34"/>
  <c r="K18" i="62"/>
  <c r="Z14" i="62" s="1"/>
  <c r="Z16" i="62" s="1"/>
  <c r="AA15" i="62" s="1"/>
  <c r="K86" i="1"/>
  <c r="D18" i="62"/>
  <c r="S14" i="62" s="1"/>
  <c r="S16" i="62" s="1"/>
  <c r="T15" i="62" s="1"/>
  <c r="D86" i="1"/>
  <c r="L20" i="34"/>
  <c r="N14" i="34" l="1"/>
  <c r="H18" i="65"/>
  <c r="I18" i="65" s="1"/>
  <c r="E8" i="85"/>
  <c r="N54" i="62"/>
  <c r="O54" i="62" s="1"/>
  <c r="O21" i="27"/>
  <c r="O17" i="62"/>
  <c r="P21" i="27" s="1"/>
  <c r="H19" i="65" s="1"/>
  <c r="I19" i="65" s="1"/>
  <c r="D8" i="85"/>
  <c r="D18" i="65"/>
  <c r="E18" i="65" s="1"/>
  <c r="O17" i="9"/>
  <c r="P17" i="9" s="1"/>
  <c r="O13" i="34"/>
  <c r="O21" i="9"/>
  <c r="N54" i="34"/>
  <c r="O54" i="34" s="1"/>
  <c r="AD14" i="62"/>
  <c r="R16" i="62"/>
  <c r="AD44" i="34"/>
  <c r="C20" i="34"/>
  <c r="D24" i="9" s="1"/>
  <c r="S15" i="34"/>
  <c r="O18" i="9"/>
  <c r="N53" i="34"/>
  <c r="O53" i="34" s="1"/>
  <c r="E16" i="65"/>
  <c r="P19" i="20"/>
  <c r="O19" i="13"/>
  <c r="M22" i="27"/>
  <c r="K22" i="27"/>
  <c r="E19" i="13"/>
  <c r="D22" i="27"/>
  <c r="O18" i="62"/>
  <c r="F22" i="27"/>
  <c r="O22" i="27"/>
  <c r="M19" i="13"/>
  <c r="K19" i="13"/>
  <c r="H22" i="27"/>
  <c r="G22" i="27"/>
  <c r="E22" i="27"/>
  <c r="L19" i="13"/>
  <c r="I22" i="27"/>
  <c r="J19" i="13"/>
  <c r="G19" i="13"/>
  <c r="L55" i="34"/>
  <c r="M24" i="9"/>
  <c r="L22" i="27"/>
  <c r="I19" i="13"/>
  <c r="D19" i="13"/>
  <c r="O86" i="1"/>
  <c r="F19" i="13"/>
  <c r="J22" i="27"/>
  <c r="H19" i="13"/>
  <c r="M20" i="62"/>
  <c r="AB46" i="62"/>
  <c r="AB27" i="62"/>
  <c r="AB39" i="62"/>
  <c r="AB33" i="62"/>
  <c r="C55" i="34" l="1"/>
  <c r="D7" i="85"/>
  <c r="D15" i="65"/>
  <c r="E15" i="65" s="1"/>
  <c r="S15" i="62"/>
  <c r="AD16" i="62"/>
  <c r="D19" i="34"/>
  <c r="E23" i="9" s="1"/>
  <c r="S16" i="34"/>
  <c r="S39" i="34"/>
  <c r="S33" i="34"/>
  <c r="S27" i="34"/>
  <c r="S46" i="34"/>
  <c r="N20" i="62"/>
  <c r="AC27" i="62"/>
  <c r="AC33" i="62"/>
  <c r="AC46" i="62"/>
  <c r="AC39" i="62"/>
  <c r="P22" i="27"/>
  <c r="H20" i="65" s="1"/>
  <c r="I20" i="65" s="1"/>
  <c r="N24" i="27"/>
  <c r="M55" i="62"/>
  <c r="I20" i="62"/>
  <c r="X39" i="62"/>
  <c r="X27" i="62"/>
  <c r="X46" i="62"/>
  <c r="X33" i="62"/>
  <c r="P19" i="13"/>
  <c r="Z46" i="62"/>
  <c r="K20" i="62"/>
  <c r="Z33" i="62"/>
  <c r="Z27" i="62"/>
  <c r="Z39" i="62"/>
  <c r="W46" i="62"/>
  <c r="W27" i="62"/>
  <c r="W33" i="62"/>
  <c r="W39" i="62"/>
  <c r="H20" i="62"/>
  <c r="U46" i="62"/>
  <c r="F20" i="62"/>
  <c r="U27" i="62"/>
  <c r="U39" i="62"/>
  <c r="U33" i="62"/>
  <c r="Y46" i="62"/>
  <c r="J20" i="62"/>
  <c r="Y27" i="62"/>
  <c r="Y33" i="62"/>
  <c r="Y39" i="62"/>
  <c r="T46" i="62"/>
  <c r="T27" i="62"/>
  <c r="T33" i="62"/>
  <c r="T39" i="62"/>
  <c r="E20" i="62"/>
  <c r="S33" i="62"/>
  <c r="S27" i="62"/>
  <c r="S46" i="62"/>
  <c r="S39" i="62"/>
  <c r="D20" i="62"/>
  <c r="G20" i="62"/>
  <c r="V46" i="62"/>
  <c r="V27" i="62"/>
  <c r="V33" i="62"/>
  <c r="V39" i="62"/>
  <c r="R46" i="62"/>
  <c r="R33" i="62"/>
  <c r="R39" i="62"/>
  <c r="C20" i="62"/>
  <c r="R27" i="62"/>
  <c r="AA39" i="62"/>
  <c r="AA46" i="62"/>
  <c r="L20" i="62"/>
  <c r="AA27" i="62"/>
  <c r="AA33" i="62"/>
  <c r="D19" i="62" l="1"/>
  <c r="AD15" i="62"/>
  <c r="T15" i="34"/>
  <c r="T33" i="34" s="1"/>
  <c r="D20" i="34"/>
  <c r="D24" i="27"/>
  <c r="C55" i="62"/>
  <c r="O20" i="62"/>
  <c r="AD46" i="62"/>
  <c r="I24" i="27"/>
  <c r="H55" i="62"/>
  <c r="K55" i="62"/>
  <c r="L24" i="27"/>
  <c r="N55" i="62"/>
  <c r="O24" i="27"/>
  <c r="E55" i="62"/>
  <c r="F24" i="27"/>
  <c r="F55" i="62"/>
  <c r="G24" i="27"/>
  <c r="I55" i="62"/>
  <c r="J24" i="27"/>
  <c r="G55" i="62"/>
  <c r="H24" i="27"/>
  <c r="AD33" i="62"/>
  <c r="K24" i="27"/>
  <c r="J55" i="62"/>
  <c r="AD39" i="62"/>
  <c r="L55" i="62"/>
  <c r="M24" i="27"/>
  <c r="E24" i="27"/>
  <c r="D55" i="62"/>
  <c r="T27" i="34" l="1"/>
  <c r="E23" i="27"/>
  <c r="P23" i="27" s="1"/>
  <c r="O19" i="62"/>
  <c r="P24" i="27"/>
  <c r="H22" i="65" s="1"/>
  <c r="I22" i="65" s="1"/>
  <c r="T39" i="34"/>
  <c r="T46" i="34"/>
  <c r="E19" i="34"/>
  <c r="T16" i="34"/>
  <c r="E24" i="9"/>
  <c r="D55" i="34"/>
  <c r="U15" i="34"/>
  <c r="O55" i="62"/>
  <c r="I59" i="1"/>
  <c r="I21" i="34" s="1"/>
  <c r="J59" i="1"/>
  <c r="F59" i="1"/>
  <c r="F21" i="34" s="1"/>
  <c r="U17" i="34" s="1"/>
  <c r="U19" i="34" s="1"/>
  <c r="N59" i="1"/>
  <c r="N21" i="34" s="1"/>
  <c r="AC17" i="34" s="1"/>
  <c r="AC19" i="34" s="1"/>
  <c r="K59" i="1"/>
  <c r="K60" i="1" s="1"/>
  <c r="H59" i="1"/>
  <c r="H117" i="1" s="1"/>
  <c r="H118" i="1" s="1"/>
  <c r="L59" i="1"/>
  <c r="L117" i="1" s="1"/>
  <c r="L118" i="1" s="1"/>
  <c r="G59" i="1"/>
  <c r="G117" i="1" s="1"/>
  <c r="G118" i="1" s="1"/>
  <c r="E59" i="1"/>
  <c r="E21" i="34" s="1"/>
  <c r="P59" i="51"/>
  <c r="E59" i="51" s="1"/>
  <c r="E87" i="51" s="1"/>
  <c r="D59" i="1"/>
  <c r="D60" i="1" s="1"/>
  <c r="M59" i="1"/>
  <c r="M117" i="1" s="1"/>
  <c r="M118" i="1" s="1"/>
  <c r="C25" i="20"/>
  <c r="C59" i="1"/>
  <c r="C60" i="1" s="1"/>
  <c r="E9" i="85" l="1"/>
  <c r="H21" i="65"/>
  <c r="I21" i="65" s="1"/>
  <c r="E20" i="34"/>
  <c r="AD16" i="34"/>
  <c r="O20" i="34" s="1"/>
  <c r="P24" i="9" s="1"/>
  <c r="D22" i="65" s="1"/>
  <c r="F23" i="9"/>
  <c r="P23" i="9" s="1"/>
  <c r="O19" i="34"/>
  <c r="U33" i="34"/>
  <c r="U27" i="34"/>
  <c r="U46" i="34"/>
  <c r="V15" i="34"/>
  <c r="U39" i="34"/>
  <c r="F24" i="9"/>
  <c r="E55" i="34"/>
  <c r="O55" i="34" s="1"/>
  <c r="E22" i="65"/>
  <c r="M21" i="34"/>
  <c r="N25" i="9" s="1"/>
  <c r="F60" i="1"/>
  <c r="K21" i="34"/>
  <c r="Z17" i="34" s="1"/>
  <c r="Z19" i="34" s="1"/>
  <c r="N20" i="20"/>
  <c r="N21" i="20" s="1"/>
  <c r="E60" i="51"/>
  <c r="G60" i="1"/>
  <c r="H21" i="34"/>
  <c r="I60" i="1"/>
  <c r="F117" i="1"/>
  <c r="F118" i="1" s="1"/>
  <c r="G21" i="34"/>
  <c r="I117" i="1"/>
  <c r="I118" i="1" s="1"/>
  <c r="N60" i="1"/>
  <c r="N117" i="1"/>
  <c r="N118" i="1" s="1"/>
  <c r="X17" i="34"/>
  <c r="X19" i="34" s="1"/>
  <c r="J25" i="9"/>
  <c r="E117" i="1"/>
  <c r="E118" i="1" s="1"/>
  <c r="C21" i="34"/>
  <c r="R17" i="34" s="1"/>
  <c r="O59" i="1"/>
  <c r="O60" i="1" s="1"/>
  <c r="C117" i="1"/>
  <c r="D20" i="20" s="1"/>
  <c r="M20" i="20"/>
  <c r="M21" i="20" s="1"/>
  <c r="I20" i="20"/>
  <c r="I21" i="20" s="1"/>
  <c r="H20" i="20"/>
  <c r="H21" i="20" s="1"/>
  <c r="I59" i="51"/>
  <c r="H59" i="51"/>
  <c r="L59" i="51"/>
  <c r="K59" i="51"/>
  <c r="N59" i="51"/>
  <c r="M59" i="51"/>
  <c r="D59" i="51"/>
  <c r="G59" i="51"/>
  <c r="C59" i="51"/>
  <c r="J59" i="51"/>
  <c r="H60" i="1"/>
  <c r="J21" i="34"/>
  <c r="J60" i="1"/>
  <c r="G25" i="9"/>
  <c r="F59" i="51"/>
  <c r="J117" i="1"/>
  <c r="J118" i="1" s="1"/>
  <c r="T17" i="34"/>
  <c r="F25" i="9"/>
  <c r="E21" i="62"/>
  <c r="T17" i="62" s="1"/>
  <c r="T19" i="62" s="1"/>
  <c r="E87" i="1"/>
  <c r="E88" i="51"/>
  <c r="D117" i="1"/>
  <c r="D118" i="1" s="1"/>
  <c r="D21" i="34"/>
  <c r="E60" i="1"/>
  <c r="L60" i="1"/>
  <c r="L21" i="34"/>
  <c r="O25" i="9"/>
  <c r="M60" i="1"/>
  <c r="K117" i="1"/>
  <c r="K118" i="1" s="1"/>
  <c r="D9" i="85" l="1"/>
  <c r="D21" i="65"/>
  <c r="E21" i="65" s="1"/>
  <c r="R19" i="34"/>
  <c r="V27" i="34"/>
  <c r="V39" i="34"/>
  <c r="V33" i="34"/>
  <c r="W15" i="34"/>
  <c r="V46" i="34"/>
  <c r="J20" i="20"/>
  <c r="J21" i="20" s="1"/>
  <c r="G20" i="20"/>
  <c r="G21" i="20" s="1"/>
  <c r="F20" i="20"/>
  <c r="F21" i="20" s="1"/>
  <c r="AB17" i="34"/>
  <c r="AB19" i="34" s="1"/>
  <c r="L25" i="9"/>
  <c r="K20" i="20"/>
  <c r="K21" i="20" s="1"/>
  <c r="W17" i="34"/>
  <c r="W19" i="34" s="1"/>
  <c r="I25" i="9"/>
  <c r="L20" i="20"/>
  <c r="L21" i="20" s="1"/>
  <c r="O20" i="20"/>
  <c r="O21" i="20" s="1"/>
  <c r="E20" i="20"/>
  <c r="E21" i="20" s="1"/>
  <c r="V17" i="34"/>
  <c r="V19" i="34" s="1"/>
  <c r="H25" i="9"/>
  <c r="AA17" i="34"/>
  <c r="AA19" i="34" s="1"/>
  <c r="M25" i="9"/>
  <c r="O59" i="51"/>
  <c r="O60" i="51" s="1"/>
  <c r="C87" i="51"/>
  <c r="C60" i="51"/>
  <c r="I60" i="51"/>
  <c r="I87" i="51"/>
  <c r="G60" i="51"/>
  <c r="G87" i="51"/>
  <c r="K60" i="51"/>
  <c r="K87" i="51"/>
  <c r="D21" i="20"/>
  <c r="O21" i="34"/>
  <c r="D25" i="9"/>
  <c r="Y17" i="34"/>
  <c r="Y19" i="34" s="1"/>
  <c r="K25" i="9"/>
  <c r="F20" i="13"/>
  <c r="F21" i="13" s="1"/>
  <c r="E88" i="1"/>
  <c r="F60" i="51"/>
  <c r="F87" i="51"/>
  <c r="D60" i="51"/>
  <c r="D87" i="51"/>
  <c r="L60" i="51"/>
  <c r="L87" i="51"/>
  <c r="N87" i="51"/>
  <c r="N60" i="51"/>
  <c r="S17" i="34"/>
  <c r="AD17" i="34" s="1"/>
  <c r="E25" i="9"/>
  <c r="F25" i="27"/>
  <c r="J87" i="51"/>
  <c r="J60" i="51"/>
  <c r="M87" i="51"/>
  <c r="M60" i="51"/>
  <c r="H60" i="51"/>
  <c r="H87" i="51"/>
  <c r="O117" i="1"/>
  <c r="O118" i="1" s="1"/>
  <c r="C118" i="1"/>
  <c r="P20" i="20" l="1"/>
  <c r="P21" i="20" s="1"/>
  <c r="X15" i="34"/>
  <c r="W33" i="34"/>
  <c r="W27" i="34"/>
  <c r="W46" i="34"/>
  <c r="W39" i="34"/>
  <c r="G23" i="34"/>
  <c r="S18" i="34"/>
  <c r="R47" i="34"/>
  <c r="R34" i="34"/>
  <c r="R29" i="34"/>
  <c r="R40" i="34"/>
  <c r="C21" i="62"/>
  <c r="R17" i="62" s="1"/>
  <c r="C87" i="1"/>
  <c r="C88" i="51"/>
  <c r="O87" i="51"/>
  <c r="O88" i="51" s="1"/>
  <c r="M87" i="1"/>
  <c r="M21" i="62"/>
  <c r="AB17" i="62" s="1"/>
  <c r="AB19" i="62" s="1"/>
  <c r="M88" i="51"/>
  <c r="L21" i="62"/>
  <c r="AA17" i="62" s="1"/>
  <c r="AA19" i="62" s="1"/>
  <c r="L87" i="1"/>
  <c r="L88" i="51"/>
  <c r="F88" i="51"/>
  <c r="F87" i="1"/>
  <c r="F21" i="62"/>
  <c r="U17" i="62" s="1"/>
  <c r="U19" i="62" s="1"/>
  <c r="G87" i="1"/>
  <c r="G88" i="51"/>
  <c r="G21" i="62"/>
  <c r="V17" i="62" s="1"/>
  <c r="V19" i="62" s="1"/>
  <c r="I88" i="51"/>
  <c r="I87" i="1"/>
  <c r="I21" i="62"/>
  <c r="X17" i="62" s="1"/>
  <c r="X19" i="62" s="1"/>
  <c r="H21" i="62"/>
  <c r="W17" i="62" s="1"/>
  <c r="W19" i="62" s="1"/>
  <c r="H88" i="51"/>
  <c r="H87" i="1"/>
  <c r="T47" i="62"/>
  <c r="T48" i="62" s="1"/>
  <c r="T53" i="62" s="1"/>
  <c r="T40" i="62"/>
  <c r="T41" i="62" s="1"/>
  <c r="T29" i="62"/>
  <c r="T34" i="62"/>
  <c r="E23" i="62"/>
  <c r="N87" i="1"/>
  <c r="N88" i="51"/>
  <c r="N21" i="62"/>
  <c r="AC17" i="62" s="1"/>
  <c r="AC19" i="62" s="1"/>
  <c r="P25" i="9"/>
  <c r="D23" i="65" s="1"/>
  <c r="E23" i="65" s="1"/>
  <c r="J21" i="62"/>
  <c r="Y17" i="62" s="1"/>
  <c r="Y19" i="62" s="1"/>
  <c r="J88" i="51"/>
  <c r="J87" i="1"/>
  <c r="D87" i="1"/>
  <c r="D21" i="62"/>
  <c r="S17" i="62" s="1"/>
  <c r="S19" i="62" s="1"/>
  <c r="D88" i="51"/>
  <c r="K87" i="1"/>
  <c r="K21" i="62"/>
  <c r="Z17" i="62" s="1"/>
  <c r="Z19" i="62" s="1"/>
  <c r="K88" i="51"/>
  <c r="L23" i="34"/>
  <c r="AD17" i="62" l="1"/>
  <c r="R19" i="62"/>
  <c r="AD19" i="62" s="1"/>
  <c r="S19" i="34"/>
  <c r="R48" i="34"/>
  <c r="R53" i="34" s="1"/>
  <c r="C26" i="34" s="1"/>
  <c r="D22" i="34"/>
  <c r="C23" i="34"/>
  <c r="C56" i="34" s="1"/>
  <c r="Y15" i="34"/>
  <c r="X27" i="34"/>
  <c r="X39" i="34"/>
  <c r="X33" i="34"/>
  <c r="X46" i="34"/>
  <c r="H27" i="9"/>
  <c r="G56" i="34"/>
  <c r="D88" i="1"/>
  <c r="E20" i="13"/>
  <c r="E21" i="13" s="1"/>
  <c r="E56" i="62"/>
  <c r="F27" i="27"/>
  <c r="J20" i="13"/>
  <c r="J21" i="13" s="1"/>
  <c r="I88" i="1"/>
  <c r="M25" i="27"/>
  <c r="K25" i="27"/>
  <c r="O20" i="13"/>
  <c r="O21" i="13" s="1"/>
  <c r="N88" i="1"/>
  <c r="I25" i="27"/>
  <c r="L56" i="34"/>
  <c r="M27" i="9"/>
  <c r="L25" i="27"/>
  <c r="G20" i="13"/>
  <c r="G21" i="13" s="1"/>
  <c r="F88" i="1"/>
  <c r="R41" i="34"/>
  <c r="K88" i="1"/>
  <c r="L20" i="13"/>
  <c r="L21" i="13" s="1"/>
  <c r="E106" i="62"/>
  <c r="F5" i="27" s="1"/>
  <c r="E108" i="66" s="1"/>
  <c r="E26" i="62"/>
  <c r="E70" i="66"/>
  <c r="H25" i="27"/>
  <c r="N25" i="27"/>
  <c r="O87" i="1"/>
  <c r="O88" i="1" s="1"/>
  <c r="D20" i="13"/>
  <c r="C88" i="1"/>
  <c r="H20" i="13"/>
  <c r="H21" i="13" s="1"/>
  <c r="G88" i="1"/>
  <c r="E25" i="27"/>
  <c r="J88" i="1"/>
  <c r="K20" i="13"/>
  <c r="K21" i="13" s="1"/>
  <c r="O25" i="27"/>
  <c r="I20" i="13"/>
  <c r="I21" i="13" s="1"/>
  <c r="H88" i="1"/>
  <c r="J25" i="27"/>
  <c r="G25" i="27"/>
  <c r="M20" i="13"/>
  <c r="M21" i="13" s="1"/>
  <c r="L88" i="1"/>
  <c r="N20" i="13"/>
  <c r="N21" i="13" s="1"/>
  <c r="M88" i="1"/>
  <c r="O21" i="62"/>
  <c r="D25" i="27"/>
  <c r="D27" i="9" l="1"/>
  <c r="E26" i="9"/>
  <c r="S40" i="34"/>
  <c r="S47" i="34"/>
  <c r="S34" i="34"/>
  <c r="S29" i="34"/>
  <c r="Y46" i="34"/>
  <c r="Y39" i="34"/>
  <c r="Z15" i="34"/>
  <c r="Y27" i="34"/>
  <c r="Y33" i="34"/>
  <c r="P25" i="27"/>
  <c r="H23" i="65" s="1"/>
  <c r="I23" i="65" s="1"/>
  <c r="G59" i="34"/>
  <c r="G60" i="34"/>
  <c r="X47" i="62"/>
  <c r="X48" i="62" s="1"/>
  <c r="X53" i="62" s="1"/>
  <c r="X40" i="62"/>
  <c r="X41" i="62" s="1"/>
  <c r="I23" i="62"/>
  <c r="X29" i="62"/>
  <c r="X34" i="62"/>
  <c r="E59" i="62"/>
  <c r="E60" i="62"/>
  <c r="E129" i="66"/>
  <c r="Y40" i="62"/>
  <c r="Y41" i="62" s="1"/>
  <c r="Y29" i="62"/>
  <c r="Y47" i="62"/>
  <c r="Y48" i="62" s="1"/>
  <c r="Y53" i="62" s="1"/>
  <c r="Y34" i="62"/>
  <c r="J23" i="62"/>
  <c r="Z40" i="62"/>
  <c r="Z41" i="62" s="1"/>
  <c r="Z29" i="62"/>
  <c r="K23" i="62"/>
  <c r="Z47" i="62"/>
  <c r="Z48" i="62" s="1"/>
  <c r="Z53" i="62" s="1"/>
  <c r="Z34" i="62"/>
  <c r="C57" i="66"/>
  <c r="AC47" i="62"/>
  <c r="AC48" i="62" s="1"/>
  <c r="AC53" i="62" s="1"/>
  <c r="AC40" i="62"/>
  <c r="AC41" i="62" s="1"/>
  <c r="AC29" i="62"/>
  <c r="AC34" i="62"/>
  <c r="N23" i="62"/>
  <c r="S47" i="62"/>
  <c r="S48" i="62" s="1"/>
  <c r="S53" i="62" s="1"/>
  <c r="S34" i="62"/>
  <c r="D23" i="62"/>
  <c r="S40" i="62"/>
  <c r="S41" i="62" s="1"/>
  <c r="S29" i="62"/>
  <c r="AB47" i="62"/>
  <c r="AB48" i="62" s="1"/>
  <c r="AB53" i="62" s="1"/>
  <c r="AB40" i="62"/>
  <c r="AB41" i="62" s="1"/>
  <c r="M23" i="62"/>
  <c r="AB29" i="62"/>
  <c r="AB34" i="62"/>
  <c r="V47" i="62"/>
  <c r="V48" i="62" s="1"/>
  <c r="V53" i="62" s="1"/>
  <c r="V40" i="62"/>
  <c r="V41" i="62" s="1"/>
  <c r="V29" i="62"/>
  <c r="G23" i="62"/>
  <c r="V34" i="62"/>
  <c r="L60" i="34"/>
  <c r="L59" i="34"/>
  <c r="C59" i="34"/>
  <c r="C60" i="34"/>
  <c r="E30" i="62"/>
  <c r="F30" i="27"/>
  <c r="E30" i="66"/>
  <c r="E71" i="66" s="1"/>
  <c r="AA29" i="62"/>
  <c r="AA47" i="62"/>
  <c r="AA48" i="62" s="1"/>
  <c r="AA53" i="62" s="1"/>
  <c r="AA40" i="62"/>
  <c r="AA41" i="62" s="1"/>
  <c r="L23" i="62"/>
  <c r="AA34" i="62"/>
  <c r="U40" i="62"/>
  <c r="U41" i="62" s="1"/>
  <c r="U47" i="62"/>
  <c r="U48" i="62" s="1"/>
  <c r="U53" i="62" s="1"/>
  <c r="U34" i="62"/>
  <c r="F23" i="62"/>
  <c r="U29" i="62"/>
  <c r="R47" i="62"/>
  <c r="R34" i="62"/>
  <c r="C23" i="62"/>
  <c r="R40" i="62"/>
  <c r="R29" i="62"/>
  <c r="P20" i="13"/>
  <c r="P21" i="13" s="1"/>
  <c r="D21" i="13"/>
  <c r="W47" i="62"/>
  <c r="W48" i="62" s="1"/>
  <c r="W53" i="62" s="1"/>
  <c r="W40" i="62"/>
  <c r="W41" i="62" s="1"/>
  <c r="W29" i="62"/>
  <c r="W34" i="62"/>
  <c r="H23" i="62"/>
  <c r="S48" i="34" l="1"/>
  <c r="S53" i="34" s="1"/>
  <c r="S41" i="34"/>
  <c r="D23" i="34"/>
  <c r="T18" i="34"/>
  <c r="AA15" i="34"/>
  <c r="Z46" i="34"/>
  <c r="Z33" i="34"/>
  <c r="Z27" i="34"/>
  <c r="Z39" i="34"/>
  <c r="C56" i="62"/>
  <c r="O23" i="62"/>
  <c r="D27" i="27"/>
  <c r="H106" i="62"/>
  <c r="I5" i="27" s="1"/>
  <c r="H108" i="66" s="1"/>
  <c r="H26" i="62"/>
  <c r="H70" i="66"/>
  <c r="AD40" i="62"/>
  <c r="AD41" i="62" s="1"/>
  <c r="R41" i="62"/>
  <c r="D106" i="62"/>
  <c r="E5" i="27" s="1"/>
  <c r="D108" i="66" s="1"/>
  <c r="D26" i="62"/>
  <c r="D70" i="66"/>
  <c r="C30" i="34"/>
  <c r="C43" i="34" s="1"/>
  <c r="D30" i="9"/>
  <c r="C22" i="66"/>
  <c r="J56" i="62"/>
  <c r="K27" i="27"/>
  <c r="F106" i="62"/>
  <c r="G5" i="27" s="1"/>
  <c r="F108" i="66" s="1"/>
  <c r="F70" i="66"/>
  <c r="F26" i="62"/>
  <c r="L56" i="62"/>
  <c r="M27" i="27"/>
  <c r="I56" i="62"/>
  <c r="J27" i="27"/>
  <c r="R48" i="62"/>
  <c r="R53" i="62" s="1"/>
  <c r="AD47" i="62"/>
  <c r="AD48" i="62" s="1"/>
  <c r="AD53" i="62" s="1"/>
  <c r="O70" i="66" s="1"/>
  <c r="G26" i="62"/>
  <c r="G106" i="62"/>
  <c r="H5" i="27" s="1"/>
  <c r="G108" i="66" s="1"/>
  <c r="G70" i="66"/>
  <c r="D56" i="62"/>
  <c r="E27" i="27"/>
  <c r="K56" i="62"/>
  <c r="L27" i="27"/>
  <c r="AD34" i="62"/>
  <c r="F56" i="62"/>
  <c r="G27" i="27"/>
  <c r="G56" i="62"/>
  <c r="H27" i="27"/>
  <c r="M26" i="62"/>
  <c r="M70" i="66"/>
  <c r="M106" i="62"/>
  <c r="N5" i="27" s="1"/>
  <c r="M108" i="66" s="1"/>
  <c r="K106" i="62"/>
  <c r="L5" i="27" s="1"/>
  <c r="K108" i="66" s="1"/>
  <c r="K26" i="62"/>
  <c r="K70" i="66"/>
  <c r="J106" i="62"/>
  <c r="K5" i="27" s="1"/>
  <c r="J108" i="66" s="1"/>
  <c r="J26" i="62"/>
  <c r="J70" i="66"/>
  <c r="E113" i="66"/>
  <c r="F21" i="64"/>
  <c r="H56" i="62"/>
  <c r="I27" i="27"/>
  <c r="L70" i="66"/>
  <c r="L106" i="62"/>
  <c r="M5" i="27" s="1"/>
  <c r="L108" i="66" s="1"/>
  <c r="L26" i="62"/>
  <c r="E43" i="62"/>
  <c r="F34" i="27"/>
  <c r="E31" i="66"/>
  <c r="E73" i="66" s="1"/>
  <c r="N27" i="27"/>
  <c r="M56" i="62"/>
  <c r="N56" i="62"/>
  <c r="O27" i="27"/>
  <c r="N26" i="62"/>
  <c r="N106" i="62"/>
  <c r="O5" i="27" s="1"/>
  <c r="N108" i="66" s="1"/>
  <c r="N70" i="66"/>
  <c r="I106" i="62"/>
  <c r="J5" i="27" s="1"/>
  <c r="I108" i="66" s="1"/>
  <c r="I26" i="62"/>
  <c r="I70" i="66"/>
  <c r="P27" i="27" l="1"/>
  <c r="H25" i="65" s="1"/>
  <c r="I25" i="65" s="1"/>
  <c r="T19" i="34"/>
  <c r="AD19" i="34" s="1"/>
  <c r="O23" i="34" s="1"/>
  <c r="P27" i="9" s="1"/>
  <c r="D25" i="65" s="1"/>
  <c r="E22" i="34"/>
  <c r="O22" i="34" s="1"/>
  <c r="D56" i="34"/>
  <c r="E27" i="9"/>
  <c r="T34" i="34"/>
  <c r="T40" i="34"/>
  <c r="T29" i="34"/>
  <c r="T47" i="34"/>
  <c r="D57" i="66"/>
  <c r="D26" i="34"/>
  <c r="AA46" i="34"/>
  <c r="AB15" i="34"/>
  <c r="AA39" i="34"/>
  <c r="AA33" i="34"/>
  <c r="AA27" i="34"/>
  <c r="N129" i="66"/>
  <c r="G129" i="66"/>
  <c r="J59" i="62"/>
  <c r="J60" i="62"/>
  <c r="N30" i="62"/>
  <c r="N30" i="66"/>
  <c r="N71" i="66" s="1"/>
  <c r="O30" i="27"/>
  <c r="L30" i="62"/>
  <c r="L30" i="66"/>
  <c r="L71" i="66" s="1"/>
  <c r="M30" i="27"/>
  <c r="M30" i="66"/>
  <c r="M71" i="66" s="1"/>
  <c r="M30" i="62"/>
  <c r="N30" i="27"/>
  <c r="F60" i="62"/>
  <c r="F59" i="62"/>
  <c r="K60" i="62"/>
  <c r="K59" i="62"/>
  <c r="G30" i="62"/>
  <c r="G30" i="66"/>
  <c r="G71" i="66" s="1"/>
  <c r="H30" i="27"/>
  <c r="I59" i="62"/>
  <c r="I60" i="62"/>
  <c r="F129" i="66"/>
  <c r="C58" i="66"/>
  <c r="E10" i="85"/>
  <c r="E14" i="85" s="1"/>
  <c r="E46" i="62"/>
  <c r="F52" i="27"/>
  <c r="E32" i="66"/>
  <c r="E75" i="66" s="1"/>
  <c r="J129" i="66"/>
  <c r="H129" i="66"/>
  <c r="J30" i="27"/>
  <c r="I30" i="62"/>
  <c r="I30" i="66"/>
  <c r="I71" i="66" s="1"/>
  <c r="L129" i="66"/>
  <c r="K30" i="62"/>
  <c r="K30" i="66"/>
  <c r="K71" i="66" s="1"/>
  <c r="L30" i="27"/>
  <c r="D59" i="62"/>
  <c r="D60" i="62"/>
  <c r="L59" i="62"/>
  <c r="L60" i="62"/>
  <c r="D30" i="62"/>
  <c r="D30" i="66"/>
  <c r="D71" i="66" s="1"/>
  <c r="E30" i="27"/>
  <c r="M59" i="62"/>
  <c r="M60" i="62"/>
  <c r="I129" i="66"/>
  <c r="N60" i="62"/>
  <c r="N59" i="62"/>
  <c r="H59" i="62"/>
  <c r="H60" i="62"/>
  <c r="J30" i="66"/>
  <c r="J71" i="66" s="1"/>
  <c r="J30" i="62"/>
  <c r="K30" i="27"/>
  <c r="K129" i="66"/>
  <c r="M129" i="66"/>
  <c r="G60" i="62"/>
  <c r="G59" i="62"/>
  <c r="C26" i="62"/>
  <c r="C70" i="66"/>
  <c r="C106" i="62"/>
  <c r="F30" i="62"/>
  <c r="F30" i="66"/>
  <c r="F71" i="66" s="1"/>
  <c r="G30" i="27"/>
  <c r="D34" i="9"/>
  <c r="C23" i="66"/>
  <c r="D129" i="66"/>
  <c r="H30" i="66"/>
  <c r="H71" i="66" s="1"/>
  <c r="I30" i="27"/>
  <c r="H30" i="62"/>
  <c r="C60" i="62"/>
  <c r="C59" i="62"/>
  <c r="O56" i="62"/>
  <c r="T48" i="34" l="1"/>
  <c r="T53" i="34" s="1"/>
  <c r="F26" i="9"/>
  <c r="P26" i="9" s="1"/>
  <c r="D30" i="34"/>
  <c r="D43" i="34" s="1"/>
  <c r="D22" i="66"/>
  <c r="D58" i="66" s="1"/>
  <c r="E30" i="9"/>
  <c r="T41" i="34"/>
  <c r="D60" i="34"/>
  <c r="D59" i="34"/>
  <c r="E23" i="34"/>
  <c r="U18" i="34"/>
  <c r="AB46" i="34"/>
  <c r="AB39" i="34"/>
  <c r="AB33" i="34"/>
  <c r="AB27" i="34"/>
  <c r="AC15" i="34"/>
  <c r="AD15" i="34" s="1"/>
  <c r="O59" i="62"/>
  <c r="O60" i="62"/>
  <c r="L21" i="64"/>
  <c r="K113" i="66"/>
  <c r="M21" i="64"/>
  <c r="L113" i="66"/>
  <c r="H113" i="66"/>
  <c r="I21" i="64"/>
  <c r="L43" i="62"/>
  <c r="M34" i="27"/>
  <c r="L31" i="66"/>
  <c r="L73" i="66" s="1"/>
  <c r="F43" i="62"/>
  <c r="F31" i="66"/>
  <c r="F73" i="66" s="1"/>
  <c r="G34" i="27"/>
  <c r="D31" i="66"/>
  <c r="D73" i="66" s="1"/>
  <c r="D43" i="62"/>
  <c r="E34" i="27"/>
  <c r="N113" i="66"/>
  <c r="O21" i="64"/>
  <c r="D5" i="27"/>
  <c r="O106" i="62"/>
  <c r="I34" i="27"/>
  <c r="H43" i="62"/>
  <c r="H31" i="66"/>
  <c r="H73" i="66" s="1"/>
  <c r="E21" i="64"/>
  <c r="D113" i="66"/>
  <c r="C46" i="34"/>
  <c r="C24" i="66"/>
  <c r="D52" i="9"/>
  <c r="M113" i="66"/>
  <c r="N21" i="64"/>
  <c r="E50" i="62"/>
  <c r="F55" i="27"/>
  <c r="E33" i="66"/>
  <c r="E77" i="66" s="1"/>
  <c r="M43" i="62"/>
  <c r="N34" i="27"/>
  <c r="M31" i="66"/>
  <c r="M73" i="66" s="1"/>
  <c r="K31" i="66"/>
  <c r="K73" i="66" s="1"/>
  <c r="K43" i="62"/>
  <c r="L34" i="27"/>
  <c r="I43" i="62"/>
  <c r="I31" i="66"/>
  <c r="I73" i="66" s="1"/>
  <c r="J34" i="27"/>
  <c r="G43" i="62"/>
  <c r="H34" i="27"/>
  <c r="G31" i="66"/>
  <c r="G73" i="66" s="1"/>
  <c r="N43" i="62"/>
  <c r="O34" i="27"/>
  <c r="N31" i="66"/>
  <c r="N73" i="66" s="1"/>
  <c r="C60" i="66"/>
  <c r="C30" i="66"/>
  <c r="C30" i="62"/>
  <c r="O26" i="62"/>
  <c r="H28" i="65" s="1"/>
  <c r="I28" i="65" s="1"/>
  <c r="D30" i="27"/>
  <c r="P30" i="27" s="1"/>
  <c r="J31" i="66"/>
  <c r="J73" i="66" s="1"/>
  <c r="K34" i="27"/>
  <c r="J43" i="62"/>
  <c r="J21" i="64"/>
  <c r="I113" i="66"/>
  <c r="J113" i="66"/>
  <c r="K21" i="64"/>
  <c r="G21" i="64"/>
  <c r="F113" i="66"/>
  <c r="H21" i="64"/>
  <c r="G113" i="66"/>
  <c r="D10" i="85" l="1"/>
  <c r="D24" i="65"/>
  <c r="E24" i="65" s="1"/>
  <c r="U29" i="34"/>
  <c r="U40" i="34"/>
  <c r="U34" i="34"/>
  <c r="U47" i="34"/>
  <c r="E26" i="34"/>
  <c r="E57" i="66"/>
  <c r="F27" i="9"/>
  <c r="E56" i="34"/>
  <c r="D23" i="66"/>
  <c r="D60" i="66" s="1"/>
  <c r="E34" i="9"/>
  <c r="AC27" i="34"/>
  <c r="AC39" i="34"/>
  <c r="AC33" i="34"/>
  <c r="AD33" i="34" s="1"/>
  <c r="AC46" i="34"/>
  <c r="P5" i="27"/>
  <c r="O129" i="66" s="1"/>
  <c r="C108" i="66"/>
  <c r="J46" i="62"/>
  <c r="K52" i="27"/>
  <c r="J32" i="66"/>
  <c r="J75" i="66" s="1"/>
  <c r="G46" i="62"/>
  <c r="H52" i="27"/>
  <c r="G32" i="66"/>
  <c r="G75" i="66" s="1"/>
  <c r="E79" i="66"/>
  <c r="E101" i="66" s="1"/>
  <c r="F59" i="27"/>
  <c r="E128" i="66" s="1"/>
  <c r="E34" i="66"/>
  <c r="C62" i="66"/>
  <c r="C129" i="66"/>
  <c r="E52" i="27"/>
  <c r="D46" i="62"/>
  <c r="D32" i="66"/>
  <c r="D75" i="66" s="1"/>
  <c r="F46" i="62"/>
  <c r="F32" i="66"/>
  <c r="F75" i="66" s="1"/>
  <c r="G52" i="27"/>
  <c r="I46" i="62"/>
  <c r="I32" i="66"/>
  <c r="I75" i="66" s="1"/>
  <c r="J52" i="27"/>
  <c r="C31" i="66"/>
  <c r="C43" i="62"/>
  <c r="D34" i="27"/>
  <c r="P34" i="27" s="1"/>
  <c r="O30" i="62"/>
  <c r="H32" i="65" s="1"/>
  <c r="I32" i="65" s="1"/>
  <c r="N46" i="62"/>
  <c r="N32" i="66"/>
  <c r="N75" i="66" s="1"/>
  <c r="O52" i="27"/>
  <c r="K46" i="62"/>
  <c r="K32" i="66"/>
  <c r="K75" i="66" s="1"/>
  <c r="L52" i="27"/>
  <c r="M46" i="62"/>
  <c r="M32" i="66"/>
  <c r="M75" i="66" s="1"/>
  <c r="N52" i="27"/>
  <c r="C25" i="66"/>
  <c r="D55" i="9"/>
  <c r="I52" i="27"/>
  <c r="H46" i="62"/>
  <c r="H32" i="66"/>
  <c r="H75" i="66" s="1"/>
  <c r="L32" i="66"/>
  <c r="L75" i="66" s="1"/>
  <c r="L46" i="62"/>
  <c r="M52" i="27"/>
  <c r="O30" i="66"/>
  <c r="C71" i="66"/>
  <c r="U48" i="34" l="1"/>
  <c r="AD46" i="34"/>
  <c r="E22" i="66"/>
  <c r="E58" i="66" s="1"/>
  <c r="F30" i="9"/>
  <c r="E30" i="34"/>
  <c r="U41" i="34"/>
  <c r="E59" i="34"/>
  <c r="E60" i="34"/>
  <c r="F23" i="34"/>
  <c r="V18" i="34"/>
  <c r="U53" i="34"/>
  <c r="D24" i="66"/>
  <c r="D62" i="66" s="1"/>
  <c r="D46" i="34"/>
  <c r="E52" i="9"/>
  <c r="AD39" i="34"/>
  <c r="E141" i="66"/>
  <c r="F141" i="66" s="1"/>
  <c r="F140" i="66" s="1"/>
  <c r="C50" i="34"/>
  <c r="H33" i="66"/>
  <c r="H77" i="66" s="1"/>
  <c r="H50" i="62"/>
  <c r="I55" i="27"/>
  <c r="D59" i="9"/>
  <c r="K50" i="62"/>
  <c r="K33" i="66"/>
  <c r="K77" i="66" s="1"/>
  <c r="L55" i="27"/>
  <c r="C32" i="66"/>
  <c r="C46" i="62"/>
  <c r="D52" i="27"/>
  <c r="P52" i="27" s="1"/>
  <c r="O43" i="62"/>
  <c r="H50" i="65" s="1"/>
  <c r="I50" i="65" s="1"/>
  <c r="D21" i="64"/>
  <c r="P21" i="64" s="1"/>
  <c r="C113" i="66"/>
  <c r="O113" i="66" s="1"/>
  <c r="O108" i="66"/>
  <c r="H55" i="27"/>
  <c r="G50" i="62"/>
  <c r="G33" i="66"/>
  <c r="G77" i="66" s="1"/>
  <c r="C64" i="66"/>
  <c r="O71" i="66"/>
  <c r="H10" i="63"/>
  <c r="D46" i="66"/>
  <c r="M55" i="27"/>
  <c r="L50" i="62"/>
  <c r="L33" i="66"/>
  <c r="L77" i="66" s="1"/>
  <c r="M50" i="62"/>
  <c r="M33" i="66"/>
  <c r="M77" i="66" s="1"/>
  <c r="N55" i="27"/>
  <c r="O31" i="66"/>
  <c r="C73" i="66"/>
  <c r="D33" i="66"/>
  <c r="D77" i="66" s="1"/>
  <c r="D50" i="62"/>
  <c r="E55" i="27"/>
  <c r="O55" i="27"/>
  <c r="N50" i="62"/>
  <c r="N33" i="66"/>
  <c r="N77" i="66" s="1"/>
  <c r="F33" i="66"/>
  <c r="F77" i="66" s="1"/>
  <c r="G55" i="27"/>
  <c r="F50" i="62"/>
  <c r="D57" i="9"/>
  <c r="C65" i="66"/>
  <c r="C62" i="34"/>
  <c r="D58" i="9"/>
  <c r="J55" i="27"/>
  <c r="I50" i="62"/>
  <c r="I33" i="66"/>
  <c r="I77" i="66" s="1"/>
  <c r="J33" i="66"/>
  <c r="J77" i="66" s="1"/>
  <c r="J50" i="62"/>
  <c r="K55" i="27"/>
  <c r="F26" i="34" l="1"/>
  <c r="F57" i="66"/>
  <c r="E55" i="9"/>
  <c r="E58" i="9"/>
  <c r="D25" i="66"/>
  <c r="D64" i="66" s="1"/>
  <c r="E59" i="9"/>
  <c r="F34" i="9"/>
  <c r="E43" i="34"/>
  <c r="E23" i="66"/>
  <c r="E60" i="66" s="1"/>
  <c r="V47" i="34"/>
  <c r="V29" i="34"/>
  <c r="V34" i="34"/>
  <c r="V40" i="34"/>
  <c r="W18" i="34"/>
  <c r="G27" i="9"/>
  <c r="F56" i="34"/>
  <c r="D60" i="9"/>
  <c r="C66" i="66"/>
  <c r="C100" i="66" s="1"/>
  <c r="C26" i="66"/>
  <c r="K59" i="27"/>
  <c r="J128" i="66" s="1"/>
  <c r="J34" i="66"/>
  <c r="J79" i="66"/>
  <c r="J101" i="66" s="1"/>
  <c r="O32" i="66"/>
  <c r="C75" i="66"/>
  <c r="H34" i="66"/>
  <c r="H79" i="66"/>
  <c r="H101" i="66" s="1"/>
  <c r="I59" i="27"/>
  <c r="H128" i="66" s="1"/>
  <c r="D79" i="66"/>
  <c r="D101" i="66" s="1"/>
  <c r="D34" i="66"/>
  <c r="E59" i="27"/>
  <c r="D128" i="66" s="1"/>
  <c r="M59" i="27"/>
  <c r="L128" i="66" s="1"/>
  <c r="L79" i="66"/>
  <c r="L101" i="66" s="1"/>
  <c r="L34" i="66"/>
  <c r="G79" i="66"/>
  <c r="G101" i="66" s="1"/>
  <c r="H59" i="27"/>
  <c r="G128" i="66" s="1"/>
  <c r="G34" i="66"/>
  <c r="F79" i="66"/>
  <c r="F101" i="66" s="1"/>
  <c r="G59" i="27"/>
  <c r="F128" i="66" s="1"/>
  <c r="F34" i="66"/>
  <c r="N34" i="66"/>
  <c r="O59" i="27"/>
  <c r="N128" i="66" s="1"/>
  <c r="N79" i="66"/>
  <c r="N101" i="66" s="1"/>
  <c r="M79" i="66"/>
  <c r="M101" i="66" s="1"/>
  <c r="N59" i="27"/>
  <c r="M128" i="66" s="1"/>
  <c r="M34" i="66"/>
  <c r="I79" i="66"/>
  <c r="I101" i="66" s="1"/>
  <c r="J59" i="27"/>
  <c r="I128" i="66" s="1"/>
  <c r="I34" i="66"/>
  <c r="D5" i="9"/>
  <c r="H11" i="63"/>
  <c r="O73" i="66"/>
  <c r="D47" i="66"/>
  <c r="C50" i="62"/>
  <c r="O46" i="62"/>
  <c r="H53" i="65" s="1"/>
  <c r="I53" i="65" s="1"/>
  <c r="D55" i="27"/>
  <c r="P55" i="27" s="1"/>
  <c r="C33" i="66"/>
  <c r="K34" i="66"/>
  <c r="L59" i="27"/>
  <c r="K128" i="66" s="1"/>
  <c r="K79" i="66"/>
  <c r="K101" i="66" s="1"/>
  <c r="V48" i="34" l="1"/>
  <c r="V53" i="34" s="1"/>
  <c r="E46" i="34"/>
  <c r="E65" i="34" s="1"/>
  <c r="E24" i="66"/>
  <c r="E62" i="66" s="1"/>
  <c r="F52" i="9"/>
  <c r="E57" i="9"/>
  <c r="D65" i="66"/>
  <c r="D62" i="34"/>
  <c r="E5" i="9" s="1"/>
  <c r="F60" i="34"/>
  <c r="F59" i="34"/>
  <c r="W47" i="34"/>
  <c r="W34" i="34"/>
  <c r="W29" i="34"/>
  <c r="W40" i="34"/>
  <c r="W41" i="34" s="1"/>
  <c r="V41" i="34"/>
  <c r="D50" i="34"/>
  <c r="F22" i="66"/>
  <c r="F58" i="66" s="1"/>
  <c r="G30" i="9"/>
  <c r="F30" i="34"/>
  <c r="C107" i="66"/>
  <c r="C95" i="66"/>
  <c r="C97" i="66" s="1"/>
  <c r="C124" i="66"/>
  <c r="C125" i="66"/>
  <c r="D59" i="27"/>
  <c r="C34" i="66"/>
  <c r="O34" i="66" s="1"/>
  <c r="C79" i="66"/>
  <c r="C101" i="66" s="1"/>
  <c r="O50" i="62"/>
  <c r="O75" i="66"/>
  <c r="H12" i="63"/>
  <c r="D48" i="66"/>
  <c r="O33" i="66"/>
  <c r="C77" i="66"/>
  <c r="E47" i="34" l="1"/>
  <c r="E49" i="34"/>
  <c r="E48" i="34"/>
  <c r="W48" i="34"/>
  <c r="W53" i="34" s="1"/>
  <c r="D66" i="66"/>
  <c r="D26" i="66"/>
  <c r="E60" i="9"/>
  <c r="D124" i="66" s="1"/>
  <c r="G34" i="9"/>
  <c r="F23" i="66"/>
  <c r="F60" i="66" s="1"/>
  <c r="F43" i="34"/>
  <c r="G26" i="34"/>
  <c r="G57" i="66"/>
  <c r="H23" i="34"/>
  <c r="X18" i="34"/>
  <c r="D107" i="66"/>
  <c r="D125" i="66"/>
  <c r="F55" i="9"/>
  <c r="F56" i="9" s="1"/>
  <c r="E25" i="66"/>
  <c r="E64" i="66" s="1"/>
  <c r="F59" i="9"/>
  <c r="F58" i="9"/>
  <c r="C128" i="66"/>
  <c r="P59" i="27"/>
  <c r="O77" i="66"/>
  <c r="D49" i="66"/>
  <c r="H13" i="63"/>
  <c r="H14" i="63"/>
  <c r="D50" i="66"/>
  <c r="D51" i="66" s="1"/>
  <c r="H57" i="65"/>
  <c r="I57" i="65" s="1"/>
  <c r="O79" i="66"/>
  <c r="O101" i="66" s="1"/>
  <c r="C112" i="66"/>
  <c r="D20" i="64"/>
  <c r="H26" i="34" l="1"/>
  <c r="I30" i="9" s="1"/>
  <c r="H57" i="66"/>
  <c r="E50" i="34"/>
  <c r="E66" i="66" s="1"/>
  <c r="X29" i="34"/>
  <c r="X40" i="34"/>
  <c r="X47" i="34"/>
  <c r="X48" i="34" s="1"/>
  <c r="X34" i="34"/>
  <c r="G22" i="66"/>
  <c r="H30" i="9"/>
  <c r="G30" i="34"/>
  <c r="H56" i="34"/>
  <c r="I27" i="9"/>
  <c r="F24" i="66"/>
  <c r="F62" i="66" s="1"/>
  <c r="F46" i="34"/>
  <c r="G52" i="9"/>
  <c r="F57" i="9"/>
  <c r="E62" i="34"/>
  <c r="F5" i="9" s="1"/>
  <c r="E65" i="66"/>
  <c r="H30" i="34"/>
  <c r="H22" i="66"/>
  <c r="H58" i="66" s="1"/>
  <c r="E20" i="64"/>
  <c r="D112" i="66"/>
  <c r="D100" i="66"/>
  <c r="D95" i="66"/>
  <c r="D97" i="66" s="1"/>
  <c r="O128" i="66"/>
  <c r="C141" i="66" s="1"/>
  <c r="D141" i="66" s="1"/>
  <c r="D140" i="66" s="1"/>
  <c r="D156" i="66"/>
  <c r="E156" i="66" s="1"/>
  <c r="E26" i="66" l="1"/>
  <c r="F60" i="9"/>
  <c r="E124" i="66" s="1"/>
  <c r="E107" i="66"/>
  <c r="E125" i="66"/>
  <c r="I34" i="9"/>
  <c r="H43" i="34"/>
  <c r="H23" i="66"/>
  <c r="H60" i="66" s="1"/>
  <c r="G23" i="66"/>
  <c r="H34" i="9"/>
  <c r="G43" i="34"/>
  <c r="X53" i="34"/>
  <c r="X41" i="34"/>
  <c r="G55" i="9"/>
  <c r="G58" i="9"/>
  <c r="G59" i="9"/>
  <c r="F25" i="66"/>
  <c r="F64" i="66" s="1"/>
  <c r="H60" i="34"/>
  <c r="H59" i="34"/>
  <c r="G58" i="66"/>
  <c r="I23" i="34"/>
  <c r="Y18" i="34"/>
  <c r="E100" i="66"/>
  <c r="E95" i="66"/>
  <c r="E97" i="66" s="1"/>
  <c r="F50" i="34" l="1"/>
  <c r="F66" i="66" s="1"/>
  <c r="G46" i="34"/>
  <c r="G24" i="66"/>
  <c r="H52" i="9"/>
  <c r="H46" i="34"/>
  <c r="H24" i="66"/>
  <c r="H62" i="66" s="1"/>
  <c r="I52" i="9"/>
  <c r="Y34" i="34"/>
  <c r="Y40" i="34"/>
  <c r="Y41" i="34" s="1"/>
  <c r="Y29" i="34"/>
  <c r="Y47" i="34"/>
  <c r="G57" i="9"/>
  <c r="F65" i="66"/>
  <c r="F62" i="34"/>
  <c r="G5" i="9" s="1"/>
  <c r="I57" i="66"/>
  <c r="I26" i="34"/>
  <c r="G60" i="66"/>
  <c r="J27" i="9"/>
  <c r="I56" i="34"/>
  <c r="F20" i="64"/>
  <c r="E112" i="66"/>
  <c r="H65" i="34" l="1"/>
  <c r="Y48" i="34"/>
  <c r="Y53" i="34" s="1"/>
  <c r="F26" i="66"/>
  <c r="G60" i="9"/>
  <c r="F124" i="66" s="1"/>
  <c r="J30" i="9"/>
  <c r="I30" i="34"/>
  <c r="I22" i="66"/>
  <c r="F107" i="66"/>
  <c r="F125" i="66"/>
  <c r="F100" i="66"/>
  <c r="F95" i="66"/>
  <c r="F97" i="66" s="1"/>
  <c r="G62" i="66"/>
  <c r="I59" i="34"/>
  <c r="I60" i="34"/>
  <c r="J23" i="34"/>
  <c r="Z18" i="34"/>
  <c r="I55" i="9"/>
  <c r="H25" i="66"/>
  <c r="H64" i="66" s="1"/>
  <c r="H55" i="9"/>
  <c r="G25" i="66"/>
  <c r="I56" i="9" l="1"/>
  <c r="H47" i="34"/>
  <c r="H48" i="34"/>
  <c r="I58" i="9" s="1"/>
  <c r="H49" i="34"/>
  <c r="I59" i="9" s="1"/>
  <c r="J57" i="66"/>
  <c r="J26" i="34"/>
  <c r="J22" i="66" s="1"/>
  <c r="J58" i="66" s="1"/>
  <c r="G64" i="66"/>
  <c r="F112" i="66"/>
  <c r="G20" i="64"/>
  <c r="H58" i="9"/>
  <c r="I58" i="66"/>
  <c r="G50" i="34"/>
  <c r="H59" i="9"/>
  <c r="Z40" i="34"/>
  <c r="Z41" i="34" s="1"/>
  <c r="Z47" i="34"/>
  <c r="Z34" i="34"/>
  <c r="Z29" i="34"/>
  <c r="J34" i="9"/>
  <c r="I43" i="34"/>
  <c r="I23" i="66"/>
  <c r="H57" i="9"/>
  <c r="G65" i="66"/>
  <c r="G62" i="34"/>
  <c r="I57" i="9"/>
  <c r="K27" i="9"/>
  <c r="J56" i="34"/>
  <c r="J30" i="34" l="1"/>
  <c r="K30" i="9"/>
  <c r="H62" i="34"/>
  <c r="I5" i="9" s="1"/>
  <c r="H65" i="66"/>
  <c r="H50" i="34"/>
  <c r="Z48" i="34"/>
  <c r="Z53" i="34" s="1"/>
  <c r="H107" i="66"/>
  <c r="H125" i="66"/>
  <c r="H5" i="9"/>
  <c r="I60" i="66"/>
  <c r="J52" i="9"/>
  <c r="I46" i="34"/>
  <c r="I24" i="66"/>
  <c r="I60" i="9"/>
  <c r="H124" i="66" s="1"/>
  <c r="H66" i="66"/>
  <c r="H26" i="66"/>
  <c r="J60" i="34"/>
  <c r="J59" i="34"/>
  <c r="K23" i="34"/>
  <c r="AA18" i="34"/>
  <c r="G26" i="66"/>
  <c r="G66" i="66"/>
  <c r="H60" i="9"/>
  <c r="J43" i="34"/>
  <c r="J23" i="66"/>
  <c r="J60" i="66" s="1"/>
  <c r="K34" i="9"/>
  <c r="K26" i="34" l="1"/>
  <c r="K30" i="34" s="1"/>
  <c r="K57" i="66"/>
  <c r="AA40" i="34"/>
  <c r="AA41" i="34" s="1"/>
  <c r="AA34" i="34"/>
  <c r="AA29" i="34"/>
  <c r="AB18" i="34"/>
  <c r="AA47" i="34"/>
  <c r="K22" i="66"/>
  <c r="J55" i="9"/>
  <c r="I25" i="66"/>
  <c r="G124" i="66"/>
  <c r="L27" i="9"/>
  <c r="K56" i="34"/>
  <c r="H100" i="66"/>
  <c r="H95" i="66"/>
  <c r="H97" i="66" s="1"/>
  <c r="G107" i="66"/>
  <c r="G125" i="66"/>
  <c r="G100" i="66"/>
  <c r="G95" i="66"/>
  <c r="G97" i="66" s="1"/>
  <c r="J24" i="66"/>
  <c r="J62" i="66" s="1"/>
  <c r="J46" i="34"/>
  <c r="K52" i="9"/>
  <c r="I62" i="66"/>
  <c r="H112" i="66"/>
  <c r="I20" i="64"/>
  <c r="L30" i="9" l="1"/>
  <c r="AA48" i="34"/>
  <c r="AA53" i="34" s="1"/>
  <c r="I50" i="34"/>
  <c r="J60" i="9" s="1"/>
  <c r="H20" i="64"/>
  <c r="G112" i="66"/>
  <c r="K58" i="66"/>
  <c r="I65" i="66"/>
  <c r="J57" i="9"/>
  <c r="I62" i="34"/>
  <c r="J59" i="9"/>
  <c r="K59" i="9"/>
  <c r="K58" i="9"/>
  <c r="K55" i="9"/>
  <c r="J25" i="66"/>
  <c r="J64" i="66" s="1"/>
  <c r="J58" i="9"/>
  <c r="K59" i="34"/>
  <c r="K60" i="34"/>
  <c r="I64" i="66"/>
  <c r="L34" i="9"/>
  <c r="K43" i="34"/>
  <c r="K23" i="66"/>
  <c r="AB29" i="34"/>
  <c r="AB47" i="34"/>
  <c r="AB40" i="34"/>
  <c r="AB41" i="34" s="1"/>
  <c r="AB34" i="34"/>
  <c r="L26" i="34" l="1"/>
  <c r="L57" i="66"/>
  <c r="AB48" i="34"/>
  <c r="AB53" i="34" s="1"/>
  <c r="I66" i="66"/>
  <c r="I26" i="66"/>
  <c r="M23" i="34"/>
  <c r="AC18" i="34"/>
  <c r="AD18" i="34" s="1"/>
  <c r="L22" i="66"/>
  <c r="L30" i="34"/>
  <c r="M30" i="9"/>
  <c r="J65" i="66"/>
  <c r="K57" i="9"/>
  <c r="J62" i="34"/>
  <c r="K5" i="9" s="1"/>
  <c r="J5" i="9"/>
  <c r="I95" i="66"/>
  <c r="I97" i="66" s="1"/>
  <c r="I100" i="66"/>
  <c r="K60" i="66"/>
  <c r="K46" i="34"/>
  <c r="K65" i="34" s="1"/>
  <c r="L52" i="9"/>
  <c r="K24" i="66"/>
  <c r="J50" i="34"/>
  <c r="I124" i="66"/>
  <c r="K48" i="34" l="1"/>
  <c r="K47" i="34"/>
  <c r="K49" i="34"/>
  <c r="M57" i="66"/>
  <c r="M26" i="34"/>
  <c r="M22" i="66" s="1"/>
  <c r="M58" i="66" s="1"/>
  <c r="J26" i="66"/>
  <c r="J66" i="66"/>
  <c r="K60" i="9"/>
  <c r="L55" i="9"/>
  <c r="L56" i="9" s="1"/>
  <c r="K25" i="66"/>
  <c r="N30" i="9"/>
  <c r="L23" i="66"/>
  <c r="L43" i="34"/>
  <c r="M34" i="9"/>
  <c r="L58" i="66"/>
  <c r="I107" i="66"/>
  <c r="I125" i="66"/>
  <c r="AC34" i="34"/>
  <c r="AD34" i="34" s="1"/>
  <c r="AC29" i="34"/>
  <c r="N23" i="34"/>
  <c r="AC47" i="34"/>
  <c r="AC40" i="34"/>
  <c r="K62" i="66"/>
  <c r="J107" i="66"/>
  <c r="J125" i="66"/>
  <c r="M56" i="34"/>
  <c r="N27" i="9"/>
  <c r="M30" i="34" l="1"/>
  <c r="AC48" i="34"/>
  <c r="AD47" i="34"/>
  <c r="AD48" i="34" s="1"/>
  <c r="AD53" i="34" s="1"/>
  <c r="O57" i="66" s="1"/>
  <c r="M52" i="9"/>
  <c r="L46" i="34"/>
  <c r="L24" i="66"/>
  <c r="N56" i="34"/>
  <c r="O27" i="9"/>
  <c r="E25" i="65"/>
  <c r="L60" i="66"/>
  <c r="L58" i="9"/>
  <c r="J124" i="66"/>
  <c r="AC53" i="34"/>
  <c r="K50" i="34"/>
  <c r="L59" i="9"/>
  <c r="J95" i="66"/>
  <c r="J97" i="66" s="1"/>
  <c r="J100" i="66"/>
  <c r="K20" i="64"/>
  <c r="J112" i="66"/>
  <c r="M60" i="34"/>
  <c r="M59" i="34"/>
  <c r="AC41" i="34"/>
  <c r="AD40" i="34"/>
  <c r="AD41" i="34" s="1"/>
  <c r="I112" i="66"/>
  <c r="J20" i="64"/>
  <c r="M23" i="66"/>
  <c r="M60" i="66" s="1"/>
  <c r="N34" i="9"/>
  <c r="M43" i="34"/>
  <c r="K64" i="66"/>
  <c r="K65" i="66"/>
  <c r="L57" i="9"/>
  <c r="K62" i="34"/>
  <c r="L5" i="9" l="1"/>
  <c r="N60" i="34"/>
  <c r="O60" i="34" s="1"/>
  <c r="N59" i="34"/>
  <c r="O59" i="34" s="1"/>
  <c r="O56" i="34"/>
  <c r="N52" i="9"/>
  <c r="M24" i="66"/>
  <c r="M62" i="66" s="1"/>
  <c r="M46" i="34"/>
  <c r="L60" i="9"/>
  <c r="K66" i="66"/>
  <c r="K26" i="66"/>
  <c r="L62" i="66"/>
  <c r="M55" i="9"/>
  <c r="L25" i="66"/>
  <c r="N57" i="66"/>
  <c r="N26" i="34"/>
  <c r="O26" i="34" s="1"/>
  <c r="L50" i="34" l="1"/>
  <c r="L26" i="66" s="1"/>
  <c r="N59" i="9"/>
  <c r="M25" i="66"/>
  <c r="M64" i="66" s="1"/>
  <c r="N55" i="9"/>
  <c r="N58" i="9"/>
  <c r="L65" i="66"/>
  <c r="M57" i="9"/>
  <c r="L62" i="34"/>
  <c r="M58" i="9"/>
  <c r="L64" i="66"/>
  <c r="M59" i="9"/>
  <c r="K95" i="66"/>
  <c r="K97" i="66" s="1"/>
  <c r="K100" i="66"/>
  <c r="N22" i="66"/>
  <c r="O30" i="9"/>
  <c r="P30" i="9" s="1"/>
  <c r="N30" i="34"/>
  <c r="D28" i="65"/>
  <c r="E28" i="65" s="1"/>
  <c r="K124" i="66"/>
  <c r="K107" i="66"/>
  <c r="K125" i="66"/>
  <c r="L66" i="66" l="1"/>
  <c r="M60" i="9"/>
  <c r="L124" i="66" s="1"/>
  <c r="N58" i="66"/>
  <c r="O22" i="66"/>
  <c r="L95" i="66"/>
  <c r="L97" i="66" s="1"/>
  <c r="L100" i="66"/>
  <c r="M50" i="34"/>
  <c r="K112" i="66"/>
  <c r="L20" i="64"/>
  <c r="N23" i="66"/>
  <c r="O34" i="9"/>
  <c r="P34" i="9" s="1"/>
  <c r="N43" i="34"/>
  <c r="O43" i="34" s="1"/>
  <c r="O30" i="34"/>
  <c r="D32" i="65" s="1"/>
  <c r="E32" i="65" s="1"/>
  <c r="M5" i="9"/>
  <c r="M65" i="66"/>
  <c r="N57" i="9"/>
  <c r="M62" i="34"/>
  <c r="N5" i="9" s="1"/>
  <c r="D10" i="63" l="1"/>
  <c r="O58" i="66"/>
  <c r="C46" i="66"/>
  <c r="N24" i="66"/>
  <c r="N46" i="34"/>
  <c r="N65" i="34" s="1"/>
  <c r="O52" i="9"/>
  <c r="P52" i="9" s="1"/>
  <c r="D50" i="65"/>
  <c r="E50" i="65" s="1"/>
  <c r="M107" i="66"/>
  <c r="M125" i="66"/>
  <c r="L107" i="66"/>
  <c r="L125" i="66"/>
  <c r="N60" i="66"/>
  <c r="O23" i="66"/>
  <c r="M26" i="66"/>
  <c r="M66" i="66"/>
  <c r="N60" i="9"/>
  <c r="N49" i="34" l="1"/>
  <c r="N48" i="34"/>
  <c r="N47" i="34"/>
  <c r="O65" i="34"/>
  <c r="M112" i="66"/>
  <c r="N20" i="64"/>
  <c r="N62" i="66"/>
  <c r="O24" i="66"/>
  <c r="M95" i="66"/>
  <c r="M97" i="66" s="1"/>
  <c r="M100" i="66"/>
  <c r="O60" i="66"/>
  <c r="C47" i="66"/>
  <c r="D11" i="63"/>
  <c r="M20" i="64"/>
  <c r="L112" i="66"/>
  <c r="M124" i="66"/>
  <c r="O55" i="9"/>
  <c r="N25" i="66"/>
  <c r="O46" i="34"/>
  <c r="D53" i="65" s="1"/>
  <c r="E53" i="65" s="1"/>
  <c r="P55" i="9" l="1"/>
  <c r="O56" i="9"/>
  <c r="N64" i="66"/>
  <c r="O25" i="66"/>
  <c r="D12" i="63"/>
  <c r="O62" i="66"/>
  <c r="C48" i="66"/>
  <c r="O59" i="9"/>
  <c r="P59" i="9" s="1"/>
  <c r="D12" i="85" s="1"/>
  <c r="O49" i="34"/>
  <c r="D56" i="65" s="1"/>
  <c r="E56" i="65" s="1"/>
  <c r="N65" i="66"/>
  <c r="O57" i="9"/>
  <c r="P57" i="9" s="1"/>
  <c r="N62" i="34"/>
  <c r="O47" i="34"/>
  <c r="O58" i="9"/>
  <c r="P58" i="9" s="1"/>
  <c r="O48" i="34"/>
  <c r="D55" i="65" s="1"/>
  <c r="E55" i="65" s="1"/>
  <c r="N50" i="34"/>
  <c r="D13" i="85" l="1"/>
  <c r="D14" i="85" s="1"/>
  <c r="D54" i="65"/>
  <c r="E54" i="65" s="1"/>
  <c r="O65" i="66"/>
  <c r="O60" i="9"/>
  <c r="N26" i="66"/>
  <c r="O26" i="66" s="1"/>
  <c r="N66" i="66"/>
  <c r="O50" i="34"/>
  <c r="O5" i="9"/>
  <c r="O62" i="34"/>
  <c r="D13" i="63"/>
  <c r="C49" i="66"/>
  <c r="O64" i="66"/>
  <c r="C50" i="66" l="1"/>
  <c r="C51" i="66" s="1"/>
  <c r="D14" i="63"/>
  <c r="N107" i="66"/>
  <c r="N125" i="66"/>
  <c r="P5" i="9"/>
  <c r="O125" i="66" s="1"/>
  <c r="E138" i="66" s="1"/>
  <c r="F138" i="66" s="1"/>
  <c r="F137" i="66" s="1"/>
  <c r="N124" i="66"/>
  <c r="P60" i="9"/>
  <c r="O66" i="66"/>
  <c r="D57" i="65"/>
  <c r="E57" i="65" s="1"/>
  <c r="N100" i="66"/>
  <c r="N95" i="66"/>
  <c r="N97" i="66" s="1"/>
  <c r="O100" i="66" l="1"/>
  <c r="O95" i="66"/>
  <c r="O97" i="66" s="1"/>
  <c r="O124" i="66"/>
  <c r="C138" i="66" s="1"/>
  <c r="D138" i="66" s="1"/>
  <c r="D137" i="66" s="1"/>
  <c r="D155" i="66"/>
  <c r="E155" i="66" s="1"/>
  <c r="O20" i="64"/>
  <c r="P20" i="64" s="1"/>
  <c r="N112" i="66"/>
  <c r="O112" i="66" s="1"/>
  <c r="P114" i="66" s="1"/>
  <c r="O107" i="66"/>
  <c r="P109" i="66" l="1"/>
  <c r="C117" i="66" s="1"/>
  <c r="C120" i="66" l="1"/>
  <c r="C118" i="66"/>
  <c r="C119" i="6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Fábio</author>
  </authors>
  <commentList>
    <comment ref="B11" authorId="0" shapeId="0" xr:uid="{00000000-0006-0000-1500-000001000000}">
      <text>
        <r>
          <rPr>
            <sz val="9"/>
            <color indexed="81"/>
            <rFont val="Segoe UI"/>
            <family val="2"/>
          </rPr>
          <t xml:space="preserve">Esse saldo é referente:
Imposto Apurado - Crédito no mês = Saldo (Se o saldo for maior que 0, significa que sobrou crédito para acrescentar ao próximo mês.
</t>
        </r>
      </text>
    </comment>
    <comment ref="B14" authorId="0" shapeId="0" xr:uid="{00000000-0006-0000-1500-000002000000}">
      <text>
        <r>
          <rPr>
            <sz val="9"/>
            <color indexed="81"/>
            <rFont val="Segoe UI"/>
            <family val="2"/>
          </rPr>
          <t xml:space="preserve">Esse saldo é referente:
Imposto Apurado - Crédito no mês = Saldo (Se o saldo for maior que 0, significa que sobrou crédito para acrescentar ao próximo mês.
</t>
        </r>
      </text>
    </comment>
    <comment ref="B17" authorId="0" shapeId="0" xr:uid="{00000000-0006-0000-1500-000003000000}">
      <text>
        <r>
          <rPr>
            <sz val="9"/>
            <color indexed="81"/>
            <rFont val="Segoe UI"/>
            <family val="2"/>
          </rPr>
          <t xml:space="preserve">Esse saldo é referente:
Imposto Apurado - Crédito no mês = Saldo (Se o saldo for maior que 0, significa que sobrou crédito para acrescentar ao próximo mês.
</t>
        </r>
      </text>
    </comment>
    <comment ref="B20" authorId="0" shapeId="0" xr:uid="{00000000-0006-0000-1500-000004000000}">
      <text>
        <r>
          <rPr>
            <sz val="9"/>
            <color indexed="81"/>
            <rFont val="Segoe UI"/>
            <family val="2"/>
          </rPr>
          <t xml:space="preserve">Esse saldo é referente:
Imposto Apurado - Crédito no mês = Saldo (Se o saldo for maior que 0, significa que sobrou crédito para acrescentar ao próximo mês.
</t>
        </r>
      </text>
    </comment>
    <comment ref="B23" authorId="0" shapeId="0" xr:uid="{00000000-0006-0000-1500-000005000000}">
      <text>
        <r>
          <rPr>
            <sz val="9"/>
            <color indexed="81"/>
            <rFont val="Segoe UI"/>
            <family val="2"/>
          </rPr>
          <t xml:space="preserve">Esse saldo é referente:
Imposto Apurado - Crédito no mês = Saldo (Se o saldo for maior que 0, significa que sobrou crédito para acrescentar ao próximo mês.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Fábio</author>
  </authors>
  <commentList>
    <comment ref="B11" authorId="0" shapeId="0" xr:uid="{00000000-0006-0000-1600-000001000000}">
      <text>
        <r>
          <rPr>
            <sz val="9"/>
            <color indexed="81"/>
            <rFont val="Segoe UI"/>
            <family val="2"/>
          </rPr>
          <t xml:space="preserve">Esse saldo é referente:
Imposto Apurado - Crédito no mês = Saldo (Se o saldo for maior que 0, significa que sobrou crédito para acrescentar ao próximo mês.
</t>
        </r>
      </text>
    </comment>
    <comment ref="B14" authorId="0" shapeId="0" xr:uid="{00000000-0006-0000-1600-000002000000}">
      <text>
        <r>
          <rPr>
            <sz val="9"/>
            <color indexed="81"/>
            <rFont val="Segoe UI"/>
            <family val="2"/>
          </rPr>
          <t xml:space="preserve">Esse saldo é referente:
Imposto Apurado - Crédito no mês = Saldo (Se o saldo for maior que 0, significa que sobrou crédito para acrescentar ao próximo mês.
</t>
        </r>
      </text>
    </comment>
    <comment ref="B17" authorId="0" shapeId="0" xr:uid="{00000000-0006-0000-1600-000003000000}">
      <text>
        <r>
          <rPr>
            <sz val="9"/>
            <color indexed="81"/>
            <rFont val="Segoe UI"/>
            <family val="2"/>
          </rPr>
          <t xml:space="preserve">Esse saldo é referente:
Imposto Apurado - Crédito no mês = Saldo (Se o saldo for maior que 0, significa que sobrou crédito para acrescentar ao próximo mês.
</t>
        </r>
      </text>
    </comment>
    <comment ref="B20" authorId="0" shapeId="0" xr:uid="{00000000-0006-0000-1600-000004000000}">
      <text>
        <r>
          <rPr>
            <sz val="9"/>
            <color indexed="81"/>
            <rFont val="Segoe UI"/>
            <family val="2"/>
          </rPr>
          <t xml:space="preserve">Esse saldo é referente:
Imposto Apurado - Crédito no mês = Saldo (Se o saldo for maior que 0, significa que sobrou crédito para acrescentar ao próximo mês.
</t>
        </r>
      </text>
    </comment>
    <comment ref="B23" authorId="0" shapeId="0" xr:uid="{00000000-0006-0000-1600-000005000000}">
      <text>
        <r>
          <rPr>
            <sz val="9"/>
            <color indexed="81"/>
            <rFont val="Segoe UI"/>
            <family val="2"/>
          </rPr>
          <t xml:space="preserve">Esse saldo é referente:
Imposto Apurado - Crédito no mês = Saldo (Se o saldo for maior que 0, significa que sobrou crédito para acrescentar ao próximo mês.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Fábio</author>
  </authors>
  <commentList>
    <comment ref="C15" authorId="0" shapeId="0" xr:uid="{00000000-0006-0000-5100-000001000000}">
      <text>
        <r>
          <rPr>
            <sz val="9"/>
            <color indexed="81"/>
            <rFont val="Segoe UI"/>
            <family val="2"/>
          </rPr>
          <t xml:space="preserve">Esse saldo é referente:
Imposto Apurado - Crédito no mês = Saldo (Se o saldo for maior que 0, significa que sobrou crédito para acrescentar ao próximo mês.
</t>
        </r>
      </text>
    </comment>
    <comment ref="C18" authorId="0" shapeId="0" xr:uid="{00000000-0006-0000-5100-000002000000}">
      <text>
        <r>
          <rPr>
            <sz val="9"/>
            <color indexed="81"/>
            <rFont val="Segoe UI"/>
            <family val="2"/>
          </rPr>
          <t xml:space="preserve">Esse saldo é referente:
Imposto Apurado - Crédito no mês = Saldo (Se o saldo for maior que 0, significa que sobrou crédito para acrescentar ao próximo mês.
</t>
        </r>
      </text>
    </comment>
    <comment ref="C21" authorId="0" shapeId="0" xr:uid="{00000000-0006-0000-5100-000003000000}">
      <text>
        <r>
          <rPr>
            <sz val="9"/>
            <color indexed="81"/>
            <rFont val="Segoe UI"/>
            <family val="2"/>
          </rPr>
          <t xml:space="preserve">Esse saldo é referente:
Imposto Apurado - Crédito no mês = Saldo (Se o saldo for maior que 0, significa que sobrou crédito para acrescentar ao próximo mês.
</t>
        </r>
      </text>
    </comment>
    <comment ref="C24" authorId="0" shapeId="0" xr:uid="{00000000-0006-0000-5100-000004000000}">
      <text>
        <r>
          <rPr>
            <sz val="9"/>
            <color indexed="81"/>
            <rFont val="Segoe UI"/>
            <family val="2"/>
          </rPr>
          <t xml:space="preserve">Esse saldo é referente:
Imposto Apurado - Crédito no mês = Saldo (Se o saldo for maior que 0, significa que sobrou crédito para acrescentar ao próximo mês.
</t>
        </r>
      </text>
    </comment>
    <comment ref="C27" authorId="0" shapeId="0" xr:uid="{00000000-0006-0000-5100-000005000000}">
      <text>
        <r>
          <rPr>
            <sz val="9"/>
            <color indexed="81"/>
            <rFont val="Segoe UI"/>
            <family val="2"/>
          </rPr>
          <t xml:space="preserve">Esse saldo é referente:
Imposto Apurado - Crédito no mês = Saldo (Se o saldo for maior que 0, significa que sobrou crédito para acrescentar ao próximo mês.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Fábio</author>
  </authors>
  <commentList>
    <comment ref="C15" authorId="0" shapeId="0" xr:uid="{00000000-0006-0000-5200-000001000000}">
      <text>
        <r>
          <rPr>
            <sz val="9"/>
            <color indexed="81"/>
            <rFont val="Segoe UI"/>
            <family val="2"/>
          </rPr>
          <t xml:space="preserve">Esse saldo é referente:
Imposto Apurado - Crédito no mês = Saldo (Se o saldo for maior que 0, significa que sobrou crédito para acrescentar ao próximo mês.
</t>
        </r>
      </text>
    </comment>
    <comment ref="C18" authorId="0" shapeId="0" xr:uid="{00000000-0006-0000-5200-000002000000}">
      <text>
        <r>
          <rPr>
            <sz val="9"/>
            <color indexed="81"/>
            <rFont val="Segoe UI"/>
            <family val="2"/>
          </rPr>
          <t xml:space="preserve">Esse saldo é referente:
Imposto Apurado - Crédito no mês = Saldo (Se o saldo for maior que 0, significa que sobrou crédito para acrescentar ao próximo mês.
</t>
        </r>
      </text>
    </comment>
    <comment ref="C21" authorId="0" shapeId="0" xr:uid="{00000000-0006-0000-5200-000003000000}">
      <text>
        <r>
          <rPr>
            <sz val="9"/>
            <color indexed="81"/>
            <rFont val="Segoe UI"/>
            <family val="2"/>
          </rPr>
          <t xml:space="preserve">Esse saldo é referente:
Imposto Apurado - Crédito no mês = Saldo (Se o saldo for maior que 0, significa que sobrou crédito para acrescentar ao próximo mês.
</t>
        </r>
      </text>
    </comment>
    <comment ref="C24" authorId="0" shapeId="0" xr:uid="{00000000-0006-0000-5200-000004000000}">
      <text>
        <r>
          <rPr>
            <sz val="9"/>
            <color indexed="81"/>
            <rFont val="Segoe UI"/>
            <family val="2"/>
          </rPr>
          <t xml:space="preserve">Esse saldo é referente:
Imposto Apurado - Crédito no mês = Saldo (Se o saldo for maior que 0, significa que sobrou crédito para acrescentar ao próximo mês.
</t>
        </r>
      </text>
    </comment>
    <comment ref="C27" authorId="0" shapeId="0" xr:uid="{00000000-0006-0000-5200-000005000000}">
      <text>
        <r>
          <rPr>
            <sz val="9"/>
            <color indexed="81"/>
            <rFont val="Segoe UI"/>
            <family val="2"/>
          </rPr>
          <t xml:space="preserve">Esse saldo é referente:
Imposto Apurado - Crédito no mês = Saldo (Se o saldo for maior que 0, significa que sobrou crédito para acrescentar ao próximo mês.
</t>
        </r>
      </text>
    </comment>
  </commentList>
</comments>
</file>

<file path=xl/sharedStrings.xml><?xml version="1.0" encoding="utf-8"?>
<sst xmlns="http://schemas.openxmlformats.org/spreadsheetml/2006/main" count="6775" uniqueCount="374">
  <si>
    <t>Banco de Dados</t>
  </si>
  <si>
    <r>
      <t xml:space="preserve">                      Missão:             </t>
    </r>
    <r>
      <rPr>
        <sz val="10"/>
        <color theme="1"/>
        <rFont val="Calibri"/>
        <family val="2"/>
        <scheme val="minor"/>
      </rPr>
      <t>Garantir a excelência em planilhas únicas e personalizadas, que facilitem e maximizem os resultados de nossos clientes.</t>
    </r>
  </si>
  <si>
    <r>
      <t xml:space="preserve">                      Visão:                </t>
    </r>
    <r>
      <rPr>
        <sz val="10"/>
        <color theme="1"/>
        <rFont val="Calibri"/>
        <family val="2"/>
        <scheme val="minor"/>
      </rPr>
      <t>Ser a maior produtora de planilhas profissionais do Brasil, gerando cada vez mais valor e comodidade a nossos clientes.</t>
    </r>
  </si>
  <si>
    <r>
      <t xml:space="preserve">                      Valores:             </t>
    </r>
    <r>
      <rPr>
        <sz val="10"/>
        <color theme="1"/>
        <rFont val="Calibri"/>
        <family val="2"/>
        <scheme val="minor"/>
      </rPr>
      <t>Nossa conduta é direcionada a altos padrões éticos, de responsabilidade, confiança, comprometimento com o crescimento e resultados.</t>
    </r>
  </si>
  <si>
    <t>Obrigado pela confiança em nosso produto e pela preferência em nosso trabalho! É um prazer tê-lo(a) como cliente.</t>
  </si>
  <si>
    <t>Qualquer dúvida na usabilidade da planilha, não deixe conferir o material sobre a mesma:</t>
  </si>
  <si>
    <t xml:space="preserve">» </t>
  </si>
  <si>
    <t>Manual de Instruções:</t>
  </si>
  <si>
    <t>Email para suporte:</t>
  </si>
  <si>
    <t>»</t>
  </si>
  <si>
    <t>Nossas planilhas:</t>
  </si>
  <si>
    <t>Para garantir todos os recursos da planilha, recomendamos o uso do Excel 2007 ou superior.</t>
  </si>
  <si>
    <t>Caso tenha interesse em pacotes de planilhas, entre em contato conosco... Temos oportunidades incríveis para você!</t>
  </si>
  <si>
    <t>Todos os direitos reservados.</t>
  </si>
  <si>
    <t>De</t>
  </si>
  <si>
    <t>Até</t>
  </si>
  <si>
    <t>Alíquota</t>
  </si>
  <si>
    <t>dedução</t>
  </si>
  <si>
    <t>Teto de INSS</t>
  </si>
  <si>
    <t>% FGTS</t>
  </si>
  <si>
    <t>Patronal</t>
  </si>
  <si>
    <t>RAT</t>
  </si>
  <si>
    <t>Terceiros</t>
  </si>
  <si>
    <t>Base de Cálculo</t>
  </si>
  <si>
    <t>Deduzir do IR</t>
  </si>
  <si>
    <t>Dedução Dependente</t>
  </si>
  <si>
    <t>Teto Salário Família</t>
  </si>
  <si>
    <t>Salário Família</t>
  </si>
  <si>
    <t>-</t>
  </si>
  <si>
    <t>Descrição</t>
  </si>
  <si>
    <t>Regime</t>
  </si>
  <si>
    <t>Impostos</t>
  </si>
  <si>
    <t>Mínimo</t>
  </si>
  <si>
    <t>Máximo</t>
  </si>
  <si>
    <t>Base</t>
  </si>
  <si>
    <t>Percentual</t>
  </si>
  <si>
    <t>Sobre Lucro</t>
  </si>
  <si>
    <t>Lucro Real</t>
  </si>
  <si>
    <t>CSLL</t>
  </si>
  <si>
    <t>IRPJ</t>
  </si>
  <si>
    <t>Sobre Vendas</t>
  </si>
  <si>
    <t>Pis</t>
  </si>
  <si>
    <t>Cofins</t>
  </si>
  <si>
    <t>Icms</t>
  </si>
  <si>
    <t>IPI</t>
  </si>
  <si>
    <t>ISS</t>
  </si>
  <si>
    <t>Receita Financeira</t>
  </si>
  <si>
    <t>Segmento</t>
  </si>
  <si>
    <t>Indústria</t>
  </si>
  <si>
    <t>Lucro Presumido</t>
  </si>
  <si>
    <t>Comércio</t>
  </si>
  <si>
    <t>Serviços</t>
  </si>
  <si>
    <t>,</t>
  </si>
  <si>
    <t>Dedução</t>
  </si>
  <si>
    <t>Simples Nacional</t>
  </si>
  <si>
    <t>1° Faixa</t>
  </si>
  <si>
    <t>2° Faixa</t>
  </si>
  <si>
    <t>3° Faixa</t>
  </si>
  <si>
    <t>4° Faixa</t>
  </si>
  <si>
    <t>5° Faixa</t>
  </si>
  <si>
    <t>6° Faixa</t>
  </si>
  <si>
    <t>Anexo III</t>
  </si>
  <si>
    <t>Anexo IV</t>
  </si>
  <si>
    <t>Anexo V</t>
  </si>
  <si>
    <t>Tipo</t>
  </si>
  <si>
    <t>Jan</t>
  </si>
  <si>
    <t>Fev</t>
  </si>
  <si>
    <t>Mar</t>
  </si>
  <si>
    <t>Abr</t>
  </si>
  <si>
    <t>Mai</t>
  </si>
  <si>
    <t>Jun</t>
  </si>
  <si>
    <t>Jul</t>
  </si>
  <si>
    <t>Ago</t>
  </si>
  <si>
    <t>Set</t>
  </si>
  <si>
    <t>Out</t>
  </si>
  <si>
    <t>Nov</t>
  </si>
  <si>
    <t>Dez</t>
  </si>
  <si>
    <t>ICMS</t>
  </si>
  <si>
    <t>Saldo</t>
  </si>
  <si>
    <t>Valor</t>
  </si>
  <si>
    <t>Funcionário</t>
  </si>
  <si>
    <t>Folha Líquida</t>
  </si>
  <si>
    <t>INSS</t>
  </si>
  <si>
    <t>Total</t>
  </si>
  <si>
    <t>RBT 12</t>
  </si>
  <si>
    <t>Receita</t>
  </si>
  <si>
    <t>Despesa</t>
  </si>
  <si>
    <t>E.I</t>
  </si>
  <si>
    <t>(=) CPV</t>
  </si>
  <si>
    <t>(+) IN</t>
  </si>
  <si>
    <t>(+) MOD</t>
  </si>
  <si>
    <t>(+) GGF</t>
  </si>
  <si>
    <t>(-) E.F</t>
  </si>
  <si>
    <t>(+) Compras</t>
  </si>
  <si>
    <t>(=) CMV</t>
  </si>
  <si>
    <t>(+) GDS</t>
  </si>
  <si>
    <t>(+) GIS</t>
  </si>
  <si>
    <t>(-) SFI</t>
  </si>
  <si>
    <t>SIN</t>
  </si>
  <si>
    <t>(=) CSP</t>
  </si>
  <si>
    <t>PIS</t>
  </si>
  <si>
    <t>COFINS</t>
  </si>
  <si>
    <t>(+) Receitas Tributadas</t>
  </si>
  <si>
    <t>Faturamento - Apuração do Lucro Real</t>
  </si>
  <si>
    <t>(+) Receitas Substituição Tributária</t>
  </si>
  <si>
    <t>(+) Receitas Monofásicas</t>
  </si>
  <si>
    <t>(+) Receitas Substituição Tributária e Monofásicas</t>
  </si>
  <si>
    <t>(+) Receitas Isentas</t>
  </si>
  <si>
    <t>(+) Consolidado</t>
  </si>
  <si>
    <t>Faturamento - Apuração do Lucro Presumido</t>
  </si>
  <si>
    <t>Salários</t>
  </si>
  <si>
    <t>S. Família</t>
  </si>
  <si>
    <t>IRRF</t>
  </si>
  <si>
    <t>Líquido</t>
  </si>
  <si>
    <t>FGTS</t>
  </si>
  <si>
    <t>(1/12) - 11,11%</t>
  </si>
  <si>
    <t>INSS - 11,11%</t>
  </si>
  <si>
    <t>IRRF - 11,11%</t>
  </si>
  <si>
    <t xml:space="preserve">Imp - </t>
  </si>
  <si>
    <t xml:space="preserve">FGTS - </t>
  </si>
  <si>
    <t>Relativo a opção de Folha ou Faturamento</t>
  </si>
  <si>
    <t>(1/12) - 8,33%</t>
  </si>
  <si>
    <t>INSS - 8,33%</t>
  </si>
  <si>
    <t>IRRF - 8,33%</t>
  </si>
  <si>
    <t>CPP</t>
  </si>
  <si>
    <t>SAT</t>
  </si>
  <si>
    <t>"S"</t>
  </si>
  <si>
    <t>Pró-Labore</t>
  </si>
  <si>
    <t>S - Bruto</t>
  </si>
  <si>
    <t>S - Família</t>
  </si>
  <si>
    <t>Descontado do Funcionário</t>
  </si>
  <si>
    <t>Descontado do Pró-Labore</t>
  </si>
  <si>
    <t>Impostos da Empresa</t>
  </si>
  <si>
    <t>S - Líquido</t>
  </si>
  <si>
    <t>Faixa</t>
  </si>
  <si>
    <t>Receitas</t>
  </si>
  <si>
    <t>Anexo I</t>
  </si>
  <si>
    <t>% Base</t>
  </si>
  <si>
    <t>(-) deduções</t>
  </si>
  <si>
    <t>% Efetiva</t>
  </si>
  <si>
    <t>Imposto</t>
  </si>
  <si>
    <t>RBT12</t>
  </si>
  <si>
    <t>Anexo II</t>
  </si>
  <si>
    <t>*Repartição dos Tributos</t>
  </si>
  <si>
    <t>Faixas</t>
  </si>
  <si>
    <t>Ded - SL</t>
  </si>
  <si>
    <t>Simples Nacional - Receitas Tributadas</t>
  </si>
  <si>
    <t>Simples Nacional - Receitas Substituição Tributária</t>
  </si>
  <si>
    <t>Simples Nacional - Receitas Monofásicas</t>
  </si>
  <si>
    <t>Simples Nacional - Receitas ST e Monofásicas</t>
  </si>
  <si>
    <t>Simples Nacional - Receitas Isentas</t>
  </si>
  <si>
    <t>Banco de Dados - Consolidação do Simples Nacional</t>
  </si>
  <si>
    <t>CPV</t>
  </si>
  <si>
    <t>CMV</t>
  </si>
  <si>
    <t>CSP</t>
  </si>
  <si>
    <t>DRE - Lucro Real</t>
  </si>
  <si>
    <t>(-) Pis</t>
  </si>
  <si>
    <t>»Crédito</t>
  </si>
  <si>
    <t>Saldo Pis</t>
  </si>
  <si>
    <t>(-) Cofins</t>
  </si>
  <si>
    <t>Saldo Cofins</t>
  </si>
  <si>
    <t>(-) Icms</t>
  </si>
  <si>
    <t>Saldo ICMS</t>
  </si>
  <si>
    <t>(-) IPI</t>
  </si>
  <si>
    <t>Saldo IPI</t>
  </si>
  <si>
    <t>(-) ISS</t>
  </si>
  <si>
    <t>Saldo ISS</t>
  </si>
  <si>
    <t>(-) CPV</t>
  </si>
  <si>
    <t>(-) CMV</t>
  </si>
  <si>
    <t>(-) CSP</t>
  </si>
  <si>
    <t>Lucro Bruto</t>
  </si>
  <si>
    <t>(-) Desp Ind</t>
  </si>
  <si>
    <t>(-) Desp Com</t>
  </si>
  <si>
    <t>(-) Desp Serv</t>
  </si>
  <si>
    <t>(-) Folha Líq</t>
  </si>
  <si>
    <t>(-) Impostos</t>
  </si>
  <si>
    <t>(-) Férias Líq</t>
  </si>
  <si>
    <t>(-) 13° Salário</t>
  </si>
  <si>
    <t>(-) Patronal</t>
  </si>
  <si>
    <t>(-) Pró-Labore</t>
  </si>
  <si>
    <t>Lucro Operac</t>
  </si>
  <si>
    <t>(+) Rec Finan</t>
  </si>
  <si>
    <t>(-) Desp Finan</t>
  </si>
  <si>
    <t>LAIR</t>
  </si>
  <si>
    <t>(-) IRPJ</t>
  </si>
  <si>
    <t xml:space="preserve">(-) Adicional </t>
  </si>
  <si>
    <t>(-) CSLL</t>
  </si>
  <si>
    <t>Lucro Líquido</t>
  </si>
  <si>
    <t>(-) Pis Fin</t>
  </si>
  <si>
    <t>(-) Cofins Fin</t>
  </si>
  <si>
    <t>Rec. Líquida</t>
  </si>
  <si>
    <t>Rec. Bruta</t>
  </si>
  <si>
    <t>Pis F</t>
  </si>
  <si>
    <t>Cofins F</t>
  </si>
  <si>
    <t>Resolução - Pis</t>
  </si>
  <si>
    <t>Apurado</t>
  </si>
  <si>
    <t>Crédito</t>
  </si>
  <si>
    <t>Resolução - Cofins</t>
  </si>
  <si>
    <t>Resolução - ICMS</t>
  </si>
  <si>
    <t>Resolução - IPI</t>
  </si>
  <si>
    <t>Resolução - ISS</t>
  </si>
  <si>
    <t>Resolução - Icms</t>
  </si>
  <si>
    <t>Pis Financeiro</t>
  </si>
  <si>
    <t>Cofins Financeiro</t>
  </si>
  <si>
    <t>DRE - Lucro Presumido</t>
  </si>
  <si>
    <t>Indústria - CSLL</t>
  </si>
  <si>
    <t>Base CSLL</t>
  </si>
  <si>
    <t>CSLL Devido</t>
  </si>
  <si>
    <t>Base IRPJ</t>
  </si>
  <si>
    <t>IRPJ Apurado</t>
  </si>
  <si>
    <t>Adicional</t>
  </si>
  <si>
    <t>IRPJ Devido</t>
  </si>
  <si>
    <t>Comércio - CSLL</t>
  </si>
  <si>
    <t>Serviços - CSLL</t>
  </si>
  <si>
    <t>1° Trimestre</t>
  </si>
  <si>
    <t>2° Trimestre</t>
  </si>
  <si>
    <t>3° Trimestre</t>
  </si>
  <si>
    <t>4° Trimestre</t>
  </si>
  <si>
    <t>Referente a opção Trimestral ou Mensal</t>
  </si>
  <si>
    <t>Bruto</t>
  </si>
  <si>
    <t>(-) CPP</t>
  </si>
  <si>
    <t>(-) Folha</t>
  </si>
  <si>
    <t>(-) Férias</t>
  </si>
  <si>
    <t>DRE - Simples Nacional</t>
  </si>
  <si>
    <t>Banco de Dados - Gráfico</t>
  </si>
  <si>
    <t>Janeiro</t>
  </si>
  <si>
    <t>Fevereiro</t>
  </si>
  <si>
    <t>Março</t>
  </si>
  <si>
    <t>Abril</t>
  </si>
  <si>
    <t>Maio</t>
  </si>
  <si>
    <t>Junho</t>
  </si>
  <si>
    <t>Julho</t>
  </si>
  <si>
    <t>Agosto</t>
  </si>
  <si>
    <t>Setembro</t>
  </si>
  <si>
    <t>Outubro</t>
  </si>
  <si>
    <t>Novembro</t>
  </si>
  <si>
    <t>Dezembro</t>
  </si>
  <si>
    <t>Consolidado</t>
  </si>
  <si>
    <t>Receita Bruta</t>
  </si>
  <si>
    <t>Receita Líquida</t>
  </si>
  <si>
    <t>Lucro Operacional</t>
  </si>
  <si>
    <t>Real</t>
  </si>
  <si>
    <t>Presumido</t>
  </si>
  <si>
    <t>Simples</t>
  </si>
  <si>
    <t>Custos</t>
  </si>
  <si>
    <t>Despesas</t>
  </si>
  <si>
    <t>Resultado Financeiro</t>
  </si>
  <si>
    <t>Impostos sobre Lucro</t>
  </si>
  <si>
    <t>Deduções</t>
  </si>
  <si>
    <t>Participação</t>
  </si>
  <si>
    <t>%</t>
  </si>
  <si>
    <t>Simular crescimento na empresa de:</t>
  </si>
  <si>
    <t>suporte.onsidecorporation@gmail.com</t>
  </si>
  <si>
    <t>Copyright © 2021 Onside Corporation ®</t>
  </si>
  <si>
    <t>Planilha de Gestão Empresarial</t>
  </si>
  <si>
    <t>Vídeos enviados junto ao produto.</t>
  </si>
  <si>
    <t>Planilha de Fluxo de Caixa</t>
  </si>
  <si>
    <t>Planilha de Gestão de Estoque e Vendas</t>
  </si>
  <si>
    <t>Planilha Privada da Onside Corporation ® - Soluções em Planilhas Inteligentes.</t>
  </si>
  <si>
    <t>Nossas planilha jamais devem ser distribuídas ou revendidas (A mesma possui um serial integrado para cada compra, logo qualquer tentativa é bloqueada).</t>
  </si>
  <si>
    <t>Planilha de Gestão de Departamento Pessoal</t>
  </si>
  <si>
    <t>Lucro</t>
  </si>
  <si>
    <t>Totais de Funcionários:</t>
  </si>
  <si>
    <t>Totais de Pró-Labore:</t>
  </si>
  <si>
    <t>Folha Bruta</t>
  </si>
  <si>
    <t>Total de INSS Descontado</t>
  </si>
  <si>
    <t>Total de IRRF Descontado</t>
  </si>
  <si>
    <t>Fator R</t>
  </si>
  <si>
    <t>Fórmula</t>
  </si>
  <si>
    <t>Folha 12 meses</t>
  </si>
  <si>
    <t>Folha</t>
  </si>
  <si>
    <t>&gt; 28 % = III</t>
  </si>
  <si>
    <t>&lt; 28% = V</t>
  </si>
  <si>
    <t>Média</t>
  </si>
  <si>
    <t>Anexo</t>
  </si>
  <si>
    <t>Total:</t>
  </si>
  <si>
    <t>Nome</t>
  </si>
  <si>
    <t>Dependentes</t>
  </si>
  <si>
    <t>IR</t>
  </si>
  <si>
    <t>Bruto - INSS</t>
  </si>
  <si>
    <t>Base IR</t>
  </si>
  <si>
    <t>www.onsidecorporation.com.br</t>
  </si>
  <si>
    <t>https://onsidecorporation.com.br/gestaoempresarial/</t>
  </si>
  <si>
    <t>https://onsidecorporation.com.br/fluxodecaixa/</t>
  </si>
  <si>
    <t>https://onsidecorporation.com.br/gestaodeestoqueevendas/</t>
  </si>
  <si>
    <t>https://onsidecorporation.com.br/gestaodedepartamentopessoal/</t>
  </si>
  <si>
    <t>Data</t>
  </si>
  <si>
    <t>Empresa</t>
  </si>
  <si>
    <t>Relatório de Resultados</t>
  </si>
  <si>
    <t>Produto 1</t>
  </si>
  <si>
    <t>Produto 2</t>
  </si>
  <si>
    <t>Produto 3</t>
  </si>
  <si>
    <t>Produto 4</t>
  </si>
  <si>
    <t>Produto 5</t>
  </si>
  <si>
    <t>Produto 6</t>
  </si>
  <si>
    <t>Produto 7</t>
  </si>
  <si>
    <t>Produto 8</t>
  </si>
  <si>
    <t>Produto 9</t>
  </si>
  <si>
    <t>Produto 10</t>
  </si>
  <si>
    <t>Descrição do Produto</t>
  </si>
  <si>
    <t>Lucro Real &amp; Presumido</t>
  </si>
  <si>
    <t>N</t>
  </si>
  <si>
    <t>Fim</t>
  </si>
  <si>
    <t>(-) Deduções</t>
  </si>
  <si>
    <t>% Alíquota</t>
  </si>
  <si>
    <t>Valor IR</t>
  </si>
  <si>
    <t>Pessoa Física</t>
  </si>
  <si>
    <t>Devoluções</t>
  </si>
  <si>
    <t>Administrativa</t>
  </si>
  <si>
    <t>Tributária</t>
  </si>
  <si>
    <t>Diretoria</t>
  </si>
  <si>
    <t>Acumulada</t>
  </si>
  <si>
    <t>Total DAS</t>
  </si>
  <si>
    <t>ISS + ICMS</t>
  </si>
  <si>
    <t>Sublimite do ISS</t>
  </si>
  <si>
    <t>Sublimite do ICMS</t>
  </si>
  <si>
    <t>Operacionais</t>
  </si>
  <si>
    <t>Comerciais</t>
  </si>
  <si>
    <t>Logística</t>
  </si>
  <si>
    <t>Ocupação</t>
  </si>
  <si>
    <t>Outras</t>
  </si>
  <si>
    <t>CPP + Impostos sobre Folha</t>
  </si>
  <si>
    <t>13° Salário</t>
  </si>
  <si>
    <t>Valor referente a folha líquida dos funcionários cadastrados.</t>
  </si>
  <si>
    <t>Valor referente a parcela a apropriar de 13° Salário com base nos salários preenchidos no mês.</t>
  </si>
  <si>
    <t>Valor do Pró-Labore líquido preenchido.</t>
  </si>
  <si>
    <t>INSS (Instituto Nacional do Seguro Social); FGTS (Fundo de Garantia por Tempo de Serviço).</t>
  </si>
  <si>
    <t>INSS + FGTS</t>
  </si>
  <si>
    <t>Se for preencher somente valores totais, preencher aqui -----&gt;</t>
  </si>
  <si>
    <t>Se for fazer preenchimento por salários, preencher abaixo ↓</t>
  </si>
  <si>
    <t>Pessoa Fìsica</t>
  </si>
  <si>
    <t>Faturamento</t>
  </si>
  <si>
    <t>Gerais</t>
  </si>
  <si>
    <t>iss no simples</t>
  </si>
  <si>
    <t>icms transporte</t>
  </si>
  <si>
    <t>(-) FGTS</t>
  </si>
  <si>
    <t>Folha + Encargos 12 Meses</t>
  </si>
  <si>
    <t>Faturamento 12 Meses</t>
  </si>
  <si>
    <t>Alíquota INSS PF</t>
  </si>
  <si>
    <t>Superior</t>
  </si>
  <si>
    <t>IPRJ</t>
  </si>
  <si>
    <t>(-) Antecipação de ICMS</t>
  </si>
  <si>
    <t>(-) Ant</t>
  </si>
  <si>
    <t>RBT12:</t>
  </si>
  <si>
    <t>alíquota efetiva</t>
  </si>
  <si>
    <t>PERCENTUAIS EFETIVOS DOS TRIBUTOS</t>
  </si>
  <si>
    <t>PIS/Pasep</t>
  </si>
  <si>
    <t>digite a RBT12 no próximo campo - &gt;</t>
  </si>
  <si>
    <t>PERCENTUAIS DE REPARTIÇÃO DOS TRIBUTOS</t>
  </si>
  <si>
    <t>Limite Inferior</t>
  </si>
  <si>
    <t>Limite Superior</t>
  </si>
  <si>
    <t>Alíquota Nominal</t>
  </si>
  <si>
    <t>VLR Deduzir</t>
  </si>
  <si>
    <t>1ª faixa</t>
  </si>
  <si>
    <t>2ª faixa</t>
  </si>
  <si>
    <t>3ª faixa</t>
  </si>
  <si>
    <t>4ª faixa</t>
  </si>
  <si>
    <t>Iss</t>
  </si>
  <si>
    <t>5ª faixa</t>
  </si>
  <si>
    <t>6ª faixa</t>
  </si>
  <si>
    <t>limite para 4,99 de ISS</t>
  </si>
  <si>
    <t>Opção</t>
  </si>
  <si>
    <t>Outros Proventos</t>
  </si>
  <si>
    <t>Total INSS Descontado</t>
  </si>
  <si>
    <t>Total IRRF Descontado</t>
  </si>
  <si>
    <t>Outros Descontos</t>
  </si>
  <si>
    <t>Salário Tributável</t>
  </si>
  <si>
    <t>***Outros Proventos não serão base para INSS e IRRF.</t>
  </si>
  <si>
    <t>Desconto INSS</t>
  </si>
  <si>
    <t>Desconto IRRF</t>
  </si>
  <si>
    <t>Nome da Empresa Exemplo</t>
  </si>
  <si>
    <t>Resolução  - Pis</t>
  </si>
  <si>
    <t>Trimestral</t>
  </si>
  <si>
    <t>Para imprimir, aperte CTRL+P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</si>
</sst>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quot;R$&quot;* #,##0.00_);_(&quot;R$&quot;* \(#,##0.00\);_(&quot;R$&quot;* &quot;-&quot;??_);_(@_)"/>
    <numFmt numFmtId="165" formatCode="&quot;R$&quot;\ #,##0.00"/>
    <numFmt numFmtId="166" formatCode="0.00000%"/>
    <numFmt numFmtId="167" formatCode="#,##0.0000"/>
    <numFmt numFmtId="168" formatCode="0.000%"/>
    <numFmt numFmtId="169" formatCode="_(* #,##0.00_);_(* \(#,##0.00\);_(* &quot;-&quot;??_);_(@_)"/>
    <numFmt numFmtId="170" formatCode="0.0%"/>
    <numFmt numFmtId="171" formatCode="_-* #,##0_-;\-* #,##0_-;_-* &quot;-&quot;??_-;_-@_-"/>
    <numFmt numFmtId="172" formatCode="0.0000%"/>
  </numFmts>
  <fonts count="67" x14ac:knownFonts="1">
    <font>
      <sz val="11"/>
      <color theme="1"/>
      <name val="Calibri"/>
      <family val="2"/>
      <scheme val="minor"/>
    </font>
    <font>
      <sz val="10"/>
      <color theme="1" tint="0.249977111117893"/>
      <name val="Calibri"/>
      <family val="2"/>
      <scheme val="minor"/>
    </font>
    <font>
      <sz val="10"/>
      <color theme="1"/>
      <name val="Calibri"/>
      <family val="2"/>
      <scheme val="minor"/>
    </font>
    <font>
      <b/>
      <sz val="10"/>
      <color theme="1"/>
      <name val="Calibri"/>
      <family val="2"/>
      <scheme val="minor"/>
    </font>
    <font>
      <sz val="8"/>
      <color rgb="FF000000"/>
      <name val="Segoe UI"/>
      <family val="2"/>
    </font>
    <font>
      <u/>
      <sz val="11"/>
      <color theme="10"/>
      <name val="Calibri"/>
      <family val="2"/>
      <scheme val="minor"/>
    </font>
    <font>
      <b/>
      <sz val="10"/>
      <color theme="1" tint="0.34998626667073579"/>
      <name val="Calibri"/>
      <family val="2"/>
      <scheme val="minor"/>
    </font>
    <font>
      <sz val="10"/>
      <color theme="1" tint="0.34998626667073579"/>
      <name val="Calibri"/>
      <family val="2"/>
      <scheme val="minor"/>
    </font>
    <font>
      <b/>
      <sz val="10"/>
      <color rgb="FF00B050"/>
      <name val="Calibri"/>
      <family val="2"/>
      <scheme val="minor"/>
    </font>
    <font>
      <u/>
      <sz val="10"/>
      <color theme="10"/>
      <name val="Calibri"/>
      <family val="2"/>
      <scheme val="minor"/>
    </font>
    <font>
      <sz val="10"/>
      <color rgb="FF006666"/>
      <name val="Calibri"/>
      <family val="2"/>
      <scheme val="minor"/>
    </font>
    <font>
      <sz val="8"/>
      <color theme="1" tint="0.249977111117893"/>
      <name val="Calibri"/>
      <family val="2"/>
      <scheme val="minor"/>
    </font>
    <font>
      <b/>
      <sz val="14"/>
      <color theme="1" tint="0.249977111117893"/>
      <name val="Calibri"/>
      <family val="2"/>
      <scheme val="minor"/>
    </font>
    <font>
      <sz val="11"/>
      <color theme="1"/>
      <name val="Calibri"/>
      <family val="2"/>
      <scheme val="minor"/>
    </font>
    <font>
      <b/>
      <sz val="10"/>
      <color theme="1" tint="0.249977111117893"/>
      <name val="Calibri"/>
      <family val="2"/>
      <scheme val="minor"/>
    </font>
    <font>
      <sz val="10"/>
      <color theme="0" tint="-4.9989318521683403E-2"/>
      <name val="Calibri"/>
      <family val="2"/>
      <scheme val="minor"/>
    </font>
    <font>
      <sz val="10"/>
      <color theme="1" tint="0.499984740745262"/>
      <name val="Calibri"/>
      <family val="2"/>
      <scheme val="minor"/>
    </font>
    <font>
      <sz val="10"/>
      <color rgb="FFFF0000"/>
      <name val="Calibri"/>
      <family val="2"/>
      <scheme val="minor"/>
    </font>
    <font>
      <sz val="8"/>
      <name val="Calibri"/>
      <family val="2"/>
      <scheme val="minor"/>
    </font>
    <font>
      <sz val="10"/>
      <color theme="0"/>
      <name val="Calibri"/>
      <family val="2"/>
      <scheme val="minor"/>
    </font>
    <font>
      <b/>
      <sz val="16"/>
      <color rgb="FF00C5C0"/>
      <name val="Calibri"/>
      <family val="2"/>
      <scheme val="minor"/>
    </font>
    <font>
      <b/>
      <sz val="10"/>
      <color theme="0"/>
      <name val="Calibri"/>
      <family val="2"/>
      <scheme val="minor"/>
    </font>
    <font>
      <b/>
      <sz val="11"/>
      <color theme="1"/>
      <name val="Calibri"/>
      <family val="2"/>
      <scheme val="minor"/>
    </font>
    <font>
      <sz val="11"/>
      <color theme="0"/>
      <name val="Calibri"/>
      <family val="2"/>
      <scheme val="minor"/>
    </font>
    <font>
      <b/>
      <sz val="22"/>
      <color rgb="FFFFC000"/>
      <name val="Calibri"/>
      <family val="2"/>
      <scheme val="minor"/>
    </font>
    <font>
      <sz val="9"/>
      <color theme="1" tint="0.249977111117893"/>
      <name val="Calibri"/>
      <family val="2"/>
      <scheme val="minor"/>
    </font>
    <font>
      <sz val="8.5"/>
      <color theme="1" tint="0.499984740745262"/>
      <name val="Calibri"/>
      <family val="2"/>
      <scheme val="minor"/>
    </font>
    <font>
      <b/>
      <sz val="8.5"/>
      <color theme="0"/>
      <name val="Calibri"/>
      <family val="2"/>
      <scheme val="minor"/>
    </font>
    <font>
      <b/>
      <sz val="20"/>
      <color rgb="FF109C99"/>
      <name val="Calibri"/>
      <family val="2"/>
      <scheme val="minor"/>
    </font>
    <font>
      <b/>
      <sz val="28"/>
      <color rgb="FF109C99"/>
      <name val="Calibri"/>
      <family val="2"/>
      <scheme val="minor"/>
    </font>
    <font>
      <sz val="9"/>
      <color indexed="81"/>
      <name val="Segoe UI"/>
      <family val="2"/>
    </font>
    <font>
      <b/>
      <sz val="10"/>
      <color rgb="FF109C99"/>
      <name val="Calibri"/>
      <family val="2"/>
      <scheme val="minor"/>
    </font>
    <font>
      <b/>
      <sz val="7"/>
      <color theme="1" tint="0.249977111117893"/>
      <name val="Calibri"/>
      <family val="2"/>
      <scheme val="minor"/>
    </font>
    <font>
      <b/>
      <sz val="7"/>
      <color theme="0"/>
      <name val="Calibri"/>
      <family val="2"/>
      <scheme val="minor"/>
    </font>
    <font>
      <sz val="9"/>
      <color theme="1" tint="0.14999847407452621"/>
      <name val="Tahoma"/>
      <family val="2"/>
    </font>
    <font>
      <sz val="9"/>
      <color theme="1" tint="0.499984740745262"/>
      <name val="Calibri"/>
      <family val="2"/>
      <scheme val="minor"/>
    </font>
    <font>
      <sz val="9"/>
      <color theme="0"/>
      <name val="Calibri"/>
      <family val="2"/>
      <scheme val="minor"/>
    </font>
    <font>
      <sz val="9"/>
      <color theme="1"/>
      <name val="Calibri"/>
      <family val="2"/>
      <scheme val="minor"/>
    </font>
    <font>
      <sz val="10"/>
      <color rgb="FF0070C0"/>
      <name val="Calibri"/>
      <family val="2"/>
      <scheme val="minor"/>
    </font>
    <font>
      <sz val="10"/>
      <color rgb="FF000000"/>
      <name val="Calibri"/>
      <family val="2"/>
    </font>
    <font>
      <sz val="10"/>
      <color rgb="FFFF4343"/>
      <name val="Calibri"/>
      <family val="2"/>
      <scheme val="minor"/>
    </font>
    <font>
      <b/>
      <sz val="10"/>
      <color theme="1" tint="0.499984740745262"/>
      <name val="Calibri"/>
      <family val="2"/>
      <scheme val="minor"/>
    </font>
    <font>
      <sz val="11"/>
      <color rgb="FFFF0000"/>
      <name val="Calibri"/>
      <family val="2"/>
      <scheme val="minor"/>
    </font>
    <font>
      <b/>
      <sz val="10"/>
      <color theme="0" tint="-4.9989318521683403E-2"/>
      <name val="Calibri"/>
      <family val="2"/>
      <scheme val="minor"/>
    </font>
    <font>
      <b/>
      <sz val="9"/>
      <color theme="0"/>
      <name val="Calibri"/>
      <family val="2"/>
      <scheme val="minor"/>
    </font>
    <font>
      <b/>
      <sz val="28"/>
      <color theme="1" tint="0.249977111117893"/>
      <name val="Calibri"/>
      <family val="2"/>
      <scheme val="minor"/>
    </font>
    <font>
      <b/>
      <sz val="18"/>
      <color theme="0"/>
      <name val="Calibri"/>
      <family val="2"/>
      <scheme val="minor"/>
    </font>
    <font>
      <b/>
      <sz val="9"/>
      <color theme="1"/>
      <name val="Calibri"/>
      <family val="2"/>
      <scheme val="minor"/>
    </font>
    <font>
      <b/>
      <sz val="18"/>
      <color theme="1"/>
      <name val="Calibri"/>
      <family val="2"/>
      <scheme val="minor"/>
    </font>
    <font>
      <sz val="10"/>
      <color theme="1" tint="0.14999847407452621"/>
      <name val="Calibri"/>
      <family val="2"/>
      <scheme val="minor"/>
    </font>
    <font>
      <b/>
      <sz val="18"/>
      <color rgb="FF2687E9"/>
      <name val="Arial"/>
      <family val="2"/>
    </font>
    <font>
      <sz val="11"/>
      <color theme="1"/>
      <name val="Arial"/>
      <family val="2"/>
    </font>
    <font>
      <b/>
      <sz val="11"/>
      <color theme="0"/>
      <name val="Open Sans"/>
      <family val="2"/>
    </font>
    <font>
      <b/>
      <sz val="10"/>
      <color theme="0"/>
      <name val="Open Sans"/>
      <family val="2"/>
    </font>
    <font>
      <b/>
      <sz val="10"/>
      <color theme="1"/>
      <name val="Open Sans"/>
      <family val="2"/>
    </font>
    <font>
      <b/>
      <sz val="16"/>
      <color theme="1"/>
      <name val="Open Sans"/>
      <family val="2"/>
    </font>
    <font>
      <b/>
      <sz val="14"/>
      <color theme="1"/>
      <name val="Open Sans"/>
      <family val="2"/>
    </font>
    <font>
      <sz val="8"/>
      <color theme="1"/>
      <name val="Open Sans"/>
      <family val="2"/>
    </font>
    <font>
      <sz val="8"/>
      <color rgb="FF000000"/>
      <name val="Open Sans"/>
      <family val="2"/>
    </font>
    <font>
      <sz val="10"/>
      <color theme="1"/>
      <name val="Calibri"/>
      <family val="2"/>
    </font>
    <font>
      <sz val="8"/>
      <name val="Open Sans"/>
      <family val="2"/>
    </font>
    <font>
      <b/>
      <u/>
      <sz val="18"/>
      <color theme="1"/>
      <name val="Calibri"/>
      <family val="2"/>
      <scheme val="minor"/>
    </font>
    <font>
      <b/>
      <sz val="16"/>
      <color theme="1"/>
      <name val="Calibri"/>
      <family val="2"/>
      <scheme val="minor"/>
    </font>
    <font>
      <sz val="9"/>
      <color rgb="FF000000"/>
      <name val="Arial"/>
      <family val="2"/>
    </font>
    <font>
      <sz val="10"/>
      <color rgb="FFF80C06"/>
      <name val="Calibri"/>
      <family val="2"/>
      <scheme val="minor"/>
    </font>
    <font>
      <b/>
      <sz val="12"/>
      <color theme="1" tint="0.249977111117893"/>
      <name val="Calibri"/>
      <family val="2"/>
      <scheme val="minor"/>
    </font>
    <font>
      <sz val="10"/>
      <color rgb="FFFB5A56"/>
      <name val="Calibri"/>
      <family val="2"/>
      <scheme val="minor"/>
    </font>
  </fonts>
  <fills count="40">
    <fill>
      <patternFill patternType="none"/>
    </fill>
    <fill>
      <patternFill patternType="gray125"/>
    </fill>
    <fill>
      <patternFill patternType="solid">
        <fgColor theme="3" tint="-0.499984740745262"/>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FFC000"/>
        <bgColor indexed="64"/>
      </patternFill>
    </fill>
    <fill>
      <patternFill patternType="solid">
        <fgColor rgb="FF00C5C0"/>
        <bgColor indexed="64"/>
      </patternFill>
    </fill>
    <fill>
      <patternFill patternType="solid">
        <fgColor theme="6" tint="0.59999389629810485"/>
        <bgColor indexed="64"/>
      </patternFill>
    </fill>
    <fill>
      <patternFill patternType="solid">
        <fgColor rgb="FF0CEADF"/>
        <bgColor indexed="64"/>
      </patternFill>
    </fill>
    <fill>
      <patternFill patternType="solid">
        <fgColor rgb="FFFF2929"/>
        <bgColor indexed="64"/>
      </patternFill>
    </fill>
    <fill>
      <patternFill patternType="solid">
        <fgColor theme="5"/>
        <bgColor indexed="64"/>
      </patternFill>
    </fill>
    <fill>
      <patternFill patternType="solid">
        <fgColor rgb="FF00B0F0"/>
        <bgColor indexed="64"/>
      </patternFill>
    </fill>
    <fill>
      <patternFill patternType="solid">
        <fgColor rgb="FF00B050"/>
        <bgColor indexed="64"/>
      </patternFill>
    </fill>
    <fill>
      <patternFill patternType="solid">
        <fgColor theme="1"/>
        <bgColor indexed="64"/>
      </patternFill>
    </fill>
    <fill>
      <patternFill patternType="solid">
        <fgColor theme="0" tint="-0.14999847407452621"/>
        <bgColor indexed="64"/>
      </patternFill>
    </fill>
    <fill>
      <patternFill patternType="solid">
        <fgColor rgb="FFFF2F2F"/>
        <bgColor indexed="64"/>
      </patternFill>
    </fill>
    <fill>
      <patternFill patternType="solid">
        <fgColor theme="2" tint="-9.9978637043366805E-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rgb="FFFF4343"/>
        <bgColor indexed="64"/>
      </patternFill>
    </fill>
    <fill>
      <patternFill patternType="solid">
        <fgColor rgb="FFFFFF00"/>
        <bgColor indexed="64"/>
      </patternFill>
    </fill>
    <fill>
      <patternFill patternType="solid">
        <fgColor rgb="FF00CC99"/>
        <bgColor indexed="64"/>
      </patternFill>
    </fill>
    <fill>
      <patternFill patternType="solid">
        <fgColor rgb="FFFF5050"/>
        <bgColor indexed="64"/>
      </patternFill>
    </fill>
    <fill>
      <patternFill patternType="solid">
        <fgColor theme="1" tint="0.249977111117893"/>
        <bgColor indexed="64"/>
      </patternFill>
    </fill>
    <fill>
      <patternFill patternType="solid">
        <fgColor rgb="FFF2C80F"/>
        <bgColor indexed="64"/>
      </patternFill>
    </fill>
    <fill>
      <patternFill patternType="solid">
        <fgColor rgb="FFFB5A56"/>
        <bgColor indexed="64"/>
      </patternFill>
    </fill>
    <fill>
      <patternFill patternType="solid">
        <fgColor rgb="FF01B8AA"/>
        <bgColor indexed="64"/>
      </patternFill>
    </fill>
    <fill>
      <patternFill patternType="solid">
        <fgColor theme="0" tint="-0.34998626667073579"/>
        <bgColor indexed="64"/>
      </patternFill>
    </fill>
    <fill>
      <patternFill patternType="solid">
        <fgColor rgb="FF333F4F"/>
        <bgColor indexed="64"/>
      </patternFill>
    </fill>
    <fill>
      <patternFill patternType="solid">
        <fgColor rgb="FF3599B8"/>
        <bgColor indexed="64"/>
      </patternFill>
    </fill>
    <fill>
      <patternFill patternType="solid">
        <fgColor rgb="FFFFFFFF"/>
        <bgColor rgb="FFFFFFFF"/>
      </patternFill>
    </fill>
    <fill>
      <patternFill patternType="solid">
        <fgColor theme="4" tint="-0.249977111117893"/>
        <bgColor indexed="64"/>
      </patternFill>
    </fill>
    <fill>
      <patternFill patternType="solid">
        <fgColor theme="8" tint="0.59999389629810485"/>
        <bgColor indexed="64"/>
      </patternFill>
    </fill>
    <fill>
      <patternFill patternType="solid">
        <fgColor theme="2"/>
        <bgColor indexed="64"/>
      </patternFill>
    </fill>
    <fill>
      <patternFill patternType="solid">
        <fgColor theme="8" tint="0.79998168889431442"/>
        <bgColor indexed="64"/>
      </patternFill>
    </fill>
    <fill>
      <patternFill patternType="solid">
        <fgColor theme="8" tint="0.39997558519241921"/>
        <bgColor indexed="64"/>
      </patternFill>
    </fill>
  </fills>
  <borders count="126">
    <border>
      <left/>
      <right/>
      <top/>
      <bottom/>
      <diagonal/>
    </border>
    <border>
      <left/>
      <right/>
      <top/>
      <bottom style="thin">
        <color theme="3"/>
      </bottom>
      <diagonal/>
    </border>
    <border>
      <left/>
      <right/>
      <top/>
      <bottom style="thin">
        <color theme="8" tint="-0.499984740745262"/>
      </bottom>
      <diagonal/>
    </border>
    <border>
      <left/>
      <right/>
      <top style="thin">
        <color theme="8" tint="-0.499984740745262"/>
      </top>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249977111117893"/>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14999847407452621"/>
      </bottom>
      <diagonal/>
    </border>
    <border>
      <left style="thin">
        <color theme="0" tint="-0.499984740745262"/>
      </left>
      <right style="thin">
        <color theme="0" tint="-0.249977111117893"/>
      </right>
      <top/>
      <bottom style="thin">
        <color theme="0" tint="-0.14999847407452621"/>
      </bottom>
      <diagonal/>
    </border>
    <border>
      <left style="medium">
        <color theme="0" tint="-0.499984740745262"/>
      </left>
      <right style="thin">
        <color theme="0" tint="-0.499984740745262"/>
      </right>
      <top/>
      <bottom style="thin">
        <color theme="0" tint="-0.14999847407452621"/>
      </bottom>
      <diagonal/>
    </border>
    <border>
      <left style="medium">
        <color theme="0" tint="-0.499984740745262"/>
      </left>
      <right style="thin">
        <color theme="0" tint="-0.249977111117893"/>
      </right>
      <top/>
      <bottom style="thin">
        <color theme="0" tint="-0.14999847407452621"/>
      </bottom>
      <diagonal/>
    </border>
    <border>
      <left/>
      <right/>
      <top/>
      <bottom style="thin">
        <color theme="0" tint="-0.14999847407452621"/>
      </bottom>
      <diagonal/>
    </border>
    <border>
      <left style="thin">
        <color theme="0" tint="-0.499984740745262"/>
      </left>
      <right style="thin">
        <color theme="0" tint="-0.249977111117893"/>
      </right>
      <top/>
      <bottom style="thin">
        <color theme="0" tint="-0.499984740745262"/>
      </bottom>
      <diagonal/>
    </border>
    <border>
      <left style="medium">
        <color theme="0" tint="-0.499984740745262"/>
      </left>
      <right style="thin">
        <color theme="0" tint="-0.499984740745262"/>
      </right>
      <top/>
      <bottom style="thin">
        <color theme="0" tint="-0.499984740745262"/>
      </bottom>
      <diagonal/>
    </border>
    <border>
      <left style="medium">
        <color theme="0" tint="-0.499984740745262"/>
      </left>
      <right style="thin">
        <color theme="0" tint="-0.499984740745262"/>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0" tint="-0.499984740745262"/>
      </left>
      <right style="thin">
        <color theme="0" tint="-0.499984740745262"/>
      </right>
      <top style="thin">
        <color theme="0" tint="-0.14999847407452621"/>
      </top>
      <bottom style="thin">
        <color theme="0" tint="-0.499984740745262"/>
      </bottom>
      <diagonal/>
    </border>
    <border>
      <left style="thin">
        <color theme="0" tint="-0.499984740745262"/>
      </left>
      <right style="thin">
        <color theme="0" tint="-0.249977111117893"/>
      </right>
      <top style="thin">
        <color theme="0" tint="-0.499984740745262"/>
      </top>
      <bottom style="thin">
        <color theme="0" tint="-0.14999847407452621"/>
      </bottom>
      <diagonal/>
    </border>
    <border>
      <left style="thin">
        <color theme="0" tint="-0.499984740745262"/>
      </left>
      <right style="thin">
        <color theme="0" tint="-0.249977111117893"/>
      </right>
      <top style="thin">
        <color theme="0" tint="-0.14999847407452621"/>
      </top>
      <bottom style="thin">
        <color theme="0" tint="-0.499984740745262"/>
      </bottom>
      <diagonal/>
    </border>
    <border>
      <left style="medium">
        <color theme="0" tint="-0.499984740745262"/>
      </left>
      <right/>
      <top/>
      <bottom style="thin">
        <color theme="0" tint="-0.14999847407452621"/>
      </bottom>
      <diagonal/>
    </border>
    <border>
      <left style="medium">
        <color theme="0" tint="-0.499984740745262"/>
      </left>
      <right style="thin">
        <color theme="0" tint="-0.499984740745262"/>
      </right>
      <top style="thin">
        <color theme="0" tint="-0.14999847407452621"/>
      </top>
      <bottom style="thin">
        <color theme="0" tint="-0.14999847407452621"/>
      </bottom>
      <diagonal/>
    </border>
    <border>
      <left style="medium">
        <color theme="0" tint="-0.499984740745262"/>
      </left>
      <right style="thin">
        <color theme="0" tint="-0.499984740745262"/>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style="thin">
        <color theme="0" tint="-0.499984740745262"/>
      </left>
      <right style="thin">
        <color theme="0" tint="-0.499984740745262"/>
      </right>
      <top style="thin">
        <color theme="0" tint="-0.14999847407452621"/>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14999847407452621"/>
      </bottom>
      <diagonal/>
    </border>
    <border>
      <left style="thin">
        <color theme="0" tint="-0.499984740745262"/>
      </left>
      <right style="thin">
        <color theme="0" tint="-0.499984740745262"/>
      </right>
      <top/>
      <bottom style="thin">
        <color theme="0" tint="-0.14999847407452621"/>
      </bottom>
      <diagonal/>
    </border>
    <border>
      <left style="medium">
        <color theme="0" tint="-0.499984740745262"/>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theme="3" tint="-0.499984740745262"/>
      </bottom>
      <diagonal/>
    </border>
    <border>
      <left/>
      <right/>
      <top/>
      <bottom style="thin">
        <color theme="0" tint="-0.249977111117893"/>
      </bottom>
      <diagonal/>
    </border>
    <border>
      <left style="medium">
        <color theme="0" tint="-0.499984740745262"/>
      </left>
      <right style="thin">
        <color theme="0" tint="-0.499984740745262"/>
      </right>
      <top style="thin">
        <color theme="0" tint="-0.249977111117893"/>
      </top>
      <bottom style="thin">
        <color theme="0" tint="-0.249977111117893"/>
      </bottom>
      <diagonal/>
    </border>
    <border>
      <left style="medium">
        <color theme="0" tint="-0.499984740745262"/>
      </left>
      <right style="thin">
        <color theme="0" tint="-0.499984740745262"/>
      </right>
      <top style="thin">
        <color theme="0" tint="-0.249977111117893"/>
      </top>
      <bottom style="thin">
        <color theme="0" tint="-0.499984740745262"/>
      </bottom>
      <diagonal/>
    </border>
    <border>
      <left style="thin">
        <color theme="0" tint="-0.499984740745262"/>
      </left>
      <right style="thin">
        <color theme="0" tint="-0.249977111117893"/>
      </right>
      <top style="thin">
        <color theme="0" tint="-0.249977111117893"/>
      </top>
      <bottom style="thin">
        <color theme="0" tint="-0.499984740745262"/>
      </bottom>
      <diagonal/>
    </border>
    <border>
      <left style="thin">
        <color theme="0" tint="-0.499984740745262"/>
      </left>
      <right style="thin">
        <color theme="0" tint="-0.499984740745262"/>
      </right>
      <top/>
      <bottom style="thin">
        <color theme="0" tint="-0.249977111117893"/>
      </bottom>
      <diagonal/>
    </border>
    <border>
      <left/>
      <right/>
      <top/>
      <bottom style="thin">
        <color indexed="64"/>
      </bottom>
      <diagonal/>
    </border>
    <border>
      <left/>
      <right/>
      <top style="thin">
        <color indexed="64"/>
      </top>
      <bottom/>
      <diagonal/>
    </border>
    <border>
      <left/>
      <right/>
      <top/>
      <bottom style="thin">
        <color theme="1"/>
      </bottom>
      <diagonal/>
    </border>
    <border>
      <left style="medium">
        <color theme="0" tint="-0.499984740745262"/>
      </left>
      <right style="thin">
        <color theme="0" tint="-0.499984740745262"/>
      </right>
      <top/>
      <bottom/>
      <diagonal/>
    </border>
    <border>
      <left style="thin">
        <color theme="0" tint="-0.499984740745262"/>
      </left>
      <right style="thin">
        <color theme="0" tint="-0.499984740745262"/>
      </right>
      <top style="thin">
        <color theme="0" tint="-0.14999847407452621"/>
      </top>
      <bottom style="thin">
        <color theme="0" tint="-0.14999847407452621"/>
      </bottom>
      <diagonal/>
    </border>
    <border>
      <left style="thin">
        <color theme="0" tint="-0.499984740745262"/>
      </left>
      <right/>
      <top style="medium">
        <color theme="0" tint="-0.499984740745262"/>
      </top>
      <bottom style="thin">
        <color theme="0" tint="-0.499984740745262"/>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249977111117893"/>
      </right>
      <top/>
      <bottom/>
      <diagonal/>
    </border>
    <border>
      <left style="thin">
        <color theme="0" tint="-0.499984740745262"/>
      </left>
      <right style="thin">
        <color theme="0" tint="-0.499984740745262"/>
      </right>
      <top style="thin">
        <color theme="0" tint="-0.14999847407452621"/>
      </top>
      <bottom/>
      <diagonal/>
    </border>
    <border>
      <left/>
      <right/>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thin">
        <color theme="0" tint="-0.14999847407452621"/>
      </top>
      <bottom style="thin">
        <color theme="0" tint="-0.249977111117893"/>
      </bottom>
      <diagonal/>
    </border>
    <border>
      <left style="medium">
        <color theme="0" tint="-0.499984740745262"/>
      </left>
      <right style="thin">
        <color theme="0" tint="-0.499984740745262"/>
      </right>
      <top style="thin">
        <color theme="0" tint="-0.14999847407452621"/>
      </top>
      <bottom style="thin">
        <color theme="0" tint="-0.249977111117893"/>
      </bottom>
      <diagonal/>
    </border>
    <border>
      <left/>
      <right style="thin">
        <color theme="0" tint="-0.14999847407452621"/>
      </right>
      <top/>
      <bottom style="thin">
        <color theme="0" tint="-0.14999847407452621"/>
      </bottom>
      <diagonal/>
    </border>
    <border>
      <left/>
      <right/>
      <top/>
      <bottom style="medium">
        <color theme="0" tint="-0.499984740745262"/>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diagonal/>
    </border>
    <border>
      <left/>
      <right style="thin">
        <color theme="0" tint="-0.14999847407452621"/>
      </right>
      <top style="thin">
        <color theme="0" tint="-0.14999847407452621"/>
      </top>
      <bottom style="thin">
        <color theme="0" tint="-0.14999847407452621"/>
      </bottom>
      <diagonal/>
    </border>
    <border>
      <left style="thin">
        <color theme="0" tint="-0.499984740745262"/>
      </left>
      <right style="thin">
        <color theme="0" tint="-0.249977111117893"/>
      </right>
      <top style="thin">
        <color theme="0" tint="-0.499984740745262"/>
      </top>
      <bottom style="thin">
        <color theme="0"/>
      </bottom>
      <diagonal/>
    </border>
    <border>
      <left style="thin">
        <color theme="0" tint="-0.499984740745262"/>
      </left>
      <right style="thin">
        <color theme="0" tint="-0.249977111117893"/>
      </right>
      <top style="thin">
        <color theme="0"/>
      </top>
      <bottom style="thin">
        <color theme="0"/>
      </bottom>
      <diagonal/>
    </border>
    <border>
      <left style="thin">
        <color theme="0" tint="-0.499984740745262"/>
      </left>
      <right style="thin">
        <color theme="0" tint="-0.249977111117893"/>
      </right>
      <top/>
      <bottom style="thin">
        <color theme="0"/>
      </bottom>
      <diagonal/>
    </border>
    <border>
      <left/>
      <right/>
      <top style="thin">
        <color theme="0" tint="-4.9989318521683403E-2"/>
      </top>
      <bottom/>
      <diagonal/>
    </border>
    <border>
      <left style="thin">
        <color theme="0" tint="-4.9989318521683403E-2"/>
      </left>
      <right/>
      <top/>
      <bottom/>
      <diagonal/>
    </border>
    <border>
      <left style="medium">
        <color theme="0" tint="-0.499984740745262"/>
      </left>
      <right/>
      <top style="medium">
        <color theme="0" tint="-0.499984740745262"/>
      </top>
      <bottom/>
      <diagonal/>
    </border>
    <border>
      <left style="medium">
        <color theme="0" tint="-0.499984740745262"/>
      </left>
      <right style="thin">
        <color theme="0" tint="-0.499984740745262"/>
      </right>
      <top style="medium">
        <color theme="0" tint="-0.499984740745262"/>
      </top>
      <bottom style="thin">
        <color theme="0" tint="-0.14999847407452621"/>
      </bottom>
      <diagonal/>
    </border>
    <border>
      <left style="medium">
        <color theme="0" tint="-0.499984740745262"/>
      </left>
      <right style="thin">
        <color theme="0" tint="-0.14999847407452621"/>
      </right>
      <top style="medium">
        <color theme="0" tint="-0.499984740745262"/>
      </top>
      <bottom style="thin">
        <color theme="0" tint="-0.14999847407452621"/>
      </bottom>
      <diagonal/>
    </border>
    <border>
      <left style="thin">
        <color theme="0" tint="-0.499984740745262"/>
      </left>
      <right style="thin">
        <color theme="0" tint="-0.14999847407452621"/>
      </right>
      <top style="medium">
        <color theme="0" tint="-0.499984740745262"/>
      </top>
      <bottom style="thin">
        <color theme="0" tint="-0.14999847407452621"/>
      </bottom>
      <diagonal/>
    </border>
    <border>
      <left style="medium">
        <color theme="0" tint="-0.499984740745262"/>
      </left>
      <right style="thin">
        <color theme="0" tint="-0.14999847407452621"/>
      </right>
      <top/>
      <bottom style="thin">
        <color theme="0" tint="-0.14999847407452621"/>
      </bottom>
      <diagonal/>
    </border>
    <border>
      <left style="thin">
        <color theme="0" tint="-0.499984740745262"/>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14999847407452621"/>
      </right>
      <top/>
      <bottom style="thin">
        <color theme="0" tint="-0.14999847407452621"/>
      </bottom>
      <diagonal/>
    </border>
    <border>
      <left style="thin">
        <color theme="0" tint="-0.499984740745262"/>
      </left>
      <right style="thin">
        <color theme="0" tint="-0.14999847407452621"/>
      </right>
      <top style="thin">
        <color theme="0" tint="-0.14999847407452621"/>
      </top>
      <bottom style="thin">
        <color theme="0" tint="-0.14999847407452621"/>
      </bottom>
      <diagonal/>
    </border>
    <border>
      <left style="thin">
        <color theme="0" tint="-0.499984740745262"/>
      </left>
      <right style="thin">
        <color theme="0" tint="-0.14999847407452621"/>
      </right>
      <top style="thin">
        <color theme="0" tint="-0.14999847407452621"/>
      </top>
      <bottom style="thin">
        <color theme="0" tint="-0.499984740745262"/>
      </bottom>
      <diagonal/>
    </border>
    <border>
      <left style="thin">
        <color theme="0" tint="-0.499984740745262"/>
      </left>
      <right style="thin">
        <color theme="0" tint="-0.14999847407452621"/>
      </right>
      <top style="thin">
        <color theme="0" tint="-0.499984740745262"/>
      </top>
      <bottom style="thin">
        <color theme="0" tint="-0.14999847407452621"/>
      </bottom>
      <diagonal/>
    </border>
    <border>
      <left style="thin">
        <color theme="0" tint="-0.499984740745262"/>
      </left>
      <right style="thin">
        <color theme="0" tint="-0.14999847407452621"/>
      </right>
      <top/>
      <bottom style="thin">
        <color theme="0" tint="-0.499984740745262"/>
      </bottom>
      <diagonal/>
    </border>
    <border>
      <left style="thin">
        <color theme="0" tint="-0.499984740745262"/>
      </left>
      <right style="thin">
        <color theme="0" tint="-0.14999847407452621"/>
      </right>
      <top style="thin">
        <color theme="0" tint="-0.499984740745262"/>
      </top>
      <bottom style="thin">
        <color theme="0"/>
      </bottom>
      <diagonal/>
    </border>
    <border>
      <left style="thin">
        <color theme="0" tint="-0.499984740745262"/>
      </left>
      <right style="thin">
        <color theme="0" tint="-0.14999847407452621"/>
      </right>
      <top style="thin">
        <color theme="0"/>
      </top>
      <bottom style="thin">
        <color theme="0"/>
      </bottom>
      <diagonal/>
    </border>
    <border>
      <left style="thin">
        <color theme="0" tint="-0.499984740745262"/>
      </left>
      <right style="thin">
        <color theme="0" tint="-0.14999847407452621"/>
      </right>
      <top style="thin">
        <color theme="0"/>
      </top>
      <bottom style="thin">
        <color theme="0" tint="-0.14999847407452621"/>
      </bottom>
      <diagonal/>
    </border>
    <border>
      <left style="medium">
        <color theme="0" tint="-0.499984740745262"/>
      </left>
      <right/>
      <top style="medium">
        <color theme="0" tint="-0.499984740745262"/>
      </top>
      <bottom style="thin">
        <color theme="0" tint="-0.499984740745262"/>
      </bottom>
      <diagonal/>
    </border>
    <border>
      <left style="thin">
        <color theme="0" tint="-0.499984740745262"/>
      </left>
      <right/>
      <top/>
      <bottom/>
      <diagonal/>
    </border>
    <border>
      <left style="medium">
        <color theme="0" tint="-0.499984740745262"/>
      </left>
      <right style="medium">
        <color theme="0" tint="-0.499984740745262"/>
      </right>
      <top/>
      <bottom style="thin">
        <color theme="0" tint="-0.14999847407452621"/>
      </bottom>
      <diagonal/>
    </border>
    <border>
      <left style="thin">
        <color theme="0" tint="-0.499984740745262"/>
      </left>
      <right/>
      <top style="thin">
        <color theme="0"/>
      </top>
      <bottom style="thin">
        <color theme="0" tint="-0.14999847407452621"/>
      </bottom>
      <diagonal/>
    </border>
    <border>
      <left/>
      <right style="thin">
        <color theme="0" tint="-0.14999847407452621"/>
      </right>
      <top style="medium">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bottom>
      <diagonal/>
    </border>
    <border>
      <left style="thin">
        <color theme="0" tint="-0.499984740745262"/>
      </left>
      <right style="thin">
        <color theme="0" tint="-0.499984740745262"/>
      </right>
      <top style="thin">
        <color theme="0"/>
      </top>
      <bottom style="thin">
        <color theme="0" tint="-0.14999847407452621"/>
      </bottom>
      <diagonal/>
    </border>
    <border>
      <left style="thin">
        <color theme="0" tint="-0.499984740745262"/>
      </left>
      <right style="thin">
        <color theme="0" tint="-0.14999847407452621"/>
      </right>
      <top/>
      <bottom style="thin">
        <color theme="0"/>
      </bottom>
      <diagonal/>
    </border>
    <border>
      <left style="thin">
        <color theme="0" tint="-0.499984740745262"/>
      </left>
      <right style="thin">
        <color theme="0" tint="-0.249977111117893"/>
      </right>
      <top style="thin">
        <color theme="0"/>
      </top>
      <bottom style="thin">
        <color theme="0" tint="-0.14999847407452621"/>
      </bottom>
      <diagonal/>
    </border>
    <border>
      <left style="thin">
        <color theme="0" tint="-0.499984740745262"/>
      </left>
      <right/>
      <top style="thin">
        <color theme="0" tint="-0.499984740745262"/>
      </top>
      <bottom style="thin">
        <color theme="0" tint="-0.14999847407452621"/>
      </bottom>
      <diagonal/>
    </border>
    <border>
      <left/>
      <right/>
      <top style="thin">
        <color theme="0" tint="-0.499984740745262"/>
      </top>
      <bottom style="thin">
        <color theme="0" tint="-0.14999847407452621"/>
      </bottom>
      <diagonal/>
    </border>
    <border>
      <left/>
      <right style="thin">
        <color theme="0" tint="-0.499984740745262"/>
      </right>
      <top style="thin">
        <color theme="0" tint="-0.499984740745262"/>
      </top>
      <bottom style="thin">
        <color theme="0" tint="-0.14999847407452621"/>
      </bottom>
      <diagonal/>
    </border>
    <border>
      <left style="thin">
        <color theme="0" tint="-0.499984740745262"/>
      </left>
      <right/>
      <top style="thin">
        <color theme="0" tint="-0.14999847407452621"/>
      </top>
      <bottom style="thin">
        <color theme="0" tint="-0.14999847407452621"/>
      </bottom>
      <diagonal/>
    </border>
    <border>
      <left/>
      <right style="thin">
        <color theme="0" tint="-0.499984740745262"/>
      </right>
      <top style="thin">
        <color theme="0" tint="-0.14999847407452621"/>
      </top>
      <bottom style="thin">
        <color theme="0" tint="-0.14999847407452621"/>
      </bottom>
      <diagonal/>
    </border>
    <border>
      <left style="thin">
        <color theme="0" tint="-0.499984740745262"/>
      </left>
      <right style="thin">
        <color theme="0" tint="-0.499984740745262"/>
      </right>
      <top style="thin">
        <color theme="0" tint="-0.14999847407452621"/>
      </top>
      <bottom style="thin">
        <color theme="0"/>
      </bottom>
      <diagonal/>
    </border>
    <border>
      <left style="medium">
        <color theme="0" tint="-0.499984740745262"/>
      </left>
      <right style="thin">
        <color theme="0" tint="-0.499984740745262"/>
      </right>
      <top style="thin">
        <color theme="0" tint="-0.14999847407452621"/>
      </top>
      <bottom style="thin">
        <color theme="0"/>
      </bottom>
      <diagonal/>
    </border>
    <border>
      <left style="thin">
        <color theme="0" tint="-0.499984740745262"/>
      </left>
      <right style="thin">
        <color theme="0" tint="-0.249977111117893"/>
      </right>
      <top style="thin">
        <color theme="0" tint="-0.14999847407452621"/>
      </top>
      <bottom style="thin">
        <color theme="0"/>
      </bottom>
      <diagonal/>
    </border>
    <border>
      <left style="medium">
        <color theme="0" tint="-0.499984740745262"/>
      </left>
      <right style="thin">
        <color theme="0" tint="-0.499984740745262"/>
      </right>
      <top/>
      <bottom style="thin">
        <color theme="0"/>
      </bottom>
      <diagonal/>
    </border>
    <border>
      <left style="medium">
        <color theme="0" tint="-0.499984740745262"/>
      </left>
      <right style="thin">
        <color theme="0" tint="-0.499984740745262"/>
      </right>
      <top style="thin">
        <color theme="0" tint="-0.499984740745262"/>
      </top>
      <bottom style="thin">
        <color theme="0"/>
      </bottom>
      <diagonal/>
    </border>
    <border>
      <left style="thin">
        <color theme="0"/>
      </left>
      <right style="thin">
        <color theme="0" tint="-0.249977111117893"/>
      </right>
      <top style="thin">
        <color theme="0"/>
      </top>
      <bottom style="thin">
        <color theme="0"/>
      </bottom>
      <diagonal/>
    </border>
    <border>
      <left style="thin">
        <color theme="0" tint="-0.14999847407452621"/>
      </left>
      <right/>
      <top style="medium">
        <color theme="0" tint="-0.499984740745262"/>
      </top>
      <bottom style="thin">
        <color theme="0" tint="-0.14999847407452621"/>
      </bottom>
      <diagonal/>
    </border>
    <border>
      <left/>
      <right/>
      <top style="medium">
        <color theme="0" tint="-0.499984740745262"/>
      </top>
      <bottom style="thin">
        <color theme="0" tint="-0.14999847407452621"/>
      </bottom>
      <diagonal/>
    </border>
    <border>
      <left/>
      <right style="thin">
        <color theme="0" tint="-0.14999847407452621"/>
      </right>
      <top style="medium">
        <color theme="0" tint="-0.499984740745262"/>
      </top>
      <bottom style="thin">
        <color theme="0" tint="-0.14999847407452621"/>
      </bottom>
      <diagonal/>
    </border>
    <border>
      <left style="medium">
        <color theme="0" tint="-0.499984740745262"/>
      </left>
      <right style="thin">
        <color theme="0" tint="-0.499984740745262"/>
      </right>
      <top style="thin">
        <color theme="0"/>
      </top>
      <bottom style="thin">
        <color theme="0" tint="-0.14999847407452621"/>
      </bottom>
      <diagonal/>
    </border>
    <border>
      <left style="medium">
        <color theme="0" tint="-0.499984740745262"/>
      </left>
      <right style="thin">
        <color theme="0" tint="-0.499984740745262"/>
      </right>
      <top style="thin">
        <color theme="0"/>
      </top>
      <bottom style="thin">
        <color theme="0"/>
      </bottom>
      <diagonal/>
    </border>
    <border>
      <left style="thin">
        <color theme="0" tint="-0.499984740745262"/>
      </left>
      <right style="thin">
        <color theme="0" tint="-0.499984740745262"/>
      </right>
      <top style="thin">
        <color theme="0"/>
      </top>
      <bottom style="thin">
        <color theme="0"/>
      </bottom>
      <diagonal/>
    </border>
    <border>
      <left style="thin">
        <color theme="0" tint="-0.499984740745262"/>
      </left>
      <right/>
      <top/>
      <bottom style="thin">
        <color theme="0" tint="-0.14999847407452621"/>
      </bottom>
      <diagonal/>
    </border>
    <border>
      <left style="thin">
        <color theme="0" tint="-0.499984740745262"/>
      </left>
      <right style="thin">
        <color theme="0" tint="-0.14999847407452621"/>
      </right>
      <top style="thin">
        <color theme="0" tint="-0.14999847407452621"/>
      </top>
      <bottom style="thin">
        <color theme="0"/>
      </bottom>
      <diagonal/>
    </border>
    <border>
      <left style="medium">
        <color theme="0" tint="-0.499984740745262"/>
      </left>
      <right style="thin">
        <color theme="0" tint="-0.14999847407452621"/>
      </right>
      <top style="medium">
        <color theme="0" tint="-0.499984740745262"/>
      </top>
      <bottom style="thin">
        <color theme="0"/>
      </bottom>
      <diagonal/>
    </border>
    <border>
      <left style="medium">
        <color theme="0" tint="-0.499984740745262"/>
      </left>
      <right style="thin">
        <color theme="0" tint="-0.14999847407452621"/>
      </right>
      <top style="thin">
        <color theme="0"/>
      </top>
      <bottom style="thin">
        <color theme="0"/>
      </bottom>
      <diagonal/>
    </border>
    <border>
      <left/>
      <right style="thin">
        <color theme="0" tint="-0.14999847407452621"/>
      </right>
      <top style="thin">
        <color theme="0"/>
      </top>
      <bottom style="thin">
        <color theme="0" tint="-0.14999847407452621"/>
      </bottom>
      <diagonal/>
    </border>
    <border>
      <left/>
      <right style="thin">
        <color theme="0" tint="-0.249977111117893"/>
      </right>
      <top style="thin">
        <color theme="0"/>
      </top>
      <bottom style="thin">
        <color theme="0" tint="-0.14999847407452621"/>
      </bottom>
      <diagonal/>
    </border>
    <border>
      <left/>
      <right style="thin">
        <color theme="0" tint="-0.14999847407452621"/>
      </right>
      <top style="thin">
        <color theme="0"/>
      </top>
      <bottom style="thin">
        <color theme="0"/>
      </bottom>
      <diagonal/>
    </border>
    <border>
      <left/>
      <right/>
      <top/>
      <bottom style="thick">
        <color rgb="FFDCE4F4"/>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rgb="FF000000"/>
      </bottom>
      <diagonal/>
    </border>
    <border>
      <left style="medium">
        <color theme="0" tint="-0.499984740745262"/>
      </left>
      <right style="thin">
        <color theme="0" tint="-0.499984740745262"/>
      </right>
      <top style="thin">
        <color theme="0" tint="-0.499984740745262"/>
      </top>
      <bottom/>
      <diagonal/>
    </border>
    <border>
      <left style="medium">
        <color theme="0" tint="-0.499984740745262"/>
      </left>
      <right style="thin">
        <color theme="0" tint="-0.499984740745262"/>
      </right>
      <top style="thin">
        <color theme="0" tint="-0.249977111117893"/>
      </top>
      <bottom/>
      <diagonal/>
    </border>
    <border>
      <left style="thin">
        <color theme="0" tint="-0.499984740745262"/>
      </left>
      <right style="thin">
        <color theme="0" tint="-0.499984740745262"/>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style="thin">
        <color theme="0" tint="-0.249977111117893"/>
      </top>
      <bottom style="thin">
        <color theme="0" tint="-0.249977111117893"/>
      </bottom>
      <diagonal/>
    </border>
  </borders>
  <cellStyleXfs count="7">
    <xf numFmtId="0" fontId="0" fillId="0" borderId="0"/>
    <xf numFmtId="0" fontId="5" fillId="0" borderId="0" applyNumberFormat="0" applyFill="0" applyBorder="0" applyAlignment="0" applyProtection="0"/>
    <xf numFmtId="9" fontId="13" fillId="0" borderId="0" applyFont="0" applyFill="0" applyBorder="0" applyAlignment="0" applyProtection="0"/>
    <xf numFmtId="164" fontId="13" fillId="0" borderId="0" applyFont="0" applyFill="0" applyBorder="0" applyAlignment="0" applyProtection="0"/>
    <xf numFmtId="164" fontId="13" fillId="0" borderId="0" applyFont="0" applyFill="0" applyBorder="0" applyAlignment="0" applyProtection="0"/>
    <xf numFmtId="169" fontId="13" fillId="0" borderId="0" applyFont="0" applyFill="0" applyBorder="0" applyAlignment="0" applyProtection="0"/>
    <xf numFmtId="0" fontId="59" fillId="0" borderId="0"/>
  </cellStyleXfs>
  <cellXfs count="690">
    <xf numFmtId="0" fontId="0" fillId="0" borderId="0" xfId="0"/>
    <xf numFmtId="0" fontId="1" fillId="2" borderId="0" xfId="0" applyFont="1" applyFill="1" applyAlignment="1">
      <alignment horizontal="center" vertical="center"/>
    </xf>
    <xf numFmtId="0" fontId="1" fillId="4" borderId="0" xfId="0" applyFont="1" applyFill="1" applyAlignment="1">
      <alignment horizontal="center" vertical="center"/>
    </xf>
    <xf numFmtId="0" fontId="1" fillId="3" borderId="1" xfId="0" applyFont="1" applyFill="1" applyBorder="1" applyAlignment="1">
      <alignment horizontal="center" vertical="center"/>
    </xf>
    <xf numFmtId="0" fontId="2" fillId="5" borderId="0" xfId="0" applyFont="1" applyFill="1" applyAlignment="1">
      <alignment horizontal="center" vertical="center"/>
    </xf>
    <xf numFmtId="0" fontId="1" fillId="5" borderId="0" xfId="0" applyFont="1" applyFill="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2" fillId="5" borderId="0" xfId="0" applyFont="1" applyFill="1" applyAlignment="1">
      <alignment vertical="center"/>
    </xf>
    <xf numFmtId="0" fontId="1" fillId="2" borderId="0" xfId="0" applyFont="1" applyFill="1" applyAlignment="1">
      <alignment vertical="center"/>
    </xf>
    <xf numFmtId="0" fontId="1" fillId="5" borderId="0" xfId="0" applyFont="1" applyFill="1" applyAlignment="1">
      <alignment horizontal="center" vertical="center"/>
    </xf>
    <xf numFmtId="0" fontId="1" fillId="0" borderId="0" xfId="0" applyFont="1" applyAlignment="1">
      <alignment horizontal="center" vertical="center"/>
    </xf>
    <xf numFmtId="0" fontId="1" fillId="0" borderId="0" xfId="0" applyFont="1" applyAlignment="1">
      <alignment horizontal="left" vertical="center"/>
    </xf>
    <xf numFmtId="0" fontId="0" fillId="2" borderId="0" xfId="0" applyFill="1"/>
    <xf numFmtId="0" fontId="0" fillId="3" borderId="0" xfId="0" applyFill="1"/>
    <xf numFmtId="0" fontId="12" fillId="0" borderId="0" xfId="0" applyFont="1" applyAlignment="1">
      <alignment horizontal="left" vertical="center"/>
    </xf>
    <xf numFmtId="164" fontId="3" fillId="6" borderId="4" xfId="0" applyNumberFormat="1" applyFont="1" applyFill="1" applyBorder="1" applyAlignment="1">
      <alignment horizontal="left" vertical="center"/>
    </xf>
    <xf numFmtId="164" fontId="3" fillId="6" borderId="5" xfId="0" applyNumberFormat="1" applyFont="1" applyFill="1" applyBorder="1" applyAlignment="1">
      <alignment horizontal="left" vertical="center"/>
    </xf>
    <xf numFmtId="0" fontId="2" fillId="4" borderId="0" xfId="0" applyFont="1" applyFill="1" applyAlignment="1">
      <alignment horizontal="center" vertical="center"/>
    </xf>
    <xf numFmtId="0" fontId="1" fillId="4" borderId="0" xfId="0" applyFont="1" applyFill="1" applyAlignment="1">
      <alignment vertical="center"/>
    </xf>
    <xf numFmtId="164" fontId="2" fillId="7" borderId="6" xfId="0" applyNumberFormat="1" applyFont="1" applyFill="1" applyBorder="1" applyAlignment="1" applyProtection="1">
      <alignment horizontal="right" vertical="center"/>
      <protection locked="0"/>
    </xf>
    <xf numFmtId="164" fontId="2" fillId="7" borderId="7" xfId="0" applyNumberFormat="1" applyFont="1" applyFill="1" applyBorder="1" applyAlignment="1" applyProtection="1">
      <alignment horizontal="right" vertical="center"/>
      <protection locked="0"/>
    </xf>
    <xf numFmtId="10" fontId="2" fillId="7" borderId="7" xfId="2" applyNumberFormat="1" applyFont="1" applyFill="1" applyBorder="1" applyAlignment="1" applyProtection="1">
      <alignment horizontal="center" vertical="center"/>
      <protection locked="0"/>
    </xf>
    <xf numFmtId="164" fontId="2" fillId="7" borderId="9" xfId="0" applyNumberFormat="1" applyFont="1" applyFill="1" applyBorder="1" applyAlignment="1" applyProtection="1">
      <alignment horizontal="right" vertical="center"/>
      <protection locked="0"/>
    </xf>
    <xf numFmtId="10" fontId="2" fillId="7" borderId="11" xfId="2" applyNumberFormat="1" applyFont="1" applyFill="1" applyBorder="1" applyAlignment="1" applyProtection="1">
      <alignment horizontal="center" vertical="center"/>
      <protection locked="0"/>
    </xf>
    <xf numFmtId="164" fontId="2" fillId="7" borderId="8" xfId="0" applyNumberFormat="1" applyFont="1" applyFill="1" applyBorder="1" applyAlignment="1" applyProtection="1">
      <alignment horizontal="right" vertical="center"/>
      <protection locked="0"/>
    </xf>
    <xf numFmtId="164" fontId="2" fillId="7" borderId="7" xfId="2" applyNumberFormat="1" applyFont="1" applyFill="1" applyBorder="1" applyAlignment="1" applyProtection="1">
      <alignment horizontal="center" vertical="center"/>
      <protection locked="0"/>
    </xf>
    <xf numFmtId="164" fontId="2" fillId="7" borderId="11" xfId="2" applyNumberFormat="1" applyFont="1" applyFill="1" applyBorder="1" applyAlignment="1" applyProtection="1">
      <alignment horizontal="center" vertical="center"/>
      <protection locked="0"/>
    </xf>
    <xf numFmtId="10" fontId="2" fillId="7" borderId="16" xfId="2" applyNumberFormat="1" applyFont="1" applyFill="1" applyBorder="1" applyAlignment="1" applyProtection="1">
      <alignment horizontal="center" vertical="center"/>
      <protection locked="0"/>
    </xf>
    <xf numFmtId="10" fontId="2" fillId="7" borderId="17" xfId="2" applyNumberFormat="1" applyFont="1" applyFill="1" applyBorder="1" applyAlignment="1" applyProtection="1">
      <alignment horizontal="center" vertical="center"/>
      <protection locked="0"/>
    </xf>
    <xf numFmtId="164" fontId="1" fillId="4" borderId="6" xfId="0" applyNumberFormat="1" applyFont="1" applyFill="1" applyBorder="1" applyAlignment="1">
      <alignment vertical="center"/>
    </xf>
    <xf numFmtId="4" fontId="2" fillId="7" borderId="7" xfId="0" applyNumberFormat="1" applyFont="1" applyFill="1" applyBorder="1" applyAlignment="1" applyProtection="1">
      <alignment horizontal="right" vertical="center"/>
      <protection locked="0"/>
    </xf>
    <xf numFmtId="164" fontId="1" fillId="4" borderId="8" xfId="0" applyNumberFormat="1" applyFont="1" applyFill="1" applyBorder="1" applyAlignment="1">
      <alignment vertical="center"/>
    </xf>
    <xf numFmtId="164" fontId="1" fillId="4" borderId="12" xfId="0" applyNumberFormat="1" applyFont="1" applyFill="1" applyBorder="1" applyAlignment="1">
      <alignment vertical="center"/>
    </xf>
    <xf numFmtId="164" fontId="1" fillId="4" borderId="13" xfId="0" applyNumberFormat="1" applyFont="1" applyFill="1" applyBorder="1" applyAlignment="1">
      <alignment vertical="center"/>
    </xf>
    <xf numFmtId="4" fontId="16" fillId="4" borderId="7" xfId="0" applyNumberFormat="1" applyFont="1" applyFill="1" applyBorder="1" applyAlignment="1">
      <alignment horizontal="right" vertical="center"/>
    </xf>
    <xf numFmtId="0" fontId="1" fillId="4" borderId="0" xfId="0" applyFont="1" applyFill="1" applyAlignment="1">
      <alignment horizontal="left" vertical="center"/>
    </xf>
    <xf numFmtId="4" fontId="16" fillId="4" borderId="7" xfId="0" applyNumberFormat="1" applyFont="1" applyFill="1" applyBorder="1" applyAlignment="1" applyProtection="1">
      <alignment horizontal="right" vertical="center"/>
      <protection locked="0"/>
    </xf>
    <xf numFmtId="4" fontId="2" fillId="7" borderId="14" xfId="0" applyNumberFormat="1" applyFont="1" applyFill="1" applyBorder="1" applyAlignment="1" applyProtection="1">
      <alignment horizontal="right" vertical="center"/>
      <protection locked="0"/>
    </xf>
    <xf numFmtId="164" fontId="1" fillId="4" borderId="20" xfId="0" applyNumberFormat="1" applyFont="1" applyFill="1" applyBorder="1" applyAlignment="1">
      <alignment vertical="center"/>
    </xf>
    <xf numFmtId="164" fontId="1" fillId="4" borderId="19" xfId="0" applyNumberFormat="1" applyFont="1" applyFill="1" applyBorder="1" applyAlignment="1">
      <alignment vertical="center"/>
    </xf>
    <xf numFmtId="4" fontId="2" fillId="7" borderId="21" xfId="0" applyNumberFormat="1" applyFont="1" applyFill="1" applyBorder="1" applyAlignment="1" applyProtection="1">
      <alignment horizontal="right" vertical="center"/>
      <protection locked="0"/>
    </xf>
    <xf numFmtId="164" fontId="1" fillId="4" borderId="15" xfId="0" applyNumberFormat="1" applyFont="1" applyFill="1" applyBorder="1" applyAlignment="1">
      <alignment vertical="center"/>
    </xf>
    <xf numFmtId="4" fontId="16" fillId="4" borderId="17" xfId="0" applyNumberFormat="1" applyFont="1" applyFill="1" applyBorder="1" applyAlignment="1" applyProtection="1">
      <alignment horizontal="right" vertical="center"/>
      <protection locked="0"/>
    </xf>
    <xf numFmtId="0" fontId="14" fillId="0" borderId="0" xfId="0" applyFont="1" applyAlignment="1">
      <alignment horizontal="left" vertical="center"/>
    </xf>
    <xf numFmtId="0" fontId="20" fillId="4" borderId="0" xfId="0" applyFont="1" applyFill="1" applyAlignment="1">
      <alignment horizontal="left" vertical="center"/>
    </xf>
    <xf numFmtId="0" fontId="1" fillId="0" borderId="22" xfId="0" applyFont="1" applyBorder="1" applyAlignment="1">
      <alignment horizontal="left" vertical="center"/>
    </xf>
    <xf numFmtId="0" fontId="1" fillId="0" borderId="25" xfId="0" applyFont="1" applyBorder="1" applyAlignment="1">
      <alignment horizontal="left" vertical="center"/>
    </xf>
    <xf numFmtId="0" fontId="1" fillId="0" borderId="27" xfId="0" applyFont="1" applyBorder="1" applyAlignment="1">
      <alignment horizontal="left" vertical="center"/>
    </xf>
    <xf numFmtId="4" fontId="1" fillId="0" borderId="23" xfId="0" applyNumberFormat="1" applyFont="1" applyBorder="1" applyAlignment="1">
      <alignment horizontal="center" vertical="center"/>
    </xf>
    <xf numFmtId="4" fontId="1" fillId="0" borderId="0" xfId="0" applyNumberFormat="1" applyFont="1" applyAlignment="1">
      <alignment horizontal="center" vertical="center"/>
    </xf>
    <xf numFmtId="4" fontId="1" fillId="0" borderId="10" xfId="0" applyNumberFormat="1" applyFont="1" applyBorder="1" applyAlignment="1">
      <alignment horizontal="center" vertical="center"/>
    </xf>
    <xf numFmtId="0" fontId="1" fillId="4" borderId="28" xfId="0" applyFont="1" applyFill="1" applyBorder="1" applyAlignment="1">
      <alignment horizontal="left" vertical="center"/>
    </xf>
    <xf numFmtId="4" fontId="1" fillId="4" borderId="29" xfId="0" applyNumberFormat="1" applyFont="1" applyFill="1" applyBorder="1" applyAlignment="1">
      <alignment horizontal="center" vertical="center"/>
    </xf>
    <xf numFmtId="4" fontId="1" fillId="4" borderId="24" xfId="0" applyNumberFormat="1" applyFont="1" applyFill="1" applyBorder="1" applyAlignment="1">
      <alignment horizontal="center" vertical="center"/>
    </xf>
    <xf numFmtId="4" fontId="1" fillId="4" borderId="26" xfId="0" applyNumberFormat="1" applyFont="1" applyFill="1" applyBorder="1" applyAlignment="1">
      <alignment horizontal="center" vertical="center"/>
    </xf>
    <xf numFmtId="0" fontId="1" fillId="8" borderId="22" xfId="0" applyFont="1" applyFill="1" applyBorder="1" applyAlignment="1">
      <alignment horizontal="left" vertical="center"/>
    </xf>
    <xf numFmtId="4" fontId="1" fillId="8" borderId="23" xfId="0" applyNumberFormat="1" applyFont="1" applyFill="1" applyBorder="1" applyAlignment="1">
      <alignment horizontal="center" vertical="center"/>
    </xf>
    <xf numFmtId="4" fontId="1" fillId="8" borderId="24" xfId="0" applyNumberFormat="1" applyFont="1" applyFill="1" applyBorder="1" applyAlignment="1">
      <alignment horizontal="center" vertical="center"/>
    </xf>
    <xf numFmtId="0" fontId="1" fillId="8" borderId="25" xfId="0" applyFont="1" applyFill="1" applyBorder="1" applyAlignment="1">
      <alignment horizontal="left" vertical="center"/>
    </xf>
    <xf numFmtId="4" fontId="1" fillId="8" borderId="26" xfId="0" applyNumberFormat="1" applyFont="1" applyFill="1" applyBorder="1" applyAlignment="1">
      <alignment horizontal="center" vertical="center"/>
    </xf>
    <xf numFmtId="0" fontId="1" fillId="8" borderId="27" xfId="0" applyFont="1" applyFill="1" applyBorder="1" applyAlignment="1">
      <alignment horizontal="left" vertical="center"/>
    </xf>
    <xf numFmtId="0" fontId="1" fillId="8" borderId="28" xfId="0" applyFont="1" applyFill="1" applyBorder="1" applyAlignment="1">
      <alignment horizontal="left" vertical="center"/>
    </xf>
    <xf numFmtId="4" fontId="1" fillId="8" borderId="29" xfId="0" applyNumberFormat="1" applyFont="1" applyFill="1" applyBorder="1" applyAlignment="1">
      <alignment horizontal="center" vertical="center"/>
    </xf>
    <xf numFmtId="4" fontId="16" fillId="4" borderId="30" xfId="0" applyNumberFormat="1" applyFont="1" applyFill="1" applyBorder="1" applyAlignment="1" applyProtection="1">
      <alignment horizontal="right" vertical="center"/>
      <protection locked="0"/>
    </xf>
    <xf numFmtId="0" fontId="21" fillId="9" borderId="0" xfId="0" applyFont="1" applyFill="1" applyAlignment="1">
      <alignment horizontal="center" vertical="center"/>
    </xf>
    <xf numFmtId="0" fontId="14" fillId="8" borderId="0" xfId="0" applyFont="1" applyFill="1" applyAlignment="1">
      <alignment horizontal="center" vertical="center"/>
    </xf>
    <xf numFmtId="164" fontId="1" fillId="4" borderId="8" xfId="0" applyNumberFormat="1" applyFont="1" applyFill="1" applyBorder="1" applyAlignment="1">
      <alignment horizontal="left" vertical="center"/>
    </xf>
    <xf numFmtId="0" fontId="14" fillId="9" borderId="0" xfId="0" applyFont="1" applyFill="1" applyAlignment="1">
      <alignment horizontal="center" vertical="center"/>
    </xf>
    <xf numFmtId="0" fontId="2" fillId="0" borderId="34" xfId="0" applyFont="1" applyBorder="1" applyAlignment="1">
      <alignment horizontal="left" vertical="center"/>
    </xf>
    <xf numFmtId="0" fontId="2" fillId="0" borderId="0" xfId="0" applyFont="1" applyAlignment="1">
      <alignment horizontal="center" vertical="center"/>
    </xf>
    <xf numFmtId="0" fontId="24" fillId="0" borderId="0" xfId="0" applyFont="1" applyAlignment="1">
      <alignment horizontal="left" vertical="center"/>
    </xf>
    <xf numFmtId="0" fontId="3" fillId="4" borderId="35" xfId="0" applyFont="1" applyFill="1" applyBorder="1" applyAlignment="1">
      <alignment horizontal="center" vertical="center"/>
    </xf>
    <xf numFmtId="0" fontId="3" fillId="4" borderId="35" xfId="0" applyFont="1" applyFill="1" applyBorder="1" applyAlignment="1">
      <alignment horizontal="right" vertical="center"/>
    </xf>
    <xf numFmtId="0" fontId="2" fillId="0" borderId="36" xfId="0" applyFont="1" applyBorder="1" applyAlignment="1">
      <alignment horizontal="center" vertical="center"/>
    </xf>
    <xf numFmtId="4" fontId="2" fillId="0" borderId="36" xfId="0" applyNumberFormat="1" applyFont="1" applyBorder="1" applyAlignment="1">
      <alignment horizontal="right" vertical="center"/>
    </xf>
    <xf numFmtId="0" fontId="2" fillId="0" borderId="0" xfId="0" applyFont="1" applyAlignment="1">
      <alignment horizontal="right" vertical="center"/>
    </xf>
    <xf numFmtId="164" fontId="14" fillId="6" borderId="4" xfId="0" applyNumberFormat="1" applyFont="1" applyFill="1" applyBorder="1" applyAlignment="1">
      <alignment horizontal="left" vertical="center"/>
    </xf>
    <xf numFmtId="164" fontId="14" fillId="6" borderId="5" xfId="0" applyNumberFormat="1" applyFont="1" applyFill="1" applyBorder="1" applyAlignment="1">
      <alignment horizontal="left" vertical="center"/>
    </xf>
    <xf numFmtId="4" fontId="25" fillId="7" borderId="14" xfId="0" applyNumberFormat="1" applyFont="1" applyFill="1" applyBorder="1" applyAlignment="1" applyProtection="1">
      <alignment horizontal="right" vertical="center"/>
      <protection locked="0"/>
    </xf>
    <xf numFmtId="164" fontId="1" fillId="4" borderId="37" xfId="0" applyNumberFormat="1" applyFont="1" applyFill="1" applyBorder="1" applyAlignment="1">
      <alignment vertical="center"/>
    </xf>
    <xf numFmtId="4" fontId="26" fillId="4" borderId="14" xfId="0" applyNumberFormat="1" applyFont="1" applyFill="1" applyBorder="1" applyAlignment="1">
      <alignment horizontal="right" vertical="center"/>
    </xf>
    <xf numFmtId="10" fontId="26" fillId="4" borderId="14" xfId="2" applyNumberFormat="1" applyFont="1" applyFill="1" applyBorder="1" applyAlignment="1">
      <alignment horizontal="right" vertical="center"/>
    </xf>
    <xf numFmtId="164" fontId="1" fillId="4" borderId="38" xfId="0" applyNumberFormat="1" applyFont="1" applyFill="1" applyBorder="1" applyAlignment="1">
      <alignment vertical="center"/>
    </xf>
    <xf numFmtId="10" fontId="26" fillId="4" borderId="39" xfId="2" applyNumberFormat="1" applyFont="1" applyFill="1" applyBorder="1" applyAlignment="1">
      <alignment horizontal="right" vertical="center"/>
    </xf>
    <xf numFmtId="164" fontId="21" fillId="12" borderId="13" xfId="0" applyNumberFormat="1" applyFont="1" applyFill="1" applyBorder="1" applyAlignment="1">
      <alignment vertical="center"/>
    </xf>
    <xf numFmtId="4" fontId="27" fillId="12" borderId="40" xfId="0" applyNumberFormat="1" applyFont="1" applyFill="1" applyBorder="1" applyAlignment="1">
      <alignment horizontal="right" vertical="center"/>
    </xf>
    <xf numFmtId="4" fontId="2" fillId="8" borderId="0" xfId="0" applyNumberFormat="1" applyFont="1" applyFill="1" applyAlignment="1">
      <alignment horizontal="center" vertical="center"/>
    </xf>
    <xf numFmtId="4" fontId="19" fillId="8" borderId="0" xfId="0" applyNumberFormat="1" applyFont="1" applyFill="1" applyAlignment="1">
      <alignment horizontal="right" vertical="center"/>
    </xf>
    <xf numFmtId="0" fontId="28" fillId="0" borderId="0" xfId="0" applyFont="1"/>
    <xf numFmtId="0" fontId="0" fillId="4" borderId="41" xfId="0" applyFill="1" applyBorder="1"/>
    <xf numFmtId="10" fontId="0" fillId="0" borderId="0" xfId="2" applyNumberFormat="1" applyFont="1" applyAlignment="1">
      <alignment horizontal="center" vertical="center"/>
    </xf>
    <xf numFmtId="10" fontId="0" fillId="0" borderId="0" xfId="0" applyNumberFormat="1"/>
    <xf numFmtId="0" fontId="0" fillId="0" borderId="41" xfId="0" applyBorder="1"/>
    <xf numFmtId="10" fontId="0" fillId="0" borderId="41" xfId="2" applyNumberFormat="1" applyFont="1" applyBorder="1" applyAlignment="1">
      <alignment horizontal="center" vertical="center"/>
    </xf>
    <xf numFmtId="4" fontId="0" fillId="0" borderId="0" xfId="0" applyNumberFormat="1"/>
    <xf numFmtId="4" fontId="0" fillId="0" borderId="41" xfId="0" applyNumberFormat="1" applyBorder="1"/>
    <xf numFmtId="0" fontId="22" fillId="8" borderId="0" xfId="0" applyFont="1" applyFill="1"/>
    <xf numFmtId="4" fontId="22" fillId="8" borderId="0" xfId="0" applyNumberFormat="1" applyFont="1" applyFill="1"/>
    <xf numFmtId="0" fontId="22" fillId="11" borderId="0" xfId="0" applyFont="1" applyFill="1"/>
    <xf numFmtId="4" fontId="22" fillId="11" borderId="0" xfId="0" applyNumberFormat="1" applyFont="1" applyFill="1"/>
    <xf numFmtId="0" fontId="22" fillId="13" borderId="0" xfId="0" applyFont="1" applyFill="1"/>
    <xf numFmtId="4" fontId="22" fillId="13" borderId="0" xfId="0" applyNumberFormat="1" applyFont="1" applyFill="1"/>
    <xf numFmtId="0" fontId="22" fillId="14" borderId="0" xfId="0" applyFont="1" applyFill="1"/>
    <xf numFmtId="4" fontId="22" fillId="14" borderId="0" xfId="0" applyNumberFormat="1" applyFont="1" applyFill="1"/>
    <xf numFmtId="0" fontId="22" fillId="15" borderId="0" xfId="0" applyFont="1" applyFill="1"/>
    <xf numFmtId="4" fontId="22" fillId="15" borderId="0" xfId="0" applyNumberFormat="1" applyFont="1" applyFill="1"/>
    <xf numFmtId="0" fontId="23" fillId="16" borderId="0" xfId="0" applyFont="1" applyFill="1"/>
    <xf numFmtId="4" fontId="23" fillId="16" borderId="0" xfId="0" applyNumberFormat="1" applyFont="1" applyFill="1"/>
    <xf numFmtId="10" fontId="2" fillId="0" borderId="36" xfId="2" applyNumberFormat="1" applyFont="1" applyBorder="1" applyAlignment="1">
      <alignment horizontal="center" vertical="center"/>
    </xf>
    <xf numFmtId="10" fontId="2" fillId="0" borderId="0" xfId="2" applyNumberFormat="1" applyFont="1" applyAlignment="1">
      <alignment horizontal="center" vertical="center"/>
    </xf>
    <xf numFmtId="10" fontId="3" fillId="4" borderId="35" xfId="2" applyNumberFormat="1" applyFont="1" applyFill="1" applyBorder="1" applyAlignment="1">
      <alignment horizontal="center" vertical="center"/>
    </xf>
    <xf numFmtId="0" fontId="29" fillId="0" borderId="0" xfId="0" applyFont="1" applyAlignment="1">
      <alignment horizontal="left" vertical="center"/>
    </xf>
    <xf numFmtId="4" fontId="25" fillId="11" borderId="14" xfId="0" applyNumberFormat="1" applyFont="1" applyFill="1" applyBorder="1" applyAlignment="1" applyProtection="1">
      <alignment horizontal="right" vertical="center"/>
      <protection locked="0"/>
    </xf>
    <xf numFmtId="4" fontId="0" fillId="0" borderId="42" xfId="0" applyNumberFormat="1" applyBorder="1"/>
    <xf numFmtId="0" fontId="0" fillId="0" borderId="43" xfId="0" applyBorder="1"/>
    <xf numFmtId="164" fontId="1" fillId="4" borderId="44" xfId="0" applyNumberFormat="1" applyFont="1" applyFill="1" applyBorder="1" applyAlignment="1">
      <alignment vertical="center"/>
    </xf>
    <xf numFmtId="164" fontId="14" fillId="10" borderId="19" xfId="0" applyNumberFormat="1" applyFont="1" applyFill="1" applyBorder="1" applyAlignment="1">
      <alignment vertical="center"/>
    </xf>
    <xf numFmtId="164" fontId="14" fillId="10" borderId="8" xfId="0" applyNumberFormat="1" applyFont="1" applyFill="1" applyBorder="1" applyAlignment="1">
      <alignment vertical="center"/>
    </xf>
    <xf numFmtId="4" fontId="14" fillId="10" borderId="21" xfId="0" applyNumberFormat="1" applyFont="1" applyFill="1" applyBorder="1" applyAlignment="1">
      <alignment horizontal="right" vertical="center"/>
    </xf>
    <xf numFmtId="4" fontId="14" fillId="10" borderId="7" xfId="0" applyNumberFormat="1" applyFont="1" applyFill="1" applyBorder="1" applyAlignment="1">
      <alignment horizontal="right" vertical="center"/>
    </xf>
    <xf numFmtId="4" fontId="16" fillId="4" borderId="21" xfId="0" applyNumberFormat="1" applyFont="1" applyFill="1" applyBorder="1" applyAlignment="1">
      <alignment horizontal="right" vertical="center"/>
    </xf>
    <xf numFmtId="0" fontId="17" fillId="0" borderId="0" xfId="0" applyFont="1" applyAlignment="1">
      <alignment horizontal="center" vertical="center"/>
    </xf>
    <xf numFmtId="4" fontId="17" fillId="0" borderId="0" xfId="0" applyNumberFormat="1" applyFont="1" applyAlignment="1">
      <alignment horizontal="center" vertical="center"/>
    </xf>
    <xf numFmtId="4" fontId="3" fillId="8" borderId="0" xfId="0" applyNumberFormat="1" applyFont="1" applyFill="1" applyAlignment="1">
      <alignment horizontal="center" vertical="center"/>
    </xf>
    <xf numFmtId="4" fontId="14" fillId="8" borderId="0" xfId="0" applyNumberFormat="1" applyFont="1" applyFill="1" applyAlignment="1">
      <alignment horizontal="center" vertical="center"/>
    </xf>
    <xf numFmtId="4" fontId="1" fillId="9" borderId="0" xfId="0" applyNumberFormat="1" applyFont="1" applyFill="1" applyAlignment="1">
      <alignment horizontal="center" vertical="center"/>
    </xf>
    <xf numFmtId="0" fontId="1" fillId="0" borderId="0" xfId="0" applyFont="1" applyAlignment="1">
      <alignment vertical="center"/>
    </xf>
    <xf numFmtId="0" fontId="17" fillId="0" borderId="0" xfId="0" applyFont="1" applyAlignment="1">
      <alignment vertical="center"/>
    </xf>
    <xf numFmtId="0" fontId="1" fillId="17" borderId="0" xfId="0" applyFont="1" applyFill="1" applyAlignment="1">
      <alignment vertical="center"/>
    </xf>
    <xf numFmtId="0" fontId="1" fillId="17" borderId="0" xfId="0" applyFont="1" applyFill="1" applyAlignment="1">
      <alignment horizontal="center" vertical="center"/>
    </xf>
    <xf numFmtId="4" fontId="1" fillId="8" borderId="0" xfId="0" applyNumberFormat="1" applyFont="1" applyFill="1" applyAlignment="1">
      <alignment horizontal="center" vertical="center"/>
    </xf>
    <xf numFmtId="4" fontId="14" fillId="17" borderId="7" xfId="0" applyNumberFormat="1" applyFont="1" applyFill="1" applyBorder="1" applyAlignment="1">
      <alignment horizontal="right" vertical="center"/>
    </xf>
    <xf numFmtId="4" fontId="1" fillId="4" borderId="0" xfId="0" applyNumberFormat="1" applyFont="1" applyFill="1" applyAlignment="1">
      <alignment horizontal="left" vertical="center"/>
    </xf>
    <xf numFmtId="0" fontId="1" fillId="17" borderId="0" xfId="0" applyFont="1" applyFill="1" applyAlignment="1">
      <alignment horizontal="left" vertical="center"/>
    </xf>
    <xf numFmtId="4" fontId="1" fillId="17" borderId="0" xfId="0" applyNumberFormat="1" applyFont="1" applyFill="1" applyAlignment="1">
      <alignment horizontal="left" vertical="center"/>
    </xf>
    <xf numFmtId="0" fontId="31" fillId="4" borderId="41" xfId="0" applyFont="1" applyFill="1" applyBorder="1" applyAlignment="1">
      <alignment horizontal="left" vertical="center"/>
    </xf>
    <xf numFmtId="0" fontId="14" fillId="4" borderId="41" xfId="0" applyFont="1" applyFill="1" applyBorder="1" applyAlignment="1">
      <alignment horizontal="right" vertical="center"/>
    </xf>
    <xf numFmtId="4" fontId="1" fillId="0" borderId="0" xfId="0" applyNumberFormat="1" applyFont="1" applyAlignment="1">
      <alignment horizontal="right" vertical="center"/>
    </xf>
    <xf numFmtId="0" fontId="1" fillId="8" borderId="0" xfId="0" applyFont="1" applyFill="1" applyAlignment="1">
      <alignment horizontal="left" vertical="center"/>
    </xf>
    <xf numFmtId="4" fontId="1" fillId="8" borderId="0" xfId="0" applyNumberFormat="1" applyFont="1" applyFill="1" applyAlignment="1">
      <alignment horizontal="right" vertical="center"/>
    </xf>
    <xf numFmtId="0" fontId="1" fillId="0" borderId="41" xfId="0" applyFont="1" applyBorder="1" applyAlignment="1">
      <alignment horizontal="left" vertical="center"/>
    </xf>
    <xf numFmtId="4" fontId="1" fillId="0" borderId="41" xfId="0" applyNumberFormat="1" applyFont="1" applyBorder="1" applyAlignment="1">
      <alignment horizontal="right" vertical="center"/>
    </xf>
    <xf numFmtId="0" fontId="19" fillId="18" borderId="0" xfId="0" applyFont="1" applyFill="1" applyAlignment="1">
      <alignment horizontal="left" vertical="center"/>
    </xf>
    <xf numFmtId="10" fontId="16" fillId="4" borderId="7" xfId="2" applyNumberFormat="1" applyFont="1" applyFill="1" applyBorder="1" applyAlignment="1">
      <alignment horizontal="right" vertical="center"/>
    </xf>
    <xf numFmtId="164" fontId="14" fillId="19" borderId="8" xfId="0" applyNumberFormat="1" applyFont="1" applyFill="1" applyBorder="1" applyAlignment="1">
      <alignment vertical="center"/>
    </xf>
    <xf numFmtId="4" fontId="14" fillId="19" borderId="7" xfId="0" applyNumberFormat="1" applyFont="1" applyFill="1" applyBorder="1" applyAlignment="1">
      <alignment horizontal="right" vertical="center"/>
    </xf>
    <xf numFmtId="4" fontId="16" fillId="4" borderId="17" xfId="0" applyNumberFormat="1" applyFont="1" applyFill="1" applyBorder="1" applyAlignment="1">
      <alignment horizontal="right" vertical="center"/>
    </xf>
    <xf numFmtId="10" fontId="16" fillId="4" borderId="30" xfId="2" applyNumberFormat="1" applyFont="1" applyFill="1" applyBorder="1" applyAlignment="1">
      <alignment horizontal="right" vertical="center"/>
    </xf>
    <xf numFmtId="4" fontId="19" fillId="18" borderId="0" xfId="0" applyNumberFormat="1" applyFont="1" applyFill="1" applyAlignment="1">
      <alignment horizontal="left" vertical="center"/>
    </xf>
    <xf numFmtId="4" fontId="21" fillId="18" borderId="0" xfId="0" applyNumberFormat="1" applyFont="1" applyFill="1" applyAlignment="1">
      <alignment horizontal="left" vertical="center"/>
    </xf>
    <xf numFmtId="164" fontId="14" fillId="17" borderId="20" xfId="0" applyNumberFormat="1" applyFont="1" applyFill="1" applyBorder="1" applyAlignment="1">
      <alignment vertical="center"/>
    </xf>
    <xf numFmtId="164" fontId="14" fillId="10" borderId="20" xfId="0" applyNumberFormat="1" applyFont="1" applyFill="1" applyBorder="1" applyAlignment="1">
      <alignment vertical="center"/>
    </xf>
    <xf numFmtId="0" fontId="14" fillId="0" borderId="0" xfId="0" applyFont="1" applyAlignment="1">
      <alignment vertical="center"/>
    </xf>
    <xf numFmtId="0" fontId="12" fillId="0" borderId="0" xfId="0" applyFont="1" applyAlignment="1">
      <alignment vertical="center"/>
    </xf>
    <xf numFmtId="0" fontId="1" fillId="9" borderId="0" xfId="0" applyFont="1" applyFill="1" applyAlignment="1">
      <alignment vertical="center"/>
    </xf>
    <xf numFmtId="164" fontId="14" fillId="4" borderId="6" xfId="0" applyNumberFormat="1" applyFont="1" applyFill="1" applyBorder="1" applyAlignment="1">
      <alignment vertical="center"/>
    </xf>
    <xf numFmtId="164" fontId="14" fillId="4" borderId="8" xfId="0" applyNumberFormat="1" applyFont="1" applyFill="1" applyBorder="1" applyAlignment="1">
      <alignment vertical="center"/>
    </xf>
    <xf numFmtId="164" fontId="21" fillId="9" borderId="8" xfId="0" applyNumberFormat="1" applyFont="1" applyFill="1" applyBorder="1" applyAlignment="1">
      <alignment vertical="center"/>
    </xf>
    <xf numFmtId="10" fontId="19" fillId="9" borderId="7" xfId="2" applyNumberFormat="1" applyFont="1" applyFill="1" applyBorder="1" applyAlignment="1">
      <alignment horizontal="center" vertical="center"/>
    </xf>
    <xf numFmtId="164" fontId="32" fillId="4" borderId="6" xfId="0" applyNumberFormat="1" applyFont="1" applyFill="1" applyBorder="1" applyAlignment="1">
      <alignment vertical="center"/>
    </xf>
    <xf numFmtId="164" fontId="32" fillId="4" borderId="8" xfId="0" applyNumberFormat="1" applyFont="1" applyFill="1" applyBorder="1" applyAlignment="1">
      <alignment vertical="center"/>
    </xf>
    <xf numFmtId="0" fontId="1" fillId="8" borderId="0" xfId="0" applyFont="1" applyFill="1" applyAlignment="1">
      <alignment vertical="center"/>
    </xf>
    <xf numFmtId="0" fontId="11" fillId="0" borderId="0" xfId="0" applyFont="1" applyAlignment="1">
      <alignment vertical="center"/>
    </xf>
    <xf numFmtId="4" fontId="16" fillId="4" borderId="30" xfId="0" applyNumberFormat="1" applyFont="1" applyFill="1" applyBorder="1" applyAlignment="1">
      <alignment horizontal="right" vertical="center"/>
    </xf>
    <xf numFmtId="164" fontId="32" fillId="4" borderId="15" xfId="0" applyNumberFormat="1" applyFont="1" applyFill="1" applyBorder="1" applyAlignment="1">
      <alignment vertical="center"/>
    </xf>
    <xf numFmtId="164" fontId="33" fillId="8" borderId="8" xfId="0" applyNumberFormat="1" applyFont="1" applyFill="1" applyBorder="1" applyAlignment="1">
      <alignment vertical="center"/>
    </xf>
    <xf numFmtId="9" fontId="19" fillId="8" borderId="7" xfId="2" applyFont="1" applyFill="1" applyBorder="1" applyAlignment="1">
      <alignment horizontal="center" vertical="center"/>
    </xf>
    <xf numFmtId="0" fontId="34" fillId="7" borderId="0" xfId="0" applyFont="1" applyFill="1" applyAlignment="1">
      <alignment horizontal="center" vertical="center"/>
    </xf>
    <xf numFmtId="0" fontId="1" fillId="7" borderId="0" xfId="0" applyFont="1" applyFill="1" applyAlignment="1">
      <alignment vertical="center"/>
    </xf>
    <xf numFmtId="0" fontId="2" fillId="7" borderId="0" xfId="0" applyFont="1" applyFill="1" applyAlignment="1">
      <alignment horizontal="center" vertical="center"/>
    </xf>
    <xf numFmtId="0" fontId="0" fillId="7" borderId="0" xfId="0" applyFill="1" applyAlignment="1">
      <alignment horizontal="center" vertical="center"/>
    </xf>
    <xf numFmtId="164" fontId="14" fillId="4" borderId="4" xfId="0" applyNumberFormat="1" applyFont="1" applyFill="1" applyBorder="1" applyAlignment="1">
      <alignment horizontal="left" vertical="center"/>
    </xf>
    <xf numFmtId="164" fontId="14" fillId="4" borderId="5" xfId="0" applyNumberFormat="1" applyFont="1" applyFill="1" applyBorder="1" applyAlignment="1">
      <alignment horizontal="left" vertical="center"/>
    </xf>
    <xf numFmtId="164" fontId="14" fillId="4" borderId="20" xfId="0" applyNumberFormat="1" applyFont="1" applyFill="1" applyBorder="1" applyAlignment="1">
      <alignment vertical="center"/>
    </xf>
    <xf numFmtId="4" fontId="35" fillId="4" borderId="14" xfId="0" applyNumberFormat="1" applyFont="1" applyFill="1" applyBorder="1" applyAlignment="1">
      <alignment horizontal="right" vertical="center"/>
    </xf>
    <xf numFmtId="4" fontId="36" fillId="20" borderId="14" xfId="0" applyNumberFormat="1" applyFont="1" applyFill="1" applyBorder="1" applyAlignment="1">
      <alignment horizontal="right" vertical="center"/>
    </xf>
    <xf numFmtId="164" fontId="14" fillId="4" borderId="37" xfId="0" applyNumberFormat="1" applyFont="1" applyFill="1" applyBorder="1" applyAlignment="1">
      <alignment vertical="center"/>
    </xf>
    <xf numFmtId="4" fontId="36" fillId="14" borderId="14" xfId="0" applyNumberFormat="1" applyFont="1" applyFill="1" applyBorder="1" applyAlignment="1">
      <alignment horizontal="right" vertical="center"/>
    </xf>
    <xf numFmtId="4" fontId="37" fillId="21" borderId="14" xfId="0" applyNumberFormat="1" applyFont="1" applyFill="1" applyBorder="1" applyAlignment="1">
      <alignment horizontal="right" vertical="center"/>
    </xf>
    <xf numFmtId="4" fontId="1" fillId="8" borderId="0" xfId="0" applyNumberFormat="1" applyFont="1" applyFill="1" applyAlignment="1">
      <alignment vertical="center"/>
    </xf>
    <xf numFmtId="9" fontId="36" fillId="20" borderId="14" xfId="2" applyFont="1" applyFill="1" applyBorder="1" applyAlignment="1">
      <alignment horizontal="center" vertical="center"/>
    </xf>
    <xf numFmtId="4" fontId="16" fillId="4" borderId="50" xfId="0" applyNumberFormat="1" applyFont="1" applyFill="1" applyBorder="1" applyAlignment="1">
      <alignment horizontal="right" vertical="center"/>
    </xf>
    <xf numFmtId="4" fontId="16" fillId="4" borderId="45" xfId="0" applyNumberFormat="1" applyFont="1" applyFill="1" applyBorder="1" applyAlignment="1">
      <alignment horizontal="right" vertical="center"/>
    </xf>
    <xf numFmtId="0" fontId="9" fillId="0" borderId="0" xfId="1" applyFont="1"/>
    <xf numFmtId="0" fontId="1" fillId="7" borderId="0" xfId="0" applyFont="1" applyFill="1" applyAlignment="1">
      <alignment horizontal="center" vertical="center"/>
    </xf>
    <xf numFmtId="0" fontId="6" fillId="0" borderId="0" xfId="0" applyFont="1" applyAlignment="1">
      <alignment horizontal="left" vertical="center"/>
    </xf>
    <xf numFmtId="0" fontId="7" fillId="0" borderId="0" xfId="0" applyFont="1" applyAlignment="1">
      <alignment horizontal="center" vertical="center"/>
    </xf>
    <xf numFmtId="0" fontId="7" fillId="0" borderId="0" xfId="0" applyFont="1" applyAlignment="1">
      <alignment horizontal="left" vertical="center"/>
    </xf>
    <xf numFmtId="0" fontId="8" fillId="0" borderId="0" xfId="0" applyFont="1" applyAlignment="1">
      <alignment horizontal="right" vertical="center"/>
    </xf>
    <xf numFmtId="0" fontId="38" fillId="0" borderId="0" xfId="0" applyFont="1" applyAlignment="1">
      <alignment horizontal="left" vertical="center"/>
    </xf>
    <xf numFmtId="0" fontId="9" fillId="0" borderId="0" xfId="1" applyFont="1" applyAlignment="1">
      <alignment horizontal="left" vertical="top"/>
    </xf>
    <xf numFmtId="0" fontId="9" fillId="0" borderId="0" xfId="1" applyFont="1" applyAlignment="1">
      <alignment vertical="center"/>
    </xf>
    <xf numFmtId="0" fontId="10" fillId="0" borderId="0" xfId="0" applyFont="1" applyAlignment="1">
      <alignment horizontal="center" vertical="center"/>
    </xf>
    <xf numFmtId="0" fontId="1" fillId="0" borderId="0" xfId="0" applyFont="1" applyAlignment="1">
      <alignment horizontal="right" vertical="center"/>
    </xf>
    <xf numFmtId="0" fontId="11" fillId="0" borderId="0" xfId="0" applyFont="1" applyAlignment="1">
      <alignment horizontal="right" vertical="center"/>
    </xf>
    <xf numFmtId="4" fontId="19" fillId="23" borderId="7" xfId="0" applyNumberFormat="1" applyFont="1" applyFill="1" applyBorder="1" applyAlignment="1">
      <alignment horizontal="right" vertical="center"/>
    </xf>
    <xf numFmtId="4" fontId="16" fillId="17" borderId="7" xfId="0" applyNumberFormat="1" applyFont="1" applyFill="1" applyBorder="1" applyAlignment="1">
      <alignment horizontal="right" vertical="center"/>
    </xf>
    <xf numFmtId="0" fontId="2" fillId="0" borderId="0" xfId="0" applyFont="1" applyAlignment="1">
      <alignment vertical="center"/>
    </xf>
    <xf numFmtId="164" fontId="21" fillId="23" borderId="8" xfId="0" applyNumberFormat="1" applyFont="1" applyFill="1" applyBorder="1" applyAlignment="1">
      <alignment vertical="center"/>
    </xf>
    <xf numFmtId="0" fontId="19" fillId="9" borderId="0" xfId="0" applyFont="1" applyFill="1" applyAlignment="1">
      <alignment horizontal="left" vertical="center"/>
    </xf>
    <xf numFmtId="0" fontId="2" fillId="9" borderId="0" xfId="0" applyFont="1" applyFill="1" applyAlignment="1">
      <alignment vertical="center"/>
    </xf>
    <xf numFmtId="164" fontId="2" fillId="9" borderId="0" xfId="3" applyFont="1" applyFill="1" applyAlignment="1">
      <alignment vertical="center"/>
    </xf>
    <xf numFmtId="9" fontId="2" fillId="9" borderId="0" xfId="0" applyNumberFormat="1" applyFont="1" applyFill="1" applyAlignment="1">
      <alignment vertical="center"/>
    </xf>
    <xf numFmtId="9" fontId="2" fillId="9" borderId="0" xfId="2" applyFont="1" applyFill="1" applyAlignment="1">
      <alignment vertical="center"/>
    </xf>
    <xf numFmtId="164" fontId="2" fillId="23" borderId="0" xfId="0" applyNumberFormat="1" applyFont="1" applyFill="1" applyAlignment="1">
      <alignment vertical="center"/>
    </xf>
    <xf numFmtId="4" fontId="1" fillId="0" borderId="0" xfId="0" applyNumberFormat="1" applyFont="1" applyAlignment="1">
      <alignment horizontal="left" vertical="center"/>
    </xf>
    <xf numFmtId="4" fontId="14" fillId="0" borderId="0" xfId="0" applyNumberFormat="1" applyFont="1" applyAlignment="1">
      <alignment horizontal="left" vertical="center"/>
    </xf>
    <xf numFmtId="2" fontId="1" fillId="0" borderId="0" xfId="2" applyNumberFormat="1" applyFont="1" applyFill="1" applyAlignment="1">
      <alignment horizontal="left" vertical="center"/>
    </xf>
    <xf numFmtId="0" fontId="1" fillId="0" borderId="51" xfId="0" applyFont="1" applyBorder="1" applyAlignment="1">
      <alignment horizontal="left" vertical="center"/>
    </xf>
    <xf numFmtId="0" fontId="40" fillId="0" borderId="0" xfId="0" applyFont="1" applyAlignment="1">
      <alignment horizontal="left" vertical="center"/>
    </xf>
    <xf numFmtId="0" fontId="40" fillId="0" borderId="51" xfId="0" applyFont="1" applyBorder="1" applyAlignment="1">
      <alignment horizontal="left" vertical="center"/>
    </xf>
    <xf numFmtId="0" fontId="1" fillId="4" borderId="51" xfId="0" applyFont="1" applyFill="1" applyBorder="1" applyAlignment="1">
      <alignment horizontal="left" vertical="center"/>
    </xf>
    <xf numFmtId="164" fontId="3" fillId="4" borderId="4" xfId="0" applyNumberFormat="1" applyFont="1" applyFill="1" applyBorder="1" applyAlignment="1" applyProtection="1">
      <alignment horizontal="left" vertical="center"/>
      <protection locked="0"/>
    </xf>
    <xf numFmtId="0" fontId="3" fillId="4" borderId="52" xfId="0" applyFont="1" applyFill="1" applyBorder="1" applyAlignment="1" applyProtection="1">
      <alignment horizontal="left" vertical="center"/>
      <protection locked="0"/>
    </xf>
    <xf numFmtId="164" fontId="3" fillId="4" borderId="52" xfId="0" applyNumberFormat="1" applyFont="1" applyFill="1" applyBorder="1" applyAlignment="1" applyProtection="1">
      <alignment horizontal="left" vertical="center"/>
      <protection locked="0"/>
    </xf>
    <xf numFmtId="164" fontId="3" fillId="4" borderId="48" xfId="0" applyNumberFormat="1" applyFont="1" applyFill="1" applyBorder="1" applyAlignment="1">
      <alignment horizontal="left" vertical="center"/>
    </xf>
    <xf numFmtId="0" fontId="2" fillId="7" borderId="32" xfId="0" applyFont="1" applyFill="1" applyBorder="1" applyAlignment="1" applyProtection="1">
      <alignment horizontal="center" vertical="center"/>
      <protection locked="0"/>
    </xf>
    <xf numFmtId="0" fontId="2" fillId="7" borderId="53" xfId="0" applyFont="1" applyFill="1" applyBorder="1" applyAlignment="1" applyProtection="1">
      <alignment horizontal="center" vertical="center"/>
      <protection locked="0"/>
    </xf>
    <xf numFmtId="164" fontId="2" fillId="7" borderId="31" xfId="0" applyNumberFormat="1" applyFont="1" applyFill="1" applyBorder="1" applyAlignment="1" applyProtection="1">
      <alignment horizontal="right" vertical="center"/>
      <protection locked="0"/>
    </xf>
    <xf numFmtId="164" fontId="2" fillId="7" borderId="32" xfId="0" applyNumberFormat="1" applyFont="1" applyFill="1" applyBorder="1" applyAlignment="1" applyProtection="1">
      <alignment horizontal="right" vertical="center"/>
      <protection locked="0"/>
    </xf>
    <xf numFmtId="164" fontId="2" fillId="7" borderId="54" xfId="0" applyNumberFormat="1" applyFont="1" applyFill="1" applyBorder="1" applyAlignment="1" applyProtection="1">
      <alignment horizontal="right" vertical="center"/>
      <protection locked="0"/>
    </xf>
    <xf numFmtId="164" fontId="2" fillId="7" borderId="53" xfId="0" applyNumberFormat="1" applyFont="1" applyFill="1" applyBorder="1" applyAlignment="1" applyProtection="1">
      <alignment horizontal="right" vertical="center"/>
      <protection locked="0"/>
    </xf>
    <xf numFmtId="164" fontId="41" fillId="4" borderId="8" xfId="0" applyNumberFormat="1" applyFont="1" applyFill="1" applyBorder="1" applyAlignment="1" applyProtection="1">
      <alignment horizontal="left" vertical="center"/>
      <protection locked="0"/>
    </xf>
    <xf numFmtId="164" fontId="41" fillId="4" borderId="54" xfId="0" applyNumberFormat="1" applyFont="1" applyFill="1" applyBorder="1" applyAlignment="1" applyProtection="1">
      <alignment horizontal="left" vertical="center"/>
      <protection locked="0"/>
    </xf>
    <xf numFmtId="4" fontId="2" fillId="7" borderId="45" xfId="0" applyNumberFormat="1" applyFont="1" applyFill="1" applyBorder="1" applyAlignment="1" applyProtection="1">
      <alignment horizontal="right" vertical="center"/>
      <protection locked="0"/>
    </xf>
    <xf numFmtId="0" fontId="42" fillId="0" borderId="0" xfId="0" applyFont="1"/>
    <xf numFmtId="0" fontId="23" fillId="23" borderId="0" xfId="0" applyFont="1" applyFill="1"/>
    <xf numFmtId="4" fontId="0" fillId="7" borderId="0" xfId="0" applyNumberFormat="1" applyFill="1"/>
    <xf numFmtId="0" fontId="0" fillId="4" borderId="10" xfId="0" applyFill="1" applyBorder="1"/>
    <xf numFmtId="164" fontId="2" fillId="9" borderId="0" xfId="0" applyNumberFormat="1" applyFont="1" applyFill="1" applyAlignment="1">
      <alignment vertical="center"/>
    </xf>
    <xf numFmtId="4" fontId="2" fillId="0" borderId="0" xfId="0" applyNumberFormat="1" applyFont="1" applyAlignment="1">
      <alignment vertical="center"/>
    </xf>
    <xf numFmtId="164" fontId="2" fillId="0" borderId="0" xfId="0" applyNumberFormat="1" applyFont="1" applyAlignment="1">
      <alignment vertical="center"/>
    </xf>
    <xf numFmtId="4" fontId="2" fillId="24" borderId="0" xfId="0" applyNumberFormat="1" applyFont="1" applyFill="1" applyAlignment="1">
      <alignment vertical="center"/>
    </xf>
    <xf numFmtId="0" fontId="2" fillId="24" borderId="0" xfId="0" applyFont="1" applyFill="1" applyAlignment="1">
      <alignment vertical="center"/>
    </xf>
    <xf numFmtId="9" fontId="16" fillId="4" borderId="7" xfId="2" applyFont="1" applyFill="1" applyBorder="1" applyAlignment="1">
      <alignment horizontal="right" vertical="center"/>
    </xf>
    <xf numFmtId="0" fontId="2" fillId="7" borderId="18" xfId="0" applyFont="1" applyFill="1" applyBorder="1" applyAlignment="1" applyProtection="1">
      <alignment horizontal="left" vertical="center"/>
      <protection locked="0"/>
    </xf>
    <xf numFmtId="0" fontId="2" fillId="7" borderId="7" xfId="0" applyFont="1" applyFill="1" applyBorder="1" applyAlignment="1" applyProtection="1">
      <alignment horizontal="left" vertical="center"/>
      <protection locked="0"/>
    </xf>
    <xf numFmtId="0" fontId="2" fillId="7" borderId="7" xfId="0" applyFont="1" applyFill="1" applyBorder="1" applyAlignment="1" applyProtection="1">
      <alignment horizontal="center" vertical="center"/>
      <protection locked="0"/>
    </xf>
    <xf numFmtId="0" fontId="1" fillId="7" borderId="0" xfId="0" applyFont="1" applyFill="1" applyAlignment="1">
      <alignment horizontal="left" vertical="center"/>
    </xf>
    <xf numFmtId="0" fontId="40" fillId="7" borderId="0" xfId="0" applyFont="1" applyFill="1" applyAlignment="1">
      <alignment horizontal="left" vertical="center"/>
    </xf>
    <xf numFmtId="0" fontId="43" fillId="25" borderId="0" xfId="0" applyFont="1" applyFill="1" applyAlignment="1">
      <alignment horizontal="center" vertical="center"/>
    </xf>
    <xf numFmtId="0" fontId="1" fillId="2" borderId="0" xfId="0" applyFont="1" applyFill="1" applyAlignment="1" applyProtection="1">
      <alignment horizontal="center" vertical="center"/>
      <protection locked="0"/>
    </xf>
    <xf numFmtId="0" fontId="14" fillId="7" borderId="0" xfId="0" applyFont="1" applyFill="1" applyAlignment="1">
      <alignment vertical="center"/>
    </xf>
    <xf numFmtId="164" fontId="14" fillId="4" borderId="28" xfId="0" applyNumberFormat="1" applyFont="1" applyFill="1" applyBorder="1" applyAlignment="1">
      <alignment horizontal="left" vertical="center"/>
    </xf>
    <xf numFmtId="164" fontId="14" fillId="4" borderId="29" xfId="0" applyNumberFormat="1" applyFont="1" applyFill="1" applyBorder="1" applyAlignment="1">
      <alignment horizontal="right" vertical="center"/>
    </xf>
    <xf numFmtId="164" fontId="14" fillId="4" borderId="59" xfId="0" applyNumberFormat="1" applyFont="1" applyFill="1" applyBorder="1" applyAlignment="1">
      <alignment horizontal="right" vertical="center"/>
    </xf>
    <xf numFmtId="0" fontId="1" fillId="4" borderId="63" xfId="0" applyFont="1" applyFill="1" applyBorder="1" applyAlignment="1">
      <alignment horizontal="center" vertical="center"/>
    </xf>
    <xf numFmtId="9" fontId="2" fillId="7" borderId="65" xfId="0" applyNumberFormat="1" applyFont="1" applyFill="1" applyBorder="1" applyAlignment="1" applyProtection="1">
      <alignment horizontal="center" vertical="center"/>
      <protection locked="0"/>
    </xf>
    <xf numFmtId="0" fontId="1" fillId="4" borderId="64" xfId="0" applyFont="1" applyFill="1" applyBorder="1" applyAlignment="1">
      <alignment horizontal="center" vertical="center"/>
    </xf>
    <xf numFmtId="0" fontId="0" fillId="7" borderId="0" xfId="0" applyFill="1"/>
    <xf numFmtId="14" fontId="2" fillId="7" borderId="68" xfId="0" applyNumberFormat="1" applyFont="1" applyFill="1" applyBorder="1" applyAlignment="1" applyProtection="1">
      <alignment horizontal="center" vertical="center"/>
      <protection locked="0"/>
    </xf>
    <xf numFmtId="164" fontId="2" fillId="7" borderId="71" xfId="0" applyNumberFormat="1" applyFont="1" applyFill="1" applyBorder="1" applyAlignment="1" applyProtection="1">
      <alignment horizontal="right" vertical="center"/>
      <protection locked="0"/>
    </xf>
    <xf numFmtId="164" fontId="2" fillId="7" borderId="19" xfId="0" applyNumberFormat="1" applyFont="1" applyFill="1" applyBorder="1" applyAlignment="1" applyProtection="1">
      <alignment horizontal="right" vertical="center"/>
      <protection locked="0"/>
    </xf>
    <xf numFmtId="10" fontId="2" fillId="7" borderId="21" xfId="2" applyNumberFormat="1" applyFont="1" applyFill="1" applyBorder="1" applyAlignment="1" applyProtection="1">
      <alignment horizontal="center" vertical="center"/>
      <protection locked="0"/>
    </xf>
    <xf numFmtId="164" fontId="2" fillId="7" borderId="72" xfId="0" applyNumberFormat="1" applyFont="1" applyFill="1" applyBorder="1" applyAlignment="1" applyProtection="1">
      <alignment horizontal="right" vertical="center"/>
      <protection locked="0"/>
    </xf>
    <xf numFmtId="9" fontId="2" fillId="7" borderId="67" xfId="0" applyNumberFormat="1" applyFont="1" applyFill="1" applyBorder="1" applyAlignment="1" applyProtection="1">
      <alignment horizontal="center" vertical="center"/>
      <protection locked="0"/>
    </xf>
    <xf numFmtId="10" fontId="2" fillId="7" borderId="71" xfId="2" applyNumberFormat="1" applyFont="1" applyFill="1" applyBorder="1" applyAlignment="1" applyProtection="1">
      <alignment horizontal="center" vertical="center"/>
      <protection locked="0"/>
    </xf>
    <xf numFmtId="10" fontId="2" fillId="7" borderId="73" xfId="2" applyNumberFormat="1" applyFont="1" applyFill="1" applyBorder="1" applyAlignment="1" applyProtection="1">
      <alignment horizontal="center" vertical="center"/>
      <protection locked="0"/>
    </xf>
    <xf numFmtId="10" fontId="2" fillId="7" borderId="74" xfId="2" applyNumberFormat="1" applyFont="1" applyFill="1" applyBorder="1" applyAlignment="1" applyProtection="1">
      <alignment horizontal="center" vertical="center"/>
      <protection locked="0"/>
    </xf>
    <xf numFmtId="10" fontId="2" fillId="7" borderId="75" xfId="2" applyNumberFormat="1" applyFont="1" applyFill="1" applyBorder="1" applyAlignment="1" applyProtection="1">
      <alignment horizontal="center" vertical="center"/>
      <protection locked="0"/>
    </xf>
    <xf numFmtId="164" fontId="2" fillId="7" borderId="71" xfId="2" applyNumberFormat="1" applyFont="1" applyFill="1" applyBorder="1" applyAlignment="1" applyProtection="1">
      <alignment horizontal="center" vertical="center"/>
      <protection locked="0"/>
    </xf>
    <xf numFmtId="164" fontId="2" fillId="7" borderId="75" xfId="2" applyNumberFormat="1" applyFont="1" applyFill="1" applyBorder="1" applyAlignment="1" applyProtection="1">
      <alignment horizontal="center" vertical="center"/>
      <protection locked="0"/>
    </xf>
    <xf numFmtId="0" fontId="1" fillId="7" borderId="0" xfId="0" applyFont="1" applyFill="1" applyAlignment="1" applyProtection="1">
      <alignment horizontal="center" vertical="center"/>
      <protection locked="0"/>
    </xf>
    <xf numFmtId="164" fontId="7" fillId="4" borderId="18" xfId="0" applyNumberFormat="1" applyFont="1" applyFill="1" applyBorder="1" applyAlignment="1">
      <alignment horizontal="left" vertical="center"/>
    </xf>
    <xf numFmtId="164" fontId="7" fillId="4" borderId="33" xfId="0" applyNumberFormat="1" applyFont="1" applyFill="1" applyBorder="1" applyAlignment="1">
      <alignment horizontal="left" vertical="center"/>
    </xf>
    <xf numFmtId="164" fontId="3" fillId="4" borderId="4" xfId="0" applyNumberFormat="1" applyFont="1" applyFill="1" applyBorder="1" applyAlignment="1">
      <alignment horizontal="left" vertical="center"/>
    </xf>
    <xf numFmtId="164" fontId="3" fillId="4" borderId="5" xfId="0" applyNumberFormat="1" applyFont="1" applyFill="1" applyBorder="1" applyAlignment="1">
      <alignment horizontal="left" vertical="center"/>
    </xf>
    <xf numFmtId="164" fontId="2" fillId="7" borderId="45" xfId="0" applyNumberFormat="1" applyFont="1" applyFill="1" applyBorder="1" applyAlignment="1" applyProtection="1">
      <alignment horizontal="right" vertical="center"/>
      <protection locked="0"/>
    </xf>
    <xf numFmtId="0" fontId="19" fillId="27" borderId="0" xfId="0" applyFont="1" applyFill="1" applyAlignment="1">
      <alignment horizontal="left" vertical="center"/>
    </xf>
    <xf numFmtId="165" fontId="1" fillId="0" borderId="0" xfId="0" applyNumberFormat="1" applyFont="1" applyAlignment="1">
      <alignment horizontal="center" vertical="center"/>
    </xf>
    <xf numFmtId="165" fontId="19" fillId="22" borderId="0" xfId="0" applyNumberFormat="1" applyFont="1" applyFill="1" applyAlignment="1">
      <alignment horizontal="center" vertical="center"/>
    </xf>
    <xf numFmtId="165" fontId="19" fillId="27" borderId="0" xfId="0" applyNumberFormat="1" applyFont="1" applyFill="1" applyAlignment="1">
      <alignment horizontal="center" vertical="center"/>
    </xf>
    <xf numFmtId="0" fontId="1" fillId="28" borderId="0" xfId="0" applyFont="1" applyFill="1" applyAlignment="1">
      <alignment horizontal="left" vertical="center"/>
    </xf>
    <xf numFmtId="10" fontId="1" fillId="28" borderId="0" xfId="0" applyNumberFormat="1" applyFont="1" applyFill="1" applyAlignment="1">
      <alignment horizontal="center" vertical="center"/>
    </xf>
    <xf numFmtId="0" fontId="19" fillId="26" borderId="0" xfId="0" applyFont="1" applyFill="1" applyAlignment="1">
      <alignment horizontal="left" vertical="center"/>
    </xf>
    <xf numFmtId="10" fontId="19" fillId="26" borderId="0" xfId="0" applyNumberFormat="1" applyFont="1" applyFill="1" applyAlignment="1">
      <alignment horizontal="center" vertical="center"/>
    </xf>
    <xf numFmtId="0" fontId="19" fillId="22" borderId="0" xfId="0" applyFont="1" applyFill="1" applyAlignment="1">
      <alignment horizontal="left" vertical="center"/>
    </xf>
    <xf numFmtId="4" fontId="19" fillId="22" borderId="0" xfId="0" applyNumberFormat="1" applyFont="1" applyFill="1" applyAlignment="1">
      <alignment horizontal="center" vertical="center"/>
    </xf>
    <xf numFmtId="4" fontId="2" fillId="7" borderId="93" xfId="0" applyNumberFormat="1" applyFont="1" applyFill="1" applyBorder="1" applyAlignment="1" applyProtection="1">
      <alignment horizontal="right" vertical="center"/>
      <protection locked="0"/>
    </xf>
    <xf numFmtId="164" fontId="1" fillId="4" borderId="94" xfId="0" applyNumberFormat="1" applyFont="1" applyFill="1" applyBorder="1" applyAlignment="1">
      <alignment vertical="center"/>
    </xf>
    <xf numFmtId="4" fontId="2" fillId="7" borderId="95" xfId="0" applyNumberFormat="1" applyFont="1" applyFill="1" applyBorder="1" applyAlignment="1" applyProtection="1">
      <alignment horizontal="right" vertical="center"/>
      <protection locked="0"/>
    </xf>
    <xf numFmtId="164" fontId="1" fillId="4" borderId="96" xfId="0" applyNumberFormat="1" applyFont="1" applyFill="1" applyBorder="1" applyAlignment="1">
      <alignment vertical="center"/>
    </xf>
    <xf numFmtId="4" fontId="2" fillId="7" borderId="62" xfId="0" applyNumberFormat="1" applyFont="1" applyFill="1" applyBorder="1" applyAlignment="1" applyProtection="1">
      <alignment horizontal="right" vertical="center"/>
      <protection locked="0"/>
    </xf>
    <xf numFmtId="0" fontId="1" fillId="4" borderId="94" xfId="0" applyFont="1" applyFill="1" applyBorder="1" applyAlignment="1">
      <alignment horizontal="left" vertical="center"/>
    </xf>
    <xf numFmtId="164" fontId="1" fillId="4" borderId="97" xfId="0" applyNumberFormat="1" applyFont="1" applyFill="1" applyBorder="1" applyAlignment="1">
      <alignment vertical="center"/>
    </xf>
    <xf numFmtId="4" fontId="2" fillId="7" borderId="84" xfId="0" applyNumberFormat="1" applyFont="1" applyFill="1" applyBorder="1" applyAlignment="1" applyProtection="1">
      <alignment horizontal="right" vertical="center"/>
      <protection locked="0"/>
    </xf>
    <xf numFmtId="4" fontId="2" fillId="7" borderId="60" xfId="0" applyNumberFormat="1" applyFont="1" applyFill="1" applyBorder="1" applyAlignment="1" applyProtection="1">
      <alignment horizontal="right" vertical="center"/>
      <protection locked="0"/>
    </xf>
    <xf numFmtId="4" fontId="16" fillId="4" borderId="95" xfId="0" applyNumberFormat="1" applyFont="1" applyFill="1" applyBorder="1" applyAlignment="1">
      <alignment horizontal="right" vertical="center"/>
    </xf>
    <xf numFmtId="0" fontId="14" fillId="7" borderId="0" xfId="0" applyFont="1" applyFill="1" applyAlignment="1">
      <alignment horizontal="center" vertical="center"/>
    </xf>
    <xf numFmtId="4" fontId="16" fillId="4" borderId="93" xfId="0" applyNumberFormat="1" applyFont="1" applyFill="1" applyBorder="1" applyAlignment="1">
      <alignment horizontal="right" vertical="center"/>
    </xf>
    <xf numFmtId="4" fontId="1" fillId="0" borderId="0" xfId="0" applyNumberFormat="1" applyFont="1" applyAlignment="1">
      <alignment vertical="center"/>
    </xf>
    <xf numFmtId="10" fontId="2" fillId="7" borderId="7" xfId="0" applyNumberFormat="1" applyFont="1" applyFill="1" applyBorder="1" applyAlignment="1" applyProtection="1">
      <alignment horizontal="center" vertical="center"/>
      <protection locked="0"/>
    </xf>
    <xf numFmtId="0" fontId="1" fillId="4" borderId="6" xfId="0" applyFont="1" applyFill="1" applyBorder="1" applyAlignment="1">
      <alignment vertical="center"/>
    </xf>
    <xf numFmtId="0" fontId="1" fillId="4" borderId="8" xfId="0" applyFont="1" applyFill="1" applyBorder="1" applyAlignment="1">
      <alignment vertical="center"/>
    </xf>
    <xf numFmtId="0" fontId="1" fillId="4" borderId="94" xfId="0" applyFont="1" applyFill="1" applyBorder="1" applyAlignment="1">
      <alignment vertical="center"/>
    </xf>
    <xf numFmtId="0" fontId="3" fillId="6" borderId="4" xfId="0" applyFont="1" applyFill="1" applyBorder="1" applyAlignment="1">
      <alignment horizontal="left" vertical="center"/>
    </xf>
    <xf numFmtId="0" fontId="1" fillId="4" borderId="8" xfId="0" applyFont="1" applyFill="1" applyBorder="1" applyAlignment="1">
      <alignment horizontal="left" vertical="center"/>
    </xf>
    <xf numFmtId="10" fontId="19" fillId="30" borderId="0" xfId="2" applyNumberFormat="1" applyFont="1" applyFill="1" applyAlignment="1">
      <alignment horizontal="center" vertical="center"/>
    </xf>
    <xf numFmtId="4" fontId="23" fillId="30" borderId="42" xfId="0" applyNumberFormat="1" applyFont="1" applyFill="1" applyBorder="1"/>
    <xf numFmtId="0" fontId="0" fillId="0" borderId="0" xfId="0" applyAlignment="1">
      <alignment horizontal="center" vertical="center"/>
    </xf>
    <xf numFmtId="0" fontId="29" fillId="0" borderId="0" xfId="0" applyFont="1" applyAlignment="1">
      <alignment horizontal="center" vertical="center"/>
    </xf>
    <xf numFmtId="0" fontId="2" fillId="0" borderId="34" xfId="0" applyFont="1" applyBorder="1" applyAlignment="1">
      <alignment horizontal="center" vertical="center"/>
    </xf>
    <xf numFmtId="0" fontId="24" fillId="0" borderId="0" xfId="0" applyFont="1" applyAlignment="1">
      <alignment horizontal="center" vertical="center"/>
    </xf>
    <xf numFmtId="4" fontId="2" fillId="0" borderId="36" xfId="0" applyNumberFormat="1" applyFont="1" applyBorder="1" applyAlignment="1">
      <alignment horizontal="center" vertical="center"/>
    </xf>
    <xf numFmtId="2" fontId="0" fillId="0" borderId="0" xfId="3" applyNumberFormat="1" applyFont="1" applyAlignment="1">
      <alignment horizontal="center" vertical="center"/>
    </xf>
    <xf numFmtId="4" fontId="2" fillId="7" borderId="36" xfId="0" applyNumberFormat="1" applyFont="1" applyFill="1" applyBorder="1" applyAlignment="1">
      <alignment horizontal="center" vertical="center"/>
    </xf>
    <xf numFmtId="164" fontId="14" fillId="6" borderId="4"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164" fontId="1" fillId="4" borderId="20" xfId="0" applyNumberFormat="1" applyFont="1" applyFill="1" applyBorder="1" applyAlignment="1">
      <alignment horizontal="center" vertical="center"/>
    </xf>
    <xf numFmtId="4" fontId="25" fillId="7" borderId="14" xfId="0" applyNumberFormat="1" applyFont="1" applyFill="1" applyBorder="1" applyAlignment="1" applyProtection="1">
      <alignment horizontal="center" vertical="center"/>
      <protection locked="0"/>
    </xf>
    <xf numFmtId="164" fontId="1" fillId="4" borderId="37" xfId="0" applyNumberFormat="1" applyFont="1" applyFill="1" applyBorder="1" applyAlignment="1">
      <alignment horizontal="center" vertical="center"/>
    </xf>
    <xf numFmtId="4" fontId="25" fillId="11" borderId="14" xfId="0" applyNumberFormat="1" applyFont="1" applyFill="1" applyBorder="1" applyAlignment="1" applyProtection="1">
      <alignment horizontal="center" vertical="center"/>
      <protection locked="0"/>
    </xf>
    <xf numFmtId="4" fontId="36" fillId="27" borderId="14" xfId="0" applyNumberFormat="1" applyFont="1" applyFill="1" applyBorder="1" applyAlignment="1" applyProtection="1">
      <alignment horizontal="center" vertical="center"/>
      <protection locked="0"/>
    </xf>
    <xf numFmtId="4" fontId="26" fillId="4" borderId="14" xfId="0" applyNumberFormat="1" applyFont="1" applyFill="1" applyBorder="1" applyAlignment="1">
      <alignment horizontal="center" vertical="center"/>
    </xf>
    <xf numFmtId="10" fontId="26" fillId="4" borderId="14" xfId="2" applyNumberFormat="1" applyFont="1" applyFill="1" applyBorder="1" applyAlignment="1">
      <alignment horizontal="center" vertical="center"/>
    </xf>
    <xf numFmtId="164" fontId="1" fillId="4" borderId="38" xfId="0" applyNumberFormat="1" applyFont="1" applyFill="1" applyBorder="1" applyAlignment="1">
      <alignment horizontal="center" vertical="center"/>
    </xf>
    <xf numFmtId="10" fontId="26" fillId="4" borderId="39" xfId="2" applyNumberFormat="1" applyFont="1" applyFill="1" applyBorder="1" applyAlignment="1">
      <alignment horizontal="center" vertical="center"/>
    </xf>
    <xf numFmtId="164" fontId="21" fillId="12" borderId="13" xfId="0" applyNumberFormat="1" applyFont="1" applyFill="1" applyBorder="1" applyAlignment="1">
      <alignment horizontal="center" vertical="center"/>
    </xf>
    <xf numFmtId="4" fontId="27" fillId="12" borderId="40" xfId="0" applyNumberFormat="1" applyFont="1" applyFill="1" applyBorder="1" applyAlignment="1">
      <alignment horizontal="center" vertical="center"/>
    </xf>
    <xf numFmtId="4" fontId="19" fillId="8" borderId="0" xfId="0" applyNumberFormat="1" applyFont="1" applyFill="1" applyAlignment="1">
      <alignment horizontal="center" vertical="center"/>
    </xf>
    <xf numFmtId="0" fontId="28" fillId="0" borderId="0" xfId="0" applyFont="1" applyAlignment="1">
      <alignment horizontal="center" vertical="center"/>
    </xf>
    <xf numFmtId="0" fontId="0" fillId="4" borderId="41" xfId="0" applyFill="1" applyBorder="1" applyAlignment="1">
      <alignment horizontal="center" vertical="center"/>
    </xf>
    <xf numFmtId="10" fontId="0" fillId="0" borderId="0" xfId="0" applyNumberFormat="1" applyAlignment="1">
      <alignment horizontal="center" vertical="center"/>
    </xf>
    <xf numFmtId="0" fontId="0" fillId="0" borderId="41" xfId="0" applyBorder="1" applyAlignment="1">
      <alignment horizontal="center" vertical="center"/>
    </xf>
    <xf numFmtId="4" fontId="0" fillId="0" borderId="42" xfId="0" applyNumberFormat="1" applyBorder="1" applyAlignment="1">
      <alignment horizontal="center" vertical="center"/>
    </xf>
    <xf numFmtId="0" fontId="0" fillId="0" borderId="43" xfId="0" applyBorder="1" applyAlignment="1">
      <alignment horizontal="center" vertical="center"/>
    </xf>
    <xf numFmtId="4" fontId="23" fillId="30" borderId="42" xfId="0" applyNumberFormat="1" applyFont="1" applyFill="1" applyBorder="1" applyAlignment="1">
      <alignment horizontal="center" vertical="center"/>
    </xf>
    <xf numFmtId="4" fontId="0" fillId="0" borderId="0" xfId="0" applyNumberFormat="1" applyAlignment="1">
      <alignment horizontal="center" vertical="center"/>
    </xf>
    <xf numFmtId="4" fontId="0" fillId="0" borderId="41" xfId="0" applyNumberFormat="1" applyBorder="1" applyAlignment="1">
      <alignment horizontal="center" vertical="center"/>
    </xf>
    <xf numFmtId="0" fontId="22" fillId="8" borderId="0" xfId="0" applyFont="1" applyFill="1" applyAlignment="1">
      <alignment horizontal="center" vertical="center"/>
    </xf>
    <xf numFmtId="4" fontId="22" fillId="8" borderId="0" xfId="0" applyNumberFormat="1" applyFont="1" applyFill="1" applyAlignment="1">
      <alignment horizontal="center" vertical="center"/>
    </xf>
    <xf numFmtId="0" fontId="22" fillId="11" borderId="0" xfId="0" applyFont="1" applyFill="1" applyAlignment="1">
      <alignment horizontal="center" vertical="center"/>
    </xf>
    <xf numFmtId="4" fontId="22" fillId="11" borderId="0" xfId="0" applyNumberFormat="1" applyFont="1" applyFill="1" applyAlignment="1">
      <alignment horizontal="center" vertical="center"/>
    </xf>
    <xf numFmtId="0" fontId="22" fillId="13" borderId="0" xfId="0" applyFont="1" applyFill="1" applyAlignment="1">
      <alignment horizontal="center" vertical="center"/>
    </xf>
    <xf numFmtId="4" fontId="22" fillId="13" borderId="0" xfId="0" applyNumberFormat="1" applyFont="1" applyFill="1" applyAlignment="1">
      <alignment horizontal="center" vertical="center"/>
    </xf>
    <xf numFmtId="0" fontId="22" fillId="14" borderId="0" xfId="0" applyFont="1" applyFill="1" applyAlignment="1">
      <alignment horizontal="center" vertical="center"/>
    </xf>
    <xf numFmtId="4" fontId="22" fillId="14" borderId="0" xfId="0" applyNumberFormat="1" applyFont="1" applyFill="1" applyAlignment="1">
      <alignment horizontal="center" vertical="center"/>
    </xf>
    <xf numFmtId="0" fontId="22" fillId="15" borderId="0" xfId="0" applyFont="1" applyFill="1" applyAlignment="1">
      <alignment horizontal="center" vertical="center"/>
    </xf>
    <xf numFmtId="4" fontId="22" fillId="15" borderId="0" xfId="0" applyNumberFormat="1" applyFont="1" applyFill="1" applyAlignment="1">
      <alignment horizontal="center" vertical="center"/>
    </xf>
    <xf numFmtId="0" fontId="23" fillId="16" borderId="0" xfId="0" applyFont="1" applyFill="1" applyAlignment="1">
      <alignment horizontal="center" vertical="center"/>
    </xf>
    <xf numFmtId="4" fontId="23" fillId="16" borderId="0" xfId="0" applyNumberFormat="1" applyFont="1" applyFill="1" applyAlignment="1">
      <alignment horizontal="center" vertical="center"/>
    </xf>
    <xf numFmtId="166" fontId="1" fillId="0" borderId="0" xfId="2" applyNumberFormat="1" applyFont="1" applyFill="1" applyAlignment="1">
      <alignment horizontal="center" vertical="center"/>
    </xf>
    <xf numFmtId="166" fontId="19" fillId="29" borderId="0" xfId="0" applyNumberFormat="1" applyFont="1" applyFill="1" applyAlignment="1">
      <alignment horizontal="center" vertical="center"/>
    </xf>
    <xf numFmtId="166" fontId="26" fillId="4" borderId="39" xfId="2" applyNumberFormat="1" applyFont="1" applyFill="1" applyBorder="1" applyAlignment="1">
      <alignment horizontal="center" vertical="center"/>
    </xf>
    <xf numFmtId="167" fontId="27" fillId="12" borderId="40" xfId="0" applyNumberFormat="1" applyFont="1" applyFill="1" applyBorder="1" applyAlignment="1">
      <alignment horizontal="center" vertical="center"/>
    </xf>
    <xf numFmtId="0" fontId="2" fillId="7" borderId="68" xfId="0" applyFont="1" applyFill="1" applyBorder="1" applyAlignment="1" applyProtection="1">
      <alignment horizontal="left" vertical="center"/>
      <protection locked="0"/>
    </xf>
    <xf numFmtId="0" fontId="1" fillId="24" borderId="0" xfId="0" applyFont="1" applyFill="1" applyAlignment="1">
      <alignment horizontal="left" vertical="center"/>
    </xf>
    <xf numFmtId="0" fontId="2" fillId="7" borderId="8" xfId="0" applyFont="1" applyFill="1" applyBorder="1" applyAlignment="1" applyProtection="1">
      <alignment horizontal="left" vertical="center" wrapText="1"/>
      <protection locked="0"/>
    </xf>
    <xf numFmtId="0" fontId="2" fillId="28" borderId="0" xfId="0" applyFont="1" applyFill="1" applyAlignment="1">
      <alignment vertical="center"/>
    </xf>
    <xf numFmtId="9" fontId="2" fillId="0" borderId="0" xfId="2" applyFont="1" applyAlignment="1">
      <alignment vertical="center"/>
    </xf>
    <xf numFmtId="0" fontId="1" fillId="7" borderId="0" xfId="0" applyFont="1" applyFill="1"/>
    <xf numFmtId="164" fontId="3" fillId="7" borderId="0" xfId="0" applyNumberFormat="1" applyFont="1" applyFill="1" applyAlignment="1">
      <alignment horizontal="left" vertical="center"/>
    </xf>
    <xf numFmtId="164" fontId="1" fillId="7" borderId="0" xfId="0" applyNumberFormat="1" applyFont="1" applyFill="1" applyAlignment="1">
      <alignment vertical="center"/>
    </xf>
    <xf numFmtId="4" fontId="2" fillId="7" borderId="0" xfId="0" applyNumberFormat="1" applyFont="1" applyFill="1" applyAlignment="1" applyProtection="1">
      <alignment horizontal="right" vertical="center"/>
      <protection locked="0"/>
    </xf>
    <xf numFmtId="4" fontId="16" fillId="7" borderId="0" xfId="0" applyNumberFormat="1" applyFont="1" applyFill="1" applyAlignment="1">
      <alignment horizontal="right" vertical="center"/>
    </xf>
    <xf numFmtId="164" fontId="3" fillId="7" borderId="4" xfId="0" applyNumberFormat="1" applyFont="1" applyFill="1" applyBorder="1" applyAlignment="1">
      <alignment horizontal="left" vertical="center"/>
    </xf>
    <xf numFmtId="164" fontId="3" fillId="7" borderId="5" xfId="0" applyNumberFormat="1" applyFont="1" applyFill="1" applyBorder="1" applyAlignment="1">
      <alignment horizontal="left" vertical="center"/>
    </xf>
    <xf numFmtId="164" fontId="3" fillId="7" borderId="70" xfId="0" applyNumberFormat="1" applyFont="1" applyFill="1" applyBorder="1" applyAlignment="1">
      <alignment horizontal="left" vertical="center"/>
    </xf>
    <xf numFmtId="164" fontId="1" fillId="7" borderId="6" xfId="0" applyNumberFormat="1" applyFont="1" applyFill="1" applyBorder="1" applyAlignment="1">
      <alignment vertical="center"/>
    </xf>
    <xf numFmtId="164" fontId="1" fillId="7" borderId="8" xfId="0" applyNumberFormat="1" applyFont="1" applyFill="1" applyBorder="1" applyAlignment="1">
      <alignment vertical="center"/>
    </xf>
    <xf numFmtId="164" fontId="1" fillId="7" borderId="19" xfId="0" applyNumberFormat="1" applyFont="1" applyFill="1" applyBorder="1" applyAlignment="1">
      <alignment vertical="center"/>
    </xf>
    <xf numFmtId="4" fontId="1" fillId="7" borderId="0" xfId="0" applyNumberFormat="1" applyFont="1" applyFill="1" applyAlignment="1">
      <alignment horizontal="center" vertical="center"/>
    </xf>
    <xf numFmtId="4" fontId="16" fillId="7" borderId="7" xfId="0" applyNumberFormat="1" applyFont="1" applyFill="1" applyBorder="1" applyAlignment="1" applyProtection="1">
      <alignment horizontal="right" vertical="center"/>
      <protection locked="0"/>
    </xf>
    <xf numFmtId="4" fontId="7" fillId="7" borderId="60" xfId="0" applyNumberFormat="1" applyFont="1" applyFill="1" applyBorder="1" applyAlignment="1" applyProtection="1">
      <alignment horizontal="right" vertical="center"/>
      <protection locked="0"/>
    </xf>
    <xf numFmtId="4" fontId="7" fillId="7" borderId="61" xfId="0" applyNumberFormat="1" applyFont="1" applyFill="1" applyBorder="1" applyAlignment="1" applyProtection="1">
      <alignment horizontal="right" vertical="center"/>
      <protection locked="0"/>
    </xf>
    <xf numFmtId="4" fontId="7" fillId="7" borderId="7" xfId="0" applyNumberFormat="1" applyFont="1" applyFill="1" applyBorder="1" applyAlignment="1" applyProtection="1">
      <alignment horizontal="right" vertical="center"/>
      <protection locked="0"/>
    </xf>
    <xf numFmtId="4" fontId="16" fillId="7" borderId="21" xfId="0" applyNumberFormat="1" applyFont="1" applyFill="1" applyBorder="1" applyAlignment="1" applyProtection="1">
      <alignment horizontal="right" vertical="center"/>
      <protection locked="0"/>
    </xf>
    <xf numFmtId="0" fontId="7" fillId="7" borderId="0" xfId="0" applyFont="1" applyFill="1" applyAlignment="1">
      <alignment horizontal="center" vertical="center"/>
    </xf>
    <xf numFmtId="0" fontId="1" fillId="7" borderId="56" xfId="0" applyFont="1" applyFill="1" applyBorder="1" applyAlignment="1">
      <alignment horizontal="center" vertical="center"/>
    </xf>
    <xf numFmtId="0" fontId="1" fillId="7" borderId="23" xfId="0" applyFont="1" applyFill="1" applyBorder="1" applyAlignment="1">
      <alignment horizontal="center" vertical="center"/>
    </xf>
    <xf numFmtId="0" fontId="15" fillId="7" borderId="0" xfId="0" applyFont="1" applyFill="1" applyAlignment="1">
      <alignment horizontal="center" vertical="center"/>
    </xf>
    <xf numFmtId="0" fontId="2" fillId="7" borderId="0" xfId="0" applyFont="1" applyFill="1" applyAlignment="1">
      <alignment horizontal="right" vertical="center"/>
    </xf>
    <xf numFmtId="0" fontId="17" fillId="7" borderId="0" xfId="0" applyFont="1" applyFill="1" applyAlignment="1">
      <alignment horizontal="center" vertical="center"/>
    </xf>
    <xf numFmtId="0" fontId="15" fillId="7" borderId="56" xfId="0" applyFont="1" applyFill="1" applyBorder="1" applyAlignment="1">
      <alignment horizontal="center" vertical="center"/>
    </xf>
    <xf numFmtId="0" fontId="2" fillId="7" borderId="56" xfId="0" applyFont="1" applyFill="1" applyBorder="1" applyAlignment="1">
      <alignment horizontal="center" vertical="center"/>
    </xf>
    <xf numFmtId="0" fontId="17" fillId="7" borderId="56" xfId="0" applyFont="1" applyFill="1" applyBorder="1" applyAlignment="1">
      <alignment horizontal="center" vertical="center"/>
    </xf>
    <xf numFmtId="4" fontId="2" fillId="7" borderId="0" xfId="0" applyNumberFormat="1" applyFont="1" applyFill="1" applyAlignment="1">
      <alignment horizontal="right" vertical="center"/>
    </xf>
    <xf numFmtId="0" fontId="16" fillId="4" borderId="66" xfId="0" applyFont="1" applyFill="1" applyBorder="1" applyAlignment="1">
      <alignment vertical="center"/>
    </xf>
    <xf numFmtId="164" fontId="3" fillId="4" borderId="70" xfId="0" applyNumberFormat="1" applyFont="1" applyFill="1" applyBorder="1" applyAlignment="1">
      <alignment horizontal="left" vertical="center"/>
    </xf>
    <xf numFmtId="164" fontId="2" fillId="7" borderId="83" xfId="0" applyNumberFormat="1" applyFont="1" applyFill="1" applyBorder="1" applyAlignment="1" applyProtection="1">
      <alignment horizontal="left" vertical="center"/>
      <protection locked="0"/>
    </xf>
    <xf numFmtId="10" fontId="2" fillId="7" borderId="55" xfId="2" applyNumberFormat="1" applyFont="1" applyFill="1" applyBorder="1" applyAlignment="1" applyProtection="1">
      <alignment horizontal="center" vertical="center"/>
      <protection locked="0"/>
    </xf>
    <xf numFmtId="0" fontId="19" fillId="7" borderId="0" xfId="0" applyFont="1" applyFill="1" applyAlignment="1">
      <alignment horizontal="center" vertical="center"/>
    </xf>
    <xf numFmtId="10" fontId="19" fillId="7" borderId="0" xfId="0" applyNumberFormat="1" applyFont="1" applyFill="1" applyAlignment="1">
      <alignment horizontal="center" vertical="center"/>
    </xf>
    <xf numFmtId="0" fontId="3" fillId="4" borderId="4" xfId="0" applyFont="1" applyFill="1" applyBorder="1" applyAlignment="1">
      <alignment horizontal="left" vertical="center"/>
    </xf>
    <xf numFmtId="0" fontId="3" fillId="4" borderId="5" xfId="0" applyFont="1" applyFill="1" applyBorder="1" applyAlignment="1">
      <alignment horizontal="left" vertical="center"/>
    </xf>
    <xf numFmtId="0" fontId="3" fillId="4" borderId="52" xfId="0" applyFont="1" applyFill="1" applyBorder="1" applyAlignment="1">
      <alignment horizontal="left" vertical="center"/>
    </xf>
    <xf numFmtId="0" fontId="14" fillId="4" borderId="31" xfId="0" applyFont="1" applyFill="1" applyBorder="1" applyAlignment="1">
      <alignment horizontal="left" vertical="center"/>
    </xf>
    <xf numFmtId="0" fontId="14" fillId="4" borderId="45" xfId="0" applyFont="1" applyFill="1" applyBorder="1" applyAlignment="1">
      <alignment horizontal="left" vertical="center"/>
    </xf>
    <xf numFmtId="0" fontId="3" fillId="4" borderId="70" xfId="0" applyFont="1" applyFill="1" applyBorder="1" applyAlignment="1">
      <alignment horizontal="left" vertical="center"/>
    </xf>
    <xf numFmtId="164" fontId="7" fillId="4" borderId="8" xfId="0" applyNumberFormat="1" applyFont="1" applyFill="1" applyBorder="1" applyAlignment="1">
      <alignment horizontal="left" vertical="center"/>
    </xf>
    <xf numFmtId="0" fontId="7" fillId="4" borderId="7" xfId="2" applyNumberFormat="1" applyFont="1" applyFill="1" applyBorder="1" applyAlignment="1">
      <alignment horizontal="left" vertical="center"/>
    </xf>
    <xf numFmtId="0" fontId="7" fillId="4" borderId="7" xfId="2" applyNumberFormat="1" applyFont="1" applyFill="1" applyBorder="1" applyAlignment="1" applyProtection="1">
      <alignment horizontal="center" vertical="center"/>
    </xf>
    <xf numFmtId="164" fontId="7" fillId="4" borderId="7" xfId="2" applyNumberFormat="1" applyFont="1" applyFill="1" applyBorder="1" applyAlignment="1" applyProtection="1">
      <alignment horizontal="center" vertical="center"/>
    </xf>
    <xf numFmtId="164" fontId="7" fillId="4" borderId="15" xfId="0" applyNumberFormat="1" applyFont="1" applyFill="1" applyBorder="1" applyAlignment="1">
      <alignment horizontal="left" vertical="center"/>
    </xf>
    <xf numFmtId="0" fontId="7" fillId="4" borderId="17" xfId="2" applyNumberFormat="1" applyFont="1" applyFill="1" applyBorder="1" applyAlignment="1">
      <alignment horizontal="left" vertical="center"/>
    </xf>
    <xf numFmtId="164" fontId="7" fillId="4" borderId="17" xfId="2" applyNumberFormat="1" applyFont="1" applyFill="1" applyBorder="1" applyAlignment="1" applyProtection="1">
      <alignment horizontal="center" vertical="center"/>
    </xf>
    <xf numFmtId="0" fontId="7" fillId="4" borderId="17" xfId="2" applyNumberFormat="1" applyFont="1" applyFill="1" applyBorder="1" applyAlignment="1" applyProtection="1">
      <alignment horizontal="center" vertical="center"/>
    </xf>
    <xf numFmtId="0" fontId="2" fillId="4" borderId="7" xfId="2" applyNumberFormat="1" applyFont="1" applyFill="1" applyBorder="1" applyAlignment="1" applyProtection="1">
      <alignment horizontal="center" vertical="center"/>
      <protection locked="0"/>
    </xf>
    <xf numFmtId="0" fontId="2" fillId="4" borderId="17" xfId="2" applyNumberFormat="1" applyFont="1" applyFill="1" applyBorder="1" applyAlignment="1" applyProtection="1">
      <alignment horizontal="center" vertical="center"/>
      <protection locked="0"/>
    </xf>
    <xf numFmtId="164" fontId="7" fillId="4" borderId="6" xfId="0" applyNumberFormat="1" applyFont="1" applyFill="1" applyBorder="1" applyAlignment="1">
      <alignment horizontal="left" vertical="center"/>
    </xf>
    <xf numFmtId="0" fontId="7" fillId="4" borderId="16" xfId="2" applyNumberFormat="1" applyFont="1" applyFill="1" applyBorder="1" applyAlignment="1">
      <alignment horizontal="left" vertical="center"/>
    </xf>
    <xf numFmtId="0" fontId="7" fillId="4" borderId="16" xfId="2" applyNumberFormat="1" applyFont="1" applyFill="1" applyBorder="1" applyAlignment="1" applyProtection="1">
      <alignment horizontal="center" vertical="center"/>
    </xf>
    <xf numFmtId="0" fontId="7" fillId="4" borderId="11" xfId="2" applyNumberFormat="1" applyFont="1" applyFill="1" applyBorder="1" applyAlignment="1">
      <alignment horizontal="left" vertical="center"/>
    </xf>
    <xf numFmtId="164" fontId="7" fillId="4" borderId="11" xfId="2" applyNumberFormat="1" applyFont="1" applyFill="1" applyBorder="1" applyAlignment="1" applyProtection="1">
      <alignment horizontal="center" vertical="center"/>
    </xf>
    <xf numFmtId="0" fontId="7" fillId="4" borderId="11" xfId="2" applyNumberFormat="1" applyFont="1" applyFill="1" applyBorder="1" applyAlignment="1" applyProtection="1">
      <alignment horizontal="center" vertical="center"/>
    </xf>
    <xf numFmtId="164" fontId="7" fillId="4" borderId="12" xfId="0" applyNumberFormat="1" applyFont="1" applyFill="1" applyBorder="1" applyAlignment="1">
      <alignment horizontal="left" vertical="center"/>
    </xf>
    <xf numFmtId="164" fontId="7" fillId="4" borderId="8" xfId="0" applyNumberFormat="1" applyFont="1" applyFill="1" applyBorder="1" applyAlignment="1">
      <alignment vertical="center"/>
    </xf>
    <xf numFmtId="164" fontId="1" fillId="17" borderId="8" xfId="0" applyNumberFormat="1" applyFont="1" applyFill="1" applyBorder="1" applyAlignment="1">
      <alignment vertical="center"/>
    </xf>
    <xf numFmtId="4" fontId="1" fillId="17" borderId="7" xfId="0" applyNumberFormat="1" applyFont="1" applyFill="1" applyBorder="1" applyAlignment="1">
      <alignment horizontal="right" vertical="center"/>
    </xf>
    <xf numFmtId="4" fontId="1" fillId="17" borderId="71" xfId="0" applyNumberFormat="1" applyFont="1" applyFill="1" applyBorder="1" applyAlignment="1">
      <alignment horizontal="right" vertical="center"/>
    </xf>
    <xf numFmtId="4" fontId="1" fillId="17" borderId="77" xfId="0" applyNumberFormat="1" applyFont="1" applyFill="1" applyBorder="1" applyAlignment="1">
      <alignment horizontal="right" vertical="center"/>
    </xf>
    <xf numFmtId="4" fontId="1" fillId="17" borderId="76" xfId="0" applyNumberFormat="1" applyFont="1" applyFill="1" applyBorder="1" applyAlignment="1">
      <alignment horizontal="right" vertical="center"/>
    </xf>
    <xf numFmtId="0" fontId="3" fillId="4" borderId="79" xfId="0" applyFont="1" applyFill="1" applyBorder="1" applyAlignment="1">
      <alignment horizontal="left" vertical="center"/>
    </xf>
    <xf numFmtId="0" fontId="3" fillId="4" borderId="83" xfId="0" applyFont="1" applyFill="1" applyBorder="1" applyAlignment="1">
      <alignment horizontal="left" vertical="center"/>
    </xf>
    <xf numFmtId="0" fontId="15" fillId="7" borderId="23" xfId="0" applyFont="1" applyFill="1" applyBorder="1" applyAlignment="1">
      <alignment horizontal="center" vertical="center"/>
    </xf>
    <xf numFmtId="4" fontId="1" fillId="17" borderId="32" xfId="0" applyNumberFormat="1" applyFont="1" applyFill="1" applyBorder="1" applyAlignment="1">
      <alignment horizontal="right" vertical="center"/>
    </xf>
    <xf numFmtId="164" fontId="7" fillId="4" borderId="6" xfId="0" applyNumberFormat="1" applyFont="1" applyFill="1" applyBorder="1" applyAlignment="1">
      <alignment vertical="center"/>
    </xf>
    <xf numFmtId="164" fontId="7" fillId="4" borderId="19" xfId="0" applyNumberFormat="1" applyFont="1" applyFill="1" applyBorder="1" applyAlignment="1">
      <alignment vertical="center"/>
    </xf>
    <xf numFmtId="164" fontId="7" fillId="4" borderId="94" xfId="0" applyNumberFormat="1" applyFont="1" applyFill="1" applyBorder="1" applyAlignment="1">
      <alignment vertical="center"/>
    </xf>
    <xf numFmtId="4" fontId="7" fillId="4" borderId="7" xfId="0" applyNumberFormat="1" applyFont="1" applyFill="1" applyBorder="1" applyAlignment="1">
      <alignment horizontal="right" vertical="center"/>
    </xf>
    <xf numFmtId="4" fontId="7" fillId="4" borderId="93" xfId="0" applyNumberFormat="1" applyFont="1" applyFill="1" applyBorder="1" applyAlignment="1">
      <alignment horizontal="right" vertical="center"/>
    </xf>
    <xf numFmtId="4" fontId="7" fillId="4" borderId="16" xfId="0" applyNumberFormat="1" applyFont="1" applyFill="1" applyBorder="1" applyAlignment="1">
      <alignment horizontal="right" vertical="center"/>
    </xf>
    <xf numFmtId="4" fontId="7" fillId="4" borderId="31" xfId="0" applyNumberFormat="1" applyFont="1" applyFill="1" applyBorder="1" applyAlignment="1">
      <alignment horizontal="right" vertical="center"/>
    </xf>
    <xf numFmtId="4" fontId="7" fillId="4" borderId="32" xfId="0" applyNumberFormat="1" applyFont="1" applyFill="1" applyBorder="1" applyAlignment="1">
      <alignment horizontal="right" vertical="center"/>
    </xf>
    <xf numFmtId="4" fontId="7" fillId="4" borderId="62" xfId="0" applyNumberFormat="1" applyFont="1" applyFill="1" applyBorder="1" applyAlignment="1">
      <alignment horizontal="right" vertical="center"/>
    </xf>
    <xf numFmtId="4" fontId="7" fillId="4" borderId="95" xfId="0" applyNumberFormat="1" applyFont="1" applyFill="1" applyBorder="1" applyAlignment="1">
      <alignment horizontal="right" vertical="center"/>
    </xf>
    <xf numFmtId="164" fontId="1" fillId="17" borderId="18" xfId="0" applyNumberFormat="1" applyFont="1" applyFill="1" applyBorder="1" applyAlignment="1">
      <alignment vertical="center"/>
    </xf>
    <xf numFmtId="4" fontId="7" fillId="4" borderId="16" xfId="0" applyNumberFormat="1" applyFont="1" applyFill="1" applyBorder="1" applyAlignment="1" applyProtection="1">
      <alignment horizontal="right" vertical="center"/>
      <protection locked="0"/>
    </xf>
    <xf numFmtId="4" fontId="7" fillId="4" borderId="31" xfId="0" applyNumberFormat="1" applyFont="1" applyFill="1" applyBorder="1" applyAlignment="1" applyProtection="1">
      <alignment horizontal="right" vertical="center"/>
      <protection locked="0"/>
    </xf>
    <xf numFmtId="4" fontId="7" fillId="4" borderId="7" xfId="0" applyNumberFormat="1" applyFont="1" applyFill="1" applyBorder="1" applyAlignment="1" applyProtection="1">
      <alignment horizontal="right" vertical="center"/>
      <protection locked="0"/>
    </xf>
    <xf numFmtId="4" fontId="7" fillId="4" borderId="32" xfId="0" applyNumberFormat="1" applyFont="1" applyFill="1" applyBorder="1" applyAlignment="1" applyProtection="1">
      <alignment horizontal="right" vertical="center"/>
      <protection locked="0"/>
    </xf>
    <xf numFmtId="4" fontId="7" fillId="4" borderId="62" xfId="0" applyNumberFormat="1" applyFont="1" applyFill="1" applyBorder="1" applyAlignment="1" applyProtection="1">
      <alignment horizontal="right" vertical="center"/>
      <protection locked="0"/>
    </xf>
    <xf numFmtId="4" fontId="7" fillId="4" borderId="93" xfId="0" applyNumberFormat="1" applyFont="1" applyFill="1" applyBorder="1" applyAlignment="1" applyProtection="1">
      <alignment horizontal="right" vertical="center"/>
      <protection locked="0"/>
    </xf>
    <xf numFmtId="164" fontId="1" fillId="17" borderId="102" xfId="0" applyNumberFormat="1" applyFont="1" applyFill="1" applyBorder="1" applyAlignment="1">
      <alignment vertical="center"/>
    </xf>
    <xf numFmtId="4" fontId="1" fillId="17" borderId="82" xfId="0" applyNumberFormat="1" applyFont="1" applyFill="1" applyBorder="1" applyAlignment="1">
      <alignment horizontal="right" vertical="center"/>
    </xf>
    <xf numFmtId="4" fontId="1" fillId="17" borderId="78" xfId="0" applyNumberFormat="1" applyFont="1" applyFill="1" applyBorder="1" applyAlignment="1">
      <alignment horizontal="right" vertical="center"/>
    </xf>
    <xf numFmtId="4" fontId="1" fillId="17" borderId="86" xfId="0" applyNumberFormat="1" applyFont="1" applyFill="1" applyBorder="1" applyAlignment="1">
      <alignment horizontal="right" vertical="center"/>
    </xf>
    <xf numFmtId="0" fontId="7" fillId="4" borderId="6" xfId="0" applyFont="1" applyFill="1" applyBorder="1" applyAlignment="1">
      <alignment horizontal="left" vertical="center"/>
    </xf>
    <xf numFmtId="0" fontId="7" fillId="4" borderId="19" xfId="0" applyFont="1" applyFill="1" applyBorder="1" applyAlignment="1">
      <alignment horizontal="left" vertical="center"/>
    </xf>
    <xf numFmtId="0" fontId="7" fillId="4" borderId="94" xfId="0" applyFont="1" applyFill="1" applyBorder="1" applyAlignment="1">
      <alignment horizontal="left" vertical="center"/>
    </xf>
    <xf numFmtId="4" fontId="1" fillId="17" borderId="60" xfId="0" applyNumberFormat="1" applyFont="1" applyFill="1" applyBorder="1" applyAlignment="1">
      <alignment horizontal="right" vertical="center"/>
    </xf>
    <xf numFmtId="4" fontId="1" fillId="17" borderId="61" xfId="0" applyNumberFormat="1" applyFont="1" applyFill="1" applyBorder="1" applyAlignment="1">
      <alignment horizontal="right" vertical="center"/>
    </xf>
    <xf numFmtId="0" fontId="7" fillId="4" borderId="6" xfId="0" applyFont="1" applyFill="1" applyBorder="1" applyAlignment="1">
      <alignment horizontal="left" vertical="center" wrapText="1"/>
    </xf>
    <xf numFmtId="0" fontId="7" fillId="4" borderId="19" xfId="0" applyFont="1" applyFill="1" applyBorder="1" applyAlignment="1">
      <alignment vertical="center" wrapText="1"/>
    </xf>
    <xf numFmtId="4" fontId="7" fillId="4" borderId="21" xfId="0" applyNumberFormat="1" applyFont="1" applyFill="1" applyBorder="1" applyAlignment="1">
      <alignment horizontal="right" vertical="center"/>
    </xf>
    <xf numFmtId="4" fontId="1" fillId="17" borderId="14" xfId="0" applyNumberFormat="1" applyFont="1" applyFill="1" applyBorder="1" applyAlignment="1">
      <alignment horizontal="right" vertical="center"/>
    </xf>
    <xf numFmtId="4" fontId="1" fillId="17" borderId="62" xfId="0" applyNumberFormat="1" applyFont="1" applyFill="1" applyBorder="1" applyAlignment="1">
      <alignment horizontal="right" vertical="center"/>
    </xf>
    <xf numFmtId="4" fontId="1" fillId="17" borderId="98" xfId="0" applyNumberFormat="1" applyFont="1" applyFill="1" applyBorder="1" applyAlignment="1">
      <alignment horizontal="right" vertical="center"/>
    </xf>
    <xf numFmtId="4" fontId="1" fillId="17" borderId="32" xfId="0" applyNumberFormat="1" applyFont="1" applyFill="1" applyBorder="1" applyAlignment="1" applyProtection="1">
      <alignment horizontal="right" vertical="center"/>
      <protection locked="0"/>
    </xf>
    <xf numFmtId="0" fontId="2" fillId="7" borderId="96" xfId="0" applyFont="1" applyFill="1" applyBorder="1" applyAlignment="1" applyProtection="1">
      <alignment horizontal="left" vertical="center" wrapText="1"/>
      <protection locked="0"/>
    </xf>
    <xf numFmtId="4" fontId="1" fillId="17" borderId="16" xfId="0" applyNumberFormat="1" applyFont="1" applyFill="1" applyBorder="1" applyAlignment="1">
      <alignment horizontal="right" vertical="center"/>
    </xf>
    <xf numFmtId="164" fontId="7" fillId="4" borderId="20" xfId="0" applyNumberFormat="1" applyFont="1" applyFill="1" applyBorder="1" applyAlignment="1">
      <alignment vertical="center"/>
    </xf>
    <xf numFmtId="4" fontId="1" fillId="17" borderId="85" xfId="0" applyNumberFormat="1" applyFont="1" applyFill="1" applyBorder="1" applyAlignment="1">
      <alignment horizontal="right" vertical="center"/>
    </xf>
    <xf numFmtId="4" fontId="1" fillId="17" borderId="87" xfId="0" applyNumberFormat="1" applyFont="1" applyFill="1" applyBorder="1" applyAlignment="1">
      <alignment horizontal="right" vertical="center"/>
    </xf>
    <xf numFmtId="164" fontId="7" fillId="4" borderId="97" xfId="0" applyNumberFormat="1" applyFont="1" applyFill="1" applyBorder="1" applyAlignment="1">
      <alignment vertical="center"/>
    </xf>
    <xf numFmtId="4" fontId="7" fillId="4" borderId="21" xfId="0" applyNumberFormat="1" applyFont="1" applyFill="1" applyBorder="1" applyAlignment="1" applyProtection="1">
      <alignment horizontal="right" vertical="center"/>
      <protection locked="0"/>
    </xf>
    <xf numFmtId="4" fontId="7" fillId="4" borderId="7" xfId="0" applyNumberFormat="1" applyFont="1" applyFill="1" applyBorder="1" applyAlignment="1">
      <alignment horizontal="center" vertical="center"/>
    </xf>
    <xf numFmtId="4" fontId="7" fillId="4" borderId="95" xfId="0" applyNumberFormat="1" applyFont="1" applyFill="1" applyBorder="1" applyAlignment="1" applyProtection="1">
      <alignment horizontal="right" vertical="center"/>
      <protection locked="0"/>
    </xf>
    <xf numFmtId="164" fontId="7" fillId="4" borderId="96" xfId="0" applyNumberFormat="1" applyFont="1" applyFill="1" applyBorder="1" applyAlignment="1">
      <alignment vertical="center"/>
    </xf>
    <xf numFmtId="164" fontId="7" fillId="4" borderId="19" xfId="0" applyNumberFormat="1" applyFont="1" applyFill="1" applyBorder="1" applyAlignment="1">
      <alignment vertical="center" wrapText="1"/>
    </xf>
    <xf numFmtId="164" fontId="1" fillId="17" borderId="8" xfId="0" applyNumberFormat="1" applyFont="1" applyFill="1" applyBorder="1" applyAlignment="1">
      <alignment vertical="center" wrapText="1"/>
    </xf>
    <xf numFmtId="164" fontId="7" fillId="4" borderId="94" xfId="0" applyNumberFormat="1" applyFont="1" applyFill="1" applyBorder="1" applyAlignment="1">
      <alignment vertical="center" wrapText="1"/>
    </xf>
    <xf numFmtId="4" fontId="1" fillId="17" borderId="74" xfId="0" applyNumberFormat="1" applyFont="1" applyFill="1" applyBorder="1" applyAlignment="1">
      <alignment horizontal="right" vertical="center"/>
    </xf>
    <xf numFmtId="4" fontId="1" fillId="17" borderId="105" xfId="0" applyNumberFormat="1" applyFont="1" applyFill="1" applyBorder="1" applyAlignment="1">
      <alignment horizontal="right" vertical="center"/>
    </xf>
    <xf numFmtId="10" fontId="1" fillId="17" borderId="16" xfId="0" applyNumberFormat="1" applyFont="1" applyFill="1" applyBorder="1" applyAlignment="1">
      <alignment horizontal="center" vertical="center"/>
    </xf>
    <xf numFmtId="4" fontId="7" fillId="7" borderId="77" xfId="0" applyNumberFormat="1" applyFont="1" applyFill="1" applyBorder="1" applyAlignment="1" applyProtection="1">
      <alignment horizontal="right" vertical="center"/>
      <protection locked="0"/>
    </xf>
    <xf numFmtId="4" fontId="7" fillId="7" borderId="76" xfId="0" applyNumberFormat="1" applyFont="1" applyFill="1" applyBorder="1" applyAlignment="1" applyProtection="1">
      <alignment horizontal="right" vertical="center"/>
      <protection locked="0"/>
    </xf>
    <xf numFmtId="164" fontId="3" fillId="4" borderId="68" xfId="0" applyNumberFormat="1" applyFont="1" applyFill="1" applyBorder="1" applyAlignment="1">
      <alignment horizontal="left" vertical="center"/>
    </xf>
    <xf numFmtId="4" fontId="1" fillId="17" borderId="7" xfId="0" applyNumberFormat="1" applyFont="1" applyFill="1" applyBorder="1" applyAlignment="1" applyProtection="1">
      <alignment horizontal="right" vertical="center"/>
      <protection locked="0"/>
    </xf>
    <xf numFmtId="4" fontId="1" fillId="17" borderId="71" xfId="0" applyNumberFormat="1" applyFont="1" applyFill="1" applyBorder="1" applyAlignment="1" applyProtection="1">
      <alignment horizontal="right" vertical="center"/>
      <protection locked="0"/>
    </xf>
    <xf numFmtId="4" fontId="1" fillId="17" borderId="106" xfId="0" applyNumberFormat="1" applyFont="1" applyFill="1" applyBorder="1" applyAlignment="1" applyProtection="1">
      <alignment horizontal="right" vertical="center"/>
      <protection locked="0"/>
    </xf>
    <xf numFmtId="4" fontId="1" fillId="17" borderId="77" xfId="0" applyNumberFormat="1" applyFont="1" applyFill="1" applyBorder="1" applyAlignment="1" applyProtection="1">
      <alignment horizontal="right" vertical="center"/>
      <protection locked="0"/>
    </xf>
    <xf numFmtId="4" fontId="1" fillId="17" borderId="76" xfId="0" applyNumberFormat="1" applyFont="1" applyFill="1" applyBorder="1" applyAlignment="1" applyProtection="1">
      <alignment horizontal="right" vertical="center"/>
      <protection locked="0"/>
    </xf>
    <xf numFmtId="13" fontId="7" fillId="4" borderId="6" xfId="0" applyNumberFormat="1" applyFont="1" applyFill="1" applyBorder="1" applyAlignment="1">
      <alignment horizontal="left" vertical="center"/>
    </xf>
    <xf numFmtId="164" fontId="7" fillId="4" borderId="19" xfId="0" applyNumberFormat="1" applyFont="1" applyFill="1" applyBorder="1" applyAlignment="1">
      <alignment horizontal="left" vertical="center"/>
    </xf>
    <xf numFmtId="164" fontId="7" fillId="4" borderId="96" xfId="0" applyNumberFormat="1" applyFont="1" applyFill="1" applyBorder="1" applyAlignment="1">
      <alignment horizontal="left" vertical="center"/>
    </xf>
    <xf numFmtId="4" fontId="7" fillId="4" borderId="45" xfId="0" applyNumberFormat="1" applyFont="1" applyFill="1" applyBorder="1" applyAlignment="1" applyProtection="1">
      <alignment horizontal="right" vertical="center"/>
      <protection locked="0"/>
    </xf>
    <xf numFmtId="164" fontId="1" fillId="17" borderId="107" xfId="0" applyNumberFormat="1" applyFont="1" applyFill="1" applyBorder="1" applyAlignment="1">
      <alignment horizontal="left" vertical="center"/>
    </xf>
    <xf numFmtId="164" fontId="1" fillId="17" borderId="69" xfId="0" applyNumberFormat="1" applyFont="1" applyFill="1" applyBorder="1" applyAlignment="1">
      <alignment horizontal="left" vertical="center"/>
    </xf>
    <xf numFmtId="164" fontId="1" fillId="17" borderId="108" xfId="0" applyNumberFormat="1" applyFont="1" applyFill="1" applyBorder="1" applyAlignment="1">
      <alignment horizontal="left" vertical="center"/>
    </xf>
    <xf numFmtId="4" fontId="1" fillId="17" borderId="86" xfId="0" applyNumberFormat="1" applyFont="1" applyFill="1" applyBorder="1" applyAlignment="1" applyProtection="1">
      <alignment horizontal="right" vertical="center"/>
      <protection locked="0"/>
    </xf>
    <xf numFmtId="4" fontId="1" fillId="17" borderId="78" xfId="0" applyNumberFormat="1" applyFont="1" applyFill="1" applyBorder="1" applyAlignment="1" applyProtection="1">
      <alignment horizontal="right" vertical="center"/>
      <protection locked="0"/>
    </xf>
    <xf numFmtId="164" fontId="14" fillId="17" borderId="33" xfId="0" applyNumberFormat="1" applyFont="1" applyFill="1" applyBorder="1" applyAlignment="1">
      <alignment vertical="center"/>
    </xf>
    <xf numFmtId="164" fontId="1" fillId="17" borderId="29" xfId="0" applyNumberFormat="1" applyFont="1" applyFill="1" applyBorder="1" applyAlignment="1">
      <alignment vertical="center"/>
    </xf>
    <xf numFmtId="164" fontId="14" fillId="17" borderId="18" xfId="0" applyNumberFormat="1" applyFont="1" applyFill="1" applyBorder="1" applyAlignment="1">
      <alignment vertical="center"/>
    </xf>
    <xf numFmtId="164" fontId="1" fillId="17" borderId="10" xfId="0" applyNumberFormat="1" applyFont="1" applyFill="1" applyBorder="1" applyAlignment="1">
      <alignment vertical="center"/>
    </xf>
    <xf numFmtId="0" fontId="7" fillId="4" borderId="6" xfId="0" applyFont="1" applyFill="1" applyBorder="1" applyAlignment="1">
      <alignment vertical="center"/>
    </xf>
    <xf numFmtId="0" fontId="7" fillId="4" borderId="8" xfId="0" applyFont="1" applyFill="1" applyBorder="1" applyAlignment="1">
      <alignment vertical="center"/>
    </xf>
    <xf numFmtId="0" fontId="1" fillId="17" borderId="8" xfId="0" applyFont="1" applyFill="1" applyBorder="1" applyAlignment="1">
      <alignment vertical="center"/>
    </xf>
    <xf numFmtId="0" fontId="7" fillId="4" borderId="94" xfId="0" applyFont="1" applyFill="1" applyBorder="1" applyAlignment="1">
      <alignment vertical="center"/>
    </xf>
    <xf numFmtId="0" fontId="7" fillId="4" borderId="6" xfId="0" applyFont="1" applyFill="1" applyBorder="1" applyAlignment="1">
      <alignment vertical="center" wrapText="1"/>
    </xf>
    <xf numFmtId="0" fontId="7" fillId="4" borderId="8" xfId="0" applyFont="1" applyFill="1" applyBorder="1" applyAlignment="1">
      <alignment vertical="center" wrapText="1"/>
    </xf>
    <xf numFmtId="0" fontId="7" fillId="4" borderId="19" xfId="0" applyFont="1" applyFill="1" applyBorder="1" applyAlignment="1">
      <alignment vertical="center"/>
    </xf>
    <xf numFmtId="4" fontId="7" fillId="4" borderId="71" xfId="0" applyNumberFormat="1" applyFont="1" applyFill="1" applyBorder="1" applyAlignment="1" applyProtection="1">
      <alignment horizontal="right" vertical="center"/>
      <protection locked="0"/>
    </xf>
    <xf numFmtId="4" fontId="7" fillId="4" borderId="106" xfId="0" applyNumberFormat="1" applyFont="1" applyFill="1" applyBorder="1" applyAlignment="1" applyProtection="1">
      <alignment horizontal="right" vertical="center"/>
      <protection locked="0"/>
    </xf>
    <xf numFmtId="4" fontId="1" fillId="17" borderId="85" xfId="0" applyNumberFormat="1" applyFont="1" applyFill="1" applyBorder="1" applyAlignment="1" applyProtection="1">
      <alignment horizontal="right" vertical="center"/>
      <protection locked="0"/>
    </xf>
    <xf numFmtId="4" fontId="1" fillId="17" borderId="82" xfId="0" applyNumberFormat="1" applyFont="1" applyFill="1" applyBorder="1" applyAlignment="1" applyProtection="1">
      <alignment horizontal="right" vertical="center"/>
      <protection locked="0"/>
    </xf>
    <xf numFmtId="4" fontId="1" fillId="17" borderId="89" xfId="0" applyNumberFormat="1" applyFont="1" applyFill="1" applyBorder="1" applyAlignment="1" applyProtection="1">
      <alignment horizontal="right" vertical="center"/>
      <protection locked="0"/>
    </xf>
    <xf numFmtId="4" fontId="1" fillId="17" borderId="88" xfId="0" applyNumberFormat="1" applyFont="1" applyFill="1" applyBorder="1" applyAlignment="1" applyProtection="1">
      <alignment horizontal="right" vertical="center"/>
      <protection locked="0"/>
    </xf>
    <xf numFmtId="4" fontId="19" fillId="31" borderId="74" xfId="0" applyNumberFormat="1" applyFont="1" applyFill="1" applyBorder="1" applyAlignment="1" applyProtection="1">
      <alignment horizontal="right" vertical="center"/>
      <protection locked="0"/>
    </xf>
    <xf numFmtId="0" fontId="1" fillId="17" borderId="102" xfId="0" applyFont="1" applyFill="1" applyBorder="1" applyAlignment="1">
      <alignment vertical="center"/>
    </xf>
    <xf numFmtId="4" fontId="1" fillId="17" borderId="109" xfId="0" applyNumberFormat="1" applyFont="1" applyFill="1" applyBorder="1" applyAlignment="1">
      <alignment horizontal="right" vertical="center"/>
    </xf>
    <xf numFmtId="0" fontId="1" fillId="17" borderId="19" xfId="0" applyFont="1" applyFill="1" applyBorder="1" applyAlignment="1">
      <alignment vertical="center"/>
    </xf>
    <xf numFmtId="4" fontId="1" fillId="17" borderId="21" xfId="0" applyNumberFormat="1" applyFont="1" applyFill="1" applyBorder="1" applyAlignment="1">
      <alignment horizontal="right" vertical="center"/>
    </xf>
    <xf numFmtId="10" fontId="7" fillId="4" borderId="7" xfId="2" applyNumberFormat="1" applyFont="1" applyFill="1" applyBorder="1" applyAlignment="1">
      <alignment horizontal="right" vertical="center"/>
    </xf>
    <xf numFmtId="10" fontId="7" fillId="4" borderId="93" xfId="2" applyNumberFormat="1" applyFont="1" applyFill="1" applyBorder="1" applyAlignment="1">
      <alignment horizontal="right" vertical="center"/>
    </xf>
    <xf numFmtId="10" fontId="7" fillId="4" borderId="95" xfId="2" applyNumberFormat="1" applyFont="1" applyFill="1" applyBorder="1" applyAlignment="1">
      <alignment horizontal="right" vertical="center"/>
    </xf>
    <xf numFmtId="10" fontId="1" fillId="17" borderId="77" xfId="2" applyNumberFormat="1" applyFont="1" applyFill="1" applyBorder="1" applyAlignment="1">
      <alignment horizontal="right" vertical="center"/>
    </xf>
    <xf numFmtId="0" fontId="7" fillId="4" borderId="8" xfId="0" applyFont="1" applyFill="1" applyBorder="1" applyAlignment="1">
      <alignment horizontal="left" vertical="center"/>
    </xf>
    <xf numFmtId="4" fontId="1" fillId="17" borderId="110" xfId="0" applyNumberFormat="1" applyFont="1" applyFill="1" applyBorder="1" applyAlignment="1">
      <alignment horizontal="right" vertical="center"/>
    </xf>
    <xf numFmtId="10" fontId="7" fillId="4" borderId="7" xfId="0" applyNumberFormat="1" applyFont="1" applyFill="1" applyBorder="1" applyAlignment="1">
      <alignment horizontal="center" vertical="center"/>
    </xf>
    <xf numFmtId="164" fontId="7" fillId="4" borderId="44" xfId="0" applyNumberFormat="1" applyFont="1" applyFill="1" applyBorder="1" applyAlignment="1">
      <alignment vertical="center"/>
    </xf>
    <xf numFmtId="10" fontId="7" fillId="4" borderId="49" xfId="0" applyNumberFormat="1" applyFont="1" applyFill="1" applyBorder="1" applyAlignment="1">
      <alignment horizontal="right" vertical="center"/>
    </xf>
    <xf numFmtId="10" fontId="1" fillId="17" borderId="77" xfId="0" applyNumberFormat="1" applyFont="1" applyFill="1" applyBorder="1" applyAlignment="1">
      <alignment horizontal="center" vertical="center"/>
    </xf>
    <xf numFmtId="164" fontId="21" fillId="32" borderId="25" xfId="0" applyNumberFormat="1" applyFont="1" applyFill="1" applyBorder="1" applyAlignment="1">
      <alignment vertical="center"/>
    </xf>
    <xf numFmtId="4" fontId="36" fillId="32" borderId="0" xfId="0" applyNumberFormat="1" applyFont="1" applyFill="1" applyAlignment="1">
      <alignment horizontal="right" vertical="center"/>
    </xf>
    <xf numFmtId="4" fontId="44" fillId="32" borderId="26" xfId="0" applyNumberFormat="1" applyFont="1" applyFill="1" applyBorder="1" applyAlignment="1">
      <alignment horizontal="right" vertical="center"/>
    </xf>
    <xf numFmtId="164" fontId="21" fillId="33" borderId="25" xfId="0" applyNumberFormat="1" applyFont="1" applyFill="1" applyBorder="1" applyAlignment="1">
      <alignment vertical="center"/>
    </xf>
    <xf numFmtId="4" fontId="36" fillId="33" borderId="0" xfId="0" applyNumberFormat="1" applyFont="1" applyFill="1" applyAlignment="1">
      <alignment horizontal="right" vertical="center"/>
    </xf>
    <xf numFmtId="4" fontId="44" fillId="33" borderId="26" xfId="0" applyNumberFormat="1" applyFont="1" applyFill="1" applyBorder="1" applyAlignment="1">
      <alignment horizontal="right" vertical="center"/>
    </xf>
    <xf numFmtId="164" fontId="3" fillId="28" borderId="25" xfId="0" applyNumberFormat="1" applyFont="1" applyFill="1" applyBorder="1" applyAlignment="1">
      <alignment vertical="center"/>
    </xf>
    <xf numFmtId="4" fontId="37" fillId="28" borderId="0" xfId="0" applyNumberFormat="1" applyFont="1" applyFill="1" applyAlignment="1">
      <alignment horizontal="right" vertical="center"/>
    </xf>
    <xf numFmtId="4" fontId="47" fillId="28" borderId="26" xfId="0" applyNumberFormat="1" applyFont="1" applyFill="1" applyBorder="1" applyAlignment="1">
      <alignment horizontal="right" vertical="center"/>
    </xf>
    <xf numFmtId="164" fontId="21" fillId="20" borderId="27" xfId="0" applyNumberFormat="1" applyFont="1" applyFill="1" applyBorder="1" applyAlignment="1">
      <alignment vertical="center"/>
    </xf>
    <xf numFmtId="4" fontId="36" fillId="20" borderId="10" xfId="0" applyNumberFormat="1" applyFont="1" applyFill="1" applyBorder="1" applyAlignment="1">
      <alignment horizontal="right" vertical="center"/>
    </xf>
    <xf numFmtId="4" fontId="36" fillId="20" borderId="55" xfId="0" applyNumberFormat="1" applyFont="1" applyFill="1" applyBorder="1" applyAlignment="1">
      <alignment horizontal="right" vertical="center"/>
    </xf>
    <xf numFmtId="10" fontId="19" fillId="32" borderId="7" xfId="2" applyNumberFormat="1" applyFont="1" applyFill="1" applyBorder="1" applyAlignment="1">
      <alignment horizontal="right" vertical="center"/>
    </xf>
    <xf numFmtId="10" fontId="21" fillId="32" borderId="7" xfId="2" applyNumberFormat="1" applyFont="1" applyFill="1" applyBorder="1" applyAlignment="1">
      <alignment horizontal="right" vertical="center"/>
    </xf>
    <xf numFmtId="10" fontId="19" fillId="32" borderId="95" xfId="2" applyNumberFormat="1" applyFont="1" applyFill="1" applyBorder="1" applyAlignment="1">
      <alignment horizontal="right" vertical="center"/>
    </xf>
    <xf numFmtId="0" fontId="19" fillId="32" borderId="8" xfId="0" applyFont="1" applyFill="1" applyBorder="1" applyAlignment="1">
      <alignment vertical="center"/>
    </xf>
    <xf numFmtId="4" fontId="19" fillId="32" borderId="32" xfId="0" applyNumberFormat="1" applyFont="1" applyFill="1" applyBorder="1" applyAlignment="1">
      <alignment horizontal="right" vertical="center"/>
    </xf>
    <xf numFmtId="10" fontId="19" fillId="33" borderId="7" xfId="2" applyNumberFormat="1" applyFont="1" applyFill="1" applyBorder="1" applyAlignment="1">
      <alignment horizontal="right" vertical="center"/>
    </xf>
    <xf numFmtId="10" fontId="19" fillId="33" borderId="95" xfId="2" applyNumberFormat="1" applyFont="1" applyFill="1" applyBorder="1" applyAlignment="1">
      <alignment horizontal="right" vertical="center"/>
    </xf>
    <xf numFmtId="0" fontId="19" fillId="33" borderId="8" xfId="0" applyFont="1" applyFill="1" applyBorder="1" applyAlignment="1">
      <alignment vertical="center"/>
    </xf>
    <xf numFmtId="4" fontId="19" fillId="33" borderId="32" xfId="0" applyNumberFormat="1" applyFont="1" applyFill="1" applyBorder="1" applyAlignment="1">
      <alignment horizontal="right" vertical="center"/>
    </xf>
    <xf numFmtId="10" fontId="2" fillId="28" borderId="7" xfId="2" applyNumberFormat="1" applyFont="1" applyFill="1" applyBorder="1" applyAlignment="1">
      <alignment horizontal="right" vertical="center"/>
    </xf>
    <xf numFmtId="10" fontId="2" fillId="28" borderId="95" xfId="2" applyNumberFormat="1" applyFont="1" applyFill="1" applyBorder="1" applyAlignment="1">
      <alignment horizontal="right" vertical="center"/>
    </xf>
    <xf numFmtId="0" fontId="2" fillId="28" borderId="8" xfId="0" applyFont="1" applyFill="1" applyBorder="1" applyAlignment="1">
      <alignment vertical="center"/>
    </xf>
    <xf numFmtId="4" fontId="2" fillId="28" borderId="7" xfId="0" applyNumberFormat="1" applyFont="1" applyFill="1" applyBorder="1" applyAlignment="1">
      <alignment horizontal="right" vertical="center"/>
    </xf>
    <xf numFmtId="0" fontId="14" fillId="17" borderId="8" xfId="0" applyFont="1" applyFill="1" applyBorder="1" applyAlignment="1">
      <alignment vertical="center"/>
    </xf>
    <xf numFmtId="0" fontId="14" fillId="17" borderId="19" xfId="0" applyFont="1" applyFill="1" applyBorder="1" applyAlignment="1">
      <alignment vertical="center"/>
    </xf>
    <xf numFmtId="164" fontId="19" fillId="32" borderId="8" xfId="0" applyNumberFormat="1" applyFont="1" applyFill="1" applyBorder="1" applyAlignment="1">
      <alignment vertical="center"/>
    </xf>
    <xf numFmtId="4" fontId="19" fillId="32" borderId="7" xfId="0" applyNumberFormat="1" applyFont="1" applyFill="1" applyBorder="1" applyAlignment="1">
      <alignment horizontal="right" vertical="center"/>
    </xf>
    <xf numFmtId="164" fontId="19" fillId="33" borderId="8" xfId="0" applyNumberFormat="1" applyFont="1" applyFill="1" applyBorder="1" applyAlignment="1">
      <alignment vertical="center"/>
    </xf>
    <xf numFmtId="4" fontId="19" fillId="33" borderId="7" xfId="0" applyNumberFormat="1" applyFont="1" applyFill="1" applyBorder="1" applyAlignment="1">
      <alignment horizontal="right" vertical="center"/>
    </xf>
    <xf numFmtId="164" fontId="2" fillId="28" borderId="8" xfId="0" applyNumberFormat="1" applyFont="1" applyFill="1" applyBorder="1" applyAlignment="1">
      <alignment vertical="center"/>
    </xf>
    <xf numFmtId="0" fontId="1" fillId="17" borderId="103" xfId="0" applyFont="1" applyFill="1" applyBorder="1" applyAlignment="1">
      <alignment horizontal="left" vertical="center" wrapText="1"/>
    </xf>
    <xf numFmtId="4" fontId="1" fillId="17" borderId="104" xfId="0" applyNumberFormat="1" applyFont="1" applyFill="1" applyBorder="1" applyAlignment="1">
      <alignment horizontal="right" vertical="center"/>
    </xf>
    <xf numFmtId="164" fontId="1" fillId="17" borderId="111" xfId="0" applyNumberFormat="1" applyFont="1" applyFill="1" applyBorder="1" applyAlignment="1">
      <alignment vertical="center"/>
    </xf>
    <xf numFmtId="164" fontId="1" fillId="17" borderId="92" xfId="0" applyNumberFormat="1" applyFont="1" applyFill="1" applyBorder="1" applyAlignment="1">
      <alignment vertical="center"/>
    </xf>
    <xf numFmtId="4" fontId="1" fillId="17" borderId="31" xfId="0" applyNumberFormat="1" applyFont="1" applyFill="1" applyBorder="1" applyAlignment="1" applyProtection="1">
      <alignment horizontal="right" vertical="center"/>
      <protection locked="0"/>
    </xf>
    <xf numFmtId="0" fontId="49" fillId="17" borderId="19" xfId="0" applyFont="1" applyFill="1" applyBorder="1" applyAlignment="1">
      <alignment vertical="center" wrapText="1"/>
    </xf>
    <xf numFmtId="4" fontId="49" fillId="17" borderId="7" xfId="0" applyNumberFormat="1" applyFont="1" applyFill="1" applyBorder="1" applyAlignment="1">
      <alignment horizontal="right" vertical="center"/>
    </xf>
    <xf numFmtId="4" fontId="49" fillId="17" borderId="71" xfId="0" applyNumberFormat="1" applyFont="1" applyFill="1" applyBorder="1" applyAlignment="1">
      <alignment horizontal="right" vertical="center"/>
    </xf>
    <xf numFmtId="4" fontId="2" fillId="7" borderId="32" xfId="0" applyNumberFormat="1" applyFont="1" applyFill="1" applyBorder="1" applyAlignment="1" applyProtection="1">
      <alignment horizontal="right" vertical="center"/>
      <protection locked="0"/>
    </xf>
    <xf numFmtId="4" fontId="2" fillId="7" borderId="31" xfId="0" applyNumberFormat="1" applyFont="1" applyFill="1" applyBorder="1" applyAlignment="1" applyProtection="1">
      <alignment horizontal="right" vertical="center"/>
      <protection locked="0"/>
    </xf>
    <xf numFmtId="4" fontId="7" fillId="4" borderId="72" xfId="0" applyNumberFormat="1" applyFont="1" applyFill="1" applyBorder="1" applyAlignment="1">
      <alignment horizontal="right" vertical="center"/>
    </xf>
    <xf numFmtId="10" fontId="1" fillId="17" borderId="7" xfId="2" applyNumberFormat="1" applyFont="1" applyFill="1" applyBorder="1" applyAlignment="1" applyProtection="1">
      <alignment horizontal="center" vertical="center"/>
    </xf>
    <xf numFmtId="10" fontId="2" fillId="7" borderId="84" xfId="2" applyNumberFormat="1" applyFont="1" applyFill="1" applyBorder="1" applyAlignment="1" applyProtection="1">
      <alignment horizontal="center" vertical="center"/>
      <protection locked="0"/>
    </xf>
    <xf numFmtId="10" fontId="2" fillId="7" borderId="60" xfId="2" applyNumberFormat="1" applyFont="1" applyFill="1" applyBorder="1" applyAlignment="1" applyProtection="1">
      <alignment horizontal="center" vertical="center"/>
      <protection locked="0"/>
    </xf>
    <xf numFmtId="10" fontId="1" fillId="17" borderId="76" xfId="2" applyNumberFormat="1" applyFont="1" applyFill="1" applyBorder="1" applyAlignment="1" applyProtection="1">
      <alignment horizontal="center" vertical="center"/>
    </xf>
    <xf numFmtId="10" fontId="2" fillId="7" borderId="31" xfId="2" applyNumberFormat="1" applyFont="1" applyFill="1" applyBorder="1" applyAlignment="1" applyProtection="1">
      <alignment horizontal="center" vertical="center"/>
      <protection locked="0"/>
    </xf>
    <xf numFmtId="10" fontId="1" fillId="0" borderId="0" xfId="0" applyNumberFormat="1" applyFont="1" applyAlignment="1">
      <alignment horizontal="center" vertical="center"/>
    </xf>
    <xf numFmtId="10" fontId="19" fillId="33" borderId="0" xfId="0" applyNumberFormat="1" applyFont="1" applyFill="1" applyAlignment="1">
      <alignment horizontal="center" vertical="center"/>
    </xf>
    <xf numFmtId="168" fontId="14" fillId="24" borderId="0" xfId="2" applyNumberFormat="1" applyFont="1" applyFill="1" applyAlignment="1">
      <alignment horizontal="center" vertical="center"/>
    </xf>
    <xf numFmtId="10" fontId="1" fillId="0" borderId="0" xfId="2" applyNumberFormat="1" applyFont="1" applyFill="1" applyAlignment="1">
      <alignment horizontal="center" vertical="center"/>
    </xf>
    <xf numFmtId="0" fontId="19" fillId="33" borderId="0" xfId="0" applyFont="1" applyFill="1" applyAlignment="1">
      <alignment horizontal="center" vertical="center"/>
    </xf>
    <xf numFmtId="0" fontId="2" fillId="28" borderId="0" xfId="0" applyFont="1" applyFill="1" applyAlignment="1">
      <alignment horizontal="center" vertical="center"/>
    </xf>
    <xf numFmtId="4" fontId="2" fillId="28" borderId="0" xfId="0" applyNumberFormat="1" applyFont="1" applyFill="1" applyAlignment="1">
      <alignment horizontal="center" vertical="center"/>
    </xf>
    <xf numFmtId="4" fontId="19" fillId="33" borderId="0" xfId="0" applyNumberFormat="1" applyFont="1" applyFill="1" applyAlignment="1">
      <alignment horizontal="center" vertical="center"/>
    </xf>
    <xf numFmtId="4" fontId="0" fillId="7" borderId="0" xfId="0" applyNumberFormat="1" applyFill="1" applyAlignment="1">
      <alignment horizontal="center" vertical="center"/>
    </xf>
    <xf numFmtId="0" fontId="50" fillId="34" borderId="112" xfId="0" applyFont="1" applyFill="1" applyBorder="1" applyAlignment="1">
      <alignment vertical="center" wrapText="1"/>
    </xf>
    <xf numFmtId="0" fontId="51" fillId="0" borderId="0" xfId="0" applyFont="1"/>
    <xf numFmtId="0" fontId="52" fillId="35" borderId="0" xfId="0" applyFont="1" applyFill="1" applyAlignment="1">
      <alignment vertical="center"/>
    </xf>
    <xf numFmtId="0" fontId="53" fillId="35" borderId="0" xfId="0" applyFont="1" applyFill="1" applyAlignment="1">
      <alignment horizontal="center" vertical="center" wrapText="1"/>
    </xf>
    <xf numFmtId="0" fontId="54" fillId="36" borderId="113" xfId="0" applyFont="1" applyFill="1" applyBorder="1" applyAlignment="1">
      <alignment horizontal="center" vertical="center" wrapText="1"/>
    </xf>
    <xf numFmtId="169" fontId="55" fillId="37" borderId="113" xfId="5" applyFont="1" applyFill="1" applyBorder="1" applyAlignment="1" applyProtection="1">
      <alignment horizontal="center" vertical="center"/>
      <protection locked="0"/>
    </xf>
    <xf numFmtId="10" fontId="56" fillId="36" borderId="113" xfId="0" applyNumberFormat="1" applyFont="1" applyFill="1" applyBorder="1" applyAlignment="1">
      <alignment horizontal="center" vertical="center"/>
    </xf>
    <xf numFmtId="170" fontId="0" fillId="0" borderId="0" xfId="0" applyNumberFormat="1"/>
    <xf numFmtId="166" fontId="0" fillId="0" borderId="0" xfId="2" applyNumberFormat="1" applyFont="1"/>
    <xf numFmtId="10" fontId="0" fillId="0" borderId="0" xfId="2" applyNumberFormat="1" applyFont="1"/>
    <xf numFmtId="0" fontId="52" fillId="35" borderId="113" xfId="0" applyFont="1" applyFill="1" applyBorder="1" applyAlignment="1">
      <alignment horizontal="center" vertical="center"/>
    </xf>
    <xf numFmtId="0" fontId="52" fillId="35" borderId="113" xfId="0" applyFont="1" applyFill="1" applyBorder="1" applyAlignment="1">
      <alignment horizontal="center" vertical="center" wrapText="1"/>
    </xf>
    <xf numFmtId="0" fontId="57" fillId="38" borderId="113" xfId="0" applyFont="1" applyFill="1" applyBorder="1" applyAlignment="1">
      <alignment horizontal="center"/>
    </xf>
    <xf numFmtId="164" fontId="58" fillId="38" borderId="113" xfId="4" applyFont="1" applyFill="1" applyBorder="1" applyAlignment="1" applyProtection="1">
      <alignment vertical="center"/>
    </xf>
    <xf numFmtId="164" fontId="58" fillId="38" borderId="113" xfId="4" applyFont="1" applyFill="1" applyBorder="1" applyAlignment="1" applyProtection="1">
      <alignment vertical="center"/>
      <protection locked="0"/>
    </xf>
    <xf numFmtId="10" fontId="58" fillId="38" borderId="113" xfId="6" applyNumberFormat="1" applyFont="1" applyFill="1" applyBorder="1" applyAlignment="1" applyProtection="1">
      <alignment horizontal="center" vertical="center" wrapText="1"/>
      <protection locked="0"/>
    </xf>
    <xf numFmtId="169" fontId="60" fillId="38" borderId="113" xfId="5" applyFont="1" applyFill="1" applyBorder="1" applyProtection="1"/>
    <xf numFmtId="0" fontId="0" fillId="0" borderId="0" xfId="0" applyAlignment="1">
      <alignment horizontal="right"/>
    </xf>
    <xf numFmtId="0" fontId="57" fillId="39" borderId="113" xfId="0" applyFont="1" applyFill="1" applyBorder="1" applyAlignment="1">
      <alignment horizontal="center"/>
    </xf>
    <xf numFmtId="164" fontId="58" fillId="39" borderId="113" xfId="0" applyNumberFormat="1" applyFont="1" applyFill="1" applyBorder="1" applyAlignment="1">
      <alignment vertical="center"/>
    </xf>
    <xf numFmtId="164" fontId="58" fillId="39" borderId="113" xfId="0" applyNumberFormat="1" applyFont="1" applyFill="1" applyBorder="1" applyAlignment="1" applyProtection="1">
      <alignment vertical="center"/>
      <protection locked="0"/>
    </xf>
    <xf numFmtId="10" fontId="58" fillId="39" borderId="113" xfId="6" applyNumberFormat="1" applyFont="1" applyFill="1" applyBorder="1" applyAlignment="1" applyProtection="1">
      <alignment horizontal="center" vertical="center" wrapText="1"/>
      <protection locked="0"/>
    </xf>
    <xf numFmtId="169" fontId="60" fillId="39" borderId="113" xfId="5" applyFont="1" applyFill="1" applyBorder="1" applyProtection="1"/>
    <xf numFmtId="0" fontId="0" fillId="0" borderId="0" xfId="0" applyAlignment="1">
      <alignment horizontal="center"/>
    </xf>
    <xf numFmtId="168" fontId="0" fillId="0" borderId="0" xfId="2" applyNumberFormat="1" applyFont="1"/>
    <xf numFmtId="168" fontId="0" fillId="0" borderId="0" xfId="0" applyNumberFormat="1"/>
    <xf numFmtId="0" fontId="22" fillId="0" borderId="117" xfId="0" applyFont="1" applyBorder="1" applyAlignment="1">
      <alignment horizontal="center" vertical="center" wrapText="1"/>
    </xf>
    <xf numFmtId="9" fontId="0" fillId="0" borderId="0" xfId="0" applyNumberFormat="1"/>
    <xf numFmtId="166" fontId="0" fillId="0" borderId="0" xfId="0" applyNumberFormat="1"/>
    <xf numFmtId="168" fontId="48" fillId="24" borderId="0" xfId="0" applyNumberFormat="1" applyFont="1" applyFill="1"/>
    <xf numFmtId="0" fontId="61" fillId="0" borderId="0" xfId="0" applyFont="1" applyAlignment="1">
      <alignment horizontal="center"/>
    </xf>
    <xf numFmtId="0" fontId="62" fillId="24" borderId="0" xfId="0" applyFont="1" applyFill="1"/>
    <xf numFmtId="171" fontId="62" fillId="24" borderId="0" xfId="5" applyNumberFormat="1" applyFont="1" applyFill="1"/>
    <xf numFmtId="10" fontId="63" fillId="0" borderId="118" xfId="0" applyNumberFormat="1" applyFont="1" applyBorder="1" applyAlignment="1">
      <alignment horizontal="center" vertical="center" wrapText="1"/>
    </xf>
    <xf numFmtId="10" fontId="63" fillId="0" borderId="119" xfId="0" applyNumberFormat="1" applyFont="1" applyBorder="1" applyAlignment="1">
      <alignment horizontal="center" vertical="center" wrapText="1"/>
    </xf>
    <xf numFmtId="172" fontId="0" fillId="0" borderId="0" xfId="0" applyNumberFormat="1"/>
    <xf numFmtId="10" fontId="2" fillId="7" borderId="45" xfId="2" applyNumberFormat="1" applyFont="1" applyFill="1" applyBorder="1" applyAlignment="1" applyProtection="1">
      <alignment horizontal="center" vertical="center"/>
      <protection locked="0"/>
    </xf>
    <xf numFmtId="4" fontId="2" fillId="7" borderId="105" xfId="0" applyNumberFormat="1" applyFont="1" applyFill="1" applyBorder="1" applyAlignment="1" applyProtection="1">
      <alignment horizontal="right" vertical="center"/>
      <protection locked="0"/>
    </xf>
    <xf numFmtId="4" fontId="2" fillId="7" borderId="91" xfId="0" applyNumberFormat="1" applyFont="1" applyFill="1" applyBorder="1" applyAlignment="1" applyProtection="1">
      <alignment horizontal="right" vertical="center"/>
      <protection locked="0"/>
    </xf>
    <xf numFmtId="4" fontId="7" fillId="4" borderId="74" xfId="0" applyNumberFormat="1" applyFont="1" applyFill="1" applyBorder="1" applyAlignment="1">
      <alignment horizontal="right" vertical="center"/>
    </xf>
    <xf numFmtId="0" fontId="2" fillId="2" borderId="0" xfId="0" applyFont="1" applyFill="1" applyAlignment="1">
      <alignment horizontal="center" vertical="center"/>
    </xf>
    <xf numFmtId="0" fontId="2" fillId="3" borderId="1" xfId="0" applyFont="1" applyFill="1" applyBorder="1" applyAlignment="1">
      <alignment horizontal="center" vertical="center"/>
    </xf>
    <xf numFmtId="0" fontId="2" fillId="7" borderId="0" xfId="0" applyFont="1" applyFill="1" applyAlignment="1">
      <alignment vertical="center"/>
    </xf>
    <xf numFmtId="164" fontId="2" fillId="7" borderId="0" xfId="0" applyNumberFormat="1" applyFont="1" applyFill="1" applyAlignment="1">
      <alignment horizontal="right" vertical="center"/>
    </xf>
    <xf numFmtId="0" fontId="64" fillId="7" borderId="0" xfId="0" applyFont="1" applyFill="1" applyAlignment="1">
      <alignment horizontal="left" vertical="center"/>
    </xf>
    <xf numFmtId="4" fontId="2" fillId="17" borderId="60" xfId="0" applyNumberFormat="1" applyFont="1" applyFill="1" applyBorder="1" applyAlignment="1">
      <alignment horizontal="right" vertical="center"/>
    </xf>
    <xf numFmtId="4" fontId="2" fillId="17" borderId="61" xfId="0" applyNumberFormat="1" applyFont="1" applyFill="1" applyBorder="1" applyAlignment="1">
      <alignment horizontal="right" vertical="center"/>
    </xf>
    <xf numFmtId="4" fontId="2" fillId="4" borderId="7" xfId="0" applyNumberFormat="1" applyFont="1" applyFill="1" applyBorder="1" applyAlignment="1">
      <alignment horizontal="right" vertical="center"/>
    </xf>
    <xf numFmtId="4" fontId="2" fillId="17" borderId="80" xfId="0" applyNumberFormat="1" applyFont="1" applyFill="1" applyBorder="1" applyAlignment="1">
      <alignment horizontal="right" vertical="center"/>
    </xf>
    <xf numFmtId="4" fontId="2" fillId="17" borderId="84" xfId="0" applyNumberFormat="1" applyFont="1" applyFill="1" applyBorder="1" applyAlignment="1">
      <alignment horizontal="right" vertical="center"/>
    </xf>
    <xf numFmtId="4" fontId="2" fillId="17" borderId="0" xfId="0" applyNumberFormat="1" applyFont="1" applyFill="1" applyAlignment="1">
      <alignment horizontal="right" vertical="center"/>
    </xf>
    <xf numFmtId="4" fontId="2" fillId="17" borderId="76" xfId="0" applyNumberFormat="1" applyFont="1" applyFill="1" applyBorder="1" applyAlignment="1">
      <alignment horizontal="right" vertical="center"/>
    </xf>
    <xf numFmtId="4" fontId="2" fillId="17" borderId="82" xfId="0" applyNumberFormat="1" applyFont="1" applyFill="1" applyBorder="1" applyAlignment="1">
      <alignment horizontal="right" vertical="center"/>
    </xf>
    <xf numFmtId="4" fontId="2" fillId="17" borderId="85" xfId="0" applyNumberFormat="1" applyFont="1" applyFill="1" applyBorder="1" applyAlignment="1">
      <alignment horizontal="right" vertical="center"/>
    </xf>
    <xf numFmtId="4" fontId="2" fillId="17" borderId="78" xfId="0" applyNumberFormat="1" applyFont="1" applyFill="1" applyBorder="1" applyAlignment="1">
      <alignment horizontal="right" vertical="center"/>
    </xf>
    <xf numFmtId="164" fontId="1" fillId="17" borderId="120" xfId="0" applyNumberFormat="1" applyFont="1" applyFill="1" applyBorder="1" applyAlignment="1">
      <alignment vertical="center"/>
    </xf>
    <xf numFmtId="164" fontId="1" fillId="17" borderId="121" xfId="0" applyNumberFormat="1" applyFont="1" applyFill="1" applyBorder="1" applyAlignment="1">
      <alignment vertical="center"/>
    </xf>
    <xf numFmtId="164" fontId="1" fillId="17" borderId="37" xfId="0" applyNumberFormat="1" applyFont="1" applyFill="1" applyBorder="1" applyAlignment="1">
      <alignment vertical="center"/>
    </xf>
    <xf numFmtId="4" fontId="1" fillId="17" borderId="40" xfId="0" applyNumberFormat="1" applyFont="1" applyFill="1" applyBorder="1" applyAlignment="1">
      <alignment horizontal="right" vertical="center"/>
    </xf>
    <xf numFmtId="4" fontId="1" fillId="17" borderId="122" xfId="0" applyNumberFormat="1" applyFont="1" applyFill="1" applyBorder="1" applyAlignment="1">
      <alignment horizontal="right" vertical="center"/>
    </xf>
    <xf numFmtId="10" fontId="1" fillId="17" borderId="123" xfId="2" applyNumberFormat="1" applyFont="1" applyFill="1" applyBorder="1" applyAlignment="1">
      <alignment horizontal="right" vertical="center"/>
    </xf>
    <xf numFmtId="10" fontId="1" fillId="17" borderId="124" xfId="2" applyNumberFormat="1" applyFont="1" applyFill="1" applyBorder="1" applyAlignment="1">
      <alignment horizontal="right" vertical="center"/>
    </xf>
    <xf numFmtId="164" fontId="1" fillId="17" borderId="20" xfId="0" applyNumberFormat="1" applyFont="1" applyFill="1" applyBorder="1" applyAlignment="1">
      <alignment vertical="center"/>
    </xf>
    <xf numFmtId="4" fontId="1" fillId="17" borderId="125" xfId="0" applyNumberFormat="1" applyFont="1" applyFill="1" applyBorder="1" applyAlignment="1">
      <alignment horizontal="right" vertical="center"/>
    </xf>
    <xf numFmtId="0" fontId="17" fillId="0" borderId="0" xfId="0" applyFont="1" applyAlignment="1">
      <alignment horizontal="left" vertical="center"/>
    </xf>
    <xf numFmtId="4" fontId="1" fillId="28" borderId="0" xfId="0" applyNumberFormat="1" applyFont="1" applyFill="1" applyAlignment="1">
      <alignment horizontal="center" vertical="center"/>
    </xf>
    <xf numFmtId="0" fontId="1" fillId="7" borderId="25" xfId="0" applyFont="1" applyFill="1" applyBorder="1" applyAlignment="1">
      <alignment horizontal="center" vertical="center"/>
    </xf>
    <xf numFmtId="0" fontId="65" fillId="7" borderId="0" xfId="0" applyFont="1" applyFill="1" applyAlignment="1">
      <alignment horizontal="left" vertical="center"/>
    </xf>
    <xf numFmtId="0" fontId="15" fillId="4" borderId="7" xfId="2" applyNumberFormat="1" applyFont="1" applyFill="1" applyBorder="1" applyAlignment="1" applyProtection="1">
      <alignment horizontal="center" vertical="center"/>
    </xf>
    <xf numFmtId="0" fontId="15" fillId="4" borderId="7" xfId="2" applyNumberFormat="1" applyFont="1" applyFill="1" applyBorder="1" applyAlignment="1" applyProtection="1">
      <alignment horizontal="center" vertical="center"/>
      <protection locked="0"/>
    </xf>
    <xf numFmtId="164" fontId="15" fillId="4" borderId="7" xfId="2" applyNumberFormat="1" applyFont="1" applyFill="1" applyBorder="1" applyAlignment="1" applyProtection="1">
      <alignment horizontal="center" vertical="center"/>
    </xf>
    <xf numFmtId="164" fontId="15" fillId="4" borderId="17" xfId="2" applyNumberFormat="1" applyFont="1" applyFill="1" applyBorder="1" applyAlignment="1" applyProtection="1">
      <alignment horizontal="center" vertical="center"/>
    </xf>
    <xf numFmtId="0" fontId="15" fillId="4" borderId="17" xfId="2" applyNumberFormat="1" applyFont="1" applyFill="1" applyBorder="1" applyAlignment="1" applyProtection="1">
      <alignment horizontal="center" vertical="center"/>
    </xf>
    <xf numFmtId="0" fontId="15" fillId="4" borderId="17" xfId="2" applyNumberFormat="1" applyFont="1" applyFill="1" applyBorder="1" applyAlignment="1" applyProtection="1">
      <alignment horizontal="center" vertical="center"/>
      <protection locked="0"/>
    </xf>
    <xf numFmtId="4" fontId="1" fillId="17" borderId="93" xfId="0" applyNumberFormat="1" applyFont="1" applyFill="1" applyBorder="1" applyAlignment="1">
      <alignment horizontal="right" vertical="center"/>
    </xf>
    <xf numFmtId="0" fontId="1" fillId="17" borderId="96" xfId="0" applyFont="1" applyFill="1" applyBorder="1" applyAlignment="1">
      <alignment vertical="center"/>
    </xf>
    <xf numFmtId="0" fontId="66" fillId="7" borderId="0" xfId="0" applyFont="1" applyFill="1" applyAlignment="1">
      <alignment horizontal="right" vertical="center"/>
    </xf>
    <xf numFmtId="0" fontId="50" fillId="34" borderId="112" xfId="0" applyFont="1" applyFill="1" applyBorder="1" applyAlignment="1">
      <alignment horizontal="left" vertical="center" wrapText="1" indent="9"/>
    </xf>
    <xf numFmtId="0" fontId="53" fillId="35" borderId="0" xfId="0" applyFont="1" applyFill="1" applyAlignment="1">
      <alignment horizontal="center" vertical="center"/>
    </xf>
    <xf numFmtId="0" fontId="53" fillId="35" borderId="0" xfId="0" applyFont="1" applyFill="1" applyAlignment="1">
      <alignment horizontal="center" vertical="center" wrapText="1"/>
    </xf>
    <xf numFmtId="164" fontId="53" fillId="35" borderId="0" xfId="4" applyFont="1" applyFill="1" applyBorder="1" applyAlignment="1">
      <alignment horizontal="center" vertical="center"/>
    </xf>
    <xf numFmtId="0" fontId="52" fillId="35" borderId="114" xfId="0" applyFont="1" applyFill="1" applyBorder="1" applyAlignment="1">
      <alignment horizontal="center" vertical="center"/>
    </xf>
    <xf numFmtId="0" fontId="52" fillId="35" borderId="115" xfId="0" applyFont="1" applyFill="1" applyBorder="1" applyAlignment="1">
      <alignment horizontal="center" vertical="center"/>
    </xf>
    <xf numFmtId="0" fontId="52" fillId="35" borderId="116" xfId="0" applyFont="1" applyFill="1" applyBorder="1" applyAlignment="1">
      <alignment horizontal="center" vertical="center"/>
    </xf>
    <xf numFmtId="164" fontId="3" fillId="6" borderId="41" xfId="0" applyNumberFormat="1" applyFont="1" applyFill="1" applyBorder="1" applyAlignment="1">
      <alignment horizontal="center" vertical="center"/>
    </xf>
    <xf numFmtId="164" fontId="3" fillId="6" borderId="46" xfId="0" applyNumberFormat="1" applyFont="1" applyFill="1" applyBorder="1" applyAlignment="1">
      <alignment horizontal="center" vertical="center"/>
    </xf>
    <xf numFmtId="164" fontId="3" fillId="6" borderId="47" xfId="0" applyNumberFormat="1" applyFont="1" applyFill="1" applyBorder="1" applyAlignment="1">
      <alignment horizontal="center" vertical="center"/>
    </xf>
    <xf numFmtId="164" fontId="3" fillId="6" borderId="48" xfId="0" applyNumberFormat="1" applyFont="1" applyFill="1" applyBorder="1" applyAlignment="1">
      <alignment horizontal="center" vertical="center"/>
    </xf>
    <xf numFmtId="0" fontId="3" fillId="5" borderId="0" xfId="0" applyFont="1" applyFill="1" applyAlignment="1">
      <alignment horizontal="left" vertical="center"/>
    </xf>
    <xf numFmtId="0" fontId="2" fillId="7" borderId="91" xfId="2" applyNumberFormat="1" applyFont="1" applyFill="1" applyBorder="1" applyAlignment="1" applyProtection="1">
      <alignment horizontal="center" vertical="center" wrapText="1"/>
      <protection locked="0"/>
    </xf>
    <xf numFmtId="0" fontId="2" fillId="7" borderId="29" xfId="2" applyNumberFormat="1" applyFont="1" applyFill="1" applyBorder="1" applyAlignment="1" applyProtection="1">
      <alignment horizontal="center" vertical="center" wrapText="1"/>
      <protection locked="0"/>
    </xf>
    <xf numFmtId="0" fontId="2" fillId="7" borderId="92" xfId="2" applyNumberFormat="1" applyFont="1" applyFill="1" applyBorder="1" applyAlignment="1" applyProtection="1">
      <alignment horizontal="center" vertical="center" wrapText="1"/>
      <protection locked="0"/>
    </xf>
    <xf numFmtId="164" fontId="3" fillId="4" borderId="46" xfId="0" applyNumberFormat="1" applyFont="1" applyFill="1" applyBorder="1" applyAlignment="1">
      <alignment horizontal="left" vertical="center"/>
    </xf>
    <xf numFmtId="164" fontId="3" fillId="4" borderId="47" xfId="0" applyNumberFormat="1" applyFont="1" applyFill="1" applyBorder="1" applyAlignment="1">
      <alignment horizontal="left" vertical="center"/>
    </xf>
    <xf numFmtId="164" fontId="3" fillId="4" borderId="48" xfId="0" applyNumberFormat="1" applyFont="1" applyFill="1" applyBorder="1" applyAlignment="1">
      <alignment horizontal="left" vertical="center"/>
    </xf>
    <xf numFmtId="0" fontId="2" fillId="7" borderId="88" xfId="2" applyNumberFormat="1" applyFont="1" applyFill="1" applyBorder="1" applyAlignment="1" applyProtection="1">
      <alignment horizontal="center" vertical="center" wrapText="1"/>
      <protection locked="0"/>
    </xf>
    <xf numFmtId="0" fontId="2" fillId="7" borderId="89" xfId="2" applyNumberFormat="1" applyFont="1" applyFill="1" applyBorder="1" applyAlignment="1" applyProtection="1">
      <alignment horizontal="center" vertical="center" wrapText="1"/>
      <protection locked="0"/>
    </xf>
    <xf numFmtId="0" fontId="2" fillId="7" borderId="90" xfId="2" applyNumberFormat="1" applyFont="1" applyFill="1" applyBorder="1" applyAlignment="1" applyProtection="1">
      <alignment horizontal="center" vertical="center" wrapText="1"/>
      <protection locked="0"/>
    </xf>
    <xf numFmtId="0" fontId="1" fillId="17" borderId="57" xfId="0" applyFont="1" applyFill="1" applyBorder="1" applyAlignment="1">
      <alignment horizontal="left" vertical="center" wrapText="1"/>
    </xf>
    <xf numFmtId="0" fontId="1" fillId="17" borderId="58" xfId="0" applyFont="1" applyFill="1" applyBorder="1" applyAlignment="1">
      <alignment horizontal="left" vertical="center" wrapText="1"/>
    </xf>
    <xf numFmtId="0" fontId="1" fillId="17" borderId="81" xfId="0" applyFont="1" applyFill="1" applyBorder="1" applyAlignment="1">
      <alignment horizontal="left" vertical="center" wrapText="1"/>
    </xf>
    <xf numFmtId="0" fontId="7" fillId="4" borderId="99" xfId="0" applyFont="1" applyFill="1" applyBorder="1" applyAlignment="1">
      <alignment horizontal="left" vertical="center"/>
    </xf>
    <xf numFmtId="0" fontId="7" fillId="4" borderId="100" xfId="0" applyFont="1" applyFill="1" applyBorder="1" applyAlignment="1">
      <alignment horizontal="left" vertical="center"/>
    </xf>
    <xf numFmtId="0" fontId="7" fillId="4" borderId="101" xfId="0" applyFont="1" applyFill="1" applyBorder="1" applyAlignment="1">
      <alignment horizontal="left" vertical="center"/>
    </xf>
    <xf numFmtId="0" fontId="7" fillId="4" borderId="28" xfId="0" applyFont="1" applyFill="1" applyBorder="1" applyAlignment="1">
      <alignment horizontal="left" vertical="center"/>
    </xf>
    <xf numFmtId="0" fontId="7" fillId="4" borderId="29" xfId="0" applyFont="1" applyFill="1" applyBorder="1" applyAlignment="1">
      <alignment horizontal="left" vertical="center"/>
    </xf>
    <xf numFmtId="0" fontId="7" fillId="4" borderId="59" xfId="0" applyFont="1" applyFill="1" applyBorder="1" applyAlignment="1">
      <alignment horizontal="left" vertical="center"/>
    </xf>
    <xf numFmtId="0" fontId="7" fillId="4" borderId="27" xfId="0" applyFont="1" applyFill="1" applyBorder="1" applyAlignment="1">
      <alignment horizontal="left" vertical="center" wrapText="1"/>
    </xf>
    <xf numFmtId="0" fontId="7" fillId="4" borderId="10" xfId="0" applyFont="1" applyFill="1" applyBorder="1" applyAlignment="1">
      <alignment horizontal="left" vertical="center"/>
    </xf>
    <xf numFmtId="0" fontId="7" fillId="4" borderId="55" xfId="0" applyFont="1" applyFill="1" applyBorder="1" applyAlignment="1">
      <alignment horizontal="left" vertical="center"/>
    </xf>
    <xf numFmtId="0" fontId="45" fillId="4" borderId="0" xfId="0" applyFont="1" applyFill="1" applyAlignment="1" applyProtection="1">
      <alignment horizontal="center" vertical="center"/>
      <protection locked="0"/>
    </xf>
    <xf numFmtId="14" fontId="3" fillId="4" borderId="0" xfId="0" applyNumberFormat="1" applyFont="1" applyFill="1" applyAlignment="1" applyProtection="1">
      <alignment horizontal="center" vertical="center"/>
      <protection locked="0"/>
    </xf>
    <xf numFmtId="0" fontId="3" fillId="4" borderId="0" xfId="0" applyFont="1" applyFill="1" applyAlignment="1" applyProtection="1">
      <alignment horizontal="left" vertical="center"/>
      <protection locked="0"/>
    </xf>
    <xf numFmtId="14" fontId="3" fillId="7" borderId="0" xfId="0" applyNumberFormat="1" applyFont="1" applyFill="1" applyAlignment="1" applyProtection="1">
      <alignment horizontal="center" vertical="center"/>
      <protection locked="0"/>
    </xf>
    <xf numFmtId="0" fontId="3" fillId="7" borderId="0" xfId="0" applyFont="1" applyFill="1" applyAlignment="1" applyProtection="1">
      <alignment horizontal="left" vertical="center"/>
      <protection locked="0"/>
    </xf>
    <xf numFmtId="0" fontId="46" fillId="32" borderId="0" xfId="0" applyFont="1" applyFill="1" applyAlignment="1">
      <alignment horizontal="center" vertical="center"/>
    </xf>
    <xf numFmtId="0" fontId="46" fillId="33" borderId="0" xfId="0" applyFont="1" applyFill="1" applyAlignment="1">
      <alignment horizontal="center" vertical="center"/>
    </xf>
    <xf numFmtId="0" fontId="48" fillId="28" borderId="0" xfId="0" applyFont="1" applyFill="1" applyAlignment="1">
      <alignment horizontal="center" vertical="center"/>
    </xf>
  </cellXfs>
  <cellStyles count="7">
    <cellStyle name="Hiperlink" xfId="1" builtinId="8"/>
    <cellStyle name="Moeda" xfId="3" builtinId="4"/>
    <cellStyle name="Moeda 2" xfId="4" xr:uid="{00000000-0005-0000-0000-000002000000}"/>
    <cellStyle name="Normal" xfId="0" builtinId="0"/>
    <cellStyle name="Normal 2" xfId="6" xr:uid="{00000000-0005-0000-0000-000004000000}"/>
    <cellStyle name="Porcentagem" xfId="2" builtinId="5"/>
    <cellStyle name="Vírgula 2" xfId="5" xr:uid="{00000000-0005-0000-0000-000006000000}"/>
  </cellStyles>
  <dxfs count="300">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rgb="FFF80C06"/>
      </font>
    </dxf>
    <dxf>
      <font>
        <color rgb="FF3599B8"/>
      </font>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rgb="FFFF3333"/>
      </font>
    </dxf>
    <dxf>
      <font>
        <color rgb="FF0070C0"/>
      </font>
    </dxf>
    <dxf>
      <font>
        <color theme="0"/>
      </font>
      <fill>
        <patternFill>
          <bgColor rgb="FFFF5050"/>
        </patternFill>
      </fill>
    </dxf>
    <dxf>
      <font>
        <color theme="0"/>
      </font>
      <fill>
        <patternFill>
          <bgColor rgb="FF33CCCC"/>
        </patternFill>
      </fill>
    </dxf>
    <dxf>
      <font>
        <color rgb="FFFF3333"/>
      </font>
    </dxf>
    <dxf>
      <font>
        <color rgb="FF0070C0"/>
      </font>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color rgb="FFFF3333"/>
      </font>
    </dxf>
    <dxf>
      <font>
        <color rgb="FF0070C0"/>
      </font>
    </dxf>
    <dxf>
      <font>
        <color theme="0"/>
      </font>
      <fill>
        <patternFill>
          <bgColor rgb="FFFF5050"/>
        </patternFill>
      </fill>
    </dxf>
    <dxf>
      <font>
        <color theme="0"/>
      </font>
      <fill>
        <patternFill>
          <bgColor rgb="FF33CCCC"/>
        </patternFill>
      </fill>
    </dxf>
    <dxf>
      <font>
        <color rgb="FFFF3333"/>
      </font>
    </dxf>
    <dxf>
      <font>
        <color rgb="FF0070C0"/>
      </font>
    </dxf>
    <dxf>
      <font>
        <color theme="0"/>
      </font>
      <fill>
        <patternFill>
          <bgColor rgb="FFFF5050"/>
        </patternFill>
      </fill>
    </dxf>
    <dxf>
      <font>
        <color theme="0"/>
      </font>
      <fill>
        <patternFill>
          <bgColor rgb="FF33CCCC"/>
        </patternFill>
      </fill>
    </dxf>
    <dxf>
      <font>
        <color rgb="FFFF3333"/>
      </font>
    </dxf>
    <dxf>
      <font>
        <color rgb="FF0070C0"/>
      </font>
    </dxf>
    <dxf>
      <font>
        <b val="0"/>
        <i val="0"/>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font>
      <fill>
        <patternFill>
          <bgColor rgb="FFFF5050"/>
        </patternFill>
      </fill>
    </dxf>
    <dxf>
      <font>
        <color theme="0"/>
      </font>
      <fill>
        <patternFill>
          <bgColor rgb="FF33CCCC"/>
        </patternFill>
      </fill>
    </dxf>
    <dxf>
      <font>
        <b val="0"/>
        <i val="0"/>
        <color theme="0" tint="-4.9989318521683403E-2"/>
      </font>
      <fill>
        <patternFill>
          <bgColor theme="0" tint="-4.9989318521683403E-2"/>
        </patternFill>
      </fill>
    </dxf>
    <dxf>
      <font>
        <color rgb="FFFF3333"/>
      </font>
    </dxf>
    <dxf>
      <font>
        <color rgb="FF0070C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ont>
        <color rgb="FF9C0006"/>
      </font>
      <fill>
        <patternFill>
          <bgColor rgb="FFFFC7CE"/>
        </patternFill>
      </fill>
    </dxf>
    <dxf>
      <font>
        <color rgb="FF9C0006"/>
      </font>
      <fill>
        <patternFill>
          <bgColor rgb="FFFFC7CE"/>
        </patternFill>
      </fill>
    </dxf>
    <dxf>
      <font>
        <b/>
        <i/>
        <color rgb="FFFF0000"/>
      </font>
    </dxf>
    <dxf>
      <font>
        <b/>
        <i/>
        <color rgb="FFFFFF00"/>
      </font>
    </dxf>
    <dxf>
      <fill>
        <patternFill patternType="solid">
          <fgColor theme="6" tint="0.79995117038483843"/>
          <bgColor theme="0" tint="-4.9989318521683403E-2"/>
        </patternFill>
      </fill>
    </dxf>
    <dxf>
      <fill>
        <patternFill patternType="solid">
          <fgColor theme="6" tint="0.79998168889431442"/>
          <bgColor theme="6" tint="0.79998168889431442"/>
        </patternFill>
      </fill>
    </dxf>
    <dxf>
      <font>
        <b/>
        <color theme="6" tint="-0.249977111117893"/>
      </font>
    </dxf>
    <dxf>
      <font>
        <b/>
        <color theme="6" tint="-0.249977111117893"/>
      </font>
    </dxf>
    <dxf>
      <font>
        <b/>
        <color theme="6" tint="-0.249977111117893"/>
      </font>
      <border>
        <top style="thin">
          <color theme="6"/>
        </top>
      </border>
    </dxf>
    <dxf>
      <font>
        <b/>
        <color theme="6" tint="-0.249977111117893"/>
      </font>
      <border>
        <bottom style="thin">
          <color theme="6"/>
        </bottom>
      </border>
    </dxf>
    <dxf>
      <font>
        <color theme="6" tint="-0.249977111117893"/>
      </font>
      <border>
        <top style="thin">
          <color theme="6"/>
        </top>
        <bottom style="thin">
          <color theme="6"/>
        </bottom>
      </border>
    </dxf>
  </dxfs>
  <tableStyles count="1" defaultTableStyle="TableStyleMedium2" defaultPivotStyle="PivotStyleLight16">
    <tableStyle name="TableStyleLight4 2" pivot="0" count="7" xr9:uid="{00000000-0011-0000-FFFF-FFFF00000000}">
      <tableStyleElement type="wholeTable" dxfId="299"/>
      <tableStyleElement type="headerRow" dxfId="298"/>
      <tableStyleElement type="totalRow" dxfId="297"/>
      <tableStyleElement type="firstColumn" dxfId="296"/>
      <tableStyleElement type="lastColumn" dxfId="295"/>
      <tableStyleElement type="firstRowStripe" dxfId="294"/>
      <tableStyleElement type="firstColumnStripe" dxfId="293"/>
    </tableStyle>
  </tableStyles>
  <colors>
    <mruColors>
      <color rgb="FFFB5A56"/>
      <color rgb="FFF2C80F"/>
      <color rgb="FF3599B8"/>
      <color rgb="FFF80C06"/>
      <color rgb="FF333F4F"/>
      <color rgb="FF01B8AA"/>
      <color rgb="FFD50A05"/>
      <color rgb="FFFF5050"/>
      <color rgb="FF33CCCC"/>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theme" Target="theme/theme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825058024771697"/>
          <c:y val="6.6666666666666666E-2"/>
          <c:w val="0.54808959156785242"/>
          <c:h val="0.77037037037037037"/>
        </c:manualLayout>
      </c:layout>
      <c:doughnutChart>
        <c:varyColors val="1"/>
        <c:ser>
          <c:idx val="1"/>
          <c:order val="0"/>
          <c:dPt>
            <c:idx val="0"/>
            <c:bubble3D val="0"/>
            <c:spPr>
              <a:solidFill>
                <a:srgbClr val="333F4F"/>
              </a:solidFill>
            </c:spPr>
            <c:extLst>
              <c:ext xmlns:c16="http://schemas.microsoft.com/office/drawing/2014/chart" uri="{C3380CC4-5D6E-409C-BE32-E72D297353CC}">
                <c16:uniqueId val="{00000001-2707-49D1-90F7-C5738DFE36B3}"/>
              </c:ext>
            </c:extLst>
          </c:dPt>
          <c:dPt>
            <c:idx val="1"/>
            <c:bubble3D val="0"/>
            <c:spPr>
              <a:solidFill>
                <a:srgbClr val="3599B8"/>
              </a:solidFill>
            </c:spPr>
            <c:extLst>
              <c:ext xmlns:c16="http://schemas.microsoft.com/office/drawing/2014/chart" uri="{C3380CC4-5D6E-409C-BE32-E72D297353CC}">
                <c16:uniqueId val="{00000003-2707-49D1-90F7-C5738DFE36B3}"/>
              </c:ext>
            </c:extLst>
          </c:dPt>
          <c:dPt>
            <c:idx val="2"/>
            <c:bubble3D val="0"/>
            <c:spPr>
              <a:solidFill>
                <a:srgbClr val="F2C80F"/>
              </a:solidFill>
            </c:spPr>
            <c:extLst>
              <c:ext xmlns:c16="http://schemas.microsoft.com/office/drawing/2014/chart" uri="{C3380CC4-5D6E-409C-BE32-E72D297353CC}">
                <c16:uniqueId val="{00000005-2707-49D1-90F7-C5738DFE36B3}"/>
              </c:ext>
            </c:extLst>
          </c:dPt>
          <c:dPt>
            <c:idx val="3"/>
            <c:bubble3D val="0"/>
            <c:spPr>
              <a:solidFill>
                <a:srgbClr val="0070C0"/>
              </a:solidFill>
            </c:spPr>
            <c:extLst>
              <c:ext xmlns:c16="http://schemas.microsoft.com/office/drawing/2014/chart" uri="{C3380CC4-5D6E-409C-BE32-E72D297353CC}">
                <c16:uniqueId val="{00000006-2707-49D1-90F7-C5738DFE36B3}"/>
              </c:ext>
            </c:extLst>
          </c:dPt>
          <c:dLbls>
            <c:dLbl>
              <c:idx val="0"/>
              <c:layout>
                <c:manualLayout>
                  <c:x val="0.18196861647059559"/>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707-49D1-90F7-C5738DFE36B3}"/>
                </c:ext>
              </c:extLst>
            </c:dLbl>
            <c:dLbl>
              <c:idx val="1"/>
              <c:layout>
                <c:manualLayout>
                  <c:x val="0.15880897437433797"/>
                  <c:y val="0.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707-49D1-90F7-C5738DFE36B3}"/>
                </c:ext>
              </c:extLst>
            </c:dLbl>
            <c:dLbl>
              <c:idx val="2"/>
              <c:layout>
                <c:manualLayout>
                  <c:x val="-0.1422663728770111"/>
                  <c:y val="0.1041666666666666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707-49D1-90F7-C5738DFE36B3}"/>
                </c:ext>
              </c:extLst>
            </c:dLbl>
            <c:dLbl>
              <c:idx val="3"/>
              <c:layout>
                <c:manualLayout>
                  <c:x val="-6.6170405989307554E-2"/>
                  <c:y val="-0.166666666666666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707-49D1-90F7-C5738DFE36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Gráfico!$B$155:$B$158</c:f>
              <c:strCache>
                <c:ptCount val="4"/>
                <c:pt idx="0">
                  <c:v>Lucro Real</c:v>
                </c:pt>
                <c:pt idx="1">
                  <c:v>Lucro Presumido</c:v>
                </c:pt>
                <c:pt idx="2">
                  <c:v>Simples Nacional</c:v>
                </c:pt>
                <c:pt idx="3">
                  <c:v>Pessoa Fìsica</c:v>
                </c:pt>
              </c:strCache>
            </c:strRef>
          </c:cat>
          <c:val>
            <c:numRef>
              <c:f>Gráfico!$E$155:$E$158</c:f>
              <c:numCache>
                <c:formatCode>0%</c:formatCode>
                <c:ptCount val="4"/>
                <c:pt idx="0">
                  <c:v>0.53974999999999995</c:v>
                </c:pt>
                <c:pt idx="1">
                  <c:v>0.81469999999999998</c:v>
                </c:pt>
                <c:pt idx="2">
                  <c:v>0.91174999999999995</c:v>
                </c:pt>
                <c:pt idx="3">
                  <c:v>0</c:v>
                </c:pt>
              </c:numCache>
            </c:numRef>
          </c:val>
          <c:extLst>
            <c:ext xmlns:c16="http://schemas.microsoft.com/office/drawing/2014/chart" uri="{C3380CC4-5D6E-409C-BE32-E72D297353CC}">
              <c16:uniqueId val="{00000007-2707-49D1-90F7-C5738DFE36B3}"/>
            </c:ext>
          </c:extLst>
        </c:ser>
        <c:dLbls>
          <c:showLegendKey val="0"/>
          <c:showVal val="1"/>
          <c:showCatName val="0"/>
          <c:showSerName val="0"/>
          <c:showPercent val="0"/>
          <c:showBubbleSize val="0"/>
          <c:showLeaderLines val="1"/>
        </c:dLbls>
        <c:firstSliceAng val="0"/>
        <c:holeSize val="77"/>
      </c:doughnutChart>
      <c:spPr>
        <a:noFill/>
        <a:ln>
          <a:noFill/>
        </a:ln>
        <a:effectLst/>
      </c:spPr>
    </c:plotArea>
    <c:legend>
      <c:legendPos val="r"/>
      <c:layout>
        <c:manualLayout>
          <c:xMode val="edge"/>
          <c:yMode val="edge"/>
          <c:x val="1.9851121796792246E-2"/>
          <c:y val="8.8424650043744515E-2"/>
          <c:w val="0.23144376010466383"/>
          <c:h val="0.8699086832895888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Gráfico!$C$44</c:f>
              <c:strCache>
                <c:ptCount val="1"/>
                <c:pt idx="0">
                  <c:v> Real </c:v>
                </c:pt>
              </c:strCache>
            </c:strRef>
          </c:tx>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1">
                        <a:lumMod val="6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Gráfico!$B$45:$B$50</c:f>
              <c:strCache>
                <c:ptCount val="6"/>
                <c:pt idx="0">
                  <c:v> Receita Bruta </c:v>
                </c:pt>
                <c:pt idx="1">
                  <c:v> Receita Líquida </c:v>
                </c:pt>
                <c:pt idx="2">
                  <c:v> Lucro Bruto </c:v>
                </c:pt>
                <c:pt idx="3">
                  <c:v> Lucro Operacional </c:v>
                </c:pt>
                <c:pt idx="4">
                  <c:v> LAIR </c:v>
                </c:pt>
                <c:pt idx="5">
                  <c:v> Lucro Líquido </c:v>
                </c:pt>
              </c:strCache>
            </c:strRef>
          </c:cat>
          <c:val>
            <c:numRef>
              <c:f>Gráfico!$C$45:$C$50</c:f>
              <c:numCache>
                <c:formatCode>#,##0.00</c:formatCode>
                <c:ptCount val="6"/>
                <c:pt idx="0">
                  <c:v>1200000</c:v>
                </c:pt>
                <c:pt idx="1">
                  <c:v>945000</c:v>
                </c:pt>
                <c:pt idx="2">
                  <c:v>945000</c:v>
                </c:pt>
                <c:pt idx="3">
                  <c:v>945000</c:v>
                </c:pt>
                <c:pt idx="4">
                  <c:v>945000</c:v>
                </c:pt>
                <c:pt idx="5">
                  <c:v>647700</c:v>
                </c:pt>
              </c:numCache>
            </c:numRef>
          </c:val>
          <c:extLst>
            <c:ext xmlns:c16="http://schemas.microsoft.com/office/drawing/2014/chart" uri="{C3380CC4-5D6E-409C-BE32-E72D297353CC}">
              <c16:uniqueId val="{00000000-6492-45F2-ACE5-7F433C7C20AA}"/>
            </c:ext>
          </c:extLst>
        </c:ser>
        <c:dLbls>
          <c:showLegendKey val="0"/>
          <c:showVal val="1"/>
          <c:showCatName val="0"/>
          <c:showSerName val="0"/>
          <c:showPercent val="0"/>
          <c:showBubbleSize val="0"/>
        </c:dLbls>
        <c:gapWidth val="80"/>
        <c:axId val="454682344"/>
        <c:axId val="454687832"/>
      </c:barChart>
      <c:catAx>
        <c:axId val="454682344"/>
        <c:scaling>
          <c:orientation val="maxMin"/>
        </c:scaling>
        <c:delete val="0"/>
        <c:axPos val="l"/>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700" b="0" i="0" u="none" strike="noStrike" baseline="0">
                <a:solidFill>
                  <a:schemeClr val="tx1">
                    <a:lumMod val="65000"/>
                    <a:lumOff val="35000"/>
                  </a:schemeClr>
                </a:solidFill>
                <a:latin typeface="+mn-lt"/>
                <a:ea typeface="+mn-ea"/>
                <a:cs typeface="+mn-cs"/>
              </a:defRPr>
            </a:pPr>
            <a:endParaRPr lang="pt-BR"/>
          </a:p>
        </c:txPr>
        <c:crossAx val="454687832"/>
        <c:crosses val="autoZero"/>
        <c:auto val="1"/>
        <c:lblAlgn val="ctr"/>
        <c:lblOffset val="100"/>
        <c:noMultiLvlLbl val="0"/>
      </c:catAx>
      <c:valAx>
        <c:axId val="454687832"/>
        <c:scaling>
          <c:orientation val="minMax"/>
        </c:scaling>
        <c:delete val="1"/>
        <c:axPos val="t"/>
        <c:numFmt formatCode="#,##0.00" sourceLinked="1"/>
        <c:majorTickMark val="none"/>
        <c:minorTickMark val="none"/>
        <c:tickLblPos val="nextTo"/>
        <c:crossAx val="4546823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Gráfico!$C$44</c:f>
              <c:strCache>
                <c:ptCount val="1"/>
                <c:pt idx="0">
                  <c:v> Real </c:v>
                </c:pt>
              </c:strCache>
            </c:strRef>
          </c:tx>
          <c:spPr>
            <a:solidFill>
              <a:srgbClr val="3599B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Gráfico!$B$45:$B$50</c:f>
              <c:strCache>
                <c:ptCount val="6"/>
                <c:pt idx="0">
                  <c:v> Receita Bruta </c:v>
                </c:pt>
                <c:pt idx="1">
                  <c:v> Receita Líquida </c:v>
                </c:pt>
                <c:pt idx="2">
                  <c:v> Lucro Bruto </c:v>
                </c:pt>
                <c:pt idx="3">
                  <c:v> Lucro Operacional </c:v>
                </c:pt>
                <c:pt idx="4">
                  <c:v> LAIR </c:v>
                </c:pt>
                <c:pt idx="5">
                  <c:v> Lucro Líquido </c:v>
                </c:pt>
              </c:strCache>
            </c:strRef>
          </c:cat>
          <c:val>
            <c:numRef>
              <c:f>Gráfico!$D$45:$D$50</c:f>
              <c:numCache>
                <c:formatCode>#,##0.00</c:formatCode>
                <c:ptCount val="6"/>
                <c:pt idx="0">
                  <c:v>1200000</c:v>
                </c:pt>
                <c:pt idx="1">
                  <c:v>1012200</c:v>
                </c:pt>
                <c:pt idx="2">
                  <c:v>1012200</c:v>
                </c:pt>
                <c:pt idx="3">
                  <c:v>1012200</c:v>
                </c:pt>
                <c:pt idx="4">
                  <c:v>1012200</c:v>
                </c:pt>
                <c:pt idx="5">
                  <c:v>977640</c:v>
                </c:pt>
              </c:numCache>
            </c:numRef>
          </c:val>
          <c:extLst>
            <c:ext xmlns:c16="http://schemas.microsoft.com/office/drawing/2014/chart" uri="{C3380CC4-5D6E-409C-BE32-E72D297353CC}">
              <c16:uniqueId val="{00000000-89F1-41BB-ADAE-FBF23D20FBDB}"/>
            </c:ext>
          </c:extLst>
        </c:ser>
        <c:dLbls>
          <c:showLegendKey val="0"/>
          <c:showVal val="1"/>
          <c:showCatName val="0"/>
          <c:showSerName val="0"/>
          <c:showPercent val="0"/>
          <c:showBubbleSize val="0"/>
        </c:dLbls>
        <c:gapWidth val="80"/>
        <c:axId val="454684304"/>
        <c:axId val="454682736"/>
      </c:barChart>
      <c:catAx>
        <c:axId val="454684304"/>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baseline="0">
                <a:solidFill>
                  <a:schemeClr val="tx1">
                    <a:lumMod val="65000"/>
                    <a:lumOff val="35000"/>
                  </a:schemeClr>
                </a:solidFill>
                <a:latin typeface="+mn-lt"/>
                <a:ea typeface="+mn-ea"/>
                <a:cs typeface="+mn-cs"/>
              </a:defRPr>
            </a:pPr>
            <a:endParaRPr lang="pt-BR"/>
          </a:p>
        </c:txPr>
        <c:crossAx val="454682736"/>
        <c:crosses val="autoZero"/>
        <c:auto val="1"/>
        <c:lblAlgn val="ctr"/>
        <c:lblOffset val="100"/>
        <c:noMultiLvlLbl val="0"/>
      </c:catAx>
      <c:valAx>
        <c:axId val="454682736"/>
        <c:scaling>
          <c:orientation val="minMax"/>
        </c:scaling>
        <c:delete val="1"/>
        <c:axPos val="t"/>
        <c:numFmt formatCode="#,##0.00" sourceLinked="1"/>
        <c:majorTickMark val="none"/>
        <c:minorTickMark val="none"/>
        <c:tickLblPos val="nextTo"/>
        <c:crossAx val="454684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Gráfico!$C$44</c:f>
              <c:strCache>
                <c:ptCount val="1"/>
                <c:pt idx="0">
                  <c:v> Real </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Gráfico!$B$45:$B$50</c:f>
              <c:strCache>
                <c:ptCount val="6"/>
                <c:pt idx="0">
                  <c:v> Receita Bruta </c:v>
                </c:pt>
                <c:pt idx="1">
                  <c:v> Receita Líquida </c:v>
                </c:pt>
                <c:pt idx="2">
                  <c:v> Lucro Bruto </c:v>
                </c:pt>
                <c:pt idx="3">
                  <c:v> Lucro Operacional </c:v>
                </c:pt>
                <c:pt idx="4">
                  <c:v> LAIR </c:v>
                </c:pt>
                <c:pt idx="5">
                  <c:v> Lucro Líquido </c:v>
                </c:pt>
              </c:strCache>
            </c:strRef>
          </c:cat>
          <c:val>
            <c:numRef>
              <c:f>Gráfico!$E$45:$E$50</c:f>
              <c:numCache>
                <c:formatCode>#,##0.00</c:formatCode>
                <c:ptCount val="6"/>
                <c:pt idx="0">
                  <c:v>1200000</c:v>
                </c:pt>
                <c:pt idx="1">
                  <c:v>1148109</c:v>
                </c:pt>
                <c:pt idx="2">
                  <c:v>1148109</c:v>
                </c:pt>
                <c:pt idx="3">
                  <c:v>1103631</c:v>
                </c:pt>
                <c:pt idx="4">
                  <c:v>1103631</c:v>
                </c:pt>
                <c:pt idx="5">
                  <c:v>1094100</c:v>
                </c:pt>
              </c:numCache>
            </c:numRef>
          </c:val>
          <c:extLst>
            <c:ext xmlns:c16="http://schemas.microsoft.com/office/drawing/2014/chart" uri="{C3380CC4-5D6E-409C-BE32-E72D297353CC}">
              <c16:uniqueId val="{00000000-A0E9-4A58-808A-AB54F8E614D8}"/>
            </c:ext>
          </c:extLst>
        </c:ser>
        <c:dLbls>
          <c:showLegendKey val="0"/>
          <c:showVal val="1"/>
          <c:showCatName val="0"/>
          <c:showSerName val="0"/>
          <c:showPercent val="0"/>
          <c:showBubbleSize val="0"/>
        </c:dLbls>
        <c:gapWidth val="80"/>
        <c:axId val="454681560"/>
        <c:axId val="454685480"/>
      </c:barChart>
      <c:catAx>
        <c:axId val="454681560"/>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baseline="0">
                <a:solidFill>
                  <a:schemeClr val="tx1">
                    <a:lumMod val="65000"/>
                    <a:lumOff val="35000"/>
                  </a:schemeClr>
                </a:solidFill>
                <a:latin typeface="+mn-lt"/>
                <a:ea typeface="+mn-ea"/>
                <a:cs typeface="+mn-cs"/>
              </a:defRPr>
            </a:pPr>
            <a:endParaRPr lang="pt-BR"/>
          </a:p>
        </c:txPr>
        <c:crossAx val="454685480"/>
        <c:crosses val="autoZero"/>
        <c:auto val="1"/>
        <c:lblAlgn val="ctr"/>
        <c:lblOffset val="100"/>
        <c:noMultiLvlLbl val="0"/>
      </c:catAx>
      <c:valAx>
        <c:axId val="454685480"/>
        <c:scaling>
          <c:orientation val="minMax"/>
        </c:scaling>
        <c:delete val="1"/>
        <c:axPos val="t"/>
        <c:numFmt formatCode="#,##0.00" sourceLinked="1"/>
        <c:majorTickMark val="none"/>
        <c:minorTickMark val="none"/>
        <c:tickLblPos val="nextTo"/>
        <c:crossAx val="454681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rgbClr val="333F4F"/>
              </a:solidFill>
              <a:ln w="19050">
                <a:noFill/>
              </a:ln>
              <a:effectLst/>
            </c:spPr>
            <c:extLst>
              <c:ext xmlns:c16="http://schemas.microsoft.com/office/drawing/2014/chart" uri="{C3380CC4-5D6E-409C-BE32-E72D297353CC}">
                <c16:uniqueId val="{00000001-90D2-4E7A-B9B2-2635E6E63782}"/>
              </c:ext>
            </c:extLst>
          </c:dPt>
          <c:dPt>
            <c:idx val="1"/>
            <c:bubble3D val="0"/>
            <c:spPr>
              <a:solidFill>
                <a:schemeClr val="bg1"/>
              </a:solidFill>
              <a:ln w="19050">
                <a:noFill/>
              </a:ln>
              <a:effectLst/>
            </c:spPr>
            <c:extLst>
              <c:ext xmlns:c16="http://schemas.microsoft.com/office/drawing/2014/chart" uri="{C3380CC4-5D6E-409C-BE32-E72D297353CC}">
                <c16:uniqueId val="{00000003-90D2-4E7A-B9B2-2635E6E63782}"/>
              </c:ext>
            </c:extLst>
          </c:dPt>
          <c:val>
            <c:numRef>
              <c:f>Gráfico!$D$137:$D$138</c:f>
              <c:numCache>
                <c:formatCode>0%</c:formatCode>
                <c:ptCount val="2"/>
                <c:pt idx="0">
                  <c:v>0.46025000000000005</c:v>
                </c:pt>
                <c:pt idx="1">
                  <c:v>0.53974999999999995</c:v>
                </c:pt>
              </c:numCache>
            </c:numRef>
          </c:val>
          <c:extLst>
            <c:ext xmlns:c16="http://schemas.microsoft.com/office/drawing/2014/chart" uri="{C3380CC4-5D6E-409C-BE32-E72D297353CC}">
              <c16:uniqueId val="{00000004-90D2-4E7A-B9B2-2635E6E63782}"/>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rgbClr val="3599B8"/>
              </a:solidFill>
              <a:ln w="19050">
                <a:noFill/>
              </a:ln>
              <a:effectLst/>
            </c:spPr>
            <c:extLst>
              <c:ext xmlns:c16="http://schemas.microsoft.com/office/drawing/2014/chart" uri="{C3380CC4-5D6E-409C-BE32-E72D297353CC}">
                <c16:uniqueId val="{00000001-E5B3-441A-9C36-953C1688B2A6}"/>
              </c:ext>
            </c:extLst>
          </c:dPt>
          <c:dPt>
            <c:idx val="1"/>
            <c:bubble3D val="0"/>
            <c:spPr>
              <a:solidFill>
                <a:schemeClr val="bg1"/>
              </a:solidFill>
              <a:ln w="19050">
                <a:noFill/>
              </a:ln>
              <a:effectLst/>
            </c:spPr>
            <c:extLst>
              <c:ext xmlns:c16="http://schemas.microsoft.com/office/drawing/2014/chart" uri="{C3380CC4-5D6E-409C-BE32-E72D297353CC}">
                <c16:uniqueId val="{00000003-E5B3-441A-9C36-953C1688B2A6}"/>
              </c:ext>
            </c:extLst>
          </c:dPt>
          <c:val>
            <c:numRef>
              <c:f>Gráfico!$D$140:$D$141</c:f>
              <c:numCache>
                <c:formatCode>0%</c:formatCode>
                <c:ptCount val="2"/>
                <c:pt idx="0">
                  <c:v>0.18530000000000002</c:v>
                </c:pt>
                <c:pt idx="1">
                  <c:v>0.81469999999999998</c:v>
                </c:pt>
              </c:numCache>
            </c:numRef>
          </c:val>
          <c:extLst>
            <c:ext xmlns:c16="http://schemas.microsoft.com/office/drawing/2014/chart" uri="{C3380CC4-5D6E-409C-BE32-E72D297353CC}">
              <c16:uniqueId val="{00000004-E5B3-441A-9C36-953C1688B2A6}"/>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rgbClr val="F2C80F"/>
              </a:solidFill>
              <a:ln w="19050">
                <a:noFill/>
              </a:ln>
              <a:effectLst/>
            </c:spPr>
            <c:extLst>
              <c:ext xmlns:c16="http://schemas.microsoft.com/office/drawing/2014/chart" uri="{C3380CC4-5D6E-409C-BE32-E72D297353CC}">
                <c16:uniqueId val="{00000001-8950-43AD-B82B-275DD1EF84EE}"/>
              </c:ext>
            </c:extLst>
          </c:dPt>
          <c:dPt>
            <c:idx val="1"/>
            <c:bubble3D val="0"/>
            <c:spPr>
              <a:solidFill>
                <a:schemeClr val="bg1"/>
              </a:solidFill>
              <a:ln w="19050">
                <a:noFill/>
              </a:ln>
              <a:effectLst/>
            </c:spPr>
            <c:extLst>
              <c:ext xmlns:c16="http://schemas.microsoft.com/office/drawing/2014/chart" uri="{C3380CC4-5D6E-409C-BE32-E72D297353CC}">
                <c16:uniqueId val="{00000003-8950-43AD-B82B-275DD1EF84EE}"/>
              </c:ext>
            </c:extLst>
          </c:dPt>
          <c:val>
            <c:numRef>
              <c:f>Gráfico!$D$143:$D$144</c:f>
              <c:numCache>
                <c:formatCode>0%</c:formatCode>
                <c:ptCount val="2"/>
                <c:pt idx="0">
                  <c:v>8.8250000000000051E-2</c:v>
                </c:pt>
                <c:pt idx="1">
                  <c:v>0.91174999999999995</c:v>
                </c:pt>
              </c:numCache>
            </c:numRef>
          </c:val>
          <c:extLst>
            <c:ext xmlns:c16="http://schemas.microsoft.com/office/drawing/2014/chart" uri="{C3380CC4-5D6E-409C-BE32-E72D297353CC}">
              <c16:uniqueId val="{00000004-8950-43AD-B82B-275DD1EF84EE}"/>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chemeClr val="bg1"/>
              </a:solidFill>
              <a:ln w="19050">
                <a:noFill/>
              </a:ln>
              <a:effectLst/>
            </c:spPr>
            <c:extLst>
              <c:ext xmlns:c16="http://schemas.microsoft.com/office/drawing/2014/chart" uri="{C3380CC4-5D6E-409C-BE32-E72D297353CC}">
                <c16:uniqueId val="{00000001-CF36-46AC-AC63-51D0D0FA154E}"/>
              </c:ext>
            </c:extLst>
          </c:dPt>
          <c:dPt>
            <c:idx val="1"/>
            <c:bubble3D val="0"/>
            <c:spPr>
              <a:solidFill>
                <a:srgbClr val="FF5050"/>
              </a:solidFill>
              <a:ln w="19050">
                <a:noFill/>
              </a:ln>
              <a:effectLst/>
            </c:spPr>
            <c:extLst>
              <c:ext xmlns:c16="http://schemas.microsoft.com/office/drawing/2014/chart" uri="{C3380CC4-5D6E-409C-BE32-E72D297353CC}">
                <c16:uniqueId val="{00000003-CF36-46AC-AC63-51D0D0FA154E}"/>
              </c:ext>
            </c:extLst>
          </c:dPt>
          <c:val>
            <c:numRef>
              <c:f>Gráfico!$F$137:$F$138</c:f>
              <c:numCache>
                <c:formatCode>0%</c:formatCode>
                <c:ptCount val="2"/>
                <c:pt idx="0">
                  <c:v>0.53974999999999995</c:v>
                </c:pt>
                <c:pt idx="1">
                  <c:v>0.46024999999999999</c:v>
                </c:pt>
              </c:numCache>
            </c:numRef>
          </c:val>
          <c:extLst>
            <c:ext xmlns:c16="http://schemas.microsoft.com/office/drawing/2014/chart" uri="{C3380CC4-5D6E-409C-BE32-E72D297353CC}">
              <c16:uniqueId val="{00000004-CF36-46AC-AC63-51D0D0FA154E}"/>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chemeClr val="bg1"/>
              </a:solidFill>
              <a:ln w="19050">
                <a:noFill/>
              </a:ln>
              <a:effectLst/>
            </c:spPr>
            <c:extLst>
              <c:ext xmlns:c16="http://schemas.microsoft.com/office/drawing/2014/chart" uri="{C3380CC4-5D6E-409C-BE32-E72D297353CC}">
                <c16:uniqueId val="{00000001-FF94-4068-A385-401F74A1FC83}"/>
              </c:ext>
            </c:extLst>
          </c:dPt>
          <c:dPt>
            <c:idx val="1"/>
            <c:bubble3D val="0"/>
            <c:spPr>
              <a:solidFill>
                <a:srgbClr val="FF5050"/>
              </a:solidFill>
              <a:ln w="19050">
                <a:noFill/>
              </a:ln>
              <a:effectLst/>
            </c:spPr>
            <c:extLst>
              <c:ext xmlns:c16="http://schemas.microsoft.com/office/drawing/2014/chart" uri="{C3380CC4-5D6E-409C-BE32-E72D297353CC}">
                <c16:uniqueId val="{00000003-FF94-4068-A385-401F74A1FC83}"/>
              </c:ext>
            </c:extLst>
          </c:dPt>
          <c:val>
            <c:numRef>
              <c:f>Gráfico!$F$140:$F$141</c:f>
              <c:numCache>
                <c:formatCode>0%</c:formatCode>
                <c:ptCount val="2"/>
                <c:pt idx="0">
                  <c:v>0.81469999999999998</c:v>
                </c:pt>
                <c:pt idx="1">
                  <c:v>0.18529999999999999</c:v>
                </c:pt>
              </c:numCache>
            </c:numRef>
          </c:val>
          <c:extLst>
            <c:ext xmlns:c16="http://schemas.microsoft.com/office/drawing/2014/chart" uri="{C3380CC4-5D6E-409C-BE32-E72D297353CC}">
              <c16:uniqueId val="{00000004-FF94-4068-A385-401F74A1FC83}"/>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chemeClr val="bg1"/>
              </a:solidFill>
              <a:ln w="19050">
                <a:noFill/>
              </a:ln>
              <a:effectLst/>
            </c:spPr>
            <c:extLst>
              <c:ext xmlns:c16="http://schemas.microsoft.com/office/drawing/2014/chart" uri="{C3380CC4-5D6E-409C-BE32-E72D297353CC}">
                <c16:uniqueId val="{00000001-9B1E-4C09-B345-1E0EBBF525BC}"/>
              </c:ext>
            </c:extLst>
          </c:dPt>
          <c:dPt>
            <c:idx val="1"/>
            <c:bubble3D val="0"/>
            <c:spPr>
              <a:solidFill>
                <a:srgbClr val="FF5050"/>
              </a:solidFill>
              <a:ln w="19050">
                <a:noFill/>
              </a:ln>
              <a:effectLst/>
            </c:spPr>
            <c:extLst>
              <c:ext xmlns:c16="http://schemas.microsoft.com/office/drawing/2014/chart" uri="{C3380CC4-5D6E-409C-BE32-E72D297353CC}">
                <c16:uniqueId val="{00000003-9B1E-4C09-B345-1E0EBBF525BC}"/>
              </c:ext>
            </c:extLst>
          </c:dPt>
          <c:val>
            <c:numRef>
              <c:f>Gráfico!$F$143:$F$144</c:f>
              <c:numCache>
                <c:formatCode>0%</c:formatCode>
                <c:ptCount val="2"/>
                <c:pt idx="0">
                  <c:v>0.91175000000000006</c:v>
                </c:pt>
                <c:pt idx="1">
                  <c:v>8.8249999999999995E-2</c:v>
                </c:pt>
              </c:numCache>
            </c:numRef>
          </c:val>
          <c:extLst>
            <c:ext xmlns:c16="http://schemas.microsoft.com/office/drawing/2014/chart" uri="{C3380CC4-5D6E-409C-BE32-E72D297353CC}">
              <c16:uniqueId val="{00000004-9B1E-4C09-B345-1E0EBBF525BC}"/>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Gráfico!$B$95</c:f>
              <c:strCache>
                <c:ptCount val="1"/>
                <c:pt idx="0">
                  <c:v> Lucro Líquido </c:v>
                </c:pt>
              </c:strCache>
            </c:strRef>
          </c:tx>
          <c:spPr>
            <a:solidFill>
              <a:srgbClr val="3599B8"/>
            </a:solidFill>
            <a:ln>
              <a:noFill/>
            </a:ln>
            <a:effectLst/>
          </c:spPr>
          <c:invertIfNegative val="0"/>
          <c:dLbls>
            <c:spPr>
              <a:noFill/>
              <a:ln>
                <a:noFill/>
              </a:ln>
              <a:effectLst/>
            </c:spPr>
            <c:txPr>
              <a:bodyPr wrap="square" lIns="38100" tIns="19050" rIns="38100" bIns="19050" anchor="ctr">
                <a:spAutoFit/>
              </a:bodyPr>
              <a:lstStyle/>
              <a:p>
                <a:pPr>
                  <a:defRPr sz="800"/>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Gráfico!$C$94:$N$94</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Gráfico!$C$95:$N$95</c:f>
              <c:numCache>
                <c:formatCode>#,##0.00</c:formatCode>
                <c:ptCount val="12"/>
                <c:pt idx="0">
                  <c:v>78750</c:v>
                </c:pt>
                <c:pt idx="1">
                  <c:v>78750</c:v>
                </c:pt>
                <c:pt idx="2">
                  <c:v>4425</c:v>
                </c:pt>
                <c:pt idx="3">
                  <c:v>78750</c:v>
                </c:pt>
                <c:pt idx="4">
                  <c:v>78750</c:v>
                </c:pt>
                <c:pt idx="5">
                  <c:v>4425</c:v>
                </c:pt>
                <c:pt idx="6">
                  <c:v>78750</c:v>
                </c:pt>
                <c:pt idx="7">
                  <c:v>78750</c:v>
                </c:pt>
                <c:pt idx="8">
                  <c:v>4425</c:v>
                </c:pt>
                <c:pt idx="9">
                  <c:v>78750</c:v>
                </c:pt>
                <c:pt idx="10">
                  <c:v>78750</c:v>
                </c:pt>
                <c:pt idx="11">
                  <c:v>4425</c:v>
                </c:pt>
              </c:numCache>
            </c:numRef>
          </c:val>
          <c:extLst>
            <c:ext xmlns:c16="http://schemas.microsoft.com/office/drawing/2014/chart" uri="{C3380CC4-5D6E-409C-BE32-E72D297353CC}">
              <c16:uniqueId val="{00000000-402B-4361-8B58-6D4F34A60571}"/>
            </c:ext>
          </c:extLst>
        </c:ser>
        <c:dLbls>
          <c:showLegendKey val="0"/>
          <c:showVal val="1"/>
          <c:showCatName val="0"/>
          <c:showSerName val="0"/>
          <c:showPercent val="0"/>
          <c:showBubbleSize val="0"/>
        </c:dLbls>
        <c:gapWidth val="219"/>
        <c:axId val="454685872"/>
        <c:axId val="454686264"/>
      </c:barChart>
      <c:lineChart>
        <c:grouping val="standard"/>
        <c:varyColors val="0"/>
        <c:ser>
          <c:idx val="1"/>
          <c:order val="1"/>
          <c:tx>
            <c:strRef>
              <c:f>Gráfico!$B$96</c:f>
              <c:strCache>
                <c:ptCount val="1"/>
                <c:pt idx="0">
                  <c:v> Receita Bruta </c:v>
                </c:pt>
              </c:strCache>
            </c:strRef>
          </c:tx>
          <c:spPr>
            <a:ln w="28575" cap="rnd">
              <a:noFill/>
              <a:round/>
            </a:ln>
            <a:effectLst/>
          </c:spPr>
          <c:marker>
            <c:symbol val="dash"/>
            <c:size val="25"/>
            <c:spPr>
              <a:solidFill>
                <a:srgbClr val="333F4F"/>
              </a:solidFill>
              <a:ln>
                <a:solidFill>
                  <a:srgbClr val="333F4F"/>
                </a:solidFill>
              </a:ln>
            </c:spPr>
          </c:marker>
          <c:dLbls>
            <c:delete val="1"/>
          </c:dLbls>
          <c:cat>
            <c:strRef>
              <c:f>Gráfico!$C$94:$N$94</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Gráfico!$C$96:$N$96</c:f>
              <c:numCache>
                <c:formatCode>#,##0.00</c:formatCode>
                <c:ptCount val="12"/>
                <c:pt idx="0">
                  <c:v>100000</c:v>
                </c:pt>
                <c:pt idx="1">
                  <c:v>100000</c:v>
                </c:pt>
                <c:pt idx="2">
                  <c:v>100000</c:v>
                </c:pt>
                <c:pt idx="3">
                  <c:v>100000</c:v>
                </c:pt>
                <c:pt idx="4">
                  <c:v>100000</c:v>
                </c:pt>
                <c:pt idx="5">
                  <c:v>100000</c:v>
                </c:pt>
                <c:pt idx="6">
                  <c:v>100000</c:v>
                </c:pt>
                <c:pt idx="7">
                  <c:v>100000</c:v>
                </c:pt>
                <c:pt idx="8">
                  <c:v>100000</c:v>
                </c:pt>
                <c:pt idx="9">
                  <c:v>100000</c:v>
                </c:pt>
                <c:pt idx="10">
                  <c:v>100000</c:v>
                </c:pt>
                <c:pt idx="11">
                  <c:v>100000</c:v>
                </c:pt>
              </c:numCache>
            </c:numRef>
          </c:val>
          <c:smooth val="1"/>
          <c:extLst>
            <c:ext xmlns:c16="http://schemas.microsoft.com/office/drawing/2014/chart" uri="{C3380CC4-5D6E-409C-BE32-E72D297353CC}">
              <c16:uniqueId val="{00000001-402B-4361-8B58-6D4F34A60571}"/>
            </c:ext>
          </c:extLst>
        </c:ser>
        <c:dLbls>
          <c:showLegendKey val="0"/>
          <c:showVal val="1"/>
          <c:showCatName val="0"/>
          <c:showSerName val="0"/>
          <c:showPercent val="0"/>
          <c:showBubbleSize val="0"/>
        </c:dLbls>
        <c:marker val="1"/>
        <c:smooth val="0"/>
        <c:axId val="454685872"/>
        <c:axId val="454686264"/>
      </c:lineChart>
      <c:catAx>
        <c:axId val="45468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454686264"/>
        <c:crosses val="autoZero"/>
        <c:auto val="1"/>
        <c:lblAlgn val="ctr"/>
        <c:lblOffset val="100"/>
        <c:noMultiLvlLbl val="0"/>
      </c:catAx>
      <c:valAx>
        <c:axId val="454686264"/>
        <c:scaling>
          <c:orientation val="minMax"/>
        </c:scaling>
        <c:delete val="1"/>
        <c:axPos val="l"/>
        <c:numFmt formatCode="#,##0.00" sourceLinked="1"/>
        <c:majorTickMark val="none"/>
        <c:minorTickMark val="none"/>
        <c:tickLblPos val="nextTo"/>
        <c:crossAx val="45468587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Gráfico!$B$97</c:f>
              <c:strCache>
                <c:ptCount val="1"/>
                <c:pt idx="0">
                  <c:v> Participação </c:v>
                </c:pt>
              </c:strCache>
            </c:strRef>
          </c:tx>
          <c:spPr>
            <a:ln w="28575" cap="rnd">
              <a:solidFill>
                <a:srgbClr val="3599B8"/>
              </a:solidFill>
              <a:round/>
            </a:ln>
            <a:effectLst/>
          </c:spPr>
          <c:marker>
            <c:symbol val="circle"/>
            <c:size val="7"/>
            <c:spPr>
              <a:solidFill>
                <a:schemeClr val="bg1"/>
              </a:solidFill>
              <a:ln>
                <a:solidFill>
                  <a:srgbClr val="3599B8"/>
                </a:solidFill>
              </a:ln>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Gráfico!$C$94:$N$94</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Gráfico!$C$97:$N$97</c:f>
              <c:numCache>
                <c:formatCode>0%</c:formatCode>
                <c:ptCount val="12"/>
                <c:pt idx="0">
                  <c:v>0.78749999999999998</c:v>
                </c:pt>
                <c:pt idx="1">
                  <c:v>0.78749999999999998</c:v>
                </c:pt>
                <c:pt idx="2">
                  <c:v>4.4249999999999998E-2</c:v>
                </c:pt>
                <c:pt idx="3">
                  <c:v>0.78749999999999998</c:v>
                </c:pt>
                <c:pt idx="4">
                  <c:v>0.78749999999999998</c:v>
                </c:pt>
                <c:pt idx="5">
                  <c:v>4.4249999999999998E-2</c:v>
                </c:pt>
                <c:pt idx="6">
                  <c:v>0.78749999999999998</c:v>
                </c:pt>
                <c:pt idx="7">
                  <c:v>0.78749999999999998</c:v>
                </c:pt>
                <c:pt idx="8">
                  <c:v>4.4249999999999998E-2</c:v>
                </c:pt>
                <c:pt idx="9">
                  <c:v>0.78749999999999998</c:v>
                </c:pt>
                <c:pt idx="10">
                  <c:v>0.78749999999999998</c:v>
                </c:pt>
                <c:pt idx="11">
                  <c:v>4.4249999999999998E-2</c:v>
                </c:pt>
              </c:numCache>
            </c:numRef>
          </c:val>
          <c:smooth val="1"/>
          <c:extLst>
            <c:ext xmlns:c16="http://schemas.microsoft.com/office/drawing/2014/chart" uri="{C3380CC4-5D6E-409C-BE32-E72D297353CC}">
              <c16:uniqueId val="{00000000-96F9-4681-81B3-8F0F4CA8AA66}"/>
            </c:ext>
          </c:extLst>
        </c:ser>
        <c:dLbls>
          <c:dLblPos val="t"/>
          <c:showLegendKey val="0"/>
          <c:showVal val="1"/>
          <c:showCatName val="0"/>
          <c:showSerName val="0"/>
          <c:showPercent val="0"/>
          <c:showBubbleSize val="0"/>
        </c:dLbls>
        <c:marker val="1"/>
        <c:smooth val="0"/>
        <c:axId val="413391680"/>
        <c:axId val="413387368"/>
      </c:lineChart>
      <c:catAx>
        <c:axId val="413391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413387368"/>
        <c:crosses val="autoZero"/>
        <c:auto val="1"/>
        <c:lblAlgn val="ctr"/>
        <c:lblOffset val="100"/>
        <c:noMultiLvlLbl val="0"/>
      </c:catAx>
      <c:valAx>
        <c:axId val="413387368"/>
        <c:scaling>
          <c:orientation val="minMax"/>
        </c:scaling>
        <c:delete val="1"/>
        <c:axPos val="l"/>
        <c:numFmt formatCode="0%" sourceLinked="1"/>
        <c:majorTickMark val="none"/>
        <c:minorTickMark val="none"/>
        <c:tickLblPos val="nextTo"/>
        <c:crossAx val="413391680"/>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Gráfico!$B$100</c:f>
              <c:strCache>
                <c:ptCount val="1"/>
                <c:pt idx="0">
                  <c:v> Lucro Real </c:v>
                </c:pt>
              </c:strCache>
            </c:strRef>
          </c:tx>
          <c:spPr>
            <a:solidFill>
              <a:srgbClr val="333F4F"/>
            </a:solidFill>
            <a:ln>
              <a:noFill/>
            </a:ln>
            <a:effectLst/>
          </c:spPr>
          <c:invertIfNegative val="0"/>
          <c:cat>
            <c:strRef>
              <c:f>Gráfico!$C$99:$N$99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Gráfico!$C$100:$N$100</c:f>
              <c:numCache>
                <c:formatCode>#,##0.00</c:formatCode>
                <c:ptCount val="12"/>
                <c:pt idx="0">
                  <c:v>78750</c:v>
                </c:pt>
                <c:pt idx="1">
                  <c:v>78750</c:v>
                </c:pt>
                <c:pt idx="2">
                  <c:v>4425</c:v>
                </c:pt>
                <c:pt idx="3">
                  <c:v>78750</c:v>
                </c:pt>
                <c:pt idx="4">
                  <c:v>78750</c:v>
                </c:pt>
                <c:pt idx="5">
                  <c:v>4425</c:v>
                </c:pt>
                <c:pt idx="6">
                  <c:v>78750</c:v>
                </c:pt>
                <c:pt idx="7">
                  <c:v>78750</c:v>
                </c:pt>
                <c:pt idx="8">
                  <c:v>4425</c:v>
                </c:pt>
                <c:pt idx="9">
                  <c:v>78750</c:v>
                </c:pt>
                <c:pt idx="10">
                  <c:v>78750</c:v>
                </c:pt>
                <c:pt idx="11">
                  <c:v>4425</c:v>
                </c:pt>
              </c:numCache>
            </c:numRef>
          </c:val>
          <c:extLst>
            <c:ext xmlns:c16="http://schemas.microsoft.com/office/drawing/2014/chart" uri="{C3380CC4-5D6E-409C-BE32-E72D297353CC}">
              <c16:uniqueId val="{00000000-43DD-459E-B943-3F2C3482B3F2}"/>
            </c:ext>
          </c:extLst>
        </c:ser>
        <c:ser>
          <c:idx val="1"/>
          <c:order val="1"/>
          <c:tx>
            <c:strRef>
              <c:f>Gráfico!$B$101</c:f>
              <c:strCache>
                <c:ptCount val="1"/>
                <c:pt idx="0">
                  <c:v> Lucro Presumido </c:v>
                </c:pt>
              </c:strCache>
            </c:strRef>
          </c:tx>
          <c:spPr>
            <a:solidFill>
              <a:srgbClr val="3599B8"/>
            </a:solidFill>
            <a:ln>
              <a:noFill/>
            </a:ln>
            <a:effectLst/>
          </c:spPr>
          <c:invertIfNegative val="0"/>
          <c:cat>
            <c:strRef>
              <c:f>Gráfico!$C$99:$N$99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Gráfico!$C$101:$N$101</c:f>
              <c:numCache>
                <c:formatCode>#,##0.00</c:formatCode>
                <c:ptCount val="12"/>
                <c:pt idx="0">
                  <c:v>84350</c:v>
                </c:pt>
                <c:pt idx="1">
                  <c:v>84350</c:v>
                </c:pt>
                <c:pt idx="2">
                  <c:v>75710</c:v>
                </c:pt>
                <c:pt idx="3">
                  <c:v>84350</c:v>
                </c:pt>
                <c:pt idx="4">
                  <c:v>84350</c:v>
                </c:pt>
                <c:pt idx="5">
                  <c:v>75710</c:v>
                </c:pt>
                <c:pt idx="6">
                  <c:v>84350</c:v>
                </c:pt>
                <c:pt idx="7">
                  <c:v>84350</c:v>
                </c:pt>
                <c:pt idx="8">
                  <c:v>75710</c:v>
                </c:pt>
                <c:pt idx="9">
                  <c:v>84350</c:v>
                </c:pt>
                <c:pt idx="10">
                  <c:v>84350</c:v>
                </c:pt>
                <c:pt idx="11">
                  <c:v>75710</c:v>
                </c:pt>
              </c:numCache>
            </c:numRef>
          </c:val>
          <c:extLst>
            <c:ext xmlns:c16="http://schemas.microsoft.com/office/drawing/2014/chart" uri="{C3380CC4-5D6E-409C-BE32-E72D297353CC}">
              <c16:uniqueId val="{00000001-43DD-459E-B943-3F2C3482B3F2}"/>
            </c:ext>
          </c:extLst>
        </c:ser>
        <c:dLbls>
          <c:showLegendKey val="0"/>
          <c:showVal val="0"/>
          <c:showCatName val="0"/>
          <c:showSerName val="0"/>
          <c:showPercent val="0"/>
          <c:showBubbleSize val="0"/>
        </c:dLbls>
        <c:gapWidth val="110"/>
        <c:overlap val="-38"/>
        <c:axId val="413387760"/>
        <c:axId val="413396384"/>
      </c:barChart>
      <c:lineChart>
        <c:grouping val="standard"/>
        <c:varyColors val="0"/>
        <c:ser>
          <c:idx val="2"/>
          <c:order val="2"/>
          <c:tx>
            <c:strRef>
              <c:f>Gráfico!$B$102</c:f>
              <c:strCache>
                <c:ptCount val="1"/>
                <c:pt idx="0">
                  <c:v> Simples Nacional </c:v>
                </c:pt>
              </c:strCache>
            </c:strRef>
          </c:tx>
          <c:spPr>
            <a:ln w="28575" cap="rnd">
              <a:solidFill>
                <a:srgbClr val="F2C80F"/>
              </a:solidFill>
              <a:round/>
            </a:ln>
            <a:effectLst/>
          </c:spPr>
          <c:marker>
            <c:symbol val="none"/>
          </c:marker>
          <c:cat>
            <c:strRef>
              <c:f>Gráfico!$C$99:$N$99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Gráfico!$C$102:$N$102</c:f>
              <c:numCache>
                <c:formatCode>#,##0.00</c:formatCode>
                <c:ptCount val="12"/>
                <c:pt idx="0">
                  <c:v>91175</c:v>
                </c:pt>
                <c:pt idx="1">
                  <c:v>91175</c:v>
                </c:pt>
                <c:pt idx="2">
                  <c:v>91175</c:v>
                </c:pt>
                <c:pt idx="3">
                  <c:v>91175</c:v>
                </c:pt>
                <c:pt idx="4">
                  <c:v>91175</c:v>
                </c:pt>
                <c:pt idx="5">
                  <c:v>91175</c:v>
                </c:pt>
                <c:pt idx="6">
                  <c:v>91175</c:v>
                </c:pt>
                <c:pt idx="7">
                  <c:v>91175</c:v>
                </c:pt>
                <c:pt idx="8">
                  <c:v>91175</c:v>
                </c:pt>
                <c:pt idx="9">
                  <c:v>91175</c:v>
                </c:pt>
                <c:pt idx="10">
                  <c:v>91175</c:v>
                </c:pt>
                <c:pt idx="11">
                  <c:v>91175</c:v>
                </c:pt>
              </c:numCache>
            </c:numRef>
          </c:val>
          <c:smooth val="1"/>
          <c:extLst>
            <c:ext xmlns:c16="http://schemas.microsoft.com/office/drawing/2014/chart" uri="{C3380CC4-5D6E-409C-BE32-E72D297353CC}">
              <c16:uniqueId val="{00000002-43DD-459E-B943-3F2C3482B3F2}"/>
            </c:ext>
          </c:extLst>
        </c:ser>
        <c:dLbls>
          <c:showLegendKey val="0"/>
          <c:showVal val="0"/>
          <c:showCatName val="0"/>
          <c:showSerName val="0"/>
          <c:showPercent val="0"/>
          <c:showBubbleSize val="0"/>
        </c:dLbls>
        <c:marker val="1"/>
        <c:smooth val="0"/>
        <c:axId val="413387760"/>
        <c:axId val="413396384"/>
      </c:lineChart>
      <c:catAx>
        <c:axId val="413387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413396384"/>
        <c:crosses val="autoZero"/>
        <c:auto val="1"/>
        <c:lblAlgn val="ctr"/>
        <c:lblOffset val="100"/>
        <c:noMultiLvlLbl val="0"/>
      </c:catAx>
      <c:valAx>
        <c:axId val="413396384"/>
        <c:scaling>
          <c:orientation val="minMax"/>
        </c:scaling>
        <c:delete val="1"/>
        <c:axPos val="l"/>
        <c:numFmt formatCode="#,##0.00" sourceLinked="1"/>
        <c:majorTickMark val="none"/>
        <c:minorTickMark val="none"/>
        <c:tickLblPos val="nextTo"/>
        <c:crossAx val="413387760"/>
        <c:crosses val="autoZero"/>
        <c:crossBetween val="between"/>
      </c:valAx>
      <c:spPr>
        <a:noFill/>
        <a:ln>
          <a:noFill/>
        </a:ln>
        <a:effectLst/>
      </c:spPr>
    </c:plotArea>
    <c:legend>
      <c:legendPos val="b"/>
      <c:layout>
        <c:manualLayout>
          <c:xMode val="edge"/>
          <c:yMode val="edge"/>
          <c:x val="1.3313553323224519E-2"/>
          <c:y val="0.86052548694571074"/>
          <c:w val="0.96687158620257363"/>
          <c:h val="0.1099461251554082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Gráfico!$B$112</c:f>
              <c:strCache>
                <c:ptCount val="1"/>
                <c:pt idx="0">
                  <c:v> Real </c:v>
                </c:pt>
              </c:strCache>
            </c:strRef>
          </c:tx>
          <c:spPr>
            <a:solidFill>
              <a:srgbClr val="333F4F"/>
            </a:solidFill>
            <a:ln>
              <a:noFill/>
            </a:ln>
            <a:effectLst/>
          </c:spPr>
          <c:invertIfNegative val="0"/>
          <c:cat>
            <c:strRef>
              <c:f>Gráfico!$C$111:$N$111</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Gráfico!$C$112:$N$112</c:f>
              <c:numCache>
                <c:formatCode>#,##0.00</c:formatCode>
                <c:ptCount val="12"/>
                <c:pt idx="0">
                  <c:v>21250</c:v>
                </c:pt>
                <c:pt idx="1">
                  <c:v>21250</c:v>
                </c:pt>
                <c:pt idx="2">
                  <c:v>95575</c:v>
                </c:pt>
                <c:pt idx="3">
                  <c:v>21250</c:v>
                </c:pt>
                <c:pt idx="4">
                  <c:v>21250</c:v>
                </c:pt>
                <c:pt idx="5">
                  <c:v>95575</c:v>
                </c:pt>
                <c:pt idx="6">
                  <c:v>21250</c:v>
                </c:pt>
                <c:pt idx="7">
                  <c:v>21250</c:v>
                </c:pt>
                <c:pt idx="8">
                  <c:v>95575</c:v>
                </c:pt>
                <c:pt idx="9">
                  <c:v>21250</c:v>
                </c:pt>
                <c:pt idx="10">
                  <c:v>21250</c:v>
                </c:pt>
                <c:pt idx="11">
                  <c:v>95575</c:v>
                </c:pt>
              </c:numCache>
            </c:numRef>
          </c:val>
          <c:extLst>
            <c:ext xmlns:c16="http://schemas.microsoft.com/office/drawing/2014/chart" uri="{C3380CC4-5D6E-409C-BE32-E72D297353CC}">
              <c16:uniqueId val="{00000000-38D0-4CAE-A0FC-B0121C8904F8}"/>
            </c:ext>
          </c:extLst>
        </c:ser>
        <c:ser>
          <c:idx val="1"/>
          <c:order val="1"/>
          <c:tx>
            <c:strRef>
              <c:f>Gráfico!$B$113</c:f>
              <c:strCache>
                <c:ptCount val="1"/>
                <c:pt idx="0">
                  <c:v> Presumido </c:v>
                </c:pt>
              </c:strCache>
            </c:strRef>
          </c:tx>
          <c:spPr>
            <a:solidFill>
              <a:srgbClr val="3599B8"/>
            </a:solidFill>
            <a:ln>
              <a:noFill/>
            </a:ln>
            <a:effectLst/>
          </c:spPr>
          <c:invertIfNegative val="0"/>
          <c:cat>
            <c:strRef>
              <c:f>Gráfico!$C$111:$N$111</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Gráfico!$C$113:$N$113</c:f>
              <c:numCache>
                <c:formatCode>#,##0.00</c:formatCode>
                <c:ptCount val="12"/>
                <c:pt idx="0">
                  <c:v>15650</c:v>
                </c:pt>
                <c:pt idx="1">
                  <c:v>15650</c:v>
                </c:pt>
                <c:pt idx="2">
                  <c:v>24290</c:v>
                </c:pt>
                <c:pt idx="3">
                  <c:v>15650</c:v>
                </c:pt>
                <c:pt idx="4">
                  <c:v>15650</c:v>
                </c:pt>
                <c:pt idx="5">
                  <c:v>24290</c:v>
                </c:pt>
                <c:pt idx="6">
                  <c:v>15650</c:v>
                </c:pt>
                <c:pt idx="7">
                  <c:v>15650</c:v>
                </c:pt>
                <c:pt idx="8">
                  <c:v>24290</c:v>
                </c:pt>
                <c:pt idx="9">
                  <c:v>15650</c:v>
                </c:pt>
                <c:pt idx="10">
                  <c:v>15650</c:v>
                </c:pt>
                <c:pt idx="11">
                  <c:v>24290</c:v>
                </c:pt>
              </c:numCache>
            </c:numRef>
          </c:val>
          <c:extLst>
            <c:ext xmlns:c16="http://schemas.microsoft.com/office/drawing/2014/chart" uri="{C3380CC4-5D6E-409C-BE32-E72D297353CC}">
              <c16:uniqueId val="{00000001-38D0-4CAE-A0FC-B0121C8904F8}"/>
            </c:ext>
          </c:extLst>
        </c:ser>
        <c:ser>
          <c:idx val="2"/>
          <c:order val="2"/>
          <c:tx>
            <c:strRef>
              <c:f>Gráfico!$B$114</c:f>
              <c:strCache>
                <c:ptCount val="1"/>
                <c:pt idx="0">
                  <c:v> Simples </c:v>
                </c:pt>
              </c:strCache>
            </c:strRef>
          </c:tx>
          <c:spPr>
            <a:solidFill>
              <a:srgbClr val="F2C80F"/>
            </a:solidFill>
            <a:ln>
              <a:noFill/>
            </a:ln>
            <a:effectLst/>
          </c:spPr>
          <c:invertIfNegative val="0"/>
          <c:cat>
            <c:strRef>
              <c:f>Gráfico!$C$111:$N$111</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Gráfico!$C$114:$N$114</c:f>
              <c:numCache>
                <c:formatCode>#,##0.00</c:formatCode>
                <c:ptCount val="12"/>
                <c:pt idx="0">
                  <c:v>8825</c:v>
                </c:pt>
                <c:pt idx="1">
                  <c:v>8825</c:v>
                </c:pt>
                <c:pt idx="2">
                  <c:v>8825</c:v>
                </c:pt>
                <c:pt idx="3">
                  <c:v>8825</c:v>
                </c:pt>
                <c:pt idx="4">
                  <c:v>8825</c:v>
                </c:pt>
                <c:pt idx="5">
                  <c:v>8825</c:v>
                </c:pt>
                <c:pt idx="6">
                  <c:v>8825</c:v>
                </c:pt>
                <c:pt idx="7">
                  <c:v>8825</c:v>
                </c:pt>
                <c:pt idx="8">
                  <c:v>8825</c:v>
                </c:pt>
                <c:pt idx="9">
                  <c:v>8825</c:v>
                </c:pt>
                <c:pt idx="10">
                  <c:v>8825</c:v>
                </c:pt>
                <c:pt idx="11">
                  <c:v>8825</c:v>
                </c:pt>
              </c:numCache>
            </c:numRef>
          </c:val>
          <c:extLst>
            <c:ext xmlns:c16="http://schemas.microsoft.com/office/drawing/2014/chart" uri="{C3380CC4-5D6E-409C-BE32-E72D297353CC}">
              <c16:uniqueId val="{00000002-38D0-4CAE-A0FC-B0121C8904F8}"/>
            </c:ext>
          </c:extLst>
        </c:ser>
        <c:ser>
          <c:idx val="3"/>
          <c:order val="3"/>
          <c:tx>
            <c:strRef>
              <c:f>Gráfico!$B$115</c:f>
              <c:strCache>
                <c:ptCount val="1"/>
                <c:pt idx="0">
                  <c:v>Pessoa Física</c:v>
                </c:pt>
              </c:strCache>
            </c:strRef>
          </c:tx>
          <c:spPr>
            <a:solidFill>
              <a:srgbClr val="0070C0"/>
            </a:solidFill>
          </c:spPr>
          <c:invertIfNegative val="0"/>
          <c:cat>
            <c:strRef>
              <c:f>Gráfico!$C$111:$N$111</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Gráfico!$C$115:$N$115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C6C-462B-81E6-0DF1A086430F}"/>
            </c:ext>
          </c:extLst>
        </c:ser>
        <c:dLbls>
          <c:showLegendKey val="0"/>
          <c:showVal val="0"/>
          <c:showCatName val="0"/>
          <c:showSerName val="0"/>
          <c:showPercent val="0"/>
          <c:showBubbleSize val="0"/>
        </c:dLbls>
        <c:gapWidth val="219"/>
        <c:overlap val="-27"/>
        <c:axId val="413393248"/>
        <c:axId val="413386584"/>
      </c:barChart>
      <c:catAx>
        <c:axId val="41339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13386584"/>
        <c:crosses val="autoZero"/>
        <c:auto val="1"/>
        <c:lblAlgn val="ctr"/>
        <c:lblOffset val="100"/>
        <c:noMultiLvlLbl val="0"/>
      </c:catAx>
      <c:valAx>
        <c:axId val="413386584"/>
        <c:scaling>
          <c:orientation val="minMax"/>
        </c:scaling>
        <c:delete val="1"/>
        <c:axPos val="l"/>
        <c:numFmt formatCode="#\k" sourceLinked="0"/>
        <c:majorTickMark val="none"/>
        <c:minorTickMark val="none"/>
        <c:tickLblPos val="nextTo"/>
        <c:crossAx val="413393248"/>
        <c:crosses val="autoZero"/>
        <c:crossBetween val="between"/>
      </c:valAx>
      <c:spPr>
        <a:noFill/>
        <a:ln>
          <a:noFill/>
        </a:ln>
        <a:effectLst/>
      </c:spPr>
    </c:plotArea>
    <c:legend>
      <c:legendPos val="b"/>
      <c:layout>
        <c:manualLayout>
          <c:xMode val="edge"/>
          <c:yMode val="edge"/>
          <c:x val="7.9793754981388656E-3"/>
          <c:y val="0.88323980629181909"/>
          <c:w val="0.26176730378205593"/>
          <c:h val="0.101352060722139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862946479516147E-2"/>
          <c:y val="0"/>
          <c:w val="0.95538343033207807"/>
          <c:h val="0.39421916010498681"/>
        </c:manualLayout>
      </c:layout>
      <c:areaChart>
        <c:grouping val="stacked"/>
        <c:varyColors val="0"/>
        <c:ser>
          <c:idx val="0"/>
          <c:order val="0"/>
          <c:tx>
            <c:strRef>
              <c:f>Anual!$C$20</c:f>
              <c:strCache>
                <c:ptCount val="1"/>
                <c:pt idx="0">
                  <c:v> Real </c:v>
                </c:pt>
              </c:strCache>
            </c:strRef>
          </c:tx>
          <c:spPr>
            <a:solidFill>
              <a:schemeClr val="bg1">
                <a:lumMod val="95000"/>
              </a:schemeClr>
            </a:solidFill>
            <a:ln>
              <a:noFill/>
            </a:ln>
            <a:effectLst/>
          </c:spPr>
          <c:cat>
            <c:strRef>
              <c:f>Anual!$D$19:$O$19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Anual!$D$20:$O$20</c:f>
              <c:numCache>
                <c:formatCode>#,##0.00</c:formatCode>
                <c:ptCount val="12"/>
                <c:pt idx="0">
                  <c:v>21250</c:v>
                </c:pt>
                <c:pt idx="1">
                  <c:v>21250</c:v>
                </c:pt>
                <c:pt idx="2">
                  <c:v>95575</c:v>
                </c:pt>
                <c:pt idx="3">
                  <c:v>21250</c:v>
                </c:pt>
                <c:pt idx="4">
                  <c:v>21250</c:v>
                </c:pt>
                <c:pt idx="5">
                  <c:v>95575</c:v>
                </c:pt>
                <c:pt idx="6">
                  <c:v>21250</c:v>
                </c:pt>
                <c:pt idx="7">
                  <c:v>21250</c:v>
                </c:pt>
                <c:pt idx="8">
                  <c:v>95575</c:v>
                </c:pt>
                <c:pt idx="9">
                  <c:v>21250</c:v>
                </c:pt>
                <c:pt idx="10">
                  <c:v>21250</c:v>
                </c:pt>
                <c:pt idx="11">
                  <c:v>95575</c:v>
                </c:pt>
              </c:numCache>
            </c:numRef>
          </c:val>
          <c:extLst>
            <c:ext xmlns:c16="http://schemas.microsoft.com/office/drawing/2014/chart" uri="{C3380CC4-5D6E-409C-BE32-E72D297353CC}">
              <c16:uniqueId val="{00000000-2FD7-491E-BE4D-8E625A88DE7A}"/>
            </c:ext>
          </c:extLst>
        </c:ser>
        <c:ser>
          <c:idx val="1"/>
          <c:order val="1"/>
          <c:tx>
            <c:strRef>
              <c:f>Anual!$C$21</c:f>
              <c:strCache>
                <c:ptCount val="1"/>
                <c:pt idx="0">
                  <c:v> Presumido </c:v>
                </c:pt>
              </c:strCache>
            </c:strRef>
          </c:tx>
          <c:spPr>
            <a:solidFill>
              <a:schemeClr val="bg1">
                <a:lumMod val="95000"/>
              </a:schemeClr>
            </a:solidFill>
            <a:ln>
              <a:noFill/>
            </a:ln>
            <a:effectLst/>
          </c:spPr>
          <c:cat>
            <c:strRef>
              <c:f>Anual!$D$19:$O$19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Anual!$D$21:$O$21</c:f>
              <c:numCache>
                <c:formatCode>#,##0.00</c:formatCode>
                <c:ptCount val="12"/>
                <c:pt idx="0">
                  <c:v>15650</c:v>
                </c:pt>
                <c:pt idx="1">
                  <c:v>15650</c:v>
                </c:pt>
                <c:pt idx="2">
                  <c:v>24290</c:v>
                </c:pt>
                <c:pt idx="3">
                  <c:v>15650</c:v>
                </c:pt>
                <c:pt idx="4">
                  <c:v>15650</c:v>
                </c:pt>
                <c:pt idx="5">
                  <c:v>24290</c:v>
                </c:pt>
                <c:pt idx="6">
                  <c:v>15650</c:v>
                </c:pt>
                <c:pt idx="7">
                  <c:v>15650</c:v>
                </c:pt>
                <c:pt idx="8">
                  <c:v>24290</c:v>
                </c:pt>
                <c:pt idx="9">
                  <c:v>15650</c:v>
                </c:pt>
                <c:pt idx="10">
                  <c:v>15650</c:v>
                </c:pt>
                <c:pt idx="11">
                  <c:v>24290</c:v>
                </c:pt>
              </c:numCache>
            </c:numRef>
          </c:val>
          <c:extLst>
            <c:ext xmlns:c16="http://schemas.microsoft.com/office/drawing/2014/chart" uri="{C3380CC4-5D6E-409C-BE32-E72D297353CC}">
              <c16:uniqueId val="{00000001-2FD7-491E-BE4D-8E625A88DE7A}"/>
            </c:ext>
          </c:extLst>
        </c:ser>
        <c:ser>
          <c:idx val="2"/>
          <c:order val="2"/>
          <c:tx>
            <c:strRef>
              <c:f>Anual!$C$22</c:f>
              <c:strCache>
                <c:ptCount val="1"/>
                <c:pt idx="0">
                  <c:v> Simples </c:v>
                </c:pt>
              </c:strCache>
            </c:strRef>
          </c:tx>
          <c:spPr>
            <a:solidFill>
              <a:schemeClr val="bg1">
                <a:lumMod val="95000"/>
              </a:schemeClr>
            </a:solidFill>
            <a:ln>
              <a:noFill/>
            </a:ln>
            <a:effectLst/>
          </c:spPr>
          <c:cat>
            <c:strRef>
              <c:f>Anual!$D$19:$O$19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Anual!$D$22:$O$22</c:f>
              <c:numCache>
                <c:formatCode>#,##0.00</c:formatCode>
                <c:ptCount val="12"/>
                <c:pt idx="0">
                  <c:v>8825</c:v>
                </c:pt>
                <c:pt idx="1">
                  <c:v>8825</c:v>
                </c:pt>
                <c:pt idx="2">
                  <c:v>8825</c:v>
                </c:pt>
                <c:pt idx="3">
                  <c:v>8825</c:v>
                </c:pt>
                <c:pt idx="4">
                  <c:v>8825</c:v>
                </c:pt>
                <c:pt idx="5">
                  <c:v>8825</c:v>
                </c:pt>
                <c:pt idx="6">
                  <c:v>8825</c:v>
                </c:pt>
                <c:pt idx="7">
                  <c:v>8825</c:v>
                </c:pt>
                <c:pt idx="8">
                  <c:v>8825</c:v>
                </c:pt>
                <c:pt idx="9">
                  <c:v>8825</c:v>
                </c:pt>
                <c:pt idx="10">
                  <c:v>8825</c:v>
                </c:pt>
                <c:pt idx="11">
                  <c:v>8825</c:v>
                </c:pt>
              </c:numCache>
            </c:numRef>
          </c:val>
          <c:extLst>
            <c:ext xmlns:c16="http://schemas.microsoft.com/office/drawing/2014/chart" uri="{C3380CC4-5D6E-409C-BE32-E72D297353CC}">
              <c16:uniqueId val="{00000002-2FD7-491E-BE4D-8E625A88DE7A}"/>
            </c:ext>
          </c:extLst>
        </c:ser>
        <c:ser>
          <c:idx val="3"/>
          <c:order val="3"/>
          <c:tx>
            <c:strRef>
              <c:f>Anual!$C$23</c:f>
              <c:strCache>
                <c:ptCount val="1"/>
                <c:pt idx="0">
                  <c:v> Pessoa Física </c:v>
                </c:pt>
              </c:strCache>
            </c:strRef>
          </c:tx>
          <c:spPr>
            <a:solidFill>
              <a:schemeClr val="bg1">
                <a:lumMod val="95000"/>
              </a:schemeClr>
            </a:solidFill>
            <a:ln w="25400">
              <a:noFill/>
            </a:ln>
            <a:effectLst/>
          </c:spPr>
          <c:cat>
            <c:strRef>
              <c:f>Anual!$D$19:$O$19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Anual!$D$23:$O$23</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334-4C5C-B6D1-110A78780B75}"/>
            </c:ext>
          </c:extLst>
        </c:ser>
        <c:dLbls>
          <c:showLegendKey val="0"/>
          <c:showVal val="0"/>
          <c:showCatName val="0"/>
          <c:showSerName val="0"/>
          <c:showPercent val="0"/>
          <c:showBubbleSize val="0"/>
        </c:dLbls>
        <c:axId val="413392464"/>
        <c:axId val="413392856"/>
      </c:areaChart>
      <c:catAx>
        <c:axId val="4133924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413392856"/>
        <c:crosses val="autoZero"/>
        <c:auto val="1"/>
        <c:lblAlgn val="ctr"/>
        <c:lblOffset val="100"/>
        <c:noMultiLvlLbl val="0"/>
      </c:catAx>
      <c:valAx>
        <c:axId val="413392856"/>
        <c:scaling>
          <c:orientation val="minMax"/>
        </c:scaling>
        <c:delete val="1"/>
        <c:axPos val="l"/>
        <c:numFmt formatCode="#,##0.00" sourceLinked="1"/>
        <c:majorTickMark val="none"/>
        <c:minorTickMark val="none"/>
        <c:tickLblPos val="nextTo"/>
        <c:crossAx val="413392464"/>
        <c:crosses val="autoZero"/>
        <c:crossBetween val="midCat"/>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dTable>
      <c:spPr>
        <a:noFill/>
        <a:ln w="25400">
          <a:noFill/>
        </a:ln>
        <a:effectLst/>
      </c:spPr>
    </c:plotArea>
    <c:plotVisOnly val="1"/>
    <c:dispBlanksAs val="zero"/>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Compara!$D$5</c:f>
              <c:strCache>
                <c:ptCount val="1"/>
                <c:pt idx="0">
                  <c:v> Lucro Real </c:v>
                </c:pt>
              </c:strCache>
            </c:strRef>
          </c:tx>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Compara!$C$6:$C$13</c:f>
              <c:strCache>
                <c:ptCount val="8"/>
                <c:pt idx="0">
                  <c:v> Pis </c:v>
                </c:pt>
                <c:pt idx="1">
                  <c:v> Cofins </c:v>
                </c:pt>
                <c:pt idx="2">
                  <c:v> ICMS </c:v>
                </c:pt>
                <c:pt idx="3">
                  <c:v> IPI </c:v>
                </c:pt>
                <c:pt idx="4">
                  <c:v> ISS </c:v>
                </c:pt>
                <c:pt idx="5">
                  <c:v> CPP + Impostos sobre Folha </c:v>
                </c:pt>
                <c:pt idx="6">
                  <c:v> CSLL </c:v>
                </c:pt>
                <c:pt idx="7">
                  <c:v> IRPJ </c:v>
                </c:pt>
              </c:strCache>
            </c:strRef>
          </c:cat>
          <c:val>
            <c:numRef>
              <c:f>Compara!$D$6:$D$13</c:f>
              <c:numCache>
                <c:formatCode>#,##0.00</c:formatCode>
                <c:ptCount val="8"/>
                <c:pt idx="0">
                  <c:v>19800</c:v>
                </c:pt>
                <c:pt idx="1">
                  <c:v>91200</c:v>
                </c:pt>
                <c:pt idx="2">
                  <c:v>144000</c:v>
                </c:pt>
                <c:pt idx="3">
                  <c:v>0</c:v>
                </c:pt>
                <c:pt idx="4">
                  <c:v>0</c:v>
                </c:pt>
                <c:pt idx="5">
                  <c:v>0</c:v>
                </c:pt>
                <c:pt idx="6">
                  <c:v>85050</c:v>
                </c:pt>
                <c:pt idx="7">
                  <c:v>212250</c:v>
                </c:pt>
              </c:numCache>
            </c:numRef>
          </c:val>
          <c:extLst>
            <c:ext xmlns:c16="http://schemas.microsoft.com/office/drawing/2014/chart" uri="{C3380CC4-5D6E-409C-BE32-E72D297353CC}">
              <c16:uniqueId val="{00000000-4F80-4DCC-B75B-4690F18A5EC1}"/>
            </c:ext>
          </c:extLst>
        </c:ser>
        <c:ser>
          <c:idx val="1"/>
          <c:order val="1"/>
          <c:tx>
            <c:strRef>
              <c:f>Compara!$E$5</c:f>
              <c:strCache>
                <c:ptCount val="1"/>
                <c:pt idx="0">
                  <c:v> Lucro Presumido </c:v>
                </c:pt>
              </c:strCache>
            </c:strRef>
          </c:tx>
          <c:spPr>
            <a:solidFill>
              <a:srgbClr val="3599B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Compara!$C$6:$C$13</c:f>
              <c:strCache>
                <c:ptCount val="8"/>
                <c:pt idx="0">
                  <c:v> Pis </c:v>
                </c:pt>
                <c:pt idx="1">
                  <c:v> Cofins </c:v>
                </c:pt>
                <c:pt idx="2">
                  <c:v> ICMS </c:v>
                </c:pt>
                <c:pt idx="3">
                  <c:v> IPI </c:v>
                </c:pt>
                <c:pt idx="4">
                  <c:v> ISS </c:v>
                </c:pt>
                <c:pt idx="5">
                  <c:v> CPP + Impostos sobre Folha </c:v>
                </c:pt>
                <c:pt idx="6">
                  <c:v> CSLL </c:v>
                </c:pt>
                <c:pt idx="7">
                  <c:v> IRPJ </c:v>
                </c:pt>
              </c:strCache>
            </c:strRef>
          </c:cat>
          <c:val>
            <c:numRef>
              <c:f>Compara!$E$6:$E$13</c:f>
              <c:numCache>
                <c:formatCode>#,##0.00</c:formatCode>
                <c:ptCount val="8"/>
                <c:pt idx="0">
                  <c:v>7800</c:v>
                </c:pt>
                <c:pt idx="1">
                  <c:v>36000</c:v>
                </c:pt>
                <c:pt idx="2">
                  <c:v>144000</c:v>
                </c:pt>
                <c:pt idx="3">
                  <c:v>0</c:v>
                </c:pt>
                <c:pt idx="4">
                  <c:v>0</c:v>
                </c:pt>
                <c:pt idx="5">
                  <c:v>0</c:v>
                </c:pt>
                <c:pt idx="6">
                  <c:v>12960</c:v>
                </c:pt>
                <c:pt idx="7">
                  <c:v>21600</c:v>
                </c:pt>
              </c:numCache>
            </c:numRef>
          </c:val>
          <c:extLst>
            <c:ext xmlns:c16="http://schemas.microsoft.com/office/drawing/2014/chart" uri="{C3380CC4-5D6E-409C-BE32-E72D297353CC}">
              <c16:uniqueId val="{00000001-4F80-4DCC-B75B-4690F18A5EC1}"/>
            </c:ext>
          </c:extLst>
        </c:ser>
        <c:ser>
          <c:idx val="2"/>
          <c:order val="2"/>
          <c:tx>
            <c:strRef>
              <c:f>Compara!$F$5</c:f>
              <c:strCache>
                <c:ptCount val="1"/>
                <c:pt idx="0">
                  <c:v> Simples Nacional </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Compara!$C$6:$C$13</c:f>
              <c:strCache>
                <c:ptCount val="8"/>
                <c:pt idx="0">
                  <c:v> Pis </c:v>
                </c:pt>
                <c:pt idx="1">
                  <c:v> Cofins </c:v>
                </c:pt>
                <c:pt idx="2">
                  <c:v> ICMS </c:v>
                </c:pt>
                <c:pt idx="3">
                  <c:v> IPI </c:v>
                </c:pt>
                <c:pt idx="4">
                  <c:v> ISS </c:v>
                </c:pt>
                <c:pt idx="5">
                  <c:v> CPP + Impostos sobre Folha </c:v>
                </c:pt>
                <c:pt idx="6">
                  <c:v> CSLL </c:v>
                </c:pt>
                <c:pt idx="7">
                  <c:v> IRPJ </c:v>
                </c:pt>
              </c:strCache>
            </c:strRef>
          </c:cat>
          <c:val>
            <c:numRef>
              <c:f>Compara!$F$6:$F$13</c:f>
              <c:numCache>
                <c:formatCode>#,##0.00</c:formatCode>
                <c:ptCount val="8"/>
                <c:pt idx="0">
                  <c:v>2922.84</c:v>
                </c:pt>
                <c:pt idx="1">
                  <c:v>13491.660000000002</c:v>
                </c:pt>
                <c:pt idx="2">
                  <c:v>35476.5</c:v>
                </c:pt>
                <c:pt idx="3">
                  <c:v>0</c:v>
                </c:pt>
                <c:pt idx="4">
                  <c:v>0</c:v>
                </c:pt>
                <c:pt idx="5">
                  <c:v>44478</c:v>
                </c:pt>
                <c:pt idx="6">
                  <c:v>3706.5000000000005</c:v>
                </c:pt>
                <c:pt idx="7">
                  <c:v>5824.5</c:v>
                </c:pt>
              </c:numCache>
            </c:numRef>
          </c:val>
          <c:extLst>
            <c:ext xmlns:c16="http://schemas.microsoft.com/office/drawing/2014/chart" uri="{C3380CC4-5D6E-409C-BE32-E72D297353CC}">
              <c16:uniqueId val="{00000002-4F80-4DCC-B75B-4690F18A5EC1}"/>
            </c:ext>
          </c:extLst>
        </c:ser>
        <c:dLbls>
          <c:dLblPos val="outEnd"/>
          <c:showLegendKey val="0"/>
          <c:showVal val="1"/>
          <c:showCatName val="0"/>
          <c:showSerName val="0"/>
          <c:showPercent val="0"/>
          <c:showBubbleSize val="0"/>
        </c:dLbls>
        <c:gapWidth val="150"/>
        <c:overlap val="-20"/>
        <c:axId val="1013105936"/>
        <c:axId val="1013108016"/>
      </c:barChart>
      <c:catAx>
        <c:axId val="1013105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13108016"/>
        <c:crosses val="autoZero"/>
        <c:auto val="1"/>
        <c:lblAlgn val="ctr"/>
        <c:lblOffset val="100"/>
        <c:noMultiLvlLbl val="0"/>
      </c:catAx>
      <c:valAx>
        <c:axId val="1013108016"/>
        <c:scaling>
          <c:orientation val="minMax"/>
        </c:scaling>
        <c:delete val="1"/>
        <c:axPos val="l"/>
        <c:numFmt formatCode="#,##0.00" sourceLinked="1"/>
        <c:majorTickMark val="none"/>
        <c:minorTickMark val="none"/>
        <c:tickLblPos val="nextTo"/>
        <c:crossAx val="1013105936"/>
        <c:crosses val="autoZero"/>
        <c:crossBetween val="between"/>
      </c:valAx>
      <c:spPr>
        <a:noFill/>
        <a:ln>
          <a:noFill/>
        </a:ln>
        <a:effectLst/>
      </c:spPr>
    </c:plotArea>
    <c:legend>
      <c:legendPos val="b"/>
      <c:layout>
        <c:manualLayout>
          <c:xMode val="edge"/>
          <c:yMode val="edge"/>
          <c:x val="1.5211976420362207E-2"/>
          <c:y val="0.93191929133858264"/>
          <c:w val="0.97077284100708239"/>
          <c:h val="5.022356580427446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Gráfico!$C$44</c:f>
              <c:strCache>
                <c:ptCount val="1"/>
                <c:pt idx="0">
                  <c:v> Real </c:v>
                </c:pt>
              </c:strCache>
            </c:strRef>
          </c:tx>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bg1">
                        <a:lumMod val="6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Gráfico!$B$45:$B$50</c:f>
              <c:strCache>
                <c:ptCount val="6"/>
                <c:pt idx="0">
                  <c:v> Receita Bruta </c:v>
                </c:pt>
                <c:pt idx="1">
                  <c:v> Receita Líquida </c:v>
                </c:pt>
                <c:pt idx="2">
                  <c:v> Lucro Bruto </c:v>
                </c:pt>
                <c:pt idx="3">
                  <c:v> Lucro Operacional </c:v>
                </c:pt>
                <c:pt idx="4">
                  <c:v> LAIR </c:v>
                </c:pt>
                <c:pt idx="5">
                  <c:v> Lucro Líquido </c:v>
                </c:pt>
              </c:strCache>
            </c:strRef>
          </c:cat>
          <c:val>
            <c:numRef>
              <c:f>Gráfico!$C$45:$C$50</c:f>
              <c:numCache>
                <c:formatCode>#,##0.00</c:formatCode>
                <c:ptCount val="6"/>
                <c:pt idx="0">
                  <c:v>1200000</c:v>
                </c:pt>
                <c:pt idx="1">
                  <c:v>945000</c:v>
                </c:pt>
                <c:pt idx="2">
                  <c:v>945000</c:v>
                </c:pt>
                <c:pt idx="3">
                  <c:v>945000</c:v>
                </c:pt>
                <c:pt idx="4">
                  <c:v>945000</c:v>
                </c:pt>
                <c:pt idx="5">
                  <c:v>647700</c:v>
                </c:pt>
              </c:numCache>
            </c:numRef>
          </c:val>
          <c:extLst>
            <c:ext xmlns:c16="http://schemas.microsoft.com/office/drawing/2014/chart" uri="{C3380CC4-5D6E-409C-BE32-E72D297353CC}">
              <c16:uniqueId val="{00000000-37D4-4271-9ABC-04AE3596B034}"/>
            </c:ext>
          </c:extLst>
        </c:ser>
        <c:dLbls>
          <c:showLegendKey val="0"/>
          <c:showVal val="1"/>
          <c:showCatName val="0"/>
          <c:showSerName val="0"/>
          <c:showPercent val="0"/>
          <c:showBubbleSize val="0"/>
        </c:dLbls>
        <c:gapWidth val="80"/>
        <c:axId val="413394424"/>
        <c:axId val="413389328"/>
      </c:barChart>
      <c:catAx>
        <c:axId val="413394424"/>
        <c:scaling>
          <c:orientation val="maxMin"/>
        </c:scaling>
        <c:delete val="0"/>
        <c:axPos val="l"/>
        <c:majorGridlines>
          <c:spPr>
            <a:ln>
              <a:solidFill>
                <a:schemeClr val="bg1">
                  <a:lumMod val="85000"/>
                </a:schemeClr>
              </a:solidFill>
              <a:prstDash val="dash"/>
            </a:ln>
          </c:spPr>
        </c:majorGridlines>
        <c:numFmt formatCode="General" sourceLinked="1"/>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800" b="0" i="0" u="none" strike="noStrike" baseline="0">
                <a:solidFill>
                  <a:schemeClr val="tx1">
                    <a:lumMod val="65000"/>
                    <a:lumOff val="35000"/>
                  </a:schemeClr>
                </a:solidFill>
                <a:latin typeface="+mn-lt"/>
                <a:ea typeface="+mn-ea"/>
                <a:cs typeface="+mn-cs"/>
              </a:defRPr>
            </a:pPr>
            <a:endParaRPr lang="pt-BR"/>
          </a:p>
        </c:txPr>
        <c:crossAx val="413389328"/>
        <c:crosses val="autoZero"/>
        <c:auto val="1"/>
        <c:lblAlgn val="ctr"/>
        <c:lblOffset val="100"/>
        <c:noMultiLvlLbl val="0"/>
      </c:catAx>
      <c:valAx>
        <c:axId val="413389328"/>
        <c:scaling>
          <c:orientation val="minMax"/>
        </c:scaling>
        <c:delete val="1"/>
        <c:axPos val="t"/>
        <c:majorGridlines>
          <c:spPr>
            <a:ln>
              <a:solidFill>
                <a:schemeClr val="bg1">
                  <a:lumMod val="85000"/>
                </a:schemeClr>
              </a:solidFill>
              <a:prstDash val="dash"/>
            </a:ln>
          </c:spPr>
        </c:majorGridlines>
        <c:numFmt formatCode="#,##0.00" sourceLinked="1"/>
        <c:majorTickMark val="none"/>
        <c:minorTickMark val="none"/>
        <c:tickLblPos val="nextTo"/>
        <c:crossAx val="413394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Gráfico!$C$44</c:f>
              <c:strCache>
                <c:ptCount val="1"/>
                <c:pt idx="0">
                  <c:v> Real </c:v>
                </c:pt>
              </c:strCache>
            </c:strRef>
          </c:tx>
          <c:spPr>
            <a:solidFill>
              <a:srgbClr val="3599B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Gráfico!$B$45:$B$50</c:f>
              <c:strCache>
                <c:ptCount val="6"/>
                <c:pt idx="0">
                  <c:v> Receita Bruta </c:v>
                </c:pt>
                <c:pt idx="1">
                  <c:v> Receita Líquida </c:v>
                </c:pt>
                <c:pt idx="2">
                  <c:v> Lucro Bruto </c:v>
                </c:pt>
                <c:pt idx="3">
                  <c:v> Lucro Operacional </c:v>
                </c:pt>
                <c:pt idx="4">
                  <c:v> LAIR </c:v>
                </c:pt>
                <c:pt idx="5">
                  <c:v> Lucro Líquido </c:v>
                </c:pt>
              </c:strCache>
            </c:strRef>
          </c:cat>
          <c:val>
            <c:numRef>
              <c:f>Gráfico!$D$45:$D$50</c:f>
              <c:numCache>
                <c:formatCode>#,##0.00</c:formatCode>
                <c:ptCount val="6"/>
                <c:pt idx="0">
                  <c:v>1200000</c:v>
                </c:pt>
                <c:pt idx="1">
                  <c:v>1012200</c:v>
                </c:pt>
                <c:pt idx="2">
                  <c:v>1012200</c:v>
                </c:pt>
                <c:pt idx="3">
                  <c:v>1012200</c:v>
                </c:pt>
                <c:pt idx="4">
                  <c:v>1012200</c:v>
                </c:pt>
                <c:pt idx="5">
                  <c:v>977640</c:v>
                </c:pt>
              </c:numCache>
            </c:numRef>
          </c:val>
          <c:extLst>
            <c:ext xmlns:c16="http://schemas.microsoft.com/office/drawing/2014/chart" uri="{C3380CC4-5D6E-409C-BE32-E72D297353CC}">
              <c16:uniqueId val="{00000000-B008-4E22-BE7B-12014B97AA69}"/>
            </c:ext>
          </c:extLst>
        </c:ser>
        <c:dLbls>
          <c:showLegendKey val="0"/>
          <c:showVal val="1"/>
          <c:showCatName val="0"/>
          <c:showSerName val="0"/>
          <c:showPercent val="0"/>
          <c:showBubbleSize val="0"/>
        </c:dLbls>
        <c:gapWidth val="80"/>
        <c:axId val="413395992"/>
        <c:axId val="413394816"/>
      </c:barChart>
      <c:catAx>
        <c:axId val="413395992"/>
        <c:scaling>
          <c:orientation val="maxMin"/>
        </c:scaling>
        <c:delete val="0"/>
        <c:axPos val="l"/>
        <c:majorGridlines>
          <c:spPr>
            <a:ln>
              <a:solidFill>
                <a:schemeClr val="bg1">
                  <a:lumMod val="85000"/>
                </a:schemeClr>
              </a:solidFill>
              <a:prstDash val="dash"/>
            </a:ln>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baseline="0">
                <a:solidFill>
                  <a:schemeClr val="tx1">
                    <a:lumMod val="65000"/>
                    <a:lumOff val="35000"/>
                  </a:schemeClr>
                </a:solidFill>
                <a:latin typeface="+mn-lt"/>
                <a:ea typeface="+mn-ea"/>
                <a:cs typeface="+mn-cs"/>
              </a:defRPr>
            </a:pPr>
            <a:endParaRPr lang="pt-BR"/>
          </a:p>
        </c:txPr>
        <c:crossAx val="413394816"/>
        <c:crosses val="autoZero"/>
        <c:auto val="1"/>
        <c:lblAlgn val="ctr"/>
        <c:lblOffset val="100"/>
        <c:noMultiLvlLbl val="0"/>
      </c:catAx>
      <c:valAx>
        <c:axId val="413394816"/>
        <c:scaling>
          <c:orientation val="minMax"/>
        </c:scaling>
        <c:delete val="1"/>
        <c:axPos val="t"/>
        <c:majorGridlines>
          <c:spPr>
            <a:ln>
              <a:solidFill>
                <a:schemeClr val="bg1">
                  <a:lumMod val="85000"/>
                </a:schemeClr>
              </a:solidFill>
              <a:prstDash val="dash"/>
            </a:ln>
          </c:spPr>
        </c:majorGridlines>
        <c:numFmt formatCode="#,##0.00" sourceLinked="1"/>
        <c:majorTickMark val="none"/>
        <c:minorTickMark val="none"/>
        <c:tickLblPos val="nextTo"/>
        <c:crossAx val="413395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Gráfico!$C$44</c:f>
              <c:strCache>
                <c:ptCount val="1"/>
                <c:pt idx="0">
                  <c:v> Real </c:v>
                </c:pt>
              </c:strCache>
            </c:strRef>
          </c:tx>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75000"/>
                        <a:lumOff val="2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Gráfico!$B$45:$B$50</c:f>
              <c:strCache>
                <c:ptCount val="6"/>
                <c:pt idx="0">
                  <c:v> Receita Bruta </c:v>
                </c:pt>
                <c:pt idx="1">
                  <c:v> Receita Líquida </c:v>
                </c:pt>
                <c:pt idx="2">
                  <c:v> Lucro Bruto </c:v>
                </c:pt>
                <c:pt idx="3">
                  <c:v> Lucro Operacional </c:v>
                </c:pt>
                <c:pt idx="4">
                  <c:v> LAIR </c:v>
                </c:pt>
                <c:pt idx="5">
                  <c:v> Lucro Líquido </c:v>
                </c:pt>
              </c:strCache>
            </c:strRef>
          </c:cat>
          <c:val>
            <c:numRef>
              <c:f>Gráfico!$E$45:$E$50</c:f>
              <c:numCache>
                <c:formatCode>#,##0.00</c:formatCode>
                <c:ptCount val="6"/>
                <c:pt idx="0">
                  <c:v>1200000</c:v>
                </c:pt>
                <c:pt idx="1">
                  <c:v>1148109</c:v>
                </c:pt>
                <c:pt idx="2">
                  <c:v>1148109</c:v>
                </c:pt>
                <c:pt idx="3">
                  <c:v>1103631</c:v>
                </c:pt>
                <c:pt idx="4">
                  <c:v>1103631</c:v>
                </c:pt>
                <c:pt idx="5">
                  <c:v>1094100</c:v>
                </c:pt>
              </c:numCache>
            </c:numRef>
          </c:val>
          <c:extLst>
            <c:ext xmlns:c16="http://schemas.microsoft.com/office/drawing/2014/chart" uri="{C3380CC4-5D6E-409C-BE32-E72D297353CC}">
              <c16:uniqueId val="{00000000-0ED7-4EF5-B740-CEF6B6DFA2C2}"/>
            </c:ext>
          </c:extLst>
        </c:ser>
        <c:dLbls>
          <c:showLegendKey val="0"/>
          <c:showVal val="1"/>
          <c:showCatName val="0"/>
          <c:showSerName val="0"/>
          <c:showPercent val="0"/>
          <c:showBubbleSize val="0"/>
        </c:dLbls>
        <c:gapWidth val="80"/>
        <c:axId val="413386976"/>
        <c:axId val="413385800"/>
      </c:barChart>
      <c:catAx>
        <c:axId val="413386976"/>
        <c:scaling>
          <c:orientation val="maxMin"/>
        </c:scaling>
        <c:delete val="0"/>
        <c:axPos val="l"/>
        <c:majorGridlines>
          <c:spPr>
            <a:ln>
              <a:solidFill>
                <a:schemeClr val="bg1">
                  <a:lumMod val="85000"/>
                </a:schemeClr>
              </a:solidFill>
              <a:prstDash val="dash"/>
            </a:ln>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baseline="0">
                <a:solidFill>
                  <a:schemeClr val="tx1">
                    <a:lumMod val="65000"/>
                    <a:lumOff val="35000"/>
                  </a:schemeClr>
                </a:solidFill>
                <a:latin typeface="+mn-lt"/>
                <a:ea typeface="+mn-ea"/>
                <a:cs typeface="+mn-cs"/>
              </a:defRPr>
            </a:pPr>
            <a:endParaRPr lang="pt-BR"/>
          </a:p>
        </c:txPr>
        <c:crossAx val="413385800"/>
        <c:crosses val="autoZero"/>
        <c:auto val="1"/>
        <c:lblAlgn val="ctr"/>
        <c:lblOffset val="100"/>
        <c:noMultiLvlLbl val="0"/>
      </c:catAx>
      <c:valAx>
        <c:axId val="413385800"/>
        <c:scaling>
          <c:orientation val="minMax"/>
        </c:scaling>
        <c:delete val="1"/>
        <c:axPos val="t"/>
        <c:majorGridlines>
          <c:spPr>
            <a:ln>
              <a:solidFill>
                <a:schemeClr val="bg1">
                  <a:lumMod val="85000"/>
                </a:schemeClr>
              </a:solidFill>
              <a:prstDash val="dash"/>
            </a:ln>
          </c:spPr>
        </c:majorGridlines>
        <c:numFmt formatCode="#,##0.00" sourceLinked="1"/>
        <c:majorTickMark val="none"/>
        <c:minorTickMark val="none"/>
        <c:tickLblPos val="nextTo"/>
        <c:crossAx val="413386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rgbClr val="333F4F"/>
              </a:solidFill>
              <a:ln w="19050">
                <a:noFill/>
              </a:ln>
              <a:effectLst/>
            </c:spPr>
            <c:extLst>
              <c:ext xmlns:c16="http://schemas.microsoft.com/office/drawing/2014/chart" uri="{C3380CC4-5D6E-409C-BE32-E72D297353CC}">
                <c16:uniqueId val="{00000001-BE74-44A2-83C3-F539355A8138}"/>
              </c:ext>
            </c:extLst>
          </c:dPt>
          <c:dPt>
            <c:idx val="1"/>
            <c:bubble3D val="0"/>
            <c:spPr>
              <a:solidFill>
                <a:schemeClr val="bg1"/>
              </a:solidFill>
              <a:ln w="19050">
                <a:noFill/>
              </a:ln>
              <a:effectLst/>
            </c:spPr>
            <c:extLst>
              <c:ext xmlns:c16="http://schemas.microsoft.com/office/drawing/2014/chart" uri="{C3380CC4-5D6E-409C-BE32-E72D297353CC}">
                <c16:uniqueId val="{00000003-BE74-44A2-83C3-F539355A8138}"/>
              </c:ext>
            </c:extLst>
          </c:dPt>
          <c:val>
            <c:numRef>
              <c:f>Gráfico!$D$137:$D$138</c:f>
              <c:numCache>
                <c:formatCode>0%</c:formatCode>
                <c:ptCount val="2"/>
                <c:pt idx="0">
                  <c:v>0.46025000000000005</c:v>
                </c:pt>
                <c:pt idx="1">
                  <c:v>0.53974999999999995</c:v>
                </c:pt>
              </c:numCache>
            </c:numRef>
          </c:val>
          <c:extLst>
            <c:ext xmlns:c16="http://schemas.microsoft.com/office/drawing/2014/chart" uri="{C3380CC4-5D6E-409C-BE32-E72D297353CC}">
              <c16:uniqueId val="{00000004-BE74-44A2-83C3-F539355A8138}"/>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rgbClr val="3599B8"/>
              </a:solidFill>
              <a:ln w="19050">
                <a:noFill/>
              </a:ln>
              <a:effectLst/>
            </c:spPr>
            <c:extLst>
              <c:ext xmlns:c16="http://schemas.microsoft.com/office/drawing/2014/chart" uri="{C3380CC4-5D6E-409C-BE32-E72D297353CC}">
                <c16:uniqueId val="{00000001-FA8E-4BB7-9FFD-EEF9A5A561EB}"/>
              </c:ext>
            </c:extLst>
          </c:dPt>
          <c:dPt>
            <c:idx val="1"/>
            <c:bubble3D val="0"/>
            <c:spPr>
              <a:solidFill>
                <a:schemeClr val="bg1"/>
              </a:solidFill>
              <a:ln w="19050">
                <a:noFill/>
              </a:ln>
              <a:effectLst/>
            </c:spPr>
            <c:extLst>
              <c:ext xmlns:c16="http://schemas.microsoft.com/office/drawing/2014/chart" uri="{C3380CC4-5D6E-409C-BE32-E72D297353CC}">
                <c16:uniqueId val="{00000003-FA8E-4BB7-9FFD-EEF9A5A561EB}"/>
              </c:ext>
            </c:extLst>
          </c:dPt>
          <c:val>
            <c:numRef>
              <c:f>Gráfico!$D$140:$D$141</c:f>
              <c:numCache>
                <c:formatCode>0%</c:formatCode>
                <c:ptCount val="2"/>
                <c:pt idx="0">
                  <c:v>0.18530000000000002</c:v>
                </c:pt>
                <c:pt idx="1">
                  <c:v>0.81469999999999998</c:v>
                </c:pt>
              </c:numCache>
            </c:numRef>
          </c:val>
          <c:extLst>
            <c:ext xmlns:c16="http://schemas.microsoft.com/office/drawing/2014/chart" uri="{C3380CC4-5D6E-409C-BE32-E72D297353CC}">
              <c16:uniqueId val="{00000004-FA8E-4BB7-9FFD-EEF9A5A561EB}"/>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rgbClr val="F2C80F"/>
              </a:solidFill>
              <a:ln w="19050">
                <a:noFill/>
              </a:ln>
              <a:effectLst/>
            </c:spPr>
            <c:extLst>
              <c:ext xmlns:c16="http://schemas.microsoft.com/office/drawing/2014/chart" uri="{C3380CC4-5D6E-409C-BE32-E72D297353CC}">
                <c16:uniqueId val="{00000001-F82A-468A-B3D7-A1992A8D9CB0}"/>
              </c:ext>
            </c:extLst>
          </c:dPt>
          <c:dPt>
            <c:idx val="1"/>
            <c:bubble3D val="0"/>
            <c:spPr>
              <a:solidFill>
                <a:schemeClr val="bg1"/>
              </a:solidFill>
              <a:ln w="19050">
                <a:noFill/>
              </a:ln>
              <a:effectLst/>
            </c:spPr>
            <c:extLst>
              <c:ext xmlns:c16="http://schemas.microsoft.com/office/drawing/2014/chart" uri="{C3380CC4-5D6E-409C-BE32-E72D297353CC}">
                <c16:uniqueId val="{00000003-F82A-468A-B3D7-A1992A8D9CB0}"/>
              </c:ext>
            </c:extLst>
          </c:dPt>
          <c:val>
            <c:numRef>
              <c:f>Gráfico!$D$143:$D$144</c:f>
              <c:numCache>
                <c:formatCode>0%</c:formatCode>
                <c:ptCount val="2"/>
                <c:pt idx="0">
                  <c:v>8.8250000000000051E-2</c:v>
                </c:pt>
                <c:pt idx="1">
                  <c:v>0.91174999999999995</c:v>
                </c:pt>
              </c:numCache>
            </c:numRef>
          </c:val>
          <c:extLst>
            <c:ext xmlns:c16="http://schemas.microsoft.com/office/drawing/2014/chart" uri="{C3380CC4-5D6E-409C-BE32-E72D297353CC}">
              <c16:uniqueId val="{00000004-F82A-468A-B3D7-A1992A8D9CB0}"/>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chemeClr val="bg1"/>
              </a:solidFill>
              <a:ln w="19050">
                <a:noFill/>
              </a:ln>
              <a:effectLst/>
            </c:spPr>
            <c:extLst>
              <c:ext xmlns:c16="http://schemas.microsoft.com/office/drawing/2014/chart" uri="{C3380CC4-5D6E-409C-BE32-E72D297353CC}">
                <c16:uniqueId val="{00000001-217C-4121-B763-1D9BF2531DB8}"/>
              </c:ext>
            </c:extLst>
          </c:dPt>
          <c:dPt>
            <c:idx val="1"/>
            <c:bubble3D val="0"/>
            <c:spPr>
              <a:solidFill>
                <a:srgbClr val="FB5A56"/>
              </a:solidFill>
              <a:ln w="19050">
                <a:noFill/>
              </a:ln>
              <a:effectLst/>
            </c:spPr>
            <c:extLst>
              <c:ext xmlns:c16="http://schemas.microsoft.com/office/drawing/2014/chart" uri="{C3380CC4-5D6E-409C-BE32-E72D297353CC}">
                <c16:uniqueId val="{00000003-217C-4121-B763-1D9BF2531DB8}"/>
              </c:ext>
            </c:extLst>
          </c:dPt>
          <c:val>
            <c:numRef>
              <c:f>Gráfico!$F$137:$F$138</c:f>
              <c:numCache>
                <c:formatCode>0%</c:formatCode>
                <c:ptCount val="2"/>
                <c:pt idx="0">
                  <c:v>0.53974999999999995</c:v>
                </c:pt>
                <c:pt idx="1">
                  <c:v>0.46024999999999999</c:v>
                </c:pt>
              </c:numCache>
            </c:numRef>
          </c:val>
          <c:extLst>
            <c:ext xmlns:c16="http://schemas.microsoft.com/office/drawing/2014/chart" uri="{C3380CC4-5D6E-409C-BE32-E72D297353CC}">
              <c16:uniqueId val="{00000004-217C-4121-B763-1D9BF2531DB8}"/>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chemeClr val="bg1"/>
              </a:solidFill>
              <a:ln w="19050">
                <a:noFill/>
              </a:ln>
              <a:effectLst/>
            </c:spPr>
            <c:extLst>
              <c:ext xmlns:c16="http://schemas.microsoft.com/office/drawing/2014/chart" uri="{C3380CC4-5D6E-409C-BE32-E72D297353CC}">
                <c16:uniqueId val="{00000001-EF4F-417C-80F7-4286C694F0F1}"/>
              </c:ext>
            </c:extLst>
          </c:dPt>
          <c:dPt>
            <c:idx val="1"/>
            <c:bubble3D val="0"/>
            <c:spPr>
              <a:solidFill>
                <a:srgbClr val="FB5A56"/>
              </a:solidFill>
              <a:ln w="19050">
                <a:noFill/>
              </a:ln>
              <a:effectLst/>
            </c:spPr>
            <c:extLst>
              <c:ext xmlns:c16="http://schemas.microsoft.com/office/drawing/2014/chart" uri="{C3380CC4-5D6E-409C-BE32-E72D297353CC}">
                <c16:uniqueId val="{00000003-EF4F-417C-80F7-4286C694F0F1}"/>
              </c:ext>
            </c:extLst>
          </c:dPt>
          <c:val>
            <c:numRef>
              <c:f>Gráfico!$F$140:$F$141</c:f>
              <c:numCache>
                <c:formatCode>0%</c:formatCode>
                <c:ptCount val="2"/>
                <c:pt idx="0">
                  <c:v>0.81469999999999998</c:v>
                </c:pt>
                <c:pt idx="1">
                  <c:v>0.18529999999999999</c:v>
                </c:pt>
              </c:numCache>
            </c:numRef>
          </c:val>
          <c:extLst>
            <c:ext xmlns:c16="http://schemas.microsoft.com/office/drawing/2014/chart" uri="{C3380CC4-5D6E-409C-BE32-E72D297353CC}">
              <c16:uniqueId val="{00000004-EF4F-417C-80F7-4286C694F0F1}"/>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9410474769790474"/>
          <c:y val="0.1322930524095447"/>
          <c:w val="0.39018788119111009"/>
          <c:h val="0.74296048610362064"/>
        </c:manualLayout>
      </c:layout>
      <c:doughnutChart>
        <c:varyColors val="1"/>
        <c:ser>
          <c:idx val="0"/>
          <c:order val="0"/>
          <c:spPr>
            <a:ln>
              <a:noFill/>
            </a:ln>
          </c:spPr>
          <c:dPt>
            <c:idx val="0"/>
            <c:bubble3D val="0"/>
            <c:spPr>
              <a:solidFill>
                <a:schemeClr val="bg1"/>
              </a:solidFill>
              <a:ln w="19050">
                <a:noFill/>
              </a:ln>
              <a:effectLst/>
            </c:spPr>
            <c:extLst>
              <c:ext xmlns:c16="http://schemas.microsoft.com/office/drawing/2014/chart" uri="{C3380CC4-5D6E-409C-BE32-E72D297353CC}">
                <c16:uniqueId val="{00000001-0F38-4830-B23A-9D15F1376C01}"/>
              </c:ext>
            </c:extLst>
          </c:dPt>
          <c:dPt>
            <c:idx val="1"/>
            <c:bubble3D val="0"/>
            <c:spPr>
              <a:solidFill>
                <a:srgbClr val="FB5A56"/>
              </a:solidFill>
              <a:ln w="19050">
                <a:noFill/>
              </a:ln>
              <a:effectLst/>
            </c:spPr>
            <c:extLst>
              <c:ext xmlns:c16="http://schemas.microsoft.com/office/drawing/2014/chart" uri="{C3380CC4-5D6E-409C-BE32-E72D297353CC}">
                <c16:uniqueId val="{00000003-0F38-4830-B23A-9D15F1376C01}"/>
              </c:ext>
            </c:extLst>
          </c:dPt>
          <c:val>
            <c:numRef>
              <c:f>Gráfico!$F$143:$F$144</c:f>
              <c:numCache>
                <c:formatCode>0%</c:formatCode>
                <c:ptCount val="2"/>
                <c:pt idx="0">
                  <c:v>0.91175000000000006</c:v>
                </c:pt>
                <c:pt idx="1">
                  <c:v>8.8249999999999995E-2</c:v>
                </c:pt>
              </c:numCache>
            </c:numRef>
          </c:val>
          <c:extLst>
            <c:ext xmlns:c16="http://schemas.microsoft.com/office/drawing/2014/chart" uri="{C3380CC4-5D6E-409C-BE32-E72D297353CC}">
              <c16:uniqueId val="{00000004-0F38-4830-B23A-9D15F1376C01}"/>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Gráfico!$B$95</c:f>
              <c:strCache>
                <c:ptCount val="1"/>
                <c:pt idx="0">
                  <c:v> Lucro Líquido </c:v>
                </c:pt>
              </c:strCache>
            </c:strRef>
          </c:tx>
          <c:spPr>
            <a:solidFill>
              <a:srgbClr val="3599B8"/>
            </a:solidFill>
            <a:ln>
              <a:noFill/>
            </a:ln>
            <a:effectLst/>
          </c:spPr>
          <c:invertIfNegative val="0"/>
          <c:dLbls>
            <c:spPr>
              <a:noFill/>
              <a:ln>
                <a:noFill/>
              </a:ln>
              <a:effectLst/>
            </c:spPr>
            <c:txPr>
              <a:bodyPr wrap="square" lIns="38100" tIns="19050" rIns="38100" bIns="19050" anchor="ctr">
                <a:spAutoFit/>
              </a:bodyPr>
              <a:lstStyle/>
              <a:p>
                <a:pPr>
                  <a:defRPr sz="800"/>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Gráfico!$C$94:$N$94</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Gráfico!$C$95:$N$95</c:f>
              <c:numCache>
                <c:formatCode>#,##0.00</c:formatCode>
                <c:ptCount val="12"/>
                <c:pt idx="0">
                  <c:v>78750</c:v>
                </c:pt>
                <c:pt idx="1">
                  <c:v>78750</c:v>
                </c:pt>
                <c:pt idx="2">
                  <c:v>4425</c:v>
                </c:pt>
                <c:pt idx="3">
                  <c:v>78750</c:v>
                </c:pt>
                <c:pt idx="4">
                  <c:v>78750</c:v>
                </c:pt>
                <c:pt idx="5">
                  <c:v>4425</c:v>
                </c:pt>
                <c:pt idx="6">
                  <c:v>78750</c:v>
                </c:pt>
                <c:pt idx="7">
                  <c:v>78750</c:v>
                </c:pt>
                <c:pt idx="8">
                  <c:v>4425</c:v>
                </c:pt>
                <c:pt idx="9">
                  <c:v>78750</c:v>
                </c:pt>
                <c:pt idx="10">
                  <c:v>78750</c:v>
                </c:pt>
                <c:pt idx="11">
                  <c:v>4425</c:v>
                </c:pt>
              </c:numCache>
            </c:numRef>
          </c:val>
          <c:extLst>
            <c:ext xmlns:c16="http://schemas.microsoft.com/office/drawing/2014/chart" uri="{C3380CC4-5D6E-409C-BE32-E72D297353CC}">
              <c16:uniqueId val="{00000000-63C6-4EB7-BB5A-F3164F893BE8}"/>
            </c:ext>
          </c:extLst>
        </c:ser>
        <c:dLbls>
          <c:showLegendKey val="0"/>
          <c:showVal val="1"/>
          <c:showCatName val="0"/>
          <c:showSerName val="0"/>
          <c:showPercent val="0"/>
          <c:showBubbleSize val="0"/>
        </c:dLbls>
        <c:gapWidth val="219"/>
        <c:axId val="413390112"/>
        <c:axId val="413398736"/>
      </c:barChart>
      <c:lineChart>
        <c:grouping val="standard"/>
        <c:varyColors val="0"/>
        <c:ser>
          <c:idx val="1"/>
          <c:order val="1"/>
          <c:tx>
            <c:strRef>
              <c:f>Gráfico!$B$96</c:f>
              <c:strCache>
                <c:ptCount val="1"/>
                <c:pt idx="0">
                  <c:v> Receita Bruta </c:v>
                </c:pt>
              </c:strCache>
            </c:strRef>
          </c:tx>
          <c:spPr>
            <a:ln w="28575" cap="rnd">
              <a:noFill/>
              <a:round/>
            </a:ln>
            <a:effectLst/>
          </c:spPr>
          <c:marker>
            <c:symbol val="dash"/>
            <c:size val="25"/>
            <c:spPr>
              <a:solidFill>
                <a:srgbClr val="333F4F"/>
              </a:solidFill>
              <a:ln>
                <a:solidFill>
                  <a:srgbClr val="333F4F"/>
                </a:solidFill>
              </a:ln>
            </c:spPr>
          </c:marker>
          <c:dLbls>
            <c:delete val="1"/>
          </c:dLbls>
          <c:cat>
            <c:strRef>
              <c:f>Gráfico!$C$94:$N$94</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Gráfico!$C$96:$N$96</c:f>
              <c:numCache>
                <c:formatCode>#,##0.00</c:formatCode>
                <c:ptCount val="12"/>
                <c:pt idx="0">
                  <c:v>100000</c:v>
                </c:pt>
                <c:pt idx="1">
                  <c:v>100000</c:v>
                </c:pt>
                <c:pt idx="2">
                  <c:v>100000</c:v>
                </c:pt>
                <c:pt idx="3">
                  <c:v>100000</c:v>
                </c:pt>
                <c:pt idx="4">
                  <c:v>100000</c:v>
                </c:pt>
                <c:pt idx="5">
                  <c:v>100000</c:v>
                </c:pt>
                <c:pt idx="6">
                  <c:v>100000</c:v>
                </c:pt>
                <c:pt idx="7">
                  <c:v>100000</c:v>
                </c:pt>
                <c:pt idx="8">
                  <c:v>100000</c:v>
                </c:pt>
                <c:pt idx="9">
                  <c:v>100000</c:v>
                </c:pt>
                <c:pt idx="10">
                  <c:v>100000</c:v>
                </c:pt>
                <c:pt idx="11">
                  <c:v>100000</c:v>
                </c:pt>
              </c:numCache>
            </c:numRef>
          </c:val>
          <c:smooth val="1"/>
          <c:extLst>
            <c:ext xmlns:c16="http://schemas.microsoft.com/office/drawing/2014/chart" uri="{C3380CC4-5D6E-409C-BE32-E72D297353CC}">
              <c16:uniqueId val="{00000001-63C6-4EB7-BB5A-F3164F893BE8}"/>
            </c:ext>
          </c:extLst>
        </c:ser>
        <c:dLbls>
          <c:showLegendKey val="0"/>
          <c:showVal val="1"/>
          <c:showCatName val="0"/>
          <c:showSerName val="0"/>
          <c:showPercent val="0"/>
          <c:showBubbleSize val="0"/>
        </c:dLbls>
        <c:marker val="1"/>
        <c:smooth val="0"/>
        <c:axId val="413390112"/>
        <c:axId val="413398736"/>
      </c:lineChart>
      <c:catAx>
        <c:axId val="413390112"/>
        <c:scaling>
          <c:orientation val="minMax"/>
        </c:scaling>
        <c:delete val="0"/>
        <c:axPos val="b"/>
        <c:majorGridlines>
          <c:spPr>
            <a:ln>
              <a:solidFill>
                <a:schemeClr val="bg1">
                  <a:lumMod val="85000"/>
                </a:schemeClr>
              </a:solidFill>
              <a:prstDash val="dash"/>
            </a:ln>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413398736"/>
        <c:crosses val="autoZero"/>
        <c:auto val="1"/>
        <c:lblAlgn val="ctr"/>
        <c:lblOffset val="100"/>
        <c:noMultiLvlLbl val="0"/>
      </c:catAx>
      <c:valAx>
        <c:axId val="413398736"/>
        <c:scaling>
          <c:orientation val="minMax"/>
        </c:scaling>
        <c:delete val="0"/>
        <c:axPos val="l"/>
        <c:numFmt formatCode="#,##0.00" sourceLinked="1"/>
        <c:majorTickMark val="out"/>
        <c:minorTickMark val="none"/>
        <c:tickLblPos val="nextTo"/>
        <c:spPr>
          <a:ln>
            <a:solidFill>
              <a:srgbClr val="333F4F"/>
            </a:solidFill>
          </a:ln>
        </c:spPr>
        <c:txPr>
          <a:bodyPr/>
          <a:lstStyle/>
          <a:p>
            <a:pPr>
              <a:defRPr sz="800">
                <a:solidFill>
                  <a:schemeClr val="tx1">
                    <a:lumMod val="50000"/>
                    <a:lumOff val="50000"/>
                  </a:schemeClr>
                </a:solidFill>
              </a:defRPr>
            </a:pPr>
            <a:endParaRPr lang="pt-BR"/>
          </a:p>
        </c:txPr>
        <c:crossAx val="413390112"/>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267459948361848E-2"/>
          <c:y val="0.13333333333333333"/>
          <c:w val="0.91879703428110182"/>
          <c:h val="0.73333333333333328"/>
        </c:manualLayout>
      </c:layout>
      <c:lineChart>
        <c:grouping val="standard"/>
        <c:varyColors val="0"/>
        <c:ser>
          <c:idx val="0"/>
          <c:order val="0"/>
          <c:tx>
            <c:strRef>
              <c:f>Gráfico!$B$97</c:f>
              <c:strCache>
                <c:ptCount val="1"/>
                <c:pt idx="0">
                  <c:v> Participação </c:v>
                </c:pt>
              </c:strCache>
            </c:strRef>
          </c:tx>
          <c:spPr>
            <a:ln w="28575" cap="rnd">
              <a:solidFill>
                <a:srgbClr val="3599B8"/>
              </a:solidFill>
              <a:round/>
            </a:ln>
            <a:effectLst/>
          </c:spPr>
          <c:marker>
            <c:symbol val="circle"/>
            <c:size val="7"/>
            <c:spPr>
              <a:solidFill>
                <a:schemeClr val="bg1"/>
              </a:solidFill>
              <a:ln>
                <a:solidFill>
                  <a:srgbClr val="3599B8"/>
                </a:solidFill>
              </a:ln>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Gráfico!$C$94:$N$94</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Gráfico!$C$97:$N$97</c:f>
              <c:numCache>
                <c:formatCode>0%</c:formatCode>
                <c:ptCount val="12"/>
                <c:pt idx="0">
                  <c:v>0.78749999999999998</c:v>
                </c:pt>
                <c:pt idx="1">
                  <c:v>0.78749999999999998</c:v>
                </c:pt>
                <c:pt idx="2">
                  <c:v>4.4249999999999998E-2</c:v>
                </c:pt>
                <c:pt idx="3">
                  <c:v>0.78749999999999998</c:v>
                </c:pt>
                <c:pt idx="4">
                  <c:v>0.78749999999999998</c:v>
                </c:pt>
                <c:pt idx="5">
                  <c:v>4.4249999999999998E-2</c:v>
                </c:pt>
                <c:pt idx="6">
                  <c:v>0.78749999999999998</c:v>
                </c:pt>
                <c:pt idx="7">
                  <c:v>0.78749999999999998</c:v>
                </c:pt>
                <c:pt idx="8">
                  <c:v>4.4249999999999998E-2</c:v>
                </c:pt>
                <c:pt idx="9">
                  <c:v>0.78749999999999998</c:v>
                </c:pt>
                <c:pt idx="10">
                  <c:v>0.78749999999999998</c:v>
                </c:pt>
                <c:pt idx="11">
                  <c:v>4.4249999999999998E-2</c:v>
                </c:pt>
              </c:numCache>
            </c:numRef>
          </c:val>
          <c:smooth val="0"/>
          <c:extLst>
            <c:ext xmlns:c16="http://schemas.microsoft.com/office/drawing/2014/chart" uri="{C3380CC4-5D6E-409C-BE32-E72D297353CC}">
              <c16:uniqueId val="{00000000-A3F7-4A57-8879-DCE35B652CBE}"/>
            </c:ext>
          </c:extLst>
        </c:ser>
        <c:dLbls>
          <c:dLblPos val="t"/>
          <c:showLegendKey val="0"/>
          <c:showVal val="1"/>
          <c:showCatName val="0"/>
          <c:showSerName val="0"/>
          <c:showPercent val="0"/>
          <c:showBubbleSize val="0"/>
        </c:dLbls>
        <c:marker val="1"/>
        <c:smooth val="0"/>
        <c:axId val="413399128"/>
        <c:axId val="413397952"/>
      </c:lineChart>
      <c:catAx>
        <c:axId val="413399128"/>
        <c:scaling>
          <c:orientation val="minMax"/>
        </c:scaling>
        <c:delete val="0"/>
        <c:axPos val="b"/>
        <c:majorGridlines>
          <c:spPr>
            <a:ln>
              <a:solidFill>
                <a:schemeClr val="bg1">
                  <a:lumMod val="85000"/>
                </a:schemeClr>
              </a:solidFill>
              <a:prstDash val="dash"/>
            </a:ln>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413397952"/>
        <c:crosses val="autoZero"/>
        <c:auto val="1"/>
        <c:lblAlgn val="ctr"/>
        <c:lblOffset val="100"/>
        <c:noMultiLvlLbl val="0"/>
      </c:catAx>
      <c:valAx>
        <c:axId val="413397952"/>
        <c:scaling>
          <c:orientation val="minMax"/>
        </c:scaling>
        <c:delete val="0"/>
        <c:axPos val="l"/>
        <c:numFmt formatCode="0%" sourceLinked="1"/>
        <c:majorTickMark val="out"/>
        <c:minorTickMark val="none"/>
        <c:tickLblPos val="nextTo"/>
        <c:spPr>
          <a:ln>
            <a:solidFill>
              <a:srgbClr val="333F4F"/>
            </a:solidFill>
          </a:ln>
        </c:spPr>
        <c:txPr>
          <a:bodyPr/>
          <a:lstStyle/>
          <a:p>
            <a:pPr>
              <a:defRPr sz="800">
                <a:solidFill>
                  <a:schemeClr val="tx1">
                    <a:lumMod val="50000"/>
                    <a:lumOff val="50000"/>
                  </a:schemeClr>
                </a:solidFill>
              </a:defRPr>
            </a:pPr>
            <a:endParaRPr lang="pt-BR"/>
          </a:p>
        </c:txPr>
        <c:crossAx val="413399128"/>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Gráfico!$B$100</c:f>
              <c:strCache>
                <c:ptCount val="1"/>
                <c:pt idx="0">
                  <c:v> Lucro Real </c:v>
                </c:pt>
              </c:strCache>
            </c:strRef>
          </c:tx>
          <c:spPr>
            <a:solidFill>
              <a:srgbClr val="333F4F"/>
            </a:solidFill>
            <a:ln>
              <a:noFill/>
            </a:ln>
            <a:effectLst/>
          </c:spPr>
          <c:invertIfNegative val="0"/>
          <c:cat>
            <c:strRef>
              <c:f>Gráfico!$C$99:$N$99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Gráfico!$C$100:$N$100</c:f>
              <c:numCache>
                <c:formatCode>#,##0.00</c:formatCode>
                <c:ptCount val="12"/>
                <c:pt idx="0">
                  <c:v>78750</c:v>
                </c:pt>
                <c:pt idx="1">
                  <c:v>78750</c:v>
                </c:pt>
                <c:pt idx="2">
                  <c:v>4425</c:v>
                </c:pt>
                <c:pt idx="3">
                  <c:v>78750</c:v>
                </c:pt>
                <c:pt idx="4">
                  <c:v>78750</c:v>
                </c:pt>
                <c:pt idx="5">
                  <c:v>4425</c:v>
                </c:pt>
                <c:pt idx="6">
                  <c:v>78750</c:v>
                </c:pt>
                <c:pt idx="7">
                  <c:v>78750</c:v>
                </c:pt>
                <c:pt idx="8">
                  <c:v>4425</c:v>
                </c:pt>
                <c:pt idx="9">
                  <c:v>78750</c:v>
                </c:pt>
                <c:pt idx="10">
                  <c:v>78750</c:v>
                </c:pt>
                <c:pt idx="11">
                  <c:v>4425</c:v>
                </c:pt>
              </c:numCache>
            </c:numRef>
          </c:val>
          <c:extLst>
            <c:ext xmlns:c16="http://schemas.microsoft.com/office/drawing/2014/chart" uri="{C3380CC4-5D6E-409C-BE32-E72D297353CC}">
              <c16:uniqueId val="{00000000-0486-4D61-AFE0-00D61DEFE9BD}"/>
            </c:ext>
          </c:extLst>
        </c:ser>
        <c:ser>
          <c:idx val="1"/>
          <c:order val="1"/>
          <c:tx>
            <c:strRef>
              <c:f>Gráfico!$B$101</c:f>
              <c:strCache>
                <c:ptCount val="1"/>
                <c:pt idx="0">
                  <c:v> Lucro Presumido </c:v>
                </c:pt>
              </c:strCache>
            </c:strRef>
          </c:tx>
          <c:spPr>
            <a:solidFill>
              <a:srgbClr val="3599B8"/>
            </a:solidFill>
            <a:ln>
              <a:noFill/>
            </a:ln>
            <a:effectLst/>
          </c:spPr>
          <c:invertIfNegative val="0"/>
          <c:cat>
            <c:strRef>
              <c:f>Gráfico!$C$99:$N$99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Gráfico!$C$101:$N$101</c:f>
              <c:numCache>
                <c:formatCode>#,##0.00</c:formatCode>
                <c:ptCount val="12"/>
                <c:pt idx="0">
                  <c:v>84350</c:v>
                </c:pt>
                <c:pt idx="1">
                  <c:v>84350</c:v>
                </c:pt>
                <c:pt idx="2">
                  <c:v>75710</c:v>
                </c:pt>
                <c:pt idx="3">
                  <c:v>84350</c:v>
                </c:pt>
                <c:pt idx="4">
                  <c:v>84350</c:v>
                </c:pt>
                <c:pt idx="5">
                  <c:v>75710</c:v>
                </c:pt>
                <c:pt idx="6">
                  <c:v>84350</c:v>
                </c:pt>
                <c:pt idx="7">
                  <c:v>84350</c:v>
                </c:pt>
                <c:pt idx="8">
                  <c:v>75710</c:v>
                </c:pt>
                <c:pt idx="9">
                  <c:v>84350</c:v>
                </c:pt>
                <c:pt idx="10">
                  <c:v>84350</c:v>
                </c:pt>
                <c:pt idx="11">
                  <c:v>75710</c:v>
                </c:pt>
              </c:numCache>
            </c:numRef>
          </c:val>
          <c:extLst>
            <c:ext xmlns:c16="http://schemas.microsoft.com/office/drawing/2014/chart" uri="{C3380CC4-5D6E-409C-BE32-E72D297353CC}">
              <c16:uniqueId val="{00000001-0486-4D61-AFE0-00D61DEFE9BD}"/>
            </c:ext>
          </c:extLst>
        </c:ser>
        <c:dLbls>
          <c:showLegendKey val="0"/>
          <c:showVal val="0"/>
          <c:showCatName val="0"/>
          <c:showSerName val="0"/>
          <c:showPercent val="0"/>
          <c:showBubbleSize val="0"/>
        </c:dLbls>
        <c:gapWidth val="110"/>
        <c:overlap val="-38"/>
        <c:axId val="413401088"/>
        <c:axId val="413398344"/>
      </c:barChart>
      <c:lineChart>
        <c:grouping val="standard"/>
        <c:varyColors val="0"/>
        <c:ser>
          <c:idx val="2"/>
          <c:order val="2"/>
          <c:tx>
            <c:strRef>
              <c:f>Gráfico!$B$102</c:f>
              <c:strCache>
                <c:ptCount val="1"/>
                <c:pt idx="0">
                  <c:v> Simples Nacional </c:v>
                </c:pt>
              </c:strCache>
            </c:strRef>
          </c:tx>
          <c:spPr>
            <a:ln w="22225" cap="rnd">
              <a:solidFill>
                <a:srgbClr val="F2C80F"/>
              </a:solidFill>
              <a:round/>
            </a:ln>
            <a:effectLst/>
          </c:spPr>
          <c:marker>
            <c:symbol val="none"/>
          </c:marker>
          <c:cat>
            <c:strRef>
              <c:f>Gráfico!$C$99:$N$99</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Gráfico!$C$102:$N$102</c:f>
              <c:numCache>
                <c:formatCode>#,##0.00</c:formatCode>
                <c:ptCount val="12"/>
                <c:pt idx="0">
                  <c:v>91175</c:v>
                </c:pt>
                <c:pt idx="1">
                  <c:v>91175</c:v>
                </c:pt>
                <c:pt idx="2">
                  <c:v>91175</c:v>
                </c:pt>
                <c:pt idx="3">
                  <c:v>91175</c:v>
                </c:pt>
                <c:pt idx="4">
                  <c:v>91175</c:v>
                </c:pt>
                <c:pt idx="5">
                  <c:v>91175</c:v>
                </c:pt>
                <c:pt idx="6">
                  <c:v>91175</c:v>
                </c:pt>
                <c:pt idx="7">
                  <c:v>91175</c:v>
                </c:pt>
                <c:pt idx="8">
                  <c:v>91175</c:v>
                </c:pt>
                <c:pt idx="9">
                  <c:v>91175</c:v>
                </c:pt>
                <c:pt idx="10">
                  <c:v>91175</c:v>
                </c:pt>
                <c:pt idx="11">
                  <c:v>91175</c:v>
                </c:pt>
              </c:numCache>
            </c:numRef>
          </c:val>
          <c:smooth val="1"/>
          <c:extLst>
            <c:ext xmlns:c16="http://schemas.microsoft.com/office/drawing/2014/chart" uri="{C3380CC4-5D6E-409C-BE32-E72D297353CC}">
              <c16:uniqueId val="{00000002-0486-4D61-AFE0-00D61DEFE9BD}"/>
            </c:ext>
          </c:extLst>
        </c:ser>
        <c:dLbls>
          <c:showLegendKey val="0"/>
          <c:showVal val="0"/>
          <c:showCatName val="0"/>
          <c:showSerName val="0"/>
          <c:showPercent val="0"/>
          <c:showBubbleSize val="0"/>
        </c:dLbls>
        <c:marker val="1"/>
        <c:smooth val="0"/>
        <c:axId val="413401088"/>
        <c:axId val="413398344"/>
      </c:lineChart>
      <c:catAx>
        <c:axId val="413401088"/>
        <c:scaling>
          <c:orientation val="minMax"/>
        </c:scaling>
        <c:delete val="0"/>
        <c:axPos val="b"/>
        <c:majorGridlines>
          <c:spPr>
            <a:ln>
              <a:solidFill>
                <a:schemeClr val="bg1">
                  <a:lumMod val="85000"/>
                </a:schemeClr>
              </a:solidFill>
              <a:prstDash val="dash"/>
            </a:ln>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crossAx val="413398344"/>
        <c:crosses val="autoZero"/>
        <c:auto val="1"/>
        <c:lblAlgn val="ctr"/>
        <c:lblOffset val="100"/>
        <c:noMultiLvlLbl val="0"/>
      </c:catAx>
      <c:valAx>
        <c:axId val="413398344"/>
        <c:scaling>
          <c:orientation val="minMax"/>
        </c:scaling>
        <c:delete val="0"/>
        <c:axPos val="l"/>
        <c:numFmt formatCode="#,##0.00" sourceLinked="1"/>
        <c:majorTickMark val="out"/>
        <c:minorTickMark val="none"/>
        <c:tickLblPos val="nextTo"/>
        <c:spPr>
          <a:ln>
            <a:solidFill>
              <a:srgbClr val="333F4F"/>
            </a:solidFill>
          </a:ln>
        </c:spPr>
        <c:txPr>
          <a:bodyPr/>
          <a:lstStyle/>
          <a:p>
            <a:pPr>
              <a:defRPr sz="800">
                <a:solidFill>
                  <a:schemeClr val="tx1">
                    <a:lumMod val="50000"/>
                    <a:lumOff val="50000"/>
                  </a:schemeClr>
                </a:solidFill>
              </a:defRPr>
            </a:pPr>
            <a:endParaRPr lang="pt-BR"/>
          </a:p>
        </c:txPr>
        <c:crossAx val="413401088"/>
        <c:crosses val="autoZero"/>
        <c:crossBetween val="between"/>
      </c:valAx>
      <c:spPr>
        <a:noFill/>
        <a:ln>
          <a:noFill/>
        </a:ln>
        <a:effectLst/>
      </c:spPr>
    </c:plotArea>
    <c:legend>
      <c:legendPos val="b"/>
      <c:layout>
        <c:manualLayout>
          <c:xMode val="edge"/>
          <c:yMode val="edge"/>
          <c:x val="7.3055570018274341E-2"/>
          <c:y val="0.86052548694571074"/>
          <c:w val="0.36897067220780644"/>
          <c:h val="0.1099461251554082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Gráfico!$B$112</c:f>
              <c:strCache>
                <c:ptCount val="1"/>
                <c:pt idx="0">
                  <c:v> Real </c:v>
                </c:pt>
              </c:strCache>
            </c:strRef>
          </c:tx>
          <c:spPr>
            <a:solidFill>
              <a:srgbClr val="333F4F"/>
            </a:solidFill>
            <a:ln>
              <a:noFill/>
            </a:ln>
            <a:effectLst/>
          </c:spPr>
          <c:invertIfNegative val="0"/>
          <c:cat>
            <c:strRef>
              <c:f>Gráfico!$C$111:$N$111</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Gráfico!$C$112:$N$112</c:f>
              <c:numCache>
                <c:formatCode>#,##0.00</c:formatCode>
                <c:ptCount val="12"/>
                <c:pt idx="0">
                  <c:v>21250</c:v>
                </c:pt>
                <c:pt idx="1">
                  <c:v>21250</c:v>
                </c:pt>
                <c:pt idx="2">
                  <c:v>95575</c:v>
                </c:pt>
                <c:pt idx="3">
                  <c:v>21250</c:v>
                </c:pt>
                <c:pt idx="4">
                  <c:v>21250</c:v>
                </c:pt>
                <c:pt idx="5">
                  <c:v>95575</c:v>
                </c:pt>
                <c:pt idx="6">
                  <c:v>21250</c:v>
                </c:pt>
                <c:pt idx="7">
                  <c:v>21250</c:v>
                </c:pt>
                <c:pt idx="8">
                  <c:v>95575</c:v>
                </c:pt>
                <c:pt idx="9">
                  <c:v>21250</c:v>
                </c:pt>
                <c:pt idx="10">
                  <c:v>21250</c:v>
                </c:pt>
                <c:pt idx="11">
                  <c:v>95575</c:v>
                </c:pt>
              </c:numCache>
            </c:numRef>
          </c:val>
          <c:extLst>
            <c:ext xmlns:c16="http://schemas.microsoft.com/office/drawing/2014/chart" uri="{C3380CC4-5D6E-409C-BE32-E72D297353CC}">
              <c16:uniqueId val="{00000000-1F4A-4140-AA6F-B9ACFC81EE8F}"/>
            </c:ext>
          </c:extLst>
        </c:ser>
        <c:ser>
          <c:idx val="1"/>
          <c:order val="1"/>
          <c:tx>
            <c:strRef>
              <c:f>Gráfico!$B$113</c:f>
              <c:strCache>
                <c:ptCount val="1"/>
                <c:pt idx="0">
                  <c:v> Presumido </c:v>
                </c:pt>
              </c:strCache>
            </c:strRef>
          </c:tx>
          <c:spPr>
            <a:solidFill>
              <a:srgbClr val="3599B8"/>
            </a:solidFill>
            <a:ln>
              <a:noFill/>
            </a:ln>
            <a:effectLst/>
          </c:spPr>
          <c:invertIfNegative val="0"/>
          <c:cat>
            <c:strRef>
              <c:f>Gráfico!$C$111:$N$111</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Gráfico!$C$113:$N$113</c:f>
              <c:numCache>
                <c:formatCode>#,##0.00</c:formatCode>
                <c:ptCount val="12"/>
                <c:pt idx="0">
                  <c:v>15650</c:v>
                </c:pt>
                <c:pt idx="1">
                  <c:v>15650</c:v>
                </c:pt>
                <c:pt idx="2">
                  <c:v>24290</c:v>
                </c:pt>
                <c:pt idx="3">
                  <c:v>15650</c:v>
                </c:pt>
                <c:pt idx="4">
                  <c:v>15650</c:v>
                </c:pt>
                <c:pt idx="5">
                  <c:v>24290</c:v>
                </c:pt>
                <c:pt idx="6">
                  <c:v>15650</c:v>
                </c:pt>
                <c:pt idx="7">
                  <c:v>15650</c:v>
                </c:pt>
                <c:pt idx="8">
                  <c:v>24290</c:v>
                </c:pt>
                <c:pt idx="9">
                  <c:v>15650</c:v>
                </c:pt>
                <c:pt idx="10">
                  <c:v>15650</c:v>
                </c:pt>
                <c:pt idx="11">
                  <c:v>24290</c:v>
                </c:pt>
              </c:numCache>
            </c:numRef>
          </c:val>
          <c:extLst>
            <c:ext xmlns:c16="http://schemas.microsoft.com/office/drawing/2014/chart" uri="{C3380CC4-5D6E-409C-BE32-E72D297353CC}">
              <c16:uniqueId val="{00000001-1F4A-4140-AA6F-B9ACFC81EE8F}"/>
            </c:ext>
          </c:extLst>
        </c:ser>
        <c:ser>
          <c:idx val="2"/>
          <c:order val="2"/>
          <c:tx>
            <c:strRef>
              <c:f>Gráfico!$B$114</c:f>
              <c:strCache>
                <c:ptCount val="1"/>
                <c:pt idx="0">
                  <c:v> Simples </c:v>
                </c:pt>
              </c:strCache>
            </c:strRef>
          </c:tx>
          <c:spPr>
            <a:solidFill>
              <a:srgbClr val="F2C80F"/>
            </a:solidFill>
            <a:ln>
              <a:noFill/>
            </a:ln>
            <a:effectLst/>
          </c:spPr>
          <c:invertIfNegative val="0"/>
          <c:cat>
            <c:strRef>
              <c:f>Gráfico!$C$111:$N$111</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Gráfico!$C$114:$N$114</c:f>
              <c:numCache>
                <c:formatCode>#,##0.00</c:formatCode>
                <c:ptCount val="12"/>
                <c:pt idx="0">
                  <c:v>8825</c:v>
                </c:pt>
                <c:pt idx="1">
                  <c:v>8825</c:v>
                </c:pt>
                <c:pt idx="2">
                  <c:v>8825</c:v>
                </c:pt>
                <c:pt idx="3">
                  <c:v>8825</c:v>
                </c:pt>
                <c:pt idx="4">
                  <c:v>8825</c:v>
                </c:pt>
                <c:pt idx="5">
                  <c:v>8825</c:v>
                </c:pt>
                <c:pt idx="6">
                  <c:v>8825</c:v>
                </c:pt>
                <c:pt idx="7">
                  <c:v>8825</c:v>
                </c:pt>
                <c:pt idx="8">
                  <c:v>8825</c:v>
                </c:pt>
                <c:pt idx="9">
                  <c:v>8825</c:v>
                </c:pt>
                <c:pt idx="10">
                  <c:v>8825</c:v>
                </c:pt>
                <c:pt idx="11">
                  <c:v>8825</c:v>
                </c:pt>
              </c:numCache>
            </c:numRef>
          </c:val>
          <c:extLst>
            <c:ext xmlns:c16="http://schemas.microsoft.com/office/drawing/2014/chart" uri="{C3380CC4-5D6E-409C-BE32-E72D297353CC}">
              <c16:uniqueId val="{00000002-1F4A-4140-AA6F-B9ACFC81EE8F}"/>
            </c:ext>
          </c:extLst>
        </c:ser>
        <c:ser>
          <c:idx val="3"/>
          <c:order val="3"/>
          <c:tx>
            <c:strRef>
              <c:f>Gráfico!$B$115</c:f>
              <c:strCache>
                <c:ptCount val="1"/>
                <c:pt idx="0">
                  <c:v>Pessoa Física</c:v>
                </c:pt>
              </c:strCache>
            </c:strRef>
          </c:tx>
          <c:spPr>
            <a:solidFill>
              <a:srgbClr val="0070C0"/>
            </a:solidFill>
          </c:spPr>
          <c:invertIfNegative val="0"/>
          <c:cat>
            <c:strRef>
              <c:f>Gráfico!$C$111:$N$111</c:f>
              <c:strCache>
                <c:ptCount val="12"/>
                <c:pt idx="0">
                  <c:v> Jan </c:v>
                </c:pt>
                <c:pt idx="1">
                  <c:v> Fev </c:v>
                </c:pt>
                <c:pt idx="2">
                  <c:v> Mar </c:v>
                </c:pt>
                <c:pt idx="3">
                  <c:v> Abr </c:v>
                </c:pt>
                <c:pt idx="4">
                  <c:v> Mai </c:v>
                </c:pt>
                <c:pt idx="5">
                  <c:v> Jun </c:v>
                </c:pt>
                <c:pt idx="6">
                  <c:v> Jul </c:v>
                </c:pt>
                <c:pt idx="7">
                  <c:v> Ago </c:v>
                </c:pt>
                <c:pt idx="8">
                  <c:v> Set </c:v>
                </c:pt>
                <c:pt idx="9">
                  <c:v> Out </c:v>
                </c:pt>
                <c:pt idx="10">
                  <c:v> Nov </c:v>
                </c:pt>
                <c:pt idx="11">
                  <c:v> Dez </c:v>
                </c:pt>
              </c:strCache>
            </c:strRef>
          </c:cat>
          <c:val>
            <c:numRef>
              <c:f>Gráfico!$C$115:$N$115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7182-48EC-AD83-205722D8317A}"/>
            </c:ext>
          </c:extLst>
        </c:ser>
        <c:dLbls>
          <c:showLegendKey val="0"/>
          <c:showVal val="0"/>
          <c:showCatName val="0"/>
          <c:showSerName val="0"/>
          <c:showPercent val="0"/>
          <c:showBubbleSize val="0"/>
        </c:dLbls>
        <c:gapWidth val="219"/>
        <c:overlap val="-27"/>
        <c:axId val="413399912"/>
        <c:axId val="413401480"/>
      </c:barChart>
      <c:catAx>
        <c:axId val="413399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13401480"/>
        <c:crosses val="autoZero"/>
        <c:auto val="1"/>
        <c:lblAlgn val="ctr"/>
        <c:lblOffset val="100"/>
        <c:noMultiLvlLbl val="0"/>
      </c:catAx>
      <c:valAx>
        <c:axId val="413401480"/>
        <c:scaling>
          <c:orientation val="minMax"/>
        </c:scaling>
        <c:delete val="1"/>
        <c:axPos val="l"/>
        <c:numFmt formatCode="#\k" sourceLinked="0"/>
        <c:majorTickMark val="none"/>
        <c:minorTickMark val="none"/>
        <c:tickLblPos val="nextTo"/>
        <c:crossAx val="413399912"/>
        <c:crosses val="autoZero"/>
        <c:crossBetween val="between"/>
      </c:valAx>
      <c:spPr>
        <a:noFill/>
        <a:ln>
          <a:noFill/>
        </a:ln>
        <a:effectLst/>
      </c:spPr>
    </c:plotArea>
    <c:legend>
      <c:legendPos val="b"/>
      <c:layout>
        <c:manualLayout>
          <c:xMode val="edge"/>
          <c:yMode val="edge"/>
          <c:x val="7.9793754981388656E-3"/>
          <c:y val="0.88323980629181909"/>
          <c:w val="0.22223265061694009"/>
          <c:h val="0.116760228500849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825058024771697"/>
          <c:y val="6.6666666666666666E-2"/>
          <c:w val="0.54808959156785242"/>
          <c:h val="0.77037037037037037"/>
        </c:manualLayout>
      </c:layout>
      <c:doughnutChart>
        <c:varyColors val="1"/>
        <c:ser>
          <c:idx val="1"/>
          <c:order val="0"/>
          <c:dPt>
            <c:idx val="0"/>
            <c:bubble3D val="0"/>
            <c:spPr>
              <a:solidFill>
                <a:srgbClr val="333F4F"/>
              </a:solidFill>
            </c:spPr>
            <c:extLst>
              <c:ext xmlns:c16="http://schemas.microsoft.com/office/drawing/2014/chart" uri="{C3380CC4-5D6E-409C-BE32-E72D297353CC}">
                <c16:uniqueId val="{00000001-9815-406D-92ED-866720CE48E0}"/>
              </c:ext>
            </c:extLst>
          </c:dPt>
          <c:dPt>
            <c:idx val="1"/>
            <c:bubble3D val="0"/>
            <c:spPr>
              <a:solidFill>
                <a:srgbClr val="3599B8"/>
              </a:solidFill>
            </c:spPr>
            <c:extLst>
              <c:ext xmlns:c16="http://schemas.microsoft.com/office/drawing/2014/chart" uri="{C3380CC4-5D6E-409C-BE32-E72D297353CC}">
                <c16:uniqueId val="{00000003-9815-406D-92ED-866720CE48E0}"/>
              </c:ext>
            </c:extLst>
          </c:dPt>
          <c:dPt>
            <c:idx val="2"/>
            <c:bubble3D val="0"/>
            <c:spPr>
              <a:solidFill>
                <a:srgbClr val="F2C80F"/>
              </a:solidFill>
            </c:spPr>
            <c:extLst>
              <c:ext xmlns:c16="http://schemas.microsoft.com/office/drawing/2014/chart" uri="{C3380CC4-5D6E-409C-BE32-E72D297353CC}">
                <c16:uniqueId val="{00000005-9815-406D-92ED-866720CE48E0}"/>
              </c:ext>
            </c:extLst>
          </c:dPt>
          <c:dPt>
            <c:idx val="3"/>
            <c:bubble3D val="0"/>
            <c:spPr>
              <a:solidFill>
                <a:srgbClr val="0070C0"/>
              </a:solidFill>
            </c:spPr>
            <c:extLst>
              <c:ext xmlns:c16="http://schemas.microsoft.com/office/drawing/2014/chart" uri="{C3380CC4-5D6E-409C-BE32-E72D297353CC}">
                <c16:uniqueId val="{00000007-8E4D-4497-B4A8-B980F21614D8}"/>
              </c:ext>
            </c:extLst>
          </c:dPt>
          <c:dLbls>
            <c:dLbl>
              <c:idx val="0"/>
              <c:layout>
                <c:manualLayout>
                  <c:x val="0.18196861647059559"/>
                  <c:y val="-1.38888888888888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815-406D-92ED-866720CE48E0}"/>
                </c:ext>
              </c:extLst>
            </c:dLbl>
            <c:dLbl>
              <c:idx val="1"/>
              <c:layout>
                <c:manualLayout>
                  <c:x val="0.15880897437433797"/>
                  <c:y val="0.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815-406D-92ED-866720CE48E0}"/>
                </c:ext>
              </c:extLst>
            </c:dLbl>
            <c:dLbl>
              <c:idx val="2"/>
              <c:layout>
                <c:manualLayout>
                  <c:x val="-0.1422663728770111"/>
                  <c:y val="0.1041666666666666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815-406D-92ED-866720CE48E0}"/>
                </c:ext>
              </c:extLst>
            </c:dLbl>
            <c:dLbl>
              <c:idx val="3"/>
              <c:layout>
                <c:manualLayout>
                  <c:x val="-6.6170405989307554E-2"/>
                  <c:y val="-0.1666666666666666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E4D-4497-B4A8-B980F21614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Gráfico!$B$155:$B$158</c:f>
              <c:strCache>
                <c:ptCount val="4"/>
                <c:pt idx="0">
                  <c:v>Lucro Real</c:v>
                </c:pt>
                <c:pt idx="1">
                  <c:v>Lucro Presumido</c:v>
                </c:pt>
                <c:pt idx="2">
                  <c:v>Simples Nacional</c:v>
                </c:pt>
                <c:pt idx="3">
                  <c:v>Pessoa Fìsica</c:v>
                </c:pt>
              </c:strCache>
            </c:strRef>
          </c:cat>
          <c:val>
            <c:numRef>
              <c:f>Gráfico!$E$155:$E$158</c:f>
              <c:numCache>
                <c:formatCode>0%</c:formatCode>
                <c:ptCount val="4"/>
                <c:pt idx="0">
                  <c:v>0.53974999999999995</c:v>
                </c:pt>
                <c:pt idx="1">
                  <c:v>0.81469999999999998</c:v>
                </c:pt>
                <c:pt idx="2">
                  <c:v>0.91174999999999995</c:v>
                </c:pt>
                <c:pt idx="3">
                  <c:v>0</c:v>
                </c:pt>
              </c:numCache>
            </c:numRef>
          </c:val>
          <c:extLst>
            <c:ext xmlns:c16="http://schemas.microsoft.com/office/drawing/2014/chart" uri="{C3380CC4-5D6E-409C-BE32-E72D297353CC}">
              <c16:uniqueId val="{00000006-9815-406D-92ED-866720CE48E0}"/>
            </c:ext>
          </c:extLst>
        </c:ser>
        <c:dLbls>
          <c:showLegendKey val="0"/>
          <c:showVal val="1"/>
          <c:showCatName val="0"/>
          <c:showSerName val="0"/>
          <c:showPercent val="0"/>
          <c:showBubbleSize val="0"/>
          <c:showLeaderLines val="1"/>
        </c:dLbls>
        <c:firstSliceAng val="0"/>
        <c:holeSize val="77"/>
      </c:doughnutChart>
      <c:spPr>
        <a:noFill/>
        <a:ln>
          <a:noFill/>
        </a:ln>
        <a:effectLst/>
      </c:spPr>
    </c:plotArea>
    <c:legend>
      <c:legendPos val="r"/>
      <c:layout>
        <c:manualLayout>
          <c:xMode val="edge"/>
          <c:yMode val="edge"/>
          <c:x val="1.9851121796792246E-2"/>
          <c:y val="8.8424650043744515E-2"/>
          <c:w val="0.23144376010466383"/>
          <c:h val="0.8699086832895888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333F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Simulação!$C$9:$C$14</c:f>
              <c:strCache>
                <c:ptCount val="6"/>
                <c:pt idx="0">
                  <c:v> Receita Bruta </c:v>
                </c:pt>
                <c:pt idx="1">
                  <c:v> Receita Líquida </c:v>
                </c:pt>
                <c:pt idx="2">
                  <c:v> Lucro Bruto </c:v>
                </c:pt>
                <c:pt idx="3">
                  <c:v> Lucro Operacional </c:v>
                </c:pt>
                <c:pt idx="4">
                  <c:v> LAIR </c:v>
                </c:pt>
                <c:pt idx="5">
                  <c:v> Lucro Líquido </c:v>
                </c:pt>
              </c:strCache>
            </c:strRef>
          </c:cat>
          <c:val>
            <c:numRef>
              <c:f>Simulação!$D$9:$D$14</c:f>
              <c:numCache>
                <c:formatCode>#,##0.00</c:formatCode>
                <c:ptCount val="6"/>
                <c:pt idx="0">
                  <c:v>1200000</c:v>
                </c:pt>
                <c:pt idx="1">
                  <c:v>945000</c:v>
                </c:pt>
                <c:pt idx="2">
                  <c:v>945000</c:v>
                </c:pt>
                <c:pt idx="3">
                  <c:v>945000</c:v>
                </c:pt>
                <c:pt idx="4">
                  <c:v>945000</c:v>
                </c:pt>
                <c:pt idx="5">
                  <c:v>647700</c:v>
                </c:pt>
              </c:numCache>
            </c:numRef>
          </c:val>
          <c:extLst>
            <c:ext xmlns:c16="http://schemas.microsoft.com/office/drawing/2014/chart" uri="{C3380CC4-5D6E-409C-BE32-E72D297353CC}">
              <c16:uniqueId val="{00000000-23C7-40E6-ABE0-B2CC4643C817}"/>
            </c:ext>
          </c:extLst>
        </c:ser>
        <c:dLbls>
          <c:dLblPos val="outEnd"/>
          <c:showLegendKey val="0"/>
          <c:showVal val="1"/>
          <c:showCatName val="0"/>
          <c:showSerName val="0"/>
          <c:showPercent val="0"/>
          <c:showBubbleSize val="0"/>
        </c:dLbls>
        <c:gapWidth val="100"/>
        <c:axId val="413397560"/>
        <c:axId val="413400304"/>
      </c:barChart>
      <c:catAx>
        <c:axId val="413397560"/>
        <c:scaling>
          <c:orientation val="minMax"/>
        </c:scaling>
        <c:delete val="0"/>
        <c:axPos val="b"/>
        <c:majorGridlines>
          <c:spPr>
            <a:ln>
              <a:solidFill>
                <a:schemeClr val="bg1">
                  <a:lumMod val="85000"/>
                </a:schemeClr>
              </a:solidFill>
              <a:prstDash val="dash"/>
            </a:ln>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413400304"/>
        <c:crosses val="autoZero"/>
        <c:auto val="1"/>
        <c:lblAlgn val="ctr"/>
        <c:lblOffset val="100"/>
        <c:noMultiLvlLbl val="0"/>
      </c:catAx>
      <c:valAx>
        <c:axId val="413400304"/>
        <c:scaling>
          <c:orientation val="minMax"/>
        </c:scaling>
        <c:delete val="1"/>
        <c:axPos val="l"/>
        <c:numFmt formatCode="#,##0.00" sourceLinked="1"/>
        <c:majorTickMark val="none"/>
        <c:minorTickMark val="none"/>
        <c:tickLblPos val="nextTo"/>
        <c:crossAx val="413397560"/>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3599B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Simulação!$G$9:$G$14</c:f>
              <c:strCache>
                <c:ptCount val="6"/>
                <c:pt idx="0">
                  <c:v> Receita Bruta </c:v>
                </c:pt>
                <c:pt idx="1">
                  <c:v> Receita Líquida </c:v>
                </c:pt>
                <c:pt idx="2">
                  <c:v> Lucro Bruto </c:v>
                </c:pt>
                <c:pt idx="3">
                  <c:v> Lucro Operacional </c:v>
                </c:pt>
                <c:pt idx="4">
                  <c:v> LAIR </c:v>
                </c:pt>
                <c:pt idx="5">
                  <c:v> Lucro Líquido </c:v>
                </c:pt>
              </c:strCache>
            </c:strRef>
          </c:cat>
          <c:val>
            <c:numRef>
              <c:f>Simulação!$H$9:$H$14</c:f>
              <c:numCache>
                <c:formatCode>#,##0.00</c:formatCode>
                <c:ptCount val="6"/>
                <c:pt idx="0">
                  <c:v>1200000</c:v>
                </c:pt>
                <c:pt idx="1">
                  <c:v>1012200</c:v>
                </c:pt>
                <c:pt idx="2">
                  <c:v>1012200</c:v>
                </c:pt>
                <c:pt idx="3">
                  <c:v>1012200</c:v>
                </c:pt>
                <c:pt idx="4">
                  <c:v>1012200</c:v>
                </c:pt>
                <c:pt idx="5">
                  <c:v>977640</c:v>
                </c:pt>
              </c:numCache>
            </c:numRef>
          </c:val>
          <c:extLst>
            <c:ext xmlns:c16="http://schemas.microsoft.com/office/drawing/2014/chart" uri="{C3380CC4-5D6E-409C-BE32-E72D297353CC}">
              <c16:uniqueId val="{00000000-349F-40E8-B2DF-C94499146382}"/>
            </c:ext>
          </c:extLst>
        </c:ser>
        <c:dLbls>
          <c:dLblPos val="outEnd"/>
          <c:showLegendKey val="0"/>
          <c:showVal val="1"/>
          <c:showCatName val="0"/>
          <c:showSerName val="0"/>
          <c:showPercent val="0"/>
          <c:showBubbleSize val="0"/>
        </c:dLbls>
        <c:gapWidth val="100"/>
        <c:axId val="413376784"/>
        <c:axId val="413381096"/>
      </c:barChart>
      <c:catAx>
        <c:axId val="413376784"/>
        <c:scaling>
          <c:orientation val="minMax"/>
        </c:scaling>
        <c:delete val="0"/>
        <c:axPos val="b"/>
        <c:majorGridlines>
          <c:spPr>
            <a:ln>
              <a:solidFill>
                <a:schemeClr val="bg1">
                  <a:lumMod val="85000"/>
                </a:schemeClr>
              </a:solidFill>
              <a:prstDash val="dash"/>
            </a:ln>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413381096"/>
        <c:crosses val="autoZero"/>
        <c:auto val="1"/>
        <c:lblAlgn val="ctr"/>
        <c:lblOffset val="100"/>
        <c:noMultiLvlLbl val="0"/>
      </c:catAx>
      <c:valAx>
        <c:axId val="413381096"/>
        <c:scaling>
          <c:orientation val="minMax"/>
        </c:scaling>
        <c:delete val="1"/>
        <c:axPos val="l"/>
        <c:numFmt formatCode="#,##0.00" sourceLinked="1"/>
        <c:majorTickMark val="none"/>
        <c:minorTickMark val="none"/>
        <c:tickLblPos val="nextTo"/>
        <c:crossAx val="413376784"/>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F2C80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Simulação!$K$9:$K$14</c:f>
              <c:strCache>
                <c:ptCount val="6"/>
                <c:pt idx="0">
                  <c:v> Receita Bruta </c:v>
                </c:pt>
                <c:pt idx="1">
                  <c:v> Receita Líquida </c:v>
                </c:pt>
                <c:pt idx="2">
                  <c:v> Lucro Bruto </c:v>
                </c:pt>
                <c:pt idx="3">
                  <c:v> Lucro Operacional </c:v>
                </c:pt>
                <c:pt idx="4">
                  <c:v> LAIR </c:v>
                </c:pt>
                <c:pt idx="5">
                  <c:v> Lucro Líquido </c:v>
                </c:pt>
              </c:strCache>
            </c:strRef>
          </c:cat>
          <c:val>
            <c:numRef>
              <c:f>Simulação!$L$9:$L$14</c:f>
              <c:numCache>
                <c:formatCode>#,##0.00</c:formatCode>
                <c:ptCount val="6"/>
                <c:pt idx="0">
                  <c:v>1200000</c:v>
                </c:pt>
                <c:pt idx="1">
                  <c:v>1148109</c:v>
                </c:pt>
                <c:pt idx="2">
                  <c:v>1148109</c:v>
                </c:pt>
                <c:pt idx="3">
                  <c:v>1103631</c:v>
                </c:pt>
                <c:pt idx="4">
                  <c:v>1103631</c:v>
                </c:pt>
                <c:pt idx="5">
                  <c:v>1094100</c:v>
                </c:pt>
              </c:numCache>
            </c:numRef>
          </c:val>
          <c:extLst>
            <c:ext xmlns:c16="http://schemas.microsoft.com/office/drawing/2014/chart" uri="{C3380CC4-5D6E-409C-BE32-E72D297353CC}">
              <c16:uniqueId val="{00000000-57E3-4B08-A456-6A5FFC9B43EC}"/>
            </c:ext>
          </c:extLst>
        </c:ser>
        <c:dLbls>
          <c:dLblPos val="outEnd"/>
          <c:showLegendKey val="0"/>
          <c:showVal val="1"/>
          <c:showCatName val="0"/>
          <c:showSerName val="0"/>
          <c:showPercent val="0"/>
          <c:showBubbleSize val="0"/>
        </c:dLbls>
        <c:gapWidth val="100"/>
        <c:axId val="413379528"/>
        <c:axId val="413380312"/>
      </c:barChart>
      <c:catAx>
        <c:axId val="413379528"/>
        <c:scaling>
          <c:orientation val="minMax"/>
        </c:scaling>
        <c:delete val="0"/>
        <c:axPos val="b"/>
        <c:majorGridlines>
          <c:spPr>
            <a:ln>
              <a:solidFill>
                <a:schemeClr val="bg1">
                  <a:lumMod val="85000"/>
                </a:schemeClr>
              </a:solidFill>
              <a:prstDash val="dash"/>
            </a:ln>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pt-BR"/>
          </a:p>
        </c:txPr>
        <c:crossAx val="413380312"/>
        <c:crosses val="autoZero"/>
        <c:auto val="1"/>
        <c:lblAlgn val="ctr"/>
        <c:lblOffset val="100"/>
        <c:noMultiLvlLbl val="0"/>
      </c:catAx>
      <c:valAx>
        <c:axId val="413380312"/>
        <c:scaling>
          <c:orientation val="minMax"/>
        </c:scaling>
        <c:delete val="1"/>
        <c:axPos val="l"/>
        <c:numFmt formatCode="#,##0.00" sourceLinked="1"/>
        <c:majorTickMark val="none"/>
        <c:minorTickMark val="none"/>
        <c:tickLblPos val="nextTo"/>
        <c:crossAx val="413379528"/>
        <c:crosses val="autoZero"/>
        <c:crossBetween val="between"/>
      </c:valAx>
      <c:spPr>
        <a:noFill/>
        <a:ln w="25400">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Radio" firstButton="1" fmlaLink="'Banco 01 (2)'!$B$90"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Radio" checked="Checked" firstButton="1" fmlaLink="'Banco 01'!$R$1" lockText="1"/>
</file>

<file path=xl/ctrlProps/ctrlProp9.xml><?xml version="1.0" encoding="utf-8"?>
<formControlPr xmlns="http://schemas.microsoft.com/office/spreadsheetml/2009/9/main" objectType="Radio"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GBox"/>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GBox"/>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Label" lockText="1"/>
</file>

<file path=xl/ctrlProps/ctrlProp19.xml><?xml version="1.0" encoding="utf-8"?>
<formControlPr xmlns="http://schemas.microsoft.com/office/spreadsheetml/2009/9/main" objectType="Label" lockText="1"/>
</file>

<file path=xl/ctrlProps/ctrlProp20.xml><?xml version="1.0" encoding="utf-8"?>
<formControlPr xmlns="http://schemas.microsoft.com/office/spreadsheetml/2009/9/main" objectType="GBox"/>
</file>

<file path=xl/ctrlProps/ctrlProp21.xml><?xml version="1.0" encoding="utf-8"?>
<formControlPr xmlns="http://schemas.microsoft.com/office/spreadsheetml/2009/9/main" objectType="Label"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Label" lockText="1"/>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Radio" checked="Checked" firstButton="1" fmlaLink="Folha!$B$2"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GBox"/>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GBox"/>
</file>

<file path=xl/ctrlProps/ctrlProp35.xml><?xml version="1.0" encoding="utf-8"?>
<formControlPr xmlns="http://schemas.microsoft.com/office/spreadsheetml/2009/9/main" objectType="GBox"/>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GBox"/>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GBox"/>
</file>

<file path=xl/ctrlProps/ctrlProp49.xml><?xml version="1.0" encoding="utf-8"?>
<formControlPr xmlns="http://schemas.microsoft.com/office/spreadsheetml/2009/9/main" objectType="GBox"/>
</file>

<file path=xl/ctrlProps/ctrlProp50.xml><?xml version="1.0" encoding="utf-8"?>
<formControlPr xmlns="http://schemas.microsoft.com/office/spreadsheetml/2009/9/main" objectType="GBox"/>
</file>

<file path=xl/ctrlProps/ctrlProp51.xml><?xml version="1.0" encoding="utf-8"?>
<formControlPr xmlns="http://schemas.microsoft.com/office/spreadsheetml/2009/9/main" objectType="GBox"/>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GBox"/>
</file>

<file path=xl/ctrlProps/ctrlProp54.xml><?xml version="1.0" encoding="utf-8"?>
<formControlPr xmlns="http://schemas.microsoft.com/office/spreadsheetml/2009/9/main" objectType="GBox"/>
</file>

<file path=xl/ctrlProps/ctrlProp55.xml><?xml version="1.0" encoding="utf-8"?>
<formControlPr xmlns="http://schemas.microsoft.com/office/spreadsheetml/2009/9/main" objectType="Radio" checked="Checked" firstButton="1" fmlaLink="'Banco 01'!$B$90"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Radio" checked="Checked" firstButton="1" fmlaLink="'Banco 01'!$D$2" lockText="1"/>
</file>

<file path=xl/ctrlProps/ctrlProp58.xml><?xml version="1.0" encoding="utf-8"?>
<formControlPr xmlns="http://schemas.microsoft.com/office/spreadsheetml/2009/9/main" objectType="Radio" lockText="1"/>
</file>

<file path=xl/ctrlProps/ctrlProp59.xml><?xml version="1.0" encoding="utf-8"?>
<formControlPr xmlns="http://schemas.microsoft.com/office/spreadsheetml/2009/9/main" objectType="GBox"/>
</file>

<file path=xl/ctrlProps/ctrlProp60.xml><?xml version="1.0" encoding="utf-8"?>
<formControlPr xmlns="http://schemas.microsoft.com/office/spreadsheetml/2009/9/main" objectType="Radio" firstButton="1" fmlaLink="'Banco 01'!$E$2" lockText="1"/>
</file>

<file path=xl/ctrlProps/ctrlProp61.xml><?xml version="1.0" encoding="utf-8"?>
<formControlPr xmlns="http://schemas.microsoft.com/office/spreadsheetml/2009/9/main" objectType="Radio" checked="Checked" lockText="1"/>
</file>

<file path=xl/ctrlProps/ctrlProp62.xml><?xml version="1.0" encoding="utf-8"?>
<formControlPr xmlns="http://schemas.microsoft.com/office/spreadsheetml/2009/9/main" objectType="GBox"/>
</file>

<file path=xl/ctrlProps/ctrlProp63.xml><?xml version="1.0" encoding="utf-8"?>
<formControlPr xmlns="http://schemas.microsoft.com/office/spreadsheetml/2009/9/main" objectType="GBox"/>
</file>

<file path=xl/ctrlProps/ctrlProp64.xml><?xml version="1.0" encoding="utf-8"?>
<formControlPr xmlns="http://schemas.microsoft.com/office/spreadsheetml/2009/9/main" objectType="Radio" checked="Checked" firstButton="1" fmlaLink="'Banco 01'!$P$16"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checked="Checked" firstButton="1" fmlaLink="'Banco 01'!$P$17"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GBox"/>
</file>

<file path=xl/ctrlProps/ctrlProp69.xml><?xml version="1.0" encoding="utf-8"?>
<formControlPr xmlns="http://schemas.microsoft.com/office/spreadsheetml/2009/9/main" objectType="GBox"/>
</file>

<file path=xl/ctrlProps/ctrlProp70.xml><?xml version="1.0" encoding="utf-8"?>
<formControlPr xmlns="http://schemas.microsoft.com/office/spreadsheetml/2009/9/main" objectType="Radio" checked="Checked" firstButton="1" fmlaLink="'Banco 01'!$C$90"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GBox"/>
</file>

<file path=xl/ctrlProps/ctrlProp73.xml><?xml version="1.0" encoding="utf-8"?>
<formControlPr xmlns="http://schemas.microsoft.com/office/spreadsheetml/2009/9/main" objectType="GBox"/>
</file>

<file path=xl/ctrlProps/ctrlProp74.xml><?xml version="1.0" encoding="utf-8"?>
<formControlPr xmlns="http://schemas.microsoft.com/office/spreadsheetml/2009/9/main" objectType="Radio" checked="Checked" firstButton="1" fmlaLink="'Banco 01'!$P$30" lockText="1"/>
</file>

<file path=xl/ctrlProps/ctrlProp75.xml><?xml version="1.0" encoding="utf-8"?>
<formControlPr xmlns="http://schemas.microsoft.com/office/spreadsheetml/2009/9/main" objectType="Radio" lockText="1"/>
</file>

<file path=xl/ctrlProps/ctrlProp76.xml><?xml version="1.0" encoding="utf-8"?>
<formControlPr xmlns="http://schemas.microsoft.com/office/spreadsheetml/2009/9/main" objectType="Radio" checked="Checked" firstButton="1" fmlaLink="'Banco 01'!$P$31" lockText="1"/>
</file>

<file path=xl/ctrlProps/ctrlProp77.xml><?xml version="1.0" encoding="utf-8"?>
<formControlPr xmlns="http://schemas.microsoft.com/office/spreadsheetml/2009/9/main" objectType="Radio" lockText="1"/>
</file>

<file path=xl/ctrlProps/ctrlProp78.xml><?xml version="1.0" encoding="utf-8"?>
<formControlPr xmlns="http://schemas.microsoft.com/office/spreadsheetml/2009/9/main" objectType="Label" lockText="1"/>
</file>

<file path=xl/ctrlProps/ctrlProp79.xml><?xml version="1.0" encoding="utf-8"?>
<formControlPr xmlns="http://schemas.microsoft.com/office/spreadsheetml/2009/9/main" objectType="GBox"/>
</file>

<file path=xl/ctrlProps/ctrlProp80.xml><?xml version="1.0" encoding="utf-8"?>
<formControlPr xmlns="http://schemas.microsoft.com/office/spreadsheetml/2009/9/main" objectType="Radio" checked="Checked" firstButton="1" fmlaLink="'Banco 01'!$D$90"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file>

<file path=xl/ctrlProps/ctrlProp83.xml><?xml version="1.0" encoding="utf-8"?>
<formControlPr xmlns="http://schemas.microsoft.com/office/spreadsheetml/2009/9/main" objectType="GBox"/>
</file>

<file path=xl/ctrlProps/ctrlProp84.xml><?xml version="1.0" encoding="utf-8"?>
<formControlPr xmlns="http://schemas.microsoft.com/office/spreadsheetml/2009/9/main" objectType="GBox"/>
</file>

<file path=xl/ctrlProps/ctrlProp85.xml><?xml version="1.0" encoding="utf-8"?>
<formControlPr xmlns="http://schemas.microsoft.com/office/spreadsheetml/2009/9/main" objectType="Radio" checked="Checked" firstButton="1" fmlaLink="'Banco 01'!$P$44" lockText="1"/>
</file>

<file path=xl/ctrlProps/ctrlProp86.xml><?xml version="1.0" encoding="utf-8"?>
<formControlPr xmlns="http://schemas.microsoft.com/office/spreadsheetml/2009/9/main" objectType="Radio" lockText="1"/>
</file>

<file path=xl/ctrlProps/ctrlProp87.xml><?xml version="1.0" encoding="utf-8"?>
<formControlPr xmlns="http://schemas.microsoft.com/office/spreadsheetml/2009/9/main" objectType="Radio" checked="Checked" firstButton="1" fmlaLink="'Banco 01'!$P$45" lockText="1"/>
</file>

<file path=xl/ctrlProps/ctrlProp88.xml><?xml version="1.0" encoding="utf-8"?>
<formControlPr xmlns="http://schemas.microsoft.com/office/spreadsheetml/2009/9/main" objectType="Radio" lockText="1"/>
</file>

<file path=xl/ctrlProps/ctrlProp89.xml><?xml version="1.0" encoding="utf-8"?>
<formControlPr xmlns="http://schemas.microsoft.com/office/spreadsheetml/2009/9/main" objectType="GBox"/>
</file>

<file path=xl/ctrlProps/ctrlProp90.xml><?xml version="1.0" encoding="utf-8"?>
<formControlPr xmlns="http://schemas.microsoft.com/office/spreadsheetml/2009/9/main" objectType="GBox"/>
</file>

<file path=xl/ctrlProps/ctrlProp91.xml><?xml version="1.0" encoding="utf-8"?>
<formControlPr xmlns="http://schemas.microsoft.com/office/spreadsheetml/2009/9/main" objectType="Radio" checked="Checked" firstButton="1" fmlaLink="'Banco 01'!$E$90" lockText="1"/>
</file>

<file path=xl/ctrlProps/ctrlProp92.xml><?xml version="1.0" encoding="utf-8"?>
<formControlPr xmlns="http://schemas.microsoft.com/office/spreadsheetml/2009/9/main" objectType="Radio" lockText="1"/>
</file>

<file path=xl/ctrlProps/ctrlProp93.xml><?xml version="1.0" encoding="utf-8"?>
<formControlPr xmlns="http://schemas.microsoft.com/office/spreadsheetml/2009/9/main" objectType="GBox"/>
</file>

<file path=xl/ctrlProps/ctrlProp94.xml><?xml version="1.0" encoding="utf-8"?>
<formControlPr xmlns="http://schemas.microsoft.com/office/spreadsheetml/2009/9/main" objectType="GBox"/>
</file>

<file path=xl/ctrlProps/ctrlProp95.xml><?xml version="1.0" encoding="utf-8"?>
<formControlPr xmlns="http://schemas.microsoft.com/office/spreadsheetml/2009/9/main" objectType="Radio" checked="Checked" firstButton="1" fmlaLink="'Banco 01'!$P$58" lockText="1"/>
</file>

<file path=xl/ctrlProps/ctrlProp96.xml><?xml version="1.0" encoding="utf-8"?>
<formControlPr xmlns="http://schemas.microsoft.com/office/spreadsheetml/2009/9/main" objectType="Radio" lockText="1"/>
</file>

<file path=xl/ctrlProps/ctrlProp97.xml><?xml version="1.0" encoding="utf-8"?>
<formControlPr xmlns="http://schemas.microsoft.com/office/spreadsheetml/2009/9/main" objectType="Radio" checked="Checked" firstButton="1" fmlaLink="'Banco 01'!$P$59" lockText="1"/>
</file>

<file path=xl/ctrlProps/ctrlProp98.xml><?xml version="1.0" encoding="utf-8"?>
<formControlPr xmlns="http://schemas.microsoft.com/office/spreadsheetml/2009/9/main" objectType="Radio" lockText="1"/>
</file>

<file path=xl/ctrlProps/ctrlProp99.xml><?xml version="1.0" encoding="utf-8"?>
<formControlPr xmlns="http://schemas.microsoft.com/office/spreadsheetml/2009/9/main" objectType="GBox"/>
</file>

<file path=xl/ctrlProps/ctrlProp100.xml><?xml version="1.0" encoding="utf-8"?>
<formControlPr xmlns="http://schemas.microsoft.com/office/spreadsheetml/2009/9/main" objectType="GBox"/>
</file>

<file path=xl/ctrlProps/ctrlProp101.xml><?xml version="1.0" encoding="utf-8"?>
<formControlPr xmlns="http://schemas.microsoft.com/office/spreadsheetml/2009/9/main" objectType="Radio" checked="Checked" firstButton="1" fmlaLink="'Banco 01'!$F$90"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GBox"/>
</file>

<file path=xl/ctrlProps/ctrlProp104.xml><?xml version="1.0" encoding="utf-8"?>
<formControlPr xmlns="http://schemas.microsoft.com/office/spreadsheetml/2009/9/main" objectType="GBox"/>
</file>

<file path=xl/ctrlProps/ctrlProp105.xml><?xml version="1.0" encoding="utf-8"?>
<formControlPr xmlns="http://schemas.microsoft.com/office/spreadsheetml/2009/9/main" objectType="Radio" checked="Checked" firstButton="1" fmlaLink="'Banco 01'!$P$72" lockText="1"/>
</file>

<file path=xl/ctrlProps/ctrlProp106.xml><?xml version="1.0" encoding="utf-8"?>
<formControlPr xmlns="http://schemas.microsoft.com/office/spreadsheetml/2009/9/main" objectType="Radio" lockText="1"/>
</file>

<file path=xl/ctrlProps/ctrlProp107.xml><?xml version="1.0" encoding="utf-8"?>
<formControlPr xmlns="http://schemas.microsoft.com/office/spreadsheetml/2009/9/main" objectType="Radio" checked="Checked" firstButton="1" fmlaLink="'Banco 01'!$P$73" lockText="1"/>
</file>

<file path=xl/ctrlProps/ctrlProp108.xml><?xml version="1.0" encoding="utf-8"?>
<formControlPr xmlns="http://schemas.microsoft.com/office/spreadsheetml/2009/9/main" objectType="Radio" lockText="1"/>
</file>

<file path=xl/ctrlProps/ctrlProp109.xml><?xml version="1.0" encoding="utf-8"?>
<formControlPr xmlns="http://schemas.microsoft.com/office/spreadsheetml/2009/9/main" objectType="GBox"/>
</file>

<file path=xl/ctrlProps/ctrlProp110.xml><?xml version="1.0" encoding="utf-8"?>
<formControlPr xmlns="http://schemas.microsoft.com/office/spreadsheetml/2009/9/main" objectType="GBox"/>
</file>

<file path=xl/ctrlProps/ctrlProp111.xml><?xml version="1.0" encoding="utf-8"?>
<formControlPr xmlns="http://schemas.microsoft.com/office/spreadsheetml/2009/9/main" objectType="Radio" checked="Checked" firstButton="1" fmlaLink="'Banco 01'!$G$90" lockText="1"/>
</file>

<file path=xl/ctrlProps/ctrlProp112.xml><?xml version="1.0" encoding="utf-8"?>
<formControlPr xmlns="http://schemas.microsoft.com/office/spreadsheetml/2009/9/main" objectType="Radio" lockText="1"/>
</file>

<file path=xl/ctrlProps/ctrlProp113.xml><?xml version="1.0" encoding="utf-8"?>
<formControlPr xmlns="http://schemas.microsoft.com/office/spreadsheetml/2009/9/main" objectType="GBox"/>
</file>

<file path=xl/ctrlProps/ctrlProp114.xml><?xml version="1.0" encoding="utf-8"?>
<formControlPr xmlns="http://schemas.microsoft.com/office/spreadsheetml/2009/9/main" objectType="GBox"/>
</file>

<file path=xl/ctrlProps/ctrlProp115.xml><?xml version="1.0" encoding="utf-8"?>
<formControlPr xmlns="http://schemas.microsoft.com/office/spreadsheetml/2009/9/main" objectType="Radio" checked="Checked" firstButton="1" fmlaLink="'Banco 01'!$P$86" lockText="1"/>
</file>

<file path=xl/ctrlProps/ctrlProp116.xml><?xml version="1.0" encoding="utf-8"?>
<formControlPr xmlns="http://schemas.microsoft.com/office/spreadsheetml/2009/9/main" objectType="Radio" lockText="1"/>
</file>

<file path=xl/ctrlProps/ctrlProp117.xml><?xml version="1.0" encoding="utf-8"?>
<formControlPr xmlns="http://schemas.microsoft.com/office/spreadsheetml/2009/9/main" objectType="Radio" checked="Checked" firstButton="1" fmlaLink="'Banco 01'!$P$87" lockText="1"/>
</file>

<file path=xl/ctrlProps/ctrlProp118.xml><?xml version="1.0" encoding="utf-8"?>
<formControlPr xmlns="http://schemas.microsoft.com/office/spreadsheetml/2009/9/main" objectType="Radio" lockText="1"/>
</file>

<file path=xl/ctrlProps/ctrlProp119.xml><?xml version="1.0" encoding="utf-8"?>
<formControlPr xmlns="http://schemas.microsoft.com/office/spreadsheetml/2009/9/main" objectType="GBox"/>
</file>

<file path=xl/ctrlProps/ctrlProp120.xml><?xml version="1.0" encoding="utf-8"?>
<formControlPr xmlns="http://schemas.microsoft.com/office/spreadsheetml/2009/9/main" objectType="GBox"/>
</file>

<file path=xl/ctrlProps/ctrlProp121.xml><?xml version="1.0" encoding="utf-8"?>
<formControlPr xmlns="http://schemas.microsoft.com/office/spreadsheetml/2009/9/main" objectType="Label" lockText="1"/>
</file>

<file path=xl/ctrlProps/ctrlProp122.xml><?xml version="1.0" encoding="utf-8"?>
<formControlPr xmlns="http://schemas.microsoft.com/office/spreadsheetml/2009/9/main" objectType="GBox"/>
</file>

<file path=xl/ctrlProps/ctrlProp123.xml><?xml version="1.0" encoding="utf-8"?>
<formControlPr xmlns="http://schemas.microsoft.com/office/spreadsheetml/2009/9/main" objectType="Label" lockText="1"/>
</file>

<file path=xl/ctrlProps/ctrlProp124.xml><?xml version="1.0" encoding="utf-8"?>
<formControlPr xmlns="http://schemas.microsoft.com/office/spreadsheetml/2009/9/main" objectType="GBox"/>
</file>

<file path=xl/ctrlProps/ctrlProp125.xml><?xml version="1.0" encoding="utf-8"?>
<formControlPr xmlns="http://schemas.microsoft.com/office/spreadsheetml/2009/9/main" objectType="Label" lockText="1"/>
</file>

<file path=xl/ctrlProps/ctrlProp126.xml><?xml version="1.0" encoding="utf-8"?>
<formControlPr xmlns="http://schemas.microsoft.com/office/spreadsheetml/2009/9/main" objectType="Label" lockText="1"/>
</file>

<file path=xl/ctrlProps/ctrlProp127.xml><?xml version="1.0" encoding="utf-8"?>
<formControlPr xmlns="http://schemas.microsoft.com/office/spreadsheetml/2009/9/main" objectType="GBox"/>
</file>

<file path=xl/ctrlProps/ctrlProp128.xml><?xml version="1.0" encoding="utf-8"?>
<formControlPr xmlns="http://schemas.microsoft.com/office/spreadsheetml/2009/9/main" objectType="GBox"/>
</file>

<file path=xl/ctrlProps/ctrlProp129.xml><?xml version="1.0" encoding="utf-8"?>
<formControlPr xmlns="http://schemas.microsoft.com/office/spreadsheetml/2009/9/main" objectType="GBox"/>
</file>

<file path=xl/ctrlProps/ctrlProp130.xml><?xml version="1.0" encoding="utf-8"?>
<formControlPr xmlns="http://schemas.microsoft.com/office/spreadsheetml/2009/9/main" objectType="GBox"/>
</file>

<file path=xl/ctrlProps/ctrlProp131.xml><?xml version="1.0" encoding="utf-8"?>
<formControlPr xmlns="http://schemas.microsoft.com/office/spreadsheetml/2009/9/main" objectType="GBox"/>
</file>

<file path=xl/ctrlProps/ctrlProp132.xml><?xml version="1.0" encoding="utf-8"?>
<formControlPr xmlns="http://schemas.microsoft.com/office/spreadsheetml/2009/9/main" objectType="GBox"/>
</file>

<file path=xl/ctrlProps/ctrlProp133.xml><?xml version="1.0" encoding="utf-8"?>
<formControlPr xmlns="http://schemas.microsoft.com/office/spreadsheetml/2009/9/main" objectType="GBox"/>
</file>

<file path=xl/ctrlProps/ctrlProp134.xml><?xml version="1.0" encoding="utf-8"?>
<formControlPr xmlns="http://schemas.microsoft.com/office/spreadsheetml/2009/9/main" objectType="Radio" checked="Checked" firstButton="1" fmlaLink="'Fator R'!$C$2" lockText="1"/>
</file>

<file path=xl/ctrlProps/ctrlProp135.xml><?xml version="1.0" encoding="utf-8"?>
<formControlPr xmlns="http://schemas.microsoft.com/office/spreadsheetml/2009/9/main" objectType="Label" lockText="1"/>
</file>

<file path=xl/ctrlProps/ctrlProp136.xml><?xml version="1.0" encoding="utf-8"?>
<formControlPr xmlns="http://schemas.microsoft.com/office/spreadsheetml/2009/9/main" objectType="Label" lockText="1"/>
</file>

<file path=xl/ctrlProps/ctrlProp137.xml><?xml version="1.0" encoding="utf-8"?>
<formControlPr xmlns="http://schemas.microsoft.com/office/spreadsheetml/2009/9/main" objectType="Radio" lockText="1"/>
</file>

<file path=xl/ctrlProps/ctrlProp138.xml><?xml version="1.0" encoding="utf-8"?>
<formControlPr xmlns="http://schemas.microsoft.com/office/spreadsheetml/2009/9/main" objectType="Label" lockText="1"/>
</file>

<file path=xl/ctrlProps/ctrlProp139.xml><?xml version="1.0" encoding="utf-8"?>
<formControlPr xmlns="http://schemas.microsoft.com/office/spreadsheetml/2009/9/main" objectType="GBox"/>
</file>

<file path=xl/ctrlProps/ctrlProp140.xml><?xml version="1.0" encoding="utf-8"?>
<formControlPr xmlns="http://schemas.microsoft.com/office/spreadsheetml/2009/9/main" objectType="GBox"/>
</file>

<file path=xl/ctrlProps/ctrlProp141.xml><?xml version="1.0" encoding="utf-8"?>
<formControlPr xmlns="http://schemas.microsoft.com/office/spreadsheetml/2009/9/main" objectType="GBox"/>
</file>

<file path=xl/ctrlProps/ctrlProp142.xml><?xml version="1.0" encoding="utf-8"?>
<formControlPr xmlns="http://schemas.microsoft.com/office/spreadsheetml/2009/9/main" objectType="GBox"/>
</file>

<file path=xl/ctrlProps/ctrlProp143.xml><?xml version="1.0" encoding="utf-8"?>
<formControlPr xmlns="http://schemas.microsoft.com/office/spreadsheetml/2009/9/main" objectType="Radio" checked="Checked" firstButton="1" fmlaLink="'Banco 03 (3)'!$J$1" lockText="1"/>
</file>

<file path=xl/ctrlProps/ctrlProp144.xml><?xml version="1.0" encoding="utf-8"?>
<formControlPr xmlns="http://schemas.microsoft.com/office/spreadsheetml/2009/9/main" objectType="Radio" lockText="1"/>
</file>

<file path=xl/ctrlProps/ctrlProp145.xml><?xml version="1.0" encoding="utf-8"?>
<formControlPr xmlns="http://schemas.microsoft.com/office/spreadsheetml/2009/9/main" objectType="GBox"/>
</file>

<file path=xl/ctrlProps/ctrlProp146.xml><?xml version="1.0" encoding="utf-8"?>
<formControlPr xmlns="http://schemas.microsoft.com/office/spreadsheetml/2009/9/main" objectType="GBox"/>
</file>

<file path=xl/ctrlProps/ctrlProp147.xml><?xml version="1.0" encoding="utf-8"?>
<formControlPr xmlns="http://schemas.microsoft.com/office/spreadsheetml/2009/9/main" objectType="Radio" firstButton="1" fmlaLink="'Banco 03'!$I$2" lockText="1"/>
</file>

<file path=xl/ctrlProps/ctrlProp148.xml><?xml version="1.0" encoding="utf-8"?>
<formControlPr xmlns="http://schemas.microsoft.com/office/spreadsheetml/2009/9/main" objectType="Radio" checked="Checked" lockText="1"/>
</file>

<file path=xl/ctrlProps/ctrlProp149.xml><?xml version="1.0" encoding="utf-8"?>
<formControlPr xmlns="http://schemas.microsoft.com/office/spreadsheetml/2009/9/main" objectType="GBox"/>
</file>

<file path=xl/ctrlProps/ctrlProp150.xml><?xml version="1.0" encoding="utf-8"?>
<formControlPr xmlns="http://schemas.microsoft.com/office/spreadsheetml/2009/9/main" objectType="GBox"/>
</file>

<file path=xl/ctrlProps/ctrlProp151.xml><?xml version="1.0" encoding="utf-8"?>
<formControlPr xmlns="http://schemas.microsoft.com/office/spreadsheetml/2009/9/main" objectType="CheckBox" checked="Checked" fmlaLink="'Banco 03 (2)'!$M$1" lockText="1"/>
</file>

<file path=xl/ctrlProps/ctrlProp152.xml><?xml version="1.0" encoding="utf-8"?>
<formControlPr xmlns="http://schemas.microsoft.com/office/spreadsheetml/2009/9/main" objectType="GBox"/>
</file>

<file path=xl/ctrlProps/ctrlProp153.xml><?xml version="1.0" encoding="utf-8"?>
<formControlPr xmlns="http://schemas.microsoft.com/office/spreadsheetml/2009/9/main" objectType="GBox"/>
</file>

<file path=xl/ctrlProps/ctrlProp154.xml><?xml version="1.0" encoding="utf-8"?>
<formControlPr xmlns="http://schemas.microsoft.com/office/spreadsheetml/2009/9/main" objectType="CheckBox" checked="Checked" fmlaLink="'Banco 03 (3)'!$L$1" lockText="1"/>
</file>

<file path=xl/ctrlProps/ctrlProp155.xml><?xml version="1.0" encoding="utf-8"?>
<formControlPr xmlns="http://schemas.microsoft.com/office/spreadsheetml/2009/9/main" objectType="GBox"/>
</file>

<file path=xl/ctrlProps/ctrlProp156.xml><?xml version="1.0" encoding="utf-8"?>
<formControlPr xmlns="http://schemas.microsoft.com/office/spreadsheetml/2009/9/main" objectType="GBox"/>
</file>

<file path=xl/ctrlProps/ctrlProp157.xml><?xml version="1.0" encoding="utf-8"?>
<formControlPr xmlns="http://schemas.microsoft.com/office/spreadsheetml/2009/9/main" objectType="CheckBox" checked="Checked" fmlaLink="'Banco 03 (4)'!$L$1" lockText="1"/>
</file>

<file path=xl/ctrlProps/ctrlProp158.xml><?xml version="1.0" encoding="utf-8"?>
<formControlPr xmlns="http://schemas.microsoft.com/office/spreadsheetml/2009/9/main" objectType="GBox"/>
</file>

<file path=xl/ctrlProps/ctrlProp159.xml><?xml version="1.0" encoding="utf-8"?>
<formControlPr xmlns="http://schemas.microsoft.com/office/spreadsheetml/2009/9/main" objectType="GBox"/>
</file>

<file path=xl/ctrlProps/ctrlProp160.xml><?xml version="1.0" encoding="utf-8"?>
<formControlPr xmlns="http://schemas.microsoft.com/office/spreadsheetml/2009/9/main" objectType="GBox"/>
</file>

<file path=xl/ctrlProps/ctrlProp161.xml><?xml version="1.0" encoding="utf-8"?>
<formControlPr xmlns="http://schemas.microsoft.com/office/spreadsheetml/2009/9/main" objectType="GBox"/>
</file>

<file path=xl/ctrlProps/ctrlProp162.xml><?xml version="1.0" encoding="utf-8"?>
<formControlPr xmlns="http://schemas.microsoft.com/office/spreadsheetml/2009/9/main" objectType="GBox"/>
</file>

<file path=xl/ctrlProps/ctrlProp163.xml><?xml version="1.0" encoding="utf-8"?>
<formControlPr xmlns="http://schemas.microsoft.com/office/spreadsheetml/2009/9/main" objectType="GBox"/>
</file>

<file path=xl/ctrlProps/ctrlProp164.xml><?xml version="1.0" encoding="utf-8"?>
<formControlPr xmlns="http://schemas.microsoft.com/office/spreadsheetml/2009/9/main" objectType="GBox"/>
</file>

<file path=xl/ctrlProps/ctrlProp165.xml><?xml version="1.0" encoding="utf-8"?>
<formControlPr xmlns="http://schemas.microsoft.com/office/spreadsheetml/2009/9/main" objectType="GBox"/>
</file>

<file path=xl/ctrlProps/ctrlProp166.xml><?xml version="1.0" encoding="utf-8"?>
<formControlPr xmlns="http://schemas.microsoft.com/office/spreadsheetml/2009/9/main" objectType="GBox"/>
</file>

<file path=xl/ctrlProps/ctrlProp167.xml><?xml version="1.0" encoding="utf-8"?>
<formControlPr xmlns="http://schemas.microsoft.com/office/spreadsheetml/2009/9/main" objectType="GBox"/>
</file>

<file path=xl/ctrlProps/ctrlProp168.xml><?xml version="1.0" encoding="utf-8"?>
<formControlPr xmlns="http://schemas.microsoft.com/office/spreadsheetml/2009/9/main" objectType="GBox"/>
</file>

<file path=xl/ctrlProps/ctrlProp169.xml><?xml version="1.0" encoding="utf-8"?>
<formControlPr xmlns="http://schemas.microsoft.com/office/spreadsheetml/2009/9/main" objectType="GBox"/>
</file>

<file path=xl/ctrlProps/ctrlProp170.xml><?xml version="1.0" encoding="utf-8"?>
<formControlPr xmlns="http://schemas.microsoft.com/office/spreadsheetml/2009/9/main" objectType="GBox"/>
</file>

<file path=xl/ctrlProps/ctrlProp171.xml><?xml version="1.0" encoding="utf-8"?>
<formControlPr xmlns="http://schemas.microsoft.com/office/spreadsheetml/2009/9/main" objectType="GBox"/>
</file>

<file path=xl/ctrlProps/ctrlProp172.xml><?xml version="1.0" encoding="utf-8"?>
<formControlPr xmlns="http://schemas.microsoft.com/office/spreadsheetml/2009/9/main" objectType="GBox"/>
</file>

<file path=xl/ctrlProps/ctrlProp173.xml><?xml version="1.0" encoding="utf-8"?>
<formControlPr xmlns="http://schemas.microsoft.com/office/spreadsheetml/2009/9/main" objectType="GBox"/>
</file>

<file path=xl/ctrlProps/ctrlProp174.xml><?xml version="1.0" encoding="utf-8"?>
<formControlPr xmlns="http://schemas.microsoft.com/office/spreadsheetml/2009/9/main" objectType="GBox"/>
</file>

<file path=xl/ctrlProps/ctrlProp175.xml><?xml version="1.0" encoding="utf-8"?>
<formControlPr xmlns="http://schemas.microsoft.com/office/spreadsheetml/2009/9/main" objectType="GBox"/>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Drop" dropLines="13" dropStyle="combo" dx="22" fmlaLink="Gráfico!$B$18" fmlaRange="Gráfico!$B$4:$B$16" sel="13" val="0"/>
</file>

<file path=xl/ctrlProps/ctrlProp178.xml><?xml version="1.0" encoding="utf-8"?>
<formControlPr xmlns="http://schemas.microsoft.com/office/spreadsheetml/2009/9/main" objectType="Drop" dropLines="3" dropStyle="combo" dx="22" fmlaLink="Gráfico!$D$53" fmlaRange="Gráfico!$C$4:$C$6" sel="1" val="0"/>
</file>

<file path=xl/ctrlProps/ctrlProp179.xml><?xml version="1.0" encoding="utf-8"?>
<formControlPr xmlns="http://schemas.microsoft.com/office/spreadsheetml/2009/9/main" objectType="GBox"/>
</file>

<file path=xl/ctrlProps/ctrlProp180.xml><?xml version="1.0" encoding="utf-8"?>
<formControlPr xmlns="http://schemas.microsoft.com/office/spreadsheetml/2009/9/main" objectType="Radio" firstButton="1" fmlaLink="Gráfico!$B$53" lockText="1"/>
</file>

<file path=xl/ctrlProps/ctrlProp181.xml><?xml version="1.0" encoding="utf-8"?>
<formControlPr xmlns="http://schemas.microsoft.com/office/spreadsheetml/2009/9/main" objectType="Radio" lockText="1"/>
</file>

<file path=xl/ctrlProps/ctrlProp182.xml><?xml version="1.0" encoding="utf-8"?>
<formControlPr xmlns="http://schemas.microsoft.com/office/spreadsheetml/2009/9/main" objectType="Radio" lockText="1"/>
</file>

<file path=xl/ctrlProps/ctrlProp183.xml><?xml version="1.0" encoding="utf-8"?>
<formControlPr xmlns="http://schemas.microsoft.com/office/spreadsheetml/2009/9/main" objectType="Radio" lockText="1"/>
</file>

<file path=xl/ctrlProps/ctrlProp184.xml><?xml version="1.0" encoding="utf-8"?>
<formControlPr xmlns="http://schemas.microsoft.com/office/spreadsheetml/2009/9/main" objectType="Radio" lockText="1"/>
</file>

<file path=xl/ctrlProps/ctrlProp185.xml><?xml version="1.0" encoding="utf-8"?>
<formControlPr xmlns="http://schemas.microsoft.com/office/spreadsheetml/2009/9/main" objectType="Radio" lockText="1"/>
</file>

<file path=xl/ctrlProps/ctrlProp186.xml><?xml version="1.0" encoding="utf-8"?>
<formControlPr xmlns="http://schemas.microsoft.com/office/spreadsheetml/2009/9/main" objectType="Radio" lockText="1"/>
</file>

<file path=xl/ctrlProps/ctrlProp187.xml><?xml version="1.0" encoding="utf-8"?>
<formControlPr xmlns="http://schemas.microsoft.com/office/spreadsheetml/2009/9/main" objectType="Radio" lockText="1"/>
</file>

<file path=xl/ctrlProps/ctrlProp188.xml><?xml version="1.0" encoding="utf-8"?>
<formControlPr xmlns="http://schemas.microsoft.com/office/spreadsheetml/2009/9/main" objectType="Radio" lockText="1"/>
</file>

<file path=xl/ctrlProps/ctrlProp189.xml><?xml version="1.0" encoding="utf-8"?>
<formControlPr xmlns="http://schemas.microsoft.com/office/spreadsheetml/2009/9/main" objectType="Radio" lockText="1"/>
</file>

<file path=xl/ctrlProps/ctrlProp190.xml><?xml version="1.0" encoding="utf-8"?>
<formControlPr xmlns="http://schemas.microsoft.com/office/spreadsheetml/2009/9/main" objectType="Radio" checked="Checked" lockText="1"/>
</file>

<file path=xl/ctrlProps/ctrlProp191.xml><?xml version="1.0" encoding="utf-8"?>
<formControlPr xmlns="http://schemas.microsoft.com/office/spreadsheetml/2009/9/main" objectType="CheckBox" checked="Checked" fmlaLink="Gráfico!$B$103" lockText="1"/>
</file>

<file path=xl/ctrlProps/ctrlProp192.xml><?xml version="1.0" encoding="utf-8"?>
<formControlPr xmlns="http://schemas.microsoft.com/office/spreadsheetml/2009/9/main" objectType="CheckBox" checked="Checked" fmlaLink="Gráfico!$B$104" lockText="1"/>
</file>

<file path=xl/ctrlProps/ctrlProp193.xml><?xml version="1.0" encoding="utf-8"?>
<formControlPr xmlns="http://schemas.microsoft.com/office/spreadsheetml/2009/9/main" objectType="CheckBox" checked="Checked" fmlaLink="Gráfico!$B$105" lockText="1"/>
</file>

<file path=xl/ctrlProps/ctrlProp194.xml><?xml version="1.0" encoding="utf-8"?>
<formControlPr xmlns="http://schemas.microsoft.com/office/spreadsheetml/2009/9/main" objectType="GBox"/>
</file>

<file path=xl/ctrlProps/ctrlProp195.xml><?xml version="1.0" encoding="utf-8"?>
<formControlPr xmlns="http://schemas.microsoft.com/office/spreadsheetml/2009/9/main" objectType="GBox"/>
</file>

<file path=xl/ctrlProps/ctrlProp196.xml><?xml version="1.0" encoding="utf-8"?>
<formControlPr xmlns="http://schemas.microsoft.com/office/spreadsheetml/2009/9/main" objectType="GBox"/>
</file>

<file path=xl/ctrlProps/ctrlProp197.xml><?xml version="1.0" encoding="utf-8"?>
<formControlPr xmlns="http://schemas.microsoft.com/office/spreadsheetml/2009/9/main" objectType="GBox"/>
</file>

<file path=xl/ctrlProps/ctrlProp198.xml><?xml version="1.0" encoding="utf-8"?>
<formControlPr xmlns="http://schemas.microsoft.com/office/spreadsheetml/2009/9/main" objectType="Drop" dropLines="13" dropStyle="combo" dx="22" fmlaLink="Gráfico!$B$18" fmlaRange="Gráfico!$B$4:$B$16" sel="13" val="0"/>
</file>

<file path=xl/ctrlProps/ctrlProp199.xml><?xml version="1.0" encoding="utf-8"?>
<formControlPr xmlns="http://schemas.microsoft.com/office/spreadsheetml/2009/9/main" objectType="Drop" dropLines="3" dropStyle="combo" dx="22" fmlaLink="Gráfico!$D$53" fmlaRange="Gráfico!$C$4:$C$6" sel="1" val="0"/>
</file>

<file path=xl/ctrlProps/ctrlProp200.xml><?xml version="1.0" encoding="utf-8"?>
<formControlPr xmlns="http://schemas.microsoft.com/office/spreadsheetml/2009/9/main" objectType="GBox"/>
</file>

<file path=xl/ctrlProps/ctrlProp201.xml><?xml version="1.0" encoding="utf-8"?>
<formControlPr xmlns="http://schemas.microsoft.com/office/spreadsheetml/2009/9/main" objectType="Radio" firstButton="1" fmlaLink="Gráfico!$B$53" lockText="1"/>
</file>

<file path=xl/ctrlProps/ctrlProp202.xml><?xml version="1.0" encoding="utf-8"?>
<formControlPr xmlns="http://schemas.microsoft.com/office/spreadsheetml/2009/9/main" objectType="Radio" lockText="1"/>
</file>

<file path=xl/ctrlProps/ctrlProp203.xml><?xml version="1.0" encoding="utf-8"?>
<formControlPr xmlns="http://schemas.microsoft.com/office/spreadsheetml/2009/9/main" objectType="Radio" lockText="1"/>
</file>

<file path=xl/ctrlProps/ctrlProp204.xml><?xml version="1.0" encoding="utf-8"?>
<formControlPr xmlns="http://schemas.microsoft.com/office/spreadsheetml/2009/9/main" objectType="Radio" lockText="1"/>
</file>

<file path=xl/ctrlProps/ctrlProp205.xml><?xml version="1.0" encoding="utf-8"?>
<formControlPr xmlns="http://schemas.microsoft.com/office/spreadsheetml/2009/9/main" objectType="Radio" lockText="1"/>
</file>

<file path=xl/ctrlProps/ctrlProp206.xml><?xml version="1.0" encoding="utf-8"?>
<formControlPr xmlns="http://schemas.microsoft.com/office/spreadsheetml/2009/9/main" objectType="Radio" lockText="1"/>
</file>

<file path=xl/ctrlProps/ctrlProp207.xml><?xml version="1.0" encoding="utf-8"?>
<formControlPr xmlns="http://schemas.microsoft.com/office/spreadsheetml/2009/9/main" objectType="Radio" lockText="1"/>
</file>

<file path=xl/ctrlProps/ctrlProp208.xml><?xml version="1.0" encoding="utf-8"?>
<formControlPr xmlns="http://schemas.microsoft.com/office/spreadsheetml/2009/9/main" objectType="Radio" lockText="1"/>
</file>

<file path=xl/ctrlProps/ctrlProp209.xml><?xml version="1.0" encoding="utf-8"?>
<formControlPr xmlns="http://schemas.microsoft.com/office/spreadsheetml/2009/9/main" objectType="Radio" lockText="1"/>
</file>

<file path=xl/ctrlProps/ctrlProp210.xml><?xml version="1.0" encoding="utf-8"?>
<formControlPr xmlns="http://schemas.microsoft.com/office/spreadsheetml/2009/9/main" objectType="Radio" lockText="1"/>
</file>

<file path=xl/ctrlProps/ctrlProp211.xml><?xml version="1.0" encoding="utf-8"?>
<formControlPr xmlns="http://schemas.microsoft.com/office/spreadsheetml/2009/9/main" objectType="Radio" checked="Checked" lockText="1"/>
</file>

<file path=xl/ctrlProps/ctrlProp212.xml><?xml version="1.0" encoding="utf-8"?>
<formControlPr xmlns="http://schemas.microsoft.com/office/spreadsheetml/2009/9/main" objectType="CheckBox" checked="Checked" fmlaLink="Gráfico!$B$103" lockText="1"/>
</file>

<file path=xl/ctrlProps/ctrlProp213.xml><?xml version="1.0" encoding="utf-8"?>
<formControlPr xmlns="http://schemas.microsoft.com/office/spreadsheetml/2009/9/main" objectType="CheckBox" checked="Checked" fmlaLink="Gráfico!$B$104" lockText="1"/>
</file>

<file path=xl/ctrlProps/ctrlProp214.xml><?xml version="1.0" encoding="utf-8"?>
<formControlPr xmlns="http://schemas.microsoft.com/office/spreadsheetml/2009/9/main" objectType="CheckBox" checked="Checked" fmlaLink="Gráfico!$B$105" lockText="1"/>
</file>

<file path=xl/ctrlProps/ctrlProp215.xml><?xml version="1.0" encoding="utf-8"?>
<formControlPr xmlns="http://schemas.microsoft.com/office/spreadsheetml/2009/9/main" objectType="GBox"/>
</file>

<file path=xl/ctrlProps/ctrlProp216.xml><?xml version="1.0" encoding="utf-8"?>
<formControlPr xmlns="http://schemas.microsoft.com/office/spreadsheetml/2009/9/main" objectType="GBox"/>
</file>

<file path=xl/ctrlProps/ctrlProp217.xml><?xml version="1.0" encoding="utf-8"?>
<formControlPr xmlns="http://schemas.microsoft.com/office/spreadsheetml/2009/9/main" objectType="GBox"/>
</file>

<file path=xl/ctrlProps/ctrlProp218.xml><?xml version="1.0" encoding="utf-8"?>
<formControlPr xmlns="http://schemas.microsoft.com/office/spreadsheetml/2009/9/main" objectType="GBox"/>
</file>

<file path=xl/ctrlProps/ctrlProp219.xml><?xml version="1.0" encoding="utf-8"?>
<formControlPr xmlns="http://schemas.microsoft.com/office/spreadsheetml/2009/9/main" objectType="CheckBox" checked="Checked" fmlaLink="Gráfico!$C$103" lockText="1"/>
</file>

<file path=xl/drawings/_rels/drawing6.xml.rels><?xml version="1.0" encoding="UTF-8" standalone="yes"?>
<Relationships xmlns="http://schemas.openxmlformats.org/package/2006/relationships"><Relationship Id="rId8" Type="http://schemas.openxmlformats.org/officeDocument/2006/relationships/image" Target="../media/image1.jpg"/><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4" Type="http://schemas.openxmlformats.org/officeDocument/2006/relationships/hyperlink" Target="#Relat&#243;rios!A1"/></Relationships>
</file>

<file path=xl/drawings/_rels/drawing8.xml.rels><?xml version="1.0" encoding="UTF-8" standalone="yes"?>
<Relationships xmlns="http://schemas.openxmlformats.org/package/2006/relationships"><Relationship Id="rId13" Type="http://schemas.openxmlformats.org/officeDocument/2006/relationships/image" Target="../media/image4.jpg"/><Relationship Id="rId18" Type="http://schemas.openxmlformats.org/officeDocument/2006/relationships/hyperlink" Target="https://go.hotmart.com/E53336286M" TargetMode="External"/><Relationship Id="rId26" Type="http://schemas.openxmlformats.org/officeDocument/2006/relationships/image" Target="../media/image16.svg"/><Relationship Id="rId39" Type="http://schemas.openxmlformats.org/officeDocument/2006/relationships/image" Target="../media/image26.svg"/><Relationship Id="rId21" Type="http://schemas.openxmlformats.org/officeDocument/2006/relationships/image" Target="../media/image11.png"/><Relationship Id="rId34" Type="http://schemas.openxmlformats.org/officeDocument/2006/relationships/image" Target="../media/image22.svg"/><Relationship Id="rId42" Type="http://schemas.openxmlformats.org/officeDocument/2006/relationships/hyperlink" Target="https://go.hotmart.com/K19413188T" TargetMode="External"/><Relationship Id="rId47" Type="http://schemas.openxmlformats.org/officeDocument/2006/relationships/image" Target="../media/image33.png"/><Relationship Id="rId7" Type="http://schemas.openxmlformats.org/officeDocument/2006/relationships/hyperlink" Target="#Controles!A1"/><Relationship Id="rId2" Type="http://schemas.openxmlformats.org/officeDocument/2006/relationships/hyperlink" Target="#Cadastros!A1"/><Relationship Id="rId16" Type="http://schemas.openxmlformats.org/officeDocument/2006/relationships/image" Target="../media/image7.png"/><Relationship Id="rId29" Type="http://schemas.openxmlformats.org/officeDocument/2006/relationships/image" Target="../media/image18.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https://go.hotmart.com/T52965463X" TargetMode="External"/><Relationship Id="rId24" Type="http://schemas.openxmlformats.org/officeDocument/2006/relationships/image" Target="../media/image14.svg"/><Relationship Id="rId32" Type="http://schemas.openxmlformats.org/officeDocument/2006/relationships/hyperlink" Target="https://go.hotmart.com/Q52965136L" TargetMode="External"/><Relationship Id="rId37" Type="http://schemas.openxmlformats.org/officeDocument/2006/relationships/hyperlink" Target="https://go.hotmart.com/A19220727R" TargetMode="External"/><Relationship Id="rId40" Type="http://schemas.openxmlformats.org/officeDocument/2006/relationships/image" Target="../media/image27.png"/><Relationship Id="rId45" Type="http://schemas.openxmlformats.org/officeDocument/2006/relationships/image" Target="../media/image31.png"/><Relationship Id="rId5" Type="http://schemas.openxmlformats.org/officeDocument/2006/relationships/hyperlink" Target="#Dashboard!A1"/><Relationship Id="rId15" Type="http://schemas.openxmlformats.org/officeDocument/2006/relationships/image" Target="../media/image6.svg"/><Relationship Id="rId23" Type="http://schemas.openxmlformats.org/officeDocument/2006/relationships/image" Target="../media/image13.png"/><Relationship Id="rId28" Type="http://schemas.openxmlformats.org/officeDocument/2006/relationships/image" Target="../media/image17.png"/><Relationship Id="rId36"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9.png"/><Relationship Id="rId31" Type="http://schemas.openxmlformats.org/officeDocument/2006/relationships/image" Target="../media/image20.svg"/><Relationship Id="rId44" Type="http://schemas.openxmlformats.org/officeDocument/2006/relationships/image" Target="../media/image30.svg"/><Relationship Id="rId4" Type="http://schemas.openxmlformats.org/officeDocument/2006/relationships/hyperlink" Target="#Relat&#243;rios!A1"/><Relationship Id="rId9" Type="http://schemas.openxmlformats.org/officeDocument/2006/relationships/image" Target="../media/image2.png"/><Relationship Id="rId14" Type="http://schemas.openxmlformats.org/officeDocument/2006/relationships/image" Target="../media/image5.png"/><Relationship Id="rId22" Type="http://schemas.openxmlformats.org/officeDocument/2006/relationships/image" Target="../media/image12.svg"/><Relationship Id="rId27" Type="http://schemas.openxmlformats.org/officeDocument/2006/relationships/hyperlink" Target="https://go.hotmart.com/I19749361D" TargetMode="External"/><Relationship Id="rId30" Type="http://schemas.openxmlformats.org/officeDocument/2006/relationships/image" Target="../media/image19.png"/><Relationship Id="rId35" Type="http://schemas.openxmlformats.org/officeDocument/2006/relationships/image" Target="../media/image23.png"/><Relationship Id="rId43" Type="http://schemas.openxmlformats.org/officeDocument/2006/relationships/image" Target="../media/image29.png"/><Relationship Id="rId48" Type="http://schemas.openxmlformats.org/officeDocument/2006/relationships/image" Target="../media/image34.svg"/><Relationship Id="rId8" Type="http://schemas.openxmlformats.org/officeDocument/2006/relationships/hyperlink" Target="#Aprendizado!A1"/><Relationship Id="rId3" Type="http://schemas.openxmlformats.org/officeDocument/2006/relationships/hyperlink" Target="#Lan&#231;amentos!A1"/><Relationship Id="rId12" Type="http://schemas.openxmlformats.org/officeDocument/2006/relationships/hyperlink" Target="https://go.hotmart.com/B18165672O" TargetMode="External"/><Relationship Id="rId17" Type="http://schemas.openxmlformats.org/officeDocument/2006/relationships/image" Target="../media/image8.svg"/><Relationship Id="rId25" Type="http://schemas.openxmlformats.org/officeDocument/2006/relationships/image" Target="../media/image15.png"/><Relationship Id="rId33" Type="http://schemas.openxmlformats.org/officeDocument/2006/relationships/image" Target="../media/image21.png"/><Relationship Id="rId38" Type="http://schemas.openxmlformats.org/officeDocument/2006/relationships/image" Target="../media/image25.png"/><Relationship Id="rId46" Type="http://schemas.openxmlformats.org/officeDocument/2006/relationships/image" Target="../media/image32.svg"/><Relationship Id="rId20" Type="http://schemas.openxmlformats.org/officeDocument/2006/relationships/image" Target="../media/image10.svg"/><Relationship Id="rId41"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image" Target="../media/image36.svg"/><Relationship Id="rId7" Type="http://schemas.openxmlformats.org/officeDocument/2006/relationships/image" Target="../media/image40.svg"/><Relationship Id="rId2" Type="http://schemas.openxmlformats.org/officeDocument/2006/relationships/image" Target="../media/image35.png"/><Relationship Id="rId1" Type="http://schemas.openxmlformats.org/officeDocument/2006/relationships/hyperlink" Target="#In&#237;cio!A1"/><Relationship Id="rId6" Type="http://schemas.openxmlformats.org/officeDocument/2006/relationships/image" Target="../media/image39.png"/><Relationship Id="rId5" Type="http://schemas.openxmlformats.org/officeDocument/2006/relationships/image" Target="../media/image38.svg"/><Relationship Id="rId4" Type="http://schemas.openxmlformats.org/officeDocument/2006/relationships/image" Target="../media/image37.png"/><Relationship Id="rId9" Type="http://schemas.openxmlformats.org/officeDocument/2006/relationships/image" Target="../media/image42.svg"/></Relationships>
</file>

<file path=xl/drawings/_rels/drawing11.xml.rels><?xml version="1.0" encoding="UTF-8" standalone="yes"?>
<Relationships xmlns="http://schemas.openxmlformats.org/package/2006/relationships"><Relationship Id="rId8" Type="http://schemas.openxmlformats.org/officeDocument/2006/relationships/image" Target="../media/image43.png"/><Relationship Id="rId13" Type="http://schemas.openxmlformats.org/officeDocument/2006/relationships/image" Target="../media/image48.svg"/><Relationship Id="rId18" Type="http://schemas.openxmlformats.org/officeDocument/2006/relationships/hyperlink" Target="#Aprendizado!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47.png"/><Relationship Id="rId17" Type="http://schemas.openxmlformats.org/officeDocument/2006/relationships/hyperlink" Target="#GO!A1"/><Relationship Id="rId2" Type="http://schemas.openxmlformats.org/officeDocument/2006/relationships/hyperlink" Target="#Informa&#231;&#227;o!A1"/><Relationship Id="rId16" Type="http://schemas.openxmlformats.org/officeDocument/2006/relationships/image" Target="../media/image50.svg"/><Relationship Id="rId20" Type="http://schemas.openxmlformats.org/officeDocument/2006/relationships/image" Target="../media/image52.svg"/><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46.svg"/><Relationship Id="rId5" Type="http://schemas.openxmlformats.org/officeDocument/2006/relationships/hyperlink" Target="#Dashboard!A1"/><Relationship Id="rId15" Type="http://schemas.openxmlformats.org/officeDocument/2006/relationships/image" Target="../media/image49.png"/><Relationship Id="rId10" Type="http://schemas.openxmlformats.org/officeDocument/2006/relationships/image" Target="../media/image45.png"/><Relationship Id="rId19" Type="http://schemas.openxmlformats.org/officeDocument/2006/relationships/image" Target="../media/image51.png"/><Relationship Id="rId4" Type="http://schemas.openxmlformats.org/officeDocument/2006/relationships/hyperlink" Target="#Relat&#243;rios!A1"/><Relationship Id="rId9" Type="http://schemas.openxmlformats.org/officeDocument/2006/relationships/image" Target="../media/image44.svg"/><Relationship Id="rId14" Type="http://schemas.openxmlformats.org/officeDocument/2006/relationships/hyperlink" Target="#Capa!A1"/></Relationships>
</file>

<file path=xl/drawings/_rels/drawing12.xml.rels><?xml version="1.0" encoding="UTF-8" standalone="yes"?>
<Relationships xmlns="http://schemas.openxmlformats.org/package/2006/relationships"><Relationship Id="rId8" Type="http://schemas.openxmlformats.org/officeDocument/2006/relationships/hyperlink" Target="#Cadastros!A1"/><Relationship Id="rId13" Type="http://schemas.openxmlformats.org/officeDocument/2006/relationships/hyperlink" Target="#Atividade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Cr&#233;ditos!A1"/><Relationship Id="rId2" Type="http://schemas.openxmlformats.org/officeDocument/2006/relationships/hyperlink" Target="#Informa&#231;&#227;o!A1"/><Relationship Id="rId16" Type="http://schemas.openxmlformats.org/officeDocument/2006/relationships/hyperlink" Target="#B&#225;sica!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Presumido T'!A1"/><Relationship Id="rId5" Type="http://schemas.openxmlformats.org/officeDocument/2006/relationships/hyperlink" Target="#Dashboard!A1"/><Relationship Id="rId15" Type="http://schemas.openxmlformats.org/officeDocument/2006/relationships/image" Target="../media/image54.svg"/><Relationship Id="rId10" Type="http://schemas.openxmlformats.org/officeDocument/2006/relationships/hyperlink" Target="#'Real T'!A1"/><Relationship Id="rId4" Type="http://schemas.openxmlformats.org/officeDocument/2006/relationships/hyperlink" Target="#Relat&#243;rios!A1"/><Relationship Id="rId9" Type="http://schemas.openxmlformats.org/officeDocument/2006/relationships/hyperlink" Target="#'Simples T'!A1"/><Relationship Id="rId14" Type="http://schemas.openxmlformats.org/officeDocument/2006/relationships/image" Target="../media/image53.png"/></Relationships>
</file>

<file path=xl/drawings/_rels/drawing13.xml.rels><?xml version="1.0" encoding="UTF-8" standalone="yes"?>
<Relationships xmlns="http://schemas.openxmlformats.org/package/2006/relationships"><Relationship Id="rId8" Type="http://schemas.openxmlformats.org/officeDocument/2006/relationships/hyperlink" Target="#Cadastros!A1"/><Relationship Id="rId13" Type="http://schemas.openxmlformats.org/officeDocument/2006/relationships/image" Target="../media/image56.sv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5.png"/><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B&#225;sica!A1"/><Relationship Id="rId5" Type="http://schemas.openxmlformats.org/officeDocument/2006/relationships/hyperlink" Target="#Dashboard!A1"/><Relationship Id="rId15" Type="http://schemas.openxmlformats.org/officeDocument/2006/relationships/image" Target="../media/image58.svg"/><Relationship Id="rId10" Type="http://schemas.openxmlformats.org/officeDocument/2006/relationships/hyperlink" Target="#Atividades!A1"/><Relationship Id="rId4" Type="http://schemas.openxmlformats.org/officeDocument/2006/relationships/hyperlink" Target="#Relat&#243;rios!A1"/><Relationship Id="rId9" Type="http://schemas.openxmlformats.org/officeDocument/2006/relationships/hyperlink" Target="#Cr&#233;ditos!A1"/><Relationship Id="rId14" Type="http://schemas.openxmlformats.org/officeDocument/2006/relationships/image" Target="../media/image57.png"/></Relationships>
</file>

<file path=xl/drawings/_rels/drawing14.xml.rels><?xml version="1.0" encoding="UTF-8" standalone="yes"?>
<Relationships xmlns="http://schemas.openxmlformats.org/package/2006/relationships"><Relationship Id="rId8" Type="http://schemas.openxmlformats.org/officeDocument/2006/relationships/hyperlink" Target="#Cadastro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B&#225;sica!A1"/><Relationship Id="rId5" Type="http://schemas.openxmlformats.org/officeDocument/2006/relationships/hyperlink" Target="#Dashboard!A1"/><Relationship Id="rId10" Type="http://schemas.openxmlformats.org/officeDocument/2006/relationships/hyperlink" Target="#Atividades!A1"/><Relationship Id="rId4" Type="http://schemas.openxmlformats.org/officeDocument/2006/relationships/hyperlink" Target="#Relat&#243;rios!A1"/><Relationship Id="rId9" Type="http://schemas.openxmlformats.org/officeDocument/2006/relationships/hyperlink" Target="#Cr&#233;ditos!A1"/></Relationships>
</file>

<file path=xl/drawings/_rels/drawing15.xml.rels><?xml version="1.0" encoding="UTF-8" standalone="yes"?>
<Relationships xmlns="http://schemas.openxmlformats.org/package/2006/relationships"><Relationship Id="rId8" Type="http://schemas.openxmlformats.org/officeDocument/2006/relationships/hyperlink" Target="#'Simples T'!A1"/><Relationship Id="rId13" Type="http://schemas.openxmlformats.org/officeDocument/2006/relationships/image" Target="../media/image54.svg"/><Relationship Id="rId18" Type="http://schemas.openxmlformats.org/officeDocument/2006/relationships/hyperlink" Target="#IPI!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3.png"/><Relationship Id="rId17" Type="http://schemas.openxmlformats.org/officeDocument/2006/relationships/hyperlink" Target="#ICMS!A1"/><Relationship Id="rId2" Type="http://schemas.openxmlformats.org/officeDocument/2006/relationships/hyperlink" Target="#Informa&#231;&#227;o!A1"/><Relationship Id="rId16" Type="http://schemas.openxmlformats.org/officeDocument/2006/relationships/hyperlink" Target="#B&#225;sica!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Presumido T'!A1"/><Relationship Id="rId5" Type="http://schemas.openxmlformats.org/officeDocument/2006/relationships/hyperlink" Target="#Dashboard!A1"/><Relationship Id="rId15" Type="http://schemas.openxmlformats.org/officeDocument/2006/relationships/hyperlink" Target="#Atividades!A1"/><Relationship Id="rId10" Type="http://schemas.openxmlformats.org/officeDocument/2006/relationships/hyperlink" Target="#Cadastros!A1"/><Relationship Id="rId4" Type="http://schemas.openxmlformats.org/officeDocument/2006/relationships/hyperlink" Target="#Relat&#243;rios!A1"/><Relationship Id="rId9" Type="http://schemas.openxmlformats.org/officeDocument/2006/relationships/hyperlink" Target="#'Real T'!A1"/><Relationship Id="rId14" Type="http://schemas.openxmlformats.org/officeDocument/2006/relationships/hyperlink" Target="#Cr&#233;ditos!A1"/></Relationships>
</file>

<file path=xl/drawings/_rels/drawing16.xml.rels><?xml version="1.0" encoding="UTF-8" standalone="yes"?>
<Relationships xmlns="http://schemas.openxmlformats.org/package/2006/relationships"><Relationship Id="rId8" Type="http://schemas.openxmlformats.org/officeDocument/2006/relationships/hyperlink" Target="#'Simples T'!A1"/><Relationship Id="rId13" Type="http://schemas.openxmlformats.org/officeDocument/2006/relationships/image" Target="../media/image54.svg"/><Relationship Id="rId18" Type="http://schemas.openxmlformats.org/officeDocument/2006/relationships/hyperlink" Target="#IPI!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3.png"/><Relationship Id="rId17" Type="http://schemas.openxmlformats.org/officeDocument/2006/relationships/hyperlink" Target="#ICMS!A1"/><Relationship Id="rId2" Type="http://schemas.openxmlformats.org/officeDocument/2006/relationships/hyperlink" Target="#Informa&#231;&#227;o!A1"/><Relationship Id="rId16" Type="http://schemas.openxmlformats.org/officeDocument/2006/relationships/hyperlink" Target="#B&#225;sica!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Presumido T'!A1"/><Relationship Id="rId5" Type="http://schemas.openxmlformats.org/officeDocument/2006/relationships/hyperlink" Target="#Dashboard!A1"/><Relationship Id="rId15" Type="http://schemas.openxmlformats.org/officeDocument/2006/relationships/hyperlink" Target="#Atividades!A1"/><Relationship Id="rId10" Type="http://schemas.openxmlformats.org/officeDocument/2006/relationships/hyperlink" Target="#Cadastros!A1"/><Relationship Id="rId4" Type="http://schemas.openxmlformats.org/officeDocument/2006/relationships/hyperlink" Target="#Relat&#243;rios!A1"/><Relationship Id="rId9" Type="http://schemas.openxmlformats.org/officeDocument/2006/relationships/hyperlink" Target="#'Real T'!A1"/><Relationship Id="rId14" Type="http://schemas.openxmlformats.org/officeDocument/2006/relationships/hyperlink" Target="#Cr&#233;ditos!A1"/></Relationships>
</file>

<file path=xl/drawings/_rels/drawing17.xml.rels><?xml version="1.0" encoding="UTF-8" standalone="yes"?>
<Relationships xmlns="http://schemas.openxmlformats.org/package/2006/relationships"><Relationship Id="rId8" Type="http://schemas.openxmlformats.org/officeDocument/2006/relationships/hyperlink" Target="#'Simples T'!A1"/><Relationship Id="rId13" Type="http://schemas.openxmlformats.org/officeDocument/2006/relationships/image" Target="../media/image54.svg"/><Relationship Id="rId18" Type="http://schemas.openxmlformats.org/officeDocument/2006/relationships/hyperlink" Target="#IPI!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3.png"/><Relationship Id="rId17" Type="http://schemas.openxmlformats.org/officeDocument/2006/relationships/hyperlink" Target="#ICMS!A1"/><Relationship Id="rId2" Type="http://schemas.openxmlformats.org/officeDocument/2006/relationships/hyperlink" Target="#Informa&#231;&#227;o!A1"/><Relationship Id="rId16" Type="http://schemas.openxmlformats.org/officeDocument/2006/relationships/hyperlink" Target="#B&#225;sica!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Presumido T'!A1"/><Relationship Id="rId5" Type="http://schemas.openxmlformats.org/officeDocument/2006/relationships/hyperlink" Target="#Dashboard!A1"/><Relationship Id="rId15" Type="http://schemas.openxmlformats.org/officeDocument/2006/relationships/hyperlink" Target="#Atividades!A1"/><Relationship Id="rId10" Type="http://schemas.openxmlformats.org/officeDocument/2006/relationships/hyperlink" Target="#Cadastros!A1"/><Relationship Id="rId4" Type="http://schemas.openxmlformats.org/officeDocument/2006/relationships/hyperlink" Target="#Relat&#243;rios!A1"/><Relationship Id="rId9" Type="http://schemas.openxmlformats.org/officeDocument/2006/relationships/hyperlink" Target="#'Real T'!A1"/><Relationship Id="rId14" Type="http://schemas.openxmlformats.org/officeDocument/2006/relationships/hyperlink" Target="#Cr&#233;ditos!A1"/></Relationships>
</file>

<file path=xl/drawings/_rels/drawing18.xml.rels><?xml version="1.0" encoding="UTF-8" standalone="yes"?>
<Relationships xmlns="http://schemas.openxmlformats.org/package/2006/relationships"><Relationship Id="rId8" Type="http://schemas.openxmlformats.org/officeDocument/2006/relationships/hyperlink" Target="#'Simples T'!A1"/><Relationship Id="rId13" Type="http://schemas.openxmlformats.org/officeDocument/2006/relationships/image" Target="../media/image54.sv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3.png"/><Relationship Id="rId2" Type="http://schemas.openxmlformats.org/officeDocument/2006/relationships/hyperlink" Target="#Informa&#231;&#227;o!A1"/><Relationship Id="rId16" Type="http://schemas.openxmlformats.org/officeDocument/2006/relationships/hyperlink" Target="#B&#225;sica!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Presumido T'!A1"/><Relationship Id="rId5" Type="http://schemas.openxmlformats.org/officeDocument/2006/relationships/hyperlink" Target="#Dashboard!A1"/><Relationship Id="rId15" Type="http://schemas.openxmlformats.org/officeDocument/2006/relationships/hyperlink" Target="#Atividades!A1"/><Relationship Id="rId10" Type="http://schemas.openxmlformats.org/officeDocument/2006/relationships/hyperlink" Target="#Cadastros!A1"/><Relationship Id="rId4" Type="http://schemas.openxmlformats.org/officeDocument/2006/relationships/hyperlink" Target="#Relat&#243;rios!A1"/><Relationship Id="rId9" Type="http://schemas.openxmlformats.org/officeDocument/2006/relationships/hyperlink" Target="#'Real T'!A1"/><Relationship Id="rId14" Type="http://schemas.openxmlformats.org/officeDocument/2006/relationships/hyperlink" Target="#Cr&#233;ditos!A1"/></Relationships>
</file>

<file path=xl/drawings/_rels/drawing19.xml.rels><?xml version="1.0" encoding="UTF-8" standalone="yes"?>
<Relationships xmlns="http://schemas.openxmlformats.org/package/2006/relationships"><Relationship Id="rId8" Type="http://schemas.openxmlformats.org/officeDocument/2006/relationships/hyperlink" Target="#'Simples T'!A1"/><Relationship Id="rId13" Type="http://schemas.openxmlformats.org/officeDocument/2006/relationships/image" Target="../media/image54.sv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53.png"/><Relationship Id="rId2" Type="http://schemas.openxmlformats.org/officeDocument/2006/relationships/hyperlink" Target="#Informa&#231;&#227;o!A1"/><Relationship Id="rId16" Type="http://schemas.openxmlformats.org/officeDocument/2006/relationships/hyperlink" Target="#B&#225;sica!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Presumido T'!A1"/><Relationship Id="rId5" Type="http://schemas.openxmlformats.org/officeDocument/2006/relationships/hyperlink" Target="#Dashboard!A1"/><Relationship Id="rId15" Type="http://schemas.openxmlformats.org/officeDocument/2006/relationships/hyperlink" Target="#Atividades!A1"/><Relationship Id="rId10" Type="http://schemas.openxmlformats.org/officeDocument/2006/relationships/hyperlink" Target="#Cadastros!A1"/><Relationship Id="rId4" Type="http://schemas.openxmlformats.org/officeDocument/2006/relationships/hyperlink" Target="#Relat&#243;rios!A1"/><Relationship Id="rId9" Type="http://schemas.openxmlformats.org/officeDocument/2006/relationships/hyperlink" Target="#'Real T'!A1"/><Relationship Id="rId14" Type="http://schemas.openxmlformats.org/officeDocument/2006/relationships/hyperlink" Target="#Cr&#233;ditos!A1"/></Relationships>
</file>

<file path=xl/drawings/_rels/drawing20.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hyperlink" Target="#B&#225;sica!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Atividad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Cr&#233;ditos!A1"/><Relationship Id="rId5" Type="http://schemas.openxmlformats.org/officeDocument/2006/relationships/hyperlink" Target="#Dashboard!A1"/><Relationship Id="rId10" Type="http://schemas.openxmlformats.org/officeDocument/2006/relationships/hyperlink" Target="#Cadastros!A1"/><Relationship Id="rId4" Type="http://schemas.openxmlformats.org/officeDocument/2006/relationships/hyperlink" Target="#Relat&#243;rios!A1"/><Relationship Id="rId9" Type="http://schemas.openxmlformats.org/officeDocument/2006/relationships/image" Target="../media/image54.svg"/></Relationships>
</file>

<file path=xl/drawings/_rels/drawing21.xml.rels><?xml version="1.0" encoding="UTF-8" standalone="yes"?>
<Relationships xmlns="http://schemas.openxmlformats.org/package/2006/relationships"><Relationship Id="rId8" Type="http://schemas.openxmlformats.org/officeDocument/2006/relationships/hyperlink" Target="#Cadastros!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B&#225;sica!A1"/><Relationship Id="rId5" Type="http://schemas.openxmlformats.org/officeDocument/2006/relationships/hyperlink" Target="#Dashboard!A1"/><Relationship Id="rId10" Type="http://schemas.openxmlformats.org/officeDocument/2006/relationships/hyperlink" Target="#Atividades!A1"/><Relationship Id="rId4" Type="http://schemas.openxmlformats.org/officeDocument/2006/relationships/hyperlink" Target="#Relat&#243;rios!A1"/><Relationship Id="rId9" Type="http://schemas.openxmlformats.org/officeDocument/2006/relationships/hyperlink" Target="#Cr&#233;ditos!A1"/></Relationships>
</file>

<file path=xl/drawings/_rels/drawing22.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Mai!A1"/><Relationship Id="rId18" Type="http://schemas.openxmlformats.org/officeDocument/2006/relationships/hyperlink" Target="#Mar!A1"/><Relationship Id="rId3" Type="http://schemas.openxmlformats.org/officeDocument/2006/relationships/hyperlink" Target="#Lan&#231;amentos!A1"/><Relationship Id="rId21" Type="http://schemas.openxmlformats.org/officeDocument/2006/relationships/hyperlink" Target="#Dez!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Fev!A1"/><Relationship Id="rId2" Type="http://schemas.openxmlformats.org/officeDocument/2006/relationships/hyperlink" Target="#Informa&#231;&#227;o!A1"/><Relationship Id="rId16" Type="http://schemas.openxmlformats.org/officeDocument/2006/relationships/hyperlink" Target="#Jun!A1"/><Relationship Id="rId20" Type="http://schemas.openxmlformats.org/officeDocument/2006/relationships/hyperlink" Target="#Se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PF!A1"/><Relationship Id="rId5" Type="http://schemas.openxmlformats.org/officeDocument/2006/relationships/hyperlink" Target="#Dashboard!A1"/><Relationship Id="rId15" Type="http://schemas.openxmlformats.org/officeDocument/2006/relationships/hyperlink" Target="#Jul!A1"/><Relationship Id="rId23" Type="http://schemas.openxmlformats.org/officeDocument/2006/relationships/hyperlink" Target="#Ago!A1"/><Relationship Id="rId10" Type="http://schemas.openxmlformats.org/officeDocument/2006/relationships/hyperlink" Target="#Despesas!A1"/><Relationship Id="rId19" Type="http://schemas.openxmlformats.org/officeDocument/2006/relationships/hyperlink" Target="#Out!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Abr!A1"/><Relationship Id="rId22" Type="http://schemas.openxmlformats.org/officeDocument/2006/relationships/hyperlink" Target="#Nov!A1"/></Relationships>
</file>

<file path=xl/drawings/_rels/drawing23.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24.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25.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26.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27.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28.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29.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30.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31.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32.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33.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18" Type="http://schemas.openxmlformats.org/officeDocument/2006/relationships/hyperlink" Target="#Fev!A1"/><Relationship Id="rId3" Type="http://schemas.openxmlformats.org/officeDocument/2006/relationships/hyperlink" Target="#Lan&#231;amentos!A1"/><Relationship Id="rId21" Type="http://schemas.openxmlformats.org/officeDocument/2006/relationships/hyperlink" Target="#Set!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Jun!A1"/><Relationship Id="rId2" Type="http://schemas.openxmlformats.org/officeDocument/2006/relationships/hyperlink" Target="#Informa&#231;&#227;o!A1"/><Relationship Id="rId16" Type="http://schemas.openxmlformats.org/officeDocument/2006/relationships/hyperlink" Target="#Jul!A1"/><Relationship Id="rId20" Type="http://schemas.openxmlformats.org/officeDocument/2006/relationships/hyperlink" Target="#Out!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24" Type="http://schemas.openxmlformats.org/officeDocument/2006/relationships/hyperlink" Target="#Ago!A1"/><Relationship Id="rId5" Type="http://schemas.openxmlformats.org/officeDocument/2006/relationships/hyperlink" Target="#Dashboard!A1"/><Relationship Id="rId15" Type="http://schemas.openxmlformats.org/officeDocument/2006/relationships/hyperlink" Target="#Abr!A1"/><Relationship Id="rId23" Type="http://schemas.openxmlformats.org/officeDocument/2006/relationships/hyperlink" Target="#Nov!A1"/><Relationship Id="rId10" Type="http://schemas.openxmlformats.org/officeDocument/2006/relationships/hyperlink" Target="#Despesas!A1"/><Relationship Id="rId19" Type="http://schemas.openxmlformats.org/officeDocument/2006/relationships/hyperlink" Target="#Mar!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Mai!A1"/><Relationship Id="rId22" Type="http://schemas.openxmlformats.org/officeDocument/2006/relationships/hyperlink" Target="#Dez!A1"/></Relationships>
</file>

<file path=xl/drawings/_rels/drawing34.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Receita 03'!A1"/><Relationship Id="rId18" Type="http://schemas.openxmlformats.org/officeDocument/2006/relationships/hyperlink" Target="#Base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Receita 05'!A1"/><Relationship Id="rId2" Type="http://schemas.openxmlformats.org/officeDocument/2006/relationships/hyperlink" Target="#Informa&#231;&#227;o!A1"/><Relationship Id="rId16" Type="http://schemas.openxmlformats.org/officeDocument/2006/relationships/hyperlink" Target="#'Receita 0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Receita 02'!A1"/><Relationship Id="rId10" Type="http://schemas.openxmlformats.org/officeDocument/2006/relationships/hyperlink" Target="#Despesas!A1"/><Relationship Id="rId19" Type="http://schemas.openxmlformats.org/officeDocument/2006/relationships/hyperlink" Target="#PF!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Faturamento!A1"/></Relationships>
</file>

<file path=xl/drawings/_rels/drawing35.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Receita 03'!A1"/><Relationship Id="rId18" Type="http://schemas.openxmlformats.org/officeDocument/2006/relationships/hyperlink" Target="#Base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Receita 05'!A1"/><Relationship Id="rId2" Type="http://schemas.openxmlformats.org/officeDocument/2006/relationships/hyperlink" Target="#Informa&#231;&#227;o!A1"/><Relationship Id="rId16" Type="http://schemas.openxmlformats.org/officeDocument/2006/relationships/hyperlink" Target="#'Receita 0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Receita 02'!A1"/><Relationship Id="rId10" Type="http://schemas.openxmlformats.org/officeDocument/2006/relationships/hyperlink" Target="#Despesas!A1"/><Relationship Id="rId19" Type="http://schemas.openxmlformats.org/officeDocument/2006/relationships/hyperlink" Target="#PF!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Faturamento!A1"/></Relationships>
</file>

<file path=xl/drawings/_rels/drawing36.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Receita 03'!A1"/><Relationship Id="rId18" Type="http://schemas.openxmlformats.org/officeDocument/2006/relationships/hyperlink" Target="#PF!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Receita 05'!A1"/><Relationship Id="rId2" Type="http://schemas.openxmlformats.org/officeDocument/2006/relationships/hyperlink" Target="#Informa&#231;&#227;o!A1"/><Relationship Id="rId16" Type="http://schemas.openxmlformats.org/officeDocument/2006/relationships/hyperlink" Target="#'Receita 0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Receita 02'!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Faturamento!A1"/></Relationships>
</file>

<file path=xl/drawings/_rels/drawing37.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Receita 03'!A1"/><Relationship Id="rId18" Type="http://schemas.openxmlformats.org/officeDocument/2006/relationships/hyperlink" Target="#PF!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Receita 05'!A1"/><Relationship Id="rId2" Type="http://schemas.openxmlformats.org/officeDocument/2006/relationships/hyperlink" Target="#Informa&#231;&#227;o!A1"/><Relationship Id="rId16" Type="http://schemas.openxmlformats.org/officeDocument/2006/relationships/hyperlink" Target="#'Receita 0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Receita 02'!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Faturamento!A1"/></Relationships>
</file>

<file path=xl/drawings/_rels/drawing38.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Receita 03'!A1"/><Relationship Id="rId18" Type="http://schemas.openxmlformats.org/officeDocument/2006/relationships/hyperlink" Target="#PF!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Receita 05'!A1"/><Relationship Id="rId2" Type="http://schemas.openxmlformats.org/officeDocument/2006/relationships/hyperlink" Target="#Informa&#231;&#227;o!A1"/><Relationship Id="rId16" Type="http://schemas.openxmlformats.org/officeDocument/2006/relationships/hyperlink" Target="#'Receita 0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Receita 02'!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Faturamento!A1"/></Relationships>
</file>

<file path=xl/drawings/_rels/drawing39.xml.rels><?xml version="1.0" encoding="UTF-8" standalone="yes"?>
<Relationships xmlns="http://schemas.openxmlformats.org/package/2006/relationships"><Relationship Id="rId8" Type="http://schemas.openxmlformats.org/officeDocument/2006/relationships/hyperlink" Target="#Informa&#231;&#227;o!A1"/><Relationship Id="rId13" Type="http://schemas.openxmlformats.org/officeDocument/2006/relationships/hyperlink" Target="#Controles!A1"/><Relationship Id="rId18" Type="http://schemas.openxmlformats.org/officeDocument/2006/relationships/hyperlink" Target="#PF!A1"/><Relationship Id="rId3" Type="http://schemas.openxmlformats.org/officeDocument/2006/relationships/hyperlink" Target="#Faturamento!A1"/><Relationship Id="rId7" Type="http://schemas.openxmlformats.org/officeDocument/2006/relationships/hyperlink" Target="#In&#237;cio!A1"/><Relationship Id="rId12" Type="http://schemas.openxmlformats.org/officeDocument/2006/relationships/hyperlink" Target="#Suporte!A1"/><Relationship Id="rId17" Type="http://schemas.openxmlformats.org/officeDocument/2006/relationships/hyperlink" Target="#Simples!A1"/><Relationship Id="rId2" Type="http://schemas.openxmlformats.org/officeDocument/2006/relationships/hyperlink" Target="#'Receita 01'!A1"/><Relationship Id="rId16" Type="http://schemas.openxmlformats.org/officeDocument/2006/relationships/hyperlink" Target="#Outros!A1"/><Relationship Id="rId1" Type="http://schemas.openxmlformats.org/officeDocument/2006/relationships/hyperlink" Target="#'Receita 03'!A1"/><Relationship Id="rId6" Type="http://schemas.openxmlformats.org/officeDocument/2006/relationships/hyperlink" Target="#'Receita 05'!A1"/><Relationship Id="rId11" Type="http://schemas.openxmlformats.org/officeDocument/2006/relationships/hyperlink" Target="#Dashboard!A1"/><Relationship Id="rId5" Type="http://schemas.openxmlformats.org/officeDocument/2006/relationships/hyperlink" Target="#'Receita 04'!A1"/><Relationship Id="rId15" Type="http://schemas.openxmlformats.org/officeDocument/2006/relationships/hyperlink" Target="#Despesas!A1"/><Relationship Id="rId10" Type="http://schemas.openxmlformats.org/officeDocument/2006/relationships/hyperlink" Target="#Relat&#243;rios!A1"/><Relationship Id="rId4" Type="http://schemas.openxmlformats.org/officeDocument/2006/relationships/hyperlink" Target="#'Receita 02'!A1"/><Relationship Id="rId9" Type="http://schemas.openxmlformats.org/officeDocument/2006/relationships/hyperlink" Target="#Lan&#231;amentos!A1"/><Relationship Id="rId14" Type="http://schemas.openxmlformats.org/officeDocument/2006/relationships/hyperlink" Target="#Custos!A1"/></Relationships>
</file>

<file path=xl/drawings/_rels/drawing40.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Receita 03'!A1"/><Relationship Id="rId18" Type="http://schemas.openxmlformats.org/officeDocument/2006/relationships/hyperlink" Target="#PF!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Receita 05'!A1"/><Relationship Id="rId2" Type="http://schemas.openxmlformats.org/officeDocument/2006/relationships/hyperlink" Target="#Informa&#231;&#227;o!A1"/><Relationship Id="rId16" Type="http://schemas.openxmlformats.org/officeDocument/2006/relationships/hyperlink" Target="#'Receita 0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Receita 02'!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Faturamento!A1"/></Relationships>
</file>

<file path=xl/drawings/_rels/drawing41.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Com&#233;rcio!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PF!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ervi&#231;os!A1"/></Relationships>
</file>

<file path=xl/drawings/_rels/drawing42.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Com&#233;rcio!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PF!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ervi&#231;os!A1"/></Relationships>
</file>

<file path=xl/drawings/_rels/drawing43.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Com&#233;rcio!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PF!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ervi&#231;os!A1"/></Relationships>
</file>

<file path=xl/drawings/_rels/drawing44.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DespAna!A1"/></Relationships>
</file>

<file path=xl/drawings/_rels/drawing45.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DespAna!A1"/></Relationships>
</file>

<file path=xl/drawings/_rels/drawing46.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s>
</file>

<file path=xl/drawings/_rels/drawing47.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s>
</file>

<file path=xl/drawings/_rels/drawing48.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Simples (3)'!A1"/><Relationship Id="rId18" Type="http://schemas.openxmlformats.org/officeDocument/2006/relationships/hyperlink" Target="#'Fator R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Simples (5)'!A1"/><Relationship Id="rId2" Type="http://schemas.openxmlformats.org/officeDocument/2006/relationships/hyperlink" Target="#Informa&#231;&#227;o!A1"/><Relationship Id="rId16" Type="http://schemas.openxmlformats.org/officeDocument/2006/relationships/hyperlink" Target="#'Simples (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Simples (2)'!A1"/><Relationship Id="rId10" Type="http://schemas.openxmlformats.org/officeDocument/2006/relationships/hyperlink" Target="#Despesas!A1"/><Relationship Id="rId19" Type="http://schemas.openxmlformats.org/officeDocument/2006/relationships/hyperlink" Target="#PF!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imples (6)'!A1"/></Relationships>
</file>

<file path=xl/drawings/_rels/drawing49.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Simples (3)'!A1"/><Relationship Id="rId18" Type="http://schemas.openxmlformats.org/officeDocument/2006/relationships/hyperlink" Target="#'Fator R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Simples (5)'!A1"/><Relationship Id="rId2" Type="http://schemas.openxmlformats.org/officeDocument/2006/relationships/hyperlink" Target="#Informa&#231;&#227;o!A1"/><Relationship Id="rId16" Type="http://schemas.openxmlformats.org/officeDocument/2006/relationships/hyperlink" Target="#'Simples (4)'!A1"/><Relationship Id="rId20" Type="http://schemas.openxmlformats.org/officeDocument/2006/relationships/hyperlink" Target="#Sub!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Simples (2)'!A1"/><Relationship Id="rId10" Type="http://schemas.openxmlformats.org/officeDocument/2006/relationships/hyperlink" Target="#Despesas!A1"/><Relationship Id="rId19" Type="http://schemas.openxmlformats.org/officeDocument/2006/relationships/hyperlink" Target="#PF!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imples (6)'!A1"/></Relationships>
</file>

<file path=xl/drawings/_rels/drawing50.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Simples (3)'!A1"/><Relationship Id="rId18" Type="http://schemas.openxmlformats.org/officeDocument/2006/relationships/hyperlink" Target="#'Fator R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Simples (5)'!A1"/><Relationship Id="rId2" Type="http://schemas.openxmlformats.org/officeDocument/2006/relationships/hyperlink" Target="#Informa&#231;&#227;o!A1"/><Relationship Id="rId16" Type="http://schemas.openxmlformats.org/officeDocument/2006/relationships/hyperlink" Target="#'Simples (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Simples (2)'!A1"/><Relationship Id="rId10" Type="http://schemas.openxmlformats.org/officeDocument/2006/relationships/hyperlink" Target="#Despesas!A1"/><Relationship Id="rId19" Type="http://schemas.openxmlformats.org/officeDocument/2006/relationships/hyperlink" Target="#PF!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imples (6)'!A1"/></Relationships>
</file>

<file path=xl/drawings/_rels/drawing51.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Simples (3)'!A1"/><Relationship Id="rId18" Type="http://schemas.openxmlformats.org/officeDocument/2006/relationships/hyperlink" Target="#'Fator R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Simples (5)'!A1"/><Relationship Id="rId2" Type="http://schemas.openxmlformats.org/officeDocument/2006/relationships/hyperlink" Target="#Informa&#231;&#227;o!A1"/><Relationship Id="rId16" Type="http://schemas.openxmlformats.org/officeDocument/2006/relationships/hyperlink" Target="#'Simples (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Simples (2)'!A1"/><Relationship Id="rId10" Type="http://schemas.openxmlformats.org/officeDocument/2006/relationships/hyperlink" Target="#Despesas!A1"/><Relationship Id="rId19" Type="http://schemas.openxmlformats.org/officeDocument/2006/relationships/hyperlink" Target="#PF!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imples (6)'!A1"/></Relationships>
</file>

<file path=xl/drawings/_rels/drawing52.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Simples (3)'!A1"/><Relationship Id="rId18" Type="http://schemas.openxmlformats.org/officeDocument/2006/relationships/hyperlink" Target="#'Fator R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Simples (5)'!A1"/><Relationship Id="rId2" Type="http://schemas.openxmlformats.org/officeDocument/2006/relationships/hyperlink" Target="#Informa&#231;&#227;o!A1"/><Relationship Id="rId16" Type="http://schemas.openxmlformats.org/officeDocument/2006/relationships/hyperlink" Target="#'Simples (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Simples (2)'!A1"/><Relationship Id="rId10" Type="http://schemas.openxmlformats.org/officeDocument/2006/relationships/hyperlink" Target="#Despesas!A1"/><Relationship Id="rId19" Type="http://schemas.openxmlformats.org/officeDocument/2006/relationships/hyperlink" Target="#PF!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imples (6)'!A1"/></Relationships>
</file>

<file path=xl/drawings/_rels/drawing53.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Simples (3)'!A1"/><Relationship Id="rId18" Type="http://schemas.openxmlformats.org/officeDocument/2006/relationships/hyperlink" Target="#'Fator R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Simples (5)'!A1"/><Relationship Id="rId2" Type="http://schemas.openxmlformats.org/officeDocument/2006/relationships/hyperlink" Target="#Informa&#231;&#227;o!A1"/><Relationship Id="rId16" Type="http://schemas.openxmlformats.org/officeDocument/2006/relationships/hyperlink" Target="#'Simples (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Simples (2)'!A1"/><Relationship Id="rId10" Type="http://schemas.openxmlformats.org/officeDocument/2006/relationships/hyperlink" Target="#Despesas!A1"/><Relationship Id="rId19" Type="http://schemas.openxmlformats.org/officeDocument/2006/relationships/hyperlink" Target="#PF!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imples (6)'!A1"/></Relationships>
</file>

<file path=xl/drawings/_rels/drawing54.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Simples (3)'!A1"/><Relationship Id="rId18" Type="http://schemas.openxmlformats.org/officeDocument/2006/relationships/hyperlink" Target="#'Fator Rs'!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17" Type="http://schemas.openxmlformats.org/officeDocument/2006/relationships/hyperlink" Target="#'Simples (5)'!A1"/><Relationship Id="rId2" Type="http://schemas.openxmlformats.org/officeDocument/2006/relationships/hyperlink" Target="#Informa&#231;&#227;o!A1"/><Relationship Id="rId16" Type="http://schemas.openxmlformats.org/officeDocument/2006/relationships/hyperlink" Target="#'Simples (4)'!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5" Type="http://schemas.openxmlformats.org/officeDocument/2006/relationships/hyperlink" Target="#'Simples (2)'!A1"/><Relationship Id="rId10" Type="http://schemas.openxmlformats.org/officeDocument/2006/relationships/hyperlink" Target="#Despesas!A1"/><Relationship Id="rId19" Type="http://schemas.openxmlformats.org/officeDocument/2006/relationships/hyperlink" Target="#PF!A1"/><Relationship Id="rId4" Type="http://schemas.openxmlformats.org/officeDocument/2006/relationships/hyperlink" Target="#Relat&#243;rios!A1"/><Relationship Id="rId9" Type="http://schemas.openxmlformats.org/officeDocument/2006/relationships/hyperlink" Target="#Custos!A1"/><Relationship Id="rId14" Type="http://schemas.openxmlformats.org/officeDocument/2006/relationships/hyperlink" Target="#'Simples (6)'!A1"/></Relationships>
</file>

<file path=xl/drawings/_rels/drawing55.xml.rels><?xml version="1.0" encoding="UTF-8" standalone="yes"?>
<Relationships xmlns="http://schemas.openxmlformats.org/package/2006/relationships"><Relationship Id="rId8" Type="http://schemas.openxmlformats.org/officeDocument/2006/relationships/hyperlink" Target="#'Receita 01'!A1"/><Relationship Id="rId13" Type="http://schemas.openxmlformats.org/officeDocument/2006/relationships/hyperlink" Target="#PF!A1"/><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hyperlink" Target="#Simp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Outros!A1"/><Relationship Id="rId5" Type="http://schemas.openxmlformats.org/officeDocument/2006/relationships/hyperlink" Target="#Dashboard!A1"/><Relationship Id="rId10" Type="http://schemas.openxmlformats.org/officeDocument/2006/relationships/hyperlink" Target="#Despesas!A1"/><Relationship Id="rId4" Type="http://schemas.openxmlformats.org/officeDocument/2006/relationships/hyperlink" Target="#Relat&#243;rios!A1"/><Relationship Id="rId9" Type="http://schemas.openxmlformats.org/officeDocument/2006/relationships/hyperlink" Target="#Custos!A1"/></Relationships>
</file>

<file path=xl/drawings/_rels/drawing56.xml.rels><?xml version="1.0" encoding="UTF-8" standalone="yes"?>
<Relationships xmlns="http://schemas.openxmlformats.org/package/2006/relationships"><Relationship Id="rId8" Type="http://schemas.openxmlformats.org/officeDocument/2006/relationships/hyperlink" Target="#Resum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Compara!A1"/><Relationship Id="rId4" Type="http://schemas.openxmlformats.org/officeDocument/2006/relationships/hyperlink" Target="#Relat&#243;rios!A1"/><Relationship Id="rId9" Type="http://schemas.openxmlformats.org/officeDocument/2006/relationships/hyperlink" Target="#Anal&#237;tico!A1"/></Relationships>
</file>

<file path=xl/drawings/_rels/drawing57.xml.rels><?xml version="1.0" encoding="UTF-8" standalone="yes"?>
<Relationships xmlns="http://schemas.openxmlformats.org/package/2006/relationships"><Relationship Id="rId8" Type="http://schemas.openxmlformats.org/officeDocument/2006/relationships/hyperlink" Target="#Resum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Compara!A1"/><Relationship Id="rId4" Type="http://schemas.openxmlformats.org/officeDocument/2006/relationships/hyperlink" Target="#Relat&#243;rios!A1"/><Relationship Id="rId9" Type="http://schemas.openxmlformats.org/officeDocument/2006/relationships/hyperlink" Target="#Anal&#237;tico!A1"/></Relationships>
</file>

<file path=xl/drawings/_rels/drawing58.xml.rels><?xml version="1.0" encoding="UTF-8" standalone="yes"?>
<Relationships xmlns="http://schemas.openxmlformats.org/package/2006/relationships"><Relationship Id="rId8" Type="http://schemas.openxmlformats.org/officeDocument/2006/relationships/hyperlink" Target="#Resum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Compara!A1"/><Relationship Id="rId4" Type="http://schemas.openxmlformats.org/officeDocument/2006/relationships/hyperlink" Target="#Relat&#243;rios!A1"/><Relationship Id="rId9" Type="http://schemas.openxmlformats.org/officeDocument/2006/relationships/hyperlink" Target="#Anal&#237;tico!A1"/></Relationships>
</file>

<file path=xl/drawings/_rels/drawing59.xml.rels><?xml version="1.0" encoding="UTF-8" standalone="yes"?>
<Relationships xmlns="http://schemas.openxmlformats.org/package/2006/relationships"><Relationship Id="rId8" Type="http://schemas.openxmlformats.org/officeDocument/2006/relationships/hyperlink" Target="#Resum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5" Type="http://schemas.openxmlformats.org/officeDocument/2006/relationships/hyperlink" Target="#Dashboard!A1"/><Relationship Id="rId10" Type="http://schemas.openxmlformats.org/officeDocument/2006/relationships/hyperlink" Target="#Compara!A1"/><Relationship Id="rId4" Type="http://schemas.openxmlformats.org/officeDocument/2006/relationships/hyperlink" Target="#Relat&#243;rios!A1"/><Relationship Id="rId9" Type="http://schemas.openxmlformats.org/officeDocument/2006/relationships/hyperlink" Target="#Anal&#237;tico!A1"/></Relationships>
</file>

<file path=xl/drawings/_rels/drawing60.xml.rels><?xml version="1.0" encoding="UTF-8" standalone="yes"?>
<Relationships xmlns="http://schemas.openxmlformats.org/package/2006/relationships"><Relationship Id="rId8" Type="http://schemas.openxmlformats.org/officeDocument/2006/relationships/hyperlink" Target="#Presumid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5" Type="http://schemas.openxmlformats.org/officeDocument/2006/relationships/hyperlink" Target="#Dashboard!A1"/><Relationship Id="rId10" Type="http://schemas.openxmlformats.org/officeDocument/2006/relationships/hyperlink" Target="#PessoaF!A1"/><Relationship Id="rId4" Type="http://schemas.openxmlformats.org/officeDocument/2006/relationships/hyperlink" Target="#Relat&#243;rios!A1"/><Relationship Id="rId9" Type="http://schemas.openxmlformats.org/officeDocument/2006/relationships/hyperlink" Target="#'Simples N'!A1"/></Relationships>
</file>

<file path=xl/drawings/_rels/drawing61.xml.rels><?xml version="1.0" encoding="UTF-8" standalone="yes"?>
<Relationships xmlns="http://schemas.openxmlformats.org/package/2006/relationships"><Relationship Id="rId8" Type="http://schemas.openxmlformats.org/officeDocument/2006/relationships/hyperlink" Target="#Presumid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5" Type="http://schemas.openxmlformats.org/officeDocument/2006/relationships/hyperlink" Target="#Dashboard!A1"/><Relationship Id="rId10" Type="http://schemas.openxmlformats.org/officeDocument/2006/relationships/hyperlink" Target="#PessoaF!A1"/><Relationship Id="rId4" Type="http://schemas.openxmlformats.org/officeDocument/2006/relationships/hyperlink" Target="#Relat&#243;rios!A1"/><Relationship Id="rId9" Type="http://schemas.openxmlformats.org/officeDocument/2006/relationships/hyperlink" Target="#'Simples N'!A1"/></Relationships>
</file>

<file path=xl/drawings/_rels/drawing62.xml.rels><?xml version="1.0" encoding="UTF-8" standalone="yes"?>
<Relationships xmlns="http://schemas.openxmlformats.org/package/2006/relationships"><Relationship Id="rId8" Type="http://schemas.openxmlformats.org/officeDocument/2006/relationships/hyperlink" Target="#Presumid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5" Type="http://schemas.openxmlformats.org/officeDocument/2006/relationships/hyperlink" Target="#Dashboard!A1"/><Relationship Id="rId10" Type="http://schemas.openxmlformats.org/officeDocument/2006/relationships/hyperlink" Target="#PessoaF!A1"/><Relationship Id="rId4" Type="http://schemas.openxmlformats.org/officeDocument/2006/relationships/hyperlink" Target="#Relat&#243;rios!A1"/><Relationship Id="rId9" Type="http://schemas.openxmlformats.org/officeDocument/2006/relationships/hyperlink" Target="#'Simples N'!A1"/></Relationships>
</file>

<file path=xl/drawings/_rels/drawing63.xml.rels><?xml version="1.0" encoding="UTF-8" standalone="yes"?>
<Relationships xmlns="http://schemas.openxmlformats.org/package/2006/relationships"><Relationship Id="rId8" Type="http://schemas.openxmlformats.org/officeDocument/2006/relationships/hyperlink" Target="#Presumido!A1"/><Relationship Id="rId3" Type="http://schemas.openxmlformats.org/officeDocument/2006/relationships/hyperlink" Target="#Lan&#231;amentos!A1"/><Relationship Id="rId7" Type="http://schemas.openxmlformats.org/officeDocument/2006/relationships/hyperlink" Target="#Controles!A1"/><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Impress&#227;o!A1"/><Relationship Id="rId5" Type="http://schemas.openxmlformats.org/officeDocument/2006/relationships/hyperlink" Target="#Dashboard!A1"/><Relationship Id="rId10" Type="http://schemas.openxmlformats.org/officeDocument/2006/relationships/hyperlink" Target="#PessoaF!A1"/><Relationship Id="rId4" Type="http://schemas.openxmlformats.org/officeDocument/2006/relationships/hyperlink" Target="#Relat&#243;rios!A1"/><Relationship Id="rId9" Type="http://schemas.openxmlformats.org/officeDocument/2006/relationships/hyperlink" Target="#'Simples N'!A1"/></Relationships>
</file>

<file path=xl/drawings/_rels/drawing64.xml.rels><?xml version="1.0" encoding="UTF-8" standalone="yes"?>
<Relationships xmlns="http://schemas.openxmlformats.org/package/2006/relationships"><Relationship Id="rId8" Type="http://schemas.openxmlformats.org/officeDocument/2006/relationships/hyperlink" Target="#Controles!A1"/><Relationship Id="rId13" Type="http://schemas.openxmlformats.org/officeDocument/2006/relationships/chart" Target="../charts/chart4.xml"/><Relationship Id="rId18" Type="http://schemas.openxmlformats.org/officeDocument/2006/relationships/chart" Target="../charts/chart9.xml"/><Relationship Id="rId26" Type="http://schemas.openxmlformats.org/officeDocument/2006/relationships/hyperlink" Target="#Impress&#227;o!A1"/><Relationship Id="rId3" Type="http://schemas.openxmlformats.org/officeDocument/2006/relationships/hyperlink" Target="#Informa&#231;&#227;o!A1"/><Relationship Id="rId21" Type="http://schemas.openxmlformats.org/officeDocument/2006/relationships/chart" Target="../charts/chart12.xml"/><Relationship Id="rId7" Type="http://schemas.openxmlformats.org/officeDocument/2006/relationships/hyperlink" Target="#Suporte!A1"/><Relationship Id="rId12" Type="http://schemas.openxmlformats.org/officeDocument/2006/relationships/chart" Target="../charts/chart3.xml"/><Relationship Id="rId17" Type="http://schemas.openxmlformats.org/officeDocument/2006/relationships/chart" Target="../charts/chart8.xml"/><Relationship Id="rId25" Type="http://schemas.openxmlformats.org/officeDocument/2006/relationships/hyperlink" Target="#PessoaF!A1"/><Relationship Id="rId2" Type="http://schemas.openxmlformats.org/officeDocument/2006/relationships/hyperlink" Target="#In&#237;cio!A1"/><Relationship Id="rId16" Type="http://schemas.openxmlformats.org/officeDocument/2006/relationships/chart" Target="../charts/chart7.xml"/><Relationship Id="rId20" Type="http://schemas.openxmlformats.org/officeDocument/2006/relationships/chart" Target="../charts/chart11.xml"/><Relationship Id="rId1" Type="http://schemas.openxmlformats.org/officeDocument/2006/relationships/chart" Target="../charts/chart1.xml"/><Relationship Id="rId6" Type="http://schemas.openxmlformats.org/officeDocument/2006/relationships/hyperlink" Target="#Dashboard!A1"/><Relationship Id="rId11" Type="http://schemas.openxmlformats.org/officeDocument/2006/relationships/chart" Target="../charts/chart2.xml"/><Relationship Id="rId24" Type="http://schemas.openxmlformats.org/officeDocument/2006/relationships/chart" Target="../charts/chart15.xml"/><Relationship Id="rId5" Type="http://schemas.openxmlformats.org/officeDocument/2006/relationships/hyperlink" Target="#Relat&#243;rios!A1"/><Relationship Id="rId15" Type="http://schemas.openxmlformats.org/officeDocument/2006/relationships/chart" Target="../charts/chart6.xml"/><Relationship Id="rId23" Type="http://schemas.openxmlformats.org/officeDocument/2006/relationships/chart" Target="../charts/chart14.xml"/><Relationship Id="rId10" Type="http://schemas.openxmlformats.org/officeDocument/2006/relationships/hyperlink" Target="#'Simples N'!A1"/><Relationship Id="rId19" Type="http://schemas.openxmlformats.org/officeDocument/2006/relationships/chart" Target="../charts/chart10.xml"/><Relationship Id="rId4" Type="http://schemas.openxmlformats.org/officeDocument/2006/relationships/hyperlink" Target="#Lan&#231;amentos!A1"/><Relationship Id="rId9" Type="http://schemas.openxmlformats.org/officeDocument/2006/relationships/hyperlink" Target="#Presumido!A1"/><Relationship Id="rId14" Type="http://schemas.openxmlformats.org/officeDocument/2006/relationships/chart" Target="../charts/chart5.xml"/><Relationship Id="rId22" Type="http://schemas.openxmlformats.org/officeDocument/2006/relationships/chart" Target="../charts/chart13.xml"/><Relationship Id="rId27" Type="http://schemas.openxmlformats.org/officeDocument/2006/relationships/chart" Target="../charts/chart16.xml"/></Relationships>
</file>

<file path=xl/drawings/_rels/drawing65.xml.rels><?xml version="1.0" encoding="UTF-8" standalone="yes"?>
<Relationships xmlns="http://schemas.openxmlformats.org/package/2006/relationships"><Relationship Id="rId8" Type="http://schemas.openxmlformats.org/officeDocument/2006/relationships/hyperlink" Target="#Anual!A1"/><Relationship Id="rId13" Type="http://schemas.openxmlformats.org/officeDocument/2006/relationships/chart" Target="../charts/chart18.xml"/><Relationship Id="rId18" Type="http://schemas.openxmlformats.org/officeDocument/2006/relationships/chart" Target="../charts/chart23.xml"/><Relationship Id="rId3" Type="http://schemas.openxmlformats.org/officeDocument/2006/relationships/hyperlink" Target="#Lan&#231;amentos!A1"/><Relationship Id="rId21" Type="http://schemas.openxmlformats.org/officeDocument/2006/relationships/image" Target="../media/image59.png"/><Relationship Id="rId7" Type="http://schemas.openxmlformats.org/officeDocument/2006/relationships/hyperlink" Target="#Controles!A1"/><Relationship Id="rId12" Type="http://schemas.openxmlformats.org/officeDocument/2006/relationships/chart" Target="../charts/chart17.xml"/><Relationship Id="rId17" Type="http://schemas.openxmlformats.org/officeDocument/2006/relationships/chart" Target="../charts/chart22.xml"/><Relationship Id="rId2" Type="http://schemas.openxmlformats.org/officeDocument/2006/relationships/hyperlink" Target="#Informa&#231;&#227;o!A1"/><Relationship Id="rId16" Type="http://schemas.openxmlformats.org/officeDocument/2006/relationships/chart" Target="../charts/chart21.xml"/><Relationship Id="rId20" Type="http://schemas.openxmlformats.org/officeDocument/2006/relationships/chart" Target="../charts/chart25.xml"/><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Dash 02'!A1"/><Relationship Id="rId24" Type="http://schemas.openxmlformats.org/officeDocument/2006/relationships/image" Target="../media/image62.svg"/><Relationship Id="rId5" Type="http://schemas.openxmlformats.org/officeDocument/2006/relationships/hyperlink" Target="#Dashboard!A1"/><Relationship Id="rId15" Type="http://schemas.openxmlformats.org/officeDocument/2006/relationships/chart" Target="../charts/chart20.xml"/><Relationship Id="rId23" Type="http://schemas.openxmlformats.org/officeDocument/2006/relationships/image" Target="../media/image61.png"/><Relationship Id="rId10" Type="http://schemas.openxmlformats.org/officeDocument/2006/relationships/hyperlink" Target="#Simula&#231;&#227;o!A1"/><Relationship Id="rId19" Type="http://schemas.openxmlformats.org/officeDocument/2006/relationships/chart" Target="../charts/chart24.xml"/><Relationship Id="rId4" Type="http://schemas.openxmlformats.org/officeDocument/2006/relationships/hyperlink" Target="#Relat&#243;rios!A1"/><Relationship Id="rId9" Type="http://schemas.openxmlformats.org/officeDocument/2006/relationships/hyperlink" Target="#Estrutura!A1"/><Relationship Id="rId14" Type="http://schemas.openxmlformats.org/officeDocument/2006/relationships/chart" Target="../charts/chart19.xml"/><Relationship Id="rId22" Type="http://schemas.openxmlformats.org/officeDocument/2006/relationships/image" Target="../media/image60.svg"/></Relationships>
</file>

<file path=xl/drawings/_rels/drawing66.xml.rels><?xml version="1.0" encoding="UTF-8" standalone="yes"?>
<Relationships xmlns="http://schemas.openxmlformats.org/package/2006/relationships"><Relationship Id="rId8" Type="http://schemas.openxmlformats.org/officeDocument/2006/relationships/hyperlink" Target="#Anual!A1"/><Relationship Id="rId13" Type="http://schemas.openxmlformats.org/officeDocument/2006/relationships/chart" Target="../charts/chart27.xml"/><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chart" Target="../charts/chart26.xml"/><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hyperlink" Target="#'Dash 02'!A1"/><Relationship Id="rId5" Type="http://schemas.openxmlformats.org/officeDocument/2006/relationships/hyperlink" Target="#Dashboard!A1"/><Relationship Id="rId10" Type="http://schemas.openxmlformats.org/officeDocument/2006/relationships/hyperlink" Target="#Simula&#231;&#227;o!A1"/><Relationship Id="rId4" Type="http://schemas.openxmlformats.org/officeDocument/2006/relationships/hyperlink" Target="#Relat&#243;rios!A1"/><Relationship Id="rId9" Type="http://schemas.openxmlformats.org/officeDocument/2006/relationships/hyperlink" Target="#Estrutura!A1"/><Relationship Id="rId14" Type="http://schemas.openxmlformats.org/officeDocument/2006/relationships/chart" Target="../charts/chart28.xml"/></Relationships>
</file>

<file path=xl/drawings/_rels/drawing67.xml.rels><?xml version="1.0" encoding="UTF-8" standalone="yes"?>
<Relationships xmlns="http://schemas.openxmlformats.org/package/2006/relationships"><Relationship Id="rId8" Type="http://schemas.openxmlformats.org/officeDocument/2006/relationships/hyperlink" Target="#Suporte!A1"/><Relationship Id="rId3" Type="http://schemas.openxmlformats.org/officeDocument/2006/relationships/hyperlink" Target="#In&#237;cio!A1"/><Relationship Id="rId7" Type="http://schemas.openxmlformats.org/officeDocument/2006/relationships/hyperlink" Target="#Dashboard!A1"/><Relationship Id="rId12" Type="http://schemas.openxmlformats.org/officeDocument/2006/relationships/hyperlink" Target="#Simula&#231;&#227;o!A1"/><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hyperlink" Target="#Relat&#243;rios!A1"/><Relationship Id="rId11" Type="http://schemas.openxmlformats.org/officeDocument/2006/relationships/hyperlink" Target="#Estrutura!A1"/><Relationship Id="rId5" Type="http://schemas.openxmlformats.org/officeDocument/2006/relationships/hyperlink" Target="#Lan&#231;amentos!A1"/><Relationship Id="rId10" Type="http://schemas.openxmlformats.org/officeDocument/2006/relationships/hyperlink" Target="#Anual!A1"/><Relationship Id="rId4" Type="http://schemas.openxmlformats.org/officeDocument/2006/relationships/hyperlink" Target="#Informa&#231;&#227;o!A1"/><Relationship Id="rId9" Type="http://schemas.openxmlformats.org/officeDocument/2006/relationships/hyperlink" Target="#Controles!A1"/></Relationships>
</file>

<file path=xl/drawings/_rels/drawing68.xml.rels><?xml version="1.0" encoding="UTF-8" standalone="yes"?>
<Relationships xmlns="http://schemas.openxmlformats.org/package/2006/relationships"><Relationship Id="rId8" Type="http://schemas.openxmlformats.org/officeDocument/2006/relationships/hyperlink" Target="#Anual!A1"/><Relationship Id="rId13" Type="http://schemas.openxmlformats.org/officeDocument/2006/relationships/image" Target="../media/image65.pn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64.svg"/><Relationship Id="rId2" Type="http://schemas.openxmlformats.org/officeDocument/2006/relationships/hyperlink" Target="#Informa&#231;&#227;o!A1"/><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63.png"/><Relationship Id="rId5" Type="http://schemas.openxmlformats.org/officeDocument/2006/relationships/hyperlink" Target="#Dashboard!A1"/><Relationship Id="rId10" Type="http://schemas.openxmlformats.org/officeDocument/2006/relationships/hyperlink" Target="#Simula&#231;&#227;o!A1"/><Relationship Id="rId4" Type="http://schemas.openxmlformats.org/officeDocument/2006/relationships/hyperlink" Target="#Relat&#243;rios!A1"/><Relationship Id="rId9" Type="http://schemas.openxmlformats.org/officeDocument/2006/relationships/hyperlink" Target="#Estrutura!A1"/><Relationship Id="rId14" Type="http://schemas.openxmlformats.org/officeDocument/2006/relationships/image" Target="../media/image66.svg"/></Relationships>
</file>

<file path=xl/drawings/_rels/drawing69.xml.rels><?xml version="1.0" encoding="UTF-8" standalone="yes"?>
<Relationships xmlns="http://schemas.openxmlformats.org/package/2006/relationships"><Relationship Id="rId8" Type="http://schemas.openxmlformats.org/officeDocument/2006/relationships/hyperlink" Target="#Anual!A1"/><Relationship Id="rId13" Type="http://schemas.openxmlformats.org/officeDocument/2006/relationships/image" Target="../media/image69.png"/><Relationship Id="rId3" Type="http://schemas.openxmlformats.org/officeDocument/2006/relationships/hyperlink" Target="#Lan&#231;amentos!A1"/><Relationship Id="rId7" Type="http://schemas.openxmlformats.org/officeDocument/2006/relationships/hyperlink" Target="#Controles!A1"/><Relationship Id="rId12" Type="http://schemas.openxmlformats.org/officeDocument/2006/relationships/image" Target="../media/image68.svg"/><Relationship Id="rId17" Type="http://schemas.openxmlformats.org/officeDocument/2006/relationships/chart" Target="../charts/chart33.xml"/><Relationship Id="rId2" Type="http://schemas.openxmlformats.org/officeDocument/2006/relationships/hyperlink" Target="#Informa&#231;&#227;o!A1"/><Relationship Id="rId16" Type="http://schemas.openxmlformats.org/officeDocument/2006/relationships/chart" Target="../charts/chart32.xml"/><Relationship Id="rId1" Type="http://schemas.openxmlformats.org/officeDocument/2006/relationships/hyperlink" Target="#In&#237;cio!A1"/><Relationship Id="rId6" Type="http://schemas.openxmlformats.org/officeDocument/2006/relationships/hyperlink" Target="#Suporte!A1"/><Relationship Id="rId11" Type="http://schemas.openxmlformats.org/officeDocument/2006/relationships/image" Target="../media/image67.png"/><Relationship Id="rId5" Type="http://schemas.openxmlformats.org/officeDocument/2006/relationships/hyperlink" Target="#Dashboard!A1"/><Relationship Id="rId15" Type="http://schemas.openxmlformats.org/officeDocument/2006/relationships/chart" Target="../charts/chart31.xml"/><Relationship Id="rId10" Type="http://schemas.openxmlformats.org/officeDocument/2006/relationships/hyperlink" Target="#Simula&#231;&#227;o!A1"/><Relationship Id="rId4" Type="http://schemas.openxmlformats.org/officeDocument/2006/relationships/hyperlink" Target="#Relat&#243;rios!A1"/><Relationship Id="rId9" Type="http://schemas.openxmlformats.org/officeDocument/2006/relationships/hyperlink" Target="#Estrutura!A1"/><Relationship Id="rId14" Type="http://schemas.openxmlformats.org/officeDocument/2006/relationships/image" Target="../media/image70.svg"/></Relationships>
</file>

<file path=xl/drawings/drawing1.xml><?xml version="1.0" encoding="utf-8"?>
<xdr:wsDr xmlns:xdr="http://schemas.openxmlformats.org/drawingml/2006/spreadsheetDrawing" xmlns:a="http://schemas.openxmlformats.org/drawingml/2006/main">
  <xdr:oneCellAnchor>
    <xdr:from>
      <xdr:col>2</xdr:col>
      <xdr:colOff>365604</xdr:colOff>
      <xdr:row>2</xdr:row>
      <xdr:rowOff>90359</xdr:rowOff>
    </xdr:from>
    <xdr:ext cx="3976218" cy="1094274"/>
    <xdr:sp macro="" textlink="">
      <xdr:nvSpPr>
        <xdr:cNvPr id="2" name="CaixaDeTexto 1">
          <a:extLst>
            <a:ext uri="{FF2B5EF4-FFF2-40B4-BE49-F238E27FC236}">
              <a16:creationId xmlns:a16="http://schemas.microsoft.com/office/drawing/2014/main" id="{00000000-0008-0000-0E00-000002000000}"/>
            </a:ext>
          </a:extLst>
        </xdr:cNvPr>
        <xdr:cNvSpPr txBox="1"/>
      </xdr:nvSpPr>
      <xdr:spPr>
        <a:xfrm>
          <a:off x="1394304" y="738059"/>
          <a:ext cx="3976218" cy="1094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3200" b="1"/>
            <a:t>RBT 12 x Alíquota</a:t>
          </a:r>
          <a:r>
            <a:rPr lang="pt-BR" sz="3200" b="1" baseline="0"/>
            <a:t> - PD</a:t>
          </a:r>
        </a:p>
        <a:p>
          <a:pPr algn="ctr"/>
          <a:r>
            <a:rPr lang="pt-BR" sz="3200" b="1" baseline="0"/>
            <a:t>RBT 12</a:t>
          </a:r>
          <a:endParaRPr lang="pt-BR" sz="3200" b="1"/>
        </a:p>
      </xdr:txBody>
    </xdr:sp>
    <xdr:clientData/>
  </xdr:oneCellAnchor>
  <xdr:twoCellAnchor>
    <xdr:from>
      <xdr:col>2</xdr:col>
      <xdr:colOff>251304</xdr:colOff>
      <xdr:row>4</xdr:row>
      <xdr:rowOff>94571</xdr:rowOff>
    </xdr:from>
    <xdr:to>
      <xdr:col>7</xdr:col>
      <xdr:colOff>223554</xdr:colOff>
      <xdr:row>4</xdr:row>
      <xdr:rowOff>94571</xdr:rowOff>
    </xdr:to>
    <xdr:cxnSp macro="">
      <xdr:nvCxnSpPr>
        <xdr:cNvPr id="3" name="Conector reto 2">
          <a:extLst>
            <a:ext uri="{FF2B5EF4-FFF2-40B4-BE49-F238E27FC236}">
              <a16:creationId xmlns:a16="http://schemas.microsoft.com/office/drawing/2014/main" id="{00000000-0008-0000-0E00-000003000000}"/>
            </a:ext>
          </a:extLst>
        </xdr:cNvPr>
        <xdr:cNvCxnSpPr/>
      </xdr:nvCxnSpPr>
      <xdr:spPr>
        <a:xfrm>
          <a:off x="1280004" y="1294721"/>
          <a:ext cx="4401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365604</xdr:colOff>
      <xdr:row>2</xdr:row>
      <xdr:rowOff>90359</xdr:rowOff>
    </xdr:from>
    <xdr:ext cx="3976218" cy="1094274"/>
    <xdr:sp macro="" textlink="">
      <xdr:nvSpPr>
        <xdr:cNvPr id="2" name="CaixaDeTexto 1">
          <a:extLst>
            <a:ext uri="{FF2B5EF4-FFF2-40B4-BE49-F238E27FC236}">
              <a16:creationId xmlns:a16="http://schemas.microsoft.com/office/drawing/2014/main" id="{00000000-0008-0000-0F00-000002000000}"/>
            </a:ext>
          </a:extLst>
        </xdr:cNvPr>
        <xdr:cNvSpPr txBox="1"/>
      </xdr:nvSpPr>
      <xdr:spPr>
        <a:xfrm>
          <a:off x="1394304" y="738059"/>
          <a:ext cx="3976218" cy="1094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3200" b="1"/>
            <a:t>RBT 12 x Alíquota</a:t>
          </a:r>
          <a:r>
            <a:rPr lang="pt-BR" sz="3200" b="1" baseline="0"/>
            <a:t> - PD</a:t>
          </a:r>
        </a:p>
        <a:p>
          <a:pPr algn="ctr"/>
          <a:r>
            <a:rPr lang="pt-BR" sz="3200" b="1" baseline="0"/>
            <a:t>RBT 12</a:t>
          </a:r>
          <a:endParaRPr lang="pt-BR" sz="3200" b="1"/>
        </a:p>
      </xdr:txBody>
    </xdr:sp>
    <xdr:clientData/>
  </xdr:oneCellAnchor>
  <xdr:twoCellAnchor>
    <xdr:from>
      <xdr:col>2</xdr:col>
      <xdr:colOff>251304</xdr:colOff>
      <xdr:row>4</xdr:row>
      <xdr:rowOff>94571</xdr:rowOff>
    </xdr:from>
    <xdr:to>
      <xdr:col>7</xdr:col>
      <xdr:colOff>223554</xdr:colOff>
      <xdr:row>4</xdr:row>
      <xdr:rowOff>94571</xdr:rowOff>
    </xdr:to>
    <xdr:cxnSp macro="">
      <xdr:nvCxnSpPr>
        <xdr:cNvPr id="3" name="Conector reto 2">
          <a:extLst>
            <a:ext uri="{FF2B5EF4-FFF2-40B4-BE49-F238E27FC236}">
              <a16:creationId xmlns:a16="http://schemas.microsoft.com/office/drawing/2014/main" id="{00000000-0008-0000-0F00-000003000000}"/>
            </a:ext>
          </a:extLst>
        </xdr:cNvPr>
        <xdr:cNvCxnSpPr/>
      </xdr:nvCxnSpPr>
      <xdr:spPr>
        <a:xfrm>
          <a:off x="1280004" y="1294721"/>
          <a:ext cx="4401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2</xdr:col>
      <xdr:colOff>365604</xdr:colOff>
      <xdr:row>2</xdr:row>
      <xdr:rowOff>90359</xdr:rowOff>
    </xdr:from>
    <xdr:ext cx="3976218" cy="1094274"/>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1394304" y="738059"/>
          <a:ext cx="3976218" cy="1094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3200" b="1"/>
            <a:t>RBT 12 x Alíquota</a:t>
          </a:r>
          <a:r>
            <a:rPr lang="pt-BR" sz="3200" b="1" baseline="0"/>
            <a:t> - PD</a:t>
          </a:r>
        </a:p>
        <a:p>
          <a:pPr algn="ctr"/>
          <a:r>
            <a:rPr lang="pt-BR" sz="3200" b="1" baseline="0"/>
            <a:t>RBT 12</a:t>
          </a:r>
          <a:endParaRPr lang="pt-BR" sz="3200" b="1"/>
        </a:p>
      </xdr:txBody>
    </xdr:sp>
    <xdr:clientData/>
  </xdr:oneCellAnchor>
  <xdr:twoCellAnchor>
    <xdr:from>
      <xdr:col>2</xdr:col>
      <xdr:colOff>251304</xdr:colOff>
      <xdr:row>4</xdr:row>
      <xdr:rowOff>94571</xdr:rowOff>
    </xdr:from>
    <xdr:to>
      <xdr:col>7</xdr:col>
      <xdr:colOff>223554</xdr:colOff>
      <xdr:row>4</xdr:row>
      <xdr:rowOff>94571</xdr:rowOff>
    </xdr:to>
    <xdr:cxnSp macro="">
      <xdr:nvCxnSpPr>
        <xdr:cNvPr id="3" name="Conector reto 2">
          <a:extLst>
            <a:ext uri="{FF2B5EF4-FFF2-40B4-BE49-F238E27FC236}">
              <a16:creationId xmlns:a16="http://schemas.microsoft.com/office/drawing/2014/main" id="{00000000-0008-0000-1000-000003000000}"/>
            </a:ext>
          </a:extLst>
        </xdr:cNvPr>
        <xdr:cNvCxnSpPr/>
      </xdr:nvCxnSpPr>
      <xdr:spPr>
        <a:xfrm>
          <a:off x="1280004" y="1294721"/>
          <a:ext cx="4401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365604</xdr:colOff>
      <xdr:row>2</xdr:row>
      <xdr:rowOff>90359</xdr:rowOff>
    </xdr:from>
    <xdr:ext cx="3976218" cy="1094274"/>
    <xdr:sp macro="" textlink="">
      <xdr:nvSpPr>
        <xdr:cNvPr id="2" name="CaixaDeTexto 1">
          <a:extLst>
            <a:ext uri="{FF2B5EF4-FFF2-40B4-BE49-F238E27FC236}">
              <a16:creationId xmlns:a16="http://schemas.microsoft.com/office/drawing/2014/main" id="{00000000-0008-0000-1100-000002000000}"/>
            </a:ext>
          </a:extLst>
        </xdr:cNvPr>
        <xdr:cNvSpPr txBox="1"/>
      </xdr:nvSpPr>
      <xdr:spPr>
        <a:xfrm>
          <a:off x="1394304" y="738059"/>
          <a:ext cx="3976218" cy="1094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3200" b="1"/>
            <a:t>RBT 12 x Alíquota</a:t>
          </a:r>
          <a:r>
            <a:rPr lang="pt-BR" sz="3200" b="1" baseline="0"/>
            <a:t> - PD</a:t>
          </a:r>
        </a:p>
        <a:p>
          <a:pPr algn="ctr"/>
          <a:r>
            <a:rPr lang="pt-BR" sz="3200" b="1" baseline="0"/>
            <a:t>RBT 12</a:t>
          </a:r>
          <a:endParaRPr lang="pt-BR" sz="3200" b="1"/>
        </a:p>
      </xdr:txBody>
    </xdr:sp>
    <xdr:clientData/>
  </xdr:oneCellAnchor>
  <xdr:twoCellAnchor>
    <xdr:from>
      <xdr:col>2</xdr:col>
      <xdr:colOff>251304</xdr:colOff>
      <xdr:row>4</xdr:row>
      <xdr:rowOff>94571</xdr:rowOff>
    </xdr:from>
    <xdr:to>
      <xdr:col>7</xdr:col>
      <xdr:colOff>223554</xdr:colOff>
      <xdr:row>4</xdr:row>
      <xdr:rowOff>94571</xdr:rowOff>
    </xdr:to>
    <xdr:cxnSp macro="">
      <xdr:nvCxnSpPr>
        <xdr:cNvPr id="3" name="Conector reto 2">
          <a:extLst>
            <a:ext uri="{FF2B5EF4-FFF2-40B4-BE49-F238E27FC236}">
              <a16:creationId xmlns:a16="http://schemas.microsoft.com/office/drawing/2014/main" id="{00000000-0008-0000-1100-000003000000}"/>
            </a:ext>
          </a:extLst>
        </xdr:cNvPr>
        <xdr:cNvCxnSpPr/>
      </xdr:nvCxnSpPr>
      <xdr:spPr>
        <a:xfrm>
          <a:off x="1280004" y="1294721"/>
          <a:ext cx="4401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oneCellAnchor>
    <xdr:from>
      <xdr:col>2</xdr:col>
      <xdr:colOff>365604</xdr:colOff>
      <xdr:row>2</xdr:row>
      <xdr:rowOff>90359</xdr:rowOff>
    </xdr:from>
    <xdr:ext cx="3976218" cy="1094274"/>
    <xdr:sp macro="" textlink="">
      <xdr:nvSpPr>
        <xdr:cNvPr id="2" name="CaixaDeTexto 1">
          <a:extLst>
            <a:ext uri="{FF2B5EF4-FFF2-40B4-BE49-F238E27FC236}">
              <a16:creationId xmlns:a16="http://schemas.microsoft.com/office/drawing/2014/main" id="{00000000-0008-0000-1200-000002000000}"/>
            </a:ext>
          </a:extLst>
        </xdr:cNvPr>
        <xdr:cNvSpPr txBox="1"/>
      </xdr:nvSpPr>
      <xdr:spPr>
        <a:xfrm>
          <a:off x="1394304" y="738059"/>
          <a:ext cx="3976218" cy="1094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3200" b="1"/>
            <a:t>RBT 12 x Alíquota</a:t>
          </a:r>
          <a:r>
            <a:rPr lang="pt-BR" sz="3200" b="1" baseline="0"/>
            <a:t> - PD</a:t>
          </a:r>
        </a:p>
        <a:p>
          <a:pPr algn="ctr"/>
          <a:r>
            <a:rPr lang="pt-BR" sz="3200" b="1" baseline="0"/>
            <a:t>RBT 12</a:t>
          </a:r>
          <a:endParaRPr lang="pt-BR" sz="3200" b="1"/>
        </a:p>
      </xdr:txBody>
    </xdr:sp>
    <xdr:clientData/>
  </xdr:oneCellAnchor>
  <xdr:twoCellAnchor>
    <xdr:from>
      <xdr:col>2</xdr:col>
      <xdr:colOff>251304</xdr:colOff>
      <xdr:row>4</xdr:row>
      <xdr:rowOff>94571</xdr:rowOff>
    </xdr:from>
    <xdr:to>
      <xdr:col>7</xdr:col>
      <xdr:colOff>223554</xdr:colOff>
      <xdr:row>4</xdr:row>
      <xdr:rowOff>94571</xdr:rowOff>
    </xdr:to>
    <xdr:cxnSp macro="">
      <xdr:nvCxnSpPr>
        <xdr:cNvPr id="3" name="Conector reto 2">
          <a:extLst>
            <a:ext uri="{FF2B5EF4-FFF2-40B4-BE49-F238E27FC236}">
              <a16:creationId xmlns:a16="http://schemas.microsoft.com/office/drawing/2014/main" id="{00000000-0008-0000-1200-000003000000}"/>
            </a:ext>
          </a:extLst>
        </xdr:cNvPr>
        <xdr:cNvCxnSpPr/>
      </xdr:nvCxnSpPr>
      <xdr:spPr>
        <a:xfrm>
          <a:off x="1280004" y="1294721"/>
          <a:ext cx="44013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542925</xdr:colOff>
      <xdr:row>0</xdr:row>
      <xdr:rowOff>85725</xdr:rowOff>
    </xdr:from>
    <xdr:to>
      <xdr:col>6</xdr:col>
      <xdr:colOff>222750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247650</xdr:colOff>
      <xdr:row>0</xdr:row>
      <xdr:rowOff>85725</xdr:rowOff>
    </xdr:from>
    <xdr:to>
      <xdr:col>8</xdr:col>
      <xdr:colOff>108450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8</xdr:col>
      <xdr:colOff>133350</xdr:colOff>
      <xdr:row>0</xdr:row>
      <xdr:rowOff>85725</xdr:rowOff>
    </xdr:from>
    <xdr:to>
      <xdr:col>9</xdr:col>
      <xdr:colOff>603750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514350</xdr:colOff>
      <xdr:row>0</xdr:row>
      <xdr:rowOff>85725</xdr:rowOff>
    </xdr:from>
    <xdr:to>
      <xdr:col>13</xdr:col>
      <xdr:colOff>375150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400050</xdr:colOff>
      <xdr:row>0</xdr:row>
      <xdr:rowOff>85725</xdr:rowOff>
    </xdr:from>
    <xdr:to>
      <xdr:col>15</xdr:col>
      <xdr:colOff>260850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285750</xdr:colOff>
      <xdr:row>0</xdr:row>
      <xdr:rowOff>85725</xdr:rowOff>
    </xdr:from>
    <xdr:to>
      <xdr:col>17</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15</xdr:col>
      <xdr:colOff>476250</xdr:colOff>
      <xdr:row>0</xdr:row>
      <xdr:rowOff>371475</xdr:rowOff>
    </xdr:from>
    <xdr:to>
      <xdr:col>16</xdr:col>
      <xdr:colOff>586650</xdr:colOff>
      <xdr:row>0</xdr:row>
      <xdr:rowOff>388425</xdr:rowOff>
    </xdr:to>
    <xdr:sp macro="" textlink="">
      <xdr:nvSpPr>
        <xdr:cNvPr id="8" name="Retângulo 7">
          <a:extLst>
            <a:ext uri="{FF2B5EF4-FFF2-40B4-BE49-F238E27FC236}">
              <a16:creationId xmlns:a16="http://schemas.microsoft.com/office/drawing/2014/main" id="{00000000-0008-0000-1B00-000008000000}"/>
            </a:ext>
          </a:extLst>
        </xdr:cNvPr>
        <xdr:cNvSpPr/>
      </xdr:nvSpPr>
      <xdr:spPr>
        <a:xfrm>
          <a:off x="8305800" y="371475"/>
          <a:ext cx="720000" cy="16950"/>
        </a:xfrm>
        <a:prstGeom prst="rect">
          <a:avLst/>
        </a:prstGeom>
        <a:solidFill>
          <a:srgbClr val="00C5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19050</xdr:colOff>
      <xdr:row>0</xdr:row>
      <xdr:rowOff>85725</xdr:rowOff>
    </xdr:from>
    <xdr:to>
      <xdr:col>11</xdr:col>
      <xdr:colOff>489450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1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28575</xdr:colOff>
      <xdr:row>1</xdr:row>
      <xdr:rowOff>142875</xdr:rowOff>
    </xdr:from>
    <xdr:to>
      <xdr:col>5</xdr:col>
      <xdr:colOff>318000</xdr:colOff>
      <xdr:row>2</xdr:row>
      <xdr:rowOff>13875</xdr:rowOff>
    </xdr:to>
    <xdr:sp macro="" textlink="">
      <xdr:nvSpPr>
        <xdr:cNvPr id="10" name="Retângulo 9">
          <a:hlinkClick xmlns:r="http://schemas.openxmlformats.org/officeDocument/2006/relationships" r:id="rId6"/>
          <a:extLst>
            <a:ext uri="{FF2B5EF4-FFF2-40B4-BE49-F238E27FC236}">
              <a16:creationId xmlns:a16="http://schemas.microsoft.com/office/drawing/2014/main" id="{00000000-0008-0000-1B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Suporte</a:t>
          </a:r>
        </a:p>
      </xdr:txBody>
    </xdr:sp>
    <xdr:clientData/>
  </xdr:twoCellAnchor>
  <xdr:twoCellAnchor editAs="oneCell">
    <xdr:from>
      <xdr:col>0</xdr:col>
      <xdr:colOff>113929</xdr:colOff>
      <xdr:row>0</xdr:row>
      <xdr:rowOff>0</xdr:rowOff>
    </xdr:from>
    <xdr:to>
      <xdr:col>3</xdr:col>
      <xdr:colOff>73984</xdr:colOff>
      <xdr:row>0</xdr:row>
      <xdr:rowOff>428625</xdr:rowOff>
    </xdr:to>
    <xdr:grpSp>
      <xdr:nvGrpSpPr>
        <xdr:cNvPr id="11" name="Agrupar 10">
          <a:extLst>
            <a:ext uri="{FF2B5EF4-FFF2-40B4-BE49-F238E27FC236}">
              <a16:creationId xmlns:a16="http://schemas.microsoft.com/office/drawing/2014/main" id="{00000000-0008-0000-1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1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1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1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228600</xdr:colOff>
          <xdr:row>18</xdr:row>
          <xdr:rowOff>57150</xdr:rowOff>
        </xdr:from>
        <xdr:to>
          <xdr:col>22</xdr:col>
          <xdr:colOff>485775</xdr:colOff>
          <xdr:row>30</xdr:row>
          <xdr:rowOff>66675</xdr:rowOff>
        </xdr:to>
        <xdr:sp macro="" textlink="">
          <xdr:nvSpPr>
            <xdr:cNvPr id="1028" name="Group Box 4" hidden="1">
              <a:extLst>
                <a:ext uri="{63B3BB69-23CF-44E3-9099-C40C66FF867C}">
                  <a14:compatExt spid="_x0000_s1028"/>
                </a:ext>
                <a:ext uri="{FF2B5EF4-FFF2-40B4-BE49-F238E27FC236}">
                  <a16:creationId xmlns:a16="http://schemas.microsoft.com/office/drawing/2014/main" id="{00000000-0008-0000-1B00-00000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Informações Importantes</a:t>
              </a:r>
            </a:p>
          </xdr:txBody>
        </xdr:sp>
        <xdr:clientData/>
      </xdr:twoCellAnchor>
    </mc:Choice>
    <mc:Fallback/>
  </mc:AlternateContent>
  <xdr:twoCellAnchor>
    <xdr:from>
      <xdr:col>2</xdr:col>
      <xdr:colOff>152400</xdr:colOff>
      <xdr:row>20</xdr:row>
      <xdr:rowOff>47625</xdr:rowOff>
    </xdr:from>
    <xdr:to>
      <xdr:col>2</xdr:col>
      <xdr:colOff>247650</xdr:colOff>
      <xdr:row>20</xdr:row>
      <xdr:rowOff>152400</xdr:rowOff>
    </xdr:to>
    <xdr:sp macro="" textlink="">
      <xdr:nvSpPr>
        <xdr:cNvPr id="28" name="Seta: Divisa 27">
          <a:extLst>
            <a:ext uri="{FF2B5EF4-FFF2-40B4-BE49-F238E27FC236}">
              <a16:creationId xmlns:a16="http://schemas.microsoft.com/office/drawing/2014/main" id="{00000000-0008-0000-1B00-00001C000000}"/>
            </a:ext>
          </a:extLst>
        </xdr:cNvPr>
        <xdr:cNvSpPr/>
      </xdr:nvSpPr>
      <xdr:spPr>
        <a:xfrm>
          <a:off x="942975" y="4295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22</xdr:row>
      <xdr:rowOff>47625</xdr:rowOff>
    </xdr:from>
    <xdr:to>
      <xdr:col>2</xdr:col>
      <xdr:colOff>247650</xdr:colOff>
      <xdr:row>22</xdr:row>
      <xdr:rowOff>152400</xdr:rowOff>
    </xdr:to>
    <xdr:sp macro="" textlink="">
      <xdr:nvSpPr>
        <xdr:cNvPr id="29" name="Seta: Divisa 28">
          <a:extLst>
            <a:ext uri="{FF2B5EF4-FFF2-40B4-BE49-F238E27FC236}">
              <a16:creationId xmlns:a16="http://schemas.microsoft.com/office/drawing/2014/main" id="{00000000-0008-0000-1B00-00001D000000}"/>
            </a:ext>
          </a:extLst>
        </xdr:cNvPr>
        <xdr:cNvSpPr/>
      </xdr:nvSpPr>
      <xdr:spPr>
        <a:xfrm>
          <a:off x="942975" y="4676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24</xdr:row>
      <xdr:rowOff>47625</xdr:rowOff>
    </xdr:from>
    <xdr:to>
      <xdr:col>2</xdr:col>
      <xdr:colOff>247650</xdr:colOff>
      <xdr:row>24</xdr:row>
      <xdr:rowOff>152400</xdr:rowOff>
    </xdr:to>
    <xdr:sp macro="" textlink="">
      <xdr:nvSpPr>
        <xdr:cNvPr id="30" name="Seta: Divisa 29">
          <a:extLst>
            <a:ext uri="{FF2B5EF4-FFF2-40B4-BE49-F238E27FC236}">
              <a16:creationId xmlns:a16="http://schemas.microsoft.com/office/drawing/2014/main" id="{00000000-0008-0000-1B00-00001E000000}"/>
            </a:ext>
          </a:extLst>
        </xdr:cNvPr>
        <xdr:cNvSpPr/>
      </xdr:nvSpPr>
      <xdr:spPr>
        <a:xfrm>
          <a:off x="942975" y="5057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152400</xdr:colOff>
      <xdr:row>26</xdr:row>
      <xdr:rowOff>47625</xdr:rowOff>
    </xdr:from>
    <xdr:to>
      <xdr:col>2</xdr:col>
      <xdr:colOff>247650</xdr:colOff>
      <xdr:row>26</xdr:row>
      <xdr:rowOff>152400</xdr:rowOff>
    </xdr:to>
    <xdr:sp macro="" textlink="">
      <xdr:nvSpPr>
        <xdr:cNvPr id="31" name="Seta: Divisa 30">
          <a:extLst>
            <a:ext uri="{FF2B5EF4-FFF2-40B4-BE49-F238E27FC236}">
              <a16:creationId xmlns:a16="http://schemas.microsoft.com/office/drawing/2014/main" id="{00000000-0008-0000-1B00-00001F000000}"/>
            </a:ext>
          </a:extLst>
        </xdr:cNvPr>
        <xdr:cNvSpPr/>
      </xdr:nvSpPr>
      <xdr:spPr>
        <a:xfrm>
          <a:off x="942975" y="5438775"/>
          <a:ext cx="95250" cy="104775"/>
        </a:xfrm>
        <a:prstGeom prst="chevron">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clientData/>
  </xdr:twoCellAnchor>
  <xdr:twoCellAnchor>
    <xdr:from>
      <xdr:col>2</xdr:col>
      <xdr:colOff>142875</xdr:colOff>
      <xdr:row>9</xdr:row>
      <xdr:rowOff>76200</xdr:rowOff>
    </xdr:from>
    <xdr:to>
      <xdr:col>2</xdr:col>
      <xdr:colOff>214875</xdr:colOff>
      <xdr:row>9</xdr:row>
      <xdr:rowOff>148200</xdr:rowOff>
    </xdr:to>
    <xdr:sp macro="" textlink="">
      <xdr:nvSpPr>
        <xdr:cNvPr id="32" name="Fluxograma: Conector 31">
          <a:extLst>
            <a:ext uri="{FF2B5EF4-FFF2-40B4-BE49-F238E27FC236}">
              <a16:creationId xmlns:a16="http://schemas.microsoft.com/office/drawing/2014/main" id="{00000000-0008-0000-1B00-000020000000}"/>
            </a:ext>
          </a:extLst>
        </xdr:cNvPr>
        <xdr:cNvSpPr/>
      </xdr:nvSpPr>
      <xdr:spPr>
        <a:xfrm>
          <a:off x="933450" y="2228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11</xdr:row>
      <xdr:rowOff>76200</xdr:rowOff>
    </xdr:from>
    <xdr:to>
      <xdr:col>2</xdr:col>
      <xdr:colOff>214875</xdr:colOff>
      <xdr:row>11</xdr:row>
      <xdr:rowOff>148200</xdr:rowOff>
    </xdr:to>
    <xdr:sp macro="" textlink="">
      <xdr:nvSpPr>
        <xdr:cNvPr id="33" name="Fluxograma: Conector 32">
          <a:extLst>
            <a:ext uri="{FF2B5EF4-FFF2-40B4-BE49-F238E27FC236}">
              <a16:creationId xmlns:a16="http://schemas.microsoft.com/office/drawing/2014/main" id="{00000000-0008-0000-1B00-000021000000}"/>
            </a:ext>
          </a:extLst>
        </xdr:cNvPr>
        <xdr:cNvSpPr/>
      </xdr:nvSpPr>
      <xdr:spPr>
        <a:xfrm>
          <a:off x="933450" y="2609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twoCellAnchor>
    <xdr:from>
      <xdr:col>2</xdr:col>
      <xdr:colOff>142875</xdr:colOff>
      <xdr:row>13</xdr:row>
      <xdr:rowOff>76200</xdr:rowOff>
    </xdr:from>
    <xdr:to>
      <xdr:col>2</xdr:col>
      <xdr:colOff>214875</xdr:colOff>
      <xdr:row>13</xdr:row>
      <xdr:rowOff>148200</xdr:rowOff>
    </xdr:to>
    <xdr:sp macro="" textlink="">
      <xdr:nvSpPr>
        <xdr:cNvPr id="34" name="Fluxograma: Conector 33">
          <a:extLst>
            <a:ext uri="{FF2B5EF4-FFF2-40B4-BE49-F238E27FC236}">
              <a16:creationId xmlns:a16="http://schemas.microsoft.com/office/drawing/2014/main" id="{00000000-0008-0000-1B00-000022000000}"/>
            </a:ext>
          </a:extLst>
        </xdr:cNvPr>
        <xdr:cNvSpPr/>
      </xdr:nvSpPr>
      <xdr:spPr>
        <a:xfrm>
          <a:off x="933450" y="2990850"/>
          <a:ext cx="72000" cy="72000"/>
        </a:xfrm>
        <a:prstGeom prst="flowChartConnector">
          <a:avLst/>
        </a:prstGeom>
        <a:solidFill>
          <a:srgbClr val="00BC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rgbClr val="FF0000"/>
            </a:solidFill>
          </a:endParaRPr>
        </a:p>
      </xdr:txBody>
    </xdr:sp>
    <xdr:clientData/>
  </xdr:twoCellAnchor>
  <xdr:oneCellAnchor>
    <xdr:from>
      <xdr:col>16</xdr:col>
      <xdr:colOff>228600</xdr:colOff>
      <xdr:row>3</xdr:row>
      <xdr:rowOff>66675</xdr:rowOff>
    </xdr:from>
    <xdr:ext cx="1946110" cy="311496"/>
    <xdr:sp macro="" textlink="">
      <xdr:nvSpPr>
        <xdr:cNvPr id="35" name="CaixaDeTexto 34">
          <a:extLst>
            <a:ext uri="{FF2B5EF4-FFF2-40B4-BE49-F238E27FC236}">
              <a16:creationId xmlns:a16="http://schemas.microsoft.com/office/drawing/2014/main" id="{00000000-0008-0000-1B00-000023000000}"/>
            </a:ext>
          </a:extLst>
        </xdr:cNvPr>
        <xdr:cNvSpPr txBox="1"/>
      </xdr:nvSpPr>
      <xdr:spPr>
        <a:xfrm>
          <a:off x="9553575" y="1076325"/>
          <a:ext cx="194611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400" b="1">
              <a:solidFill>
                <a:srgbClr val="00B050"/>
              </a:solidFill>
            </a:rPr>
            <a:t>Recomendamos</a:t>
          </a:r>
          <a:r>
            <a:rPr lang="pt-BR" sz="1400" b="1" baseline="0">
              <a:solidFill>
                <a:srgbClr val="00B050"/>
              </a:solidFill>
            </a:rPr>
            <a:t> a você:</a:t>
          </a:r>
          <a:endParaRPr lang="pt-BR" sz="1400" b="1">
            <a:solidFill>
              <a:srgbClr val="00B050"/>
            </a:solidFill>
          </a:endParaRPr>
        </a:p>
      </xdr:txBody>
    </xdr:sp>
    <xdr:clientData/>
  </xdr:oneCellAnchor>
  <xdr:twoCellAnchor editAs="oneCell">
    <xdr:from>
      <xdr:col>15</xdr:col>
      <xdr:colOff>409575</xdr:colOff>
      <xdr:row>2</xdr:row>
      <xdr:rowOff>171450</xdr:rowOff>
    </xdr:from>
    <xdr:to>
      <xdr:col>16</xdr:col>
      <xdr:colOff>276225</xdr:colOff>
      <xdr:row>5</xdr:row>
      <xdr:rowOff>76200</xdr:rowOff>
    </xdr:to>
    <xdr:pic>
      <xdr:nvPicPr>
        <xdr:cNvPr id="36" name="Imagem 35">
          <a:extLst>
            <a:ext uri="{FF2B5EF4-FFF2-40B4-BE49-F238E27FC236}">
              <a16:creationId xmlns:a16="http://schemas.microsoft.com/office/drawing/2014/main" id="{00000000-0008-0000-1B00-00002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124950" y="990600"/>
          <a:ext cx="476250" cy="476250"/>
        </a:xfrm>
        <a:prstGeom prst="rect">
          <a:avLst/>
        </a:prstGeom>
        <a:solidFill>
          <a:srgbClr val="00BCB8"/>
        </a:solidFill>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76199</xdr:colOff>
      <xdr:row>3</xdr:row>
      <xdr:rowOff>114300</xdr:rowOff>
    </xdr:from>
    <xdr:to>
      <xdr:col>7</xdr:col>
      <xdr:colOff>18599</xdr:colOff>
      <xdr:row>8</xdr:row>
      <xdr:rowOff>85725</xdr:rowOff>
    </xdr:to>
    <xdr:sp macro="[0]!Módulo5.mostrar" textlink="">
      <xdr:nvSpPr>
        <xdr:cNvPr id="2" name="Retângulo 1">
          <a:extLst>
            <a:ext uri="{FF2B5EF4-FFF2-40B4-BE49-F238E27FC236}">
              <a16:creationId xmlns:a16="http://schemas.microsoft.com/office/drawing/2014/main" id="{00000000-0008-0000-1C00-000002000000}"/>
            </a:ext>
          </a:extLst>
        </xdr:cNvPr>
        <xdr:cNvSpPr/>
      </xdr:nvSpPr>
      <xdr:spPr>
        <a:xfrm>
          <a:off x="685799" y="685800"/>
          <a:ext cx="3600000" cy="923925"/>
        </a:xfrm>
        <a:prstGeom prst="rect">
          <a:avLst/>
        </a:prstGeom>
        <a:solidFill>
          <a:srgbClr val="01B8AA"/>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Mostrar</a:t>
          </a:r>
        </a:p>
      </xdr:txBody>
    </xdr:sp>
    <xdr:clientData/>
  </xdr:twoCellAnchor>
  <xdr:twoCellAnchor>
    <xdr:from>
      <xdr:col>1</xdr:col>
      <xdr:colOff>57149</xdr:colOff>
      <xdr:row>11</xdr:row>
      <xdr:rowOff>114300</xdr:rowOff>
    </xdr:from>
    <xdr:to>
      <xdr:col>6</xdr:col>
      <xdr:colOff>609149</xdr:colOff>
      <xdr:row>16</xdr:row>
      <xdr:rowOff>85725</xdr:rowOff>
    </xdr:to>
    <xdr:sp macro="[0]!Módulo5.Esconder" textlink="">
      <xdr:nvSpPr>
        <xdr:cNvPr id="3" name="Retângulo 2">
          <a:extLst>
            <a:ext uri="{FF2B5EF4-FFF2-40B4-BE49-F238E27FC236}">
              <a16:creationId xmlns:a16="http://schemas.microsoft.com/office/drawing/2014/main" id="{00000000-0008-0000-1C00-000003000000}"/>
            </a:ext>
          </a:extLst>
        </xdr:cNvPr>
        <xdr:cNvSpPr/>
      </xdr:nvSpPr>
      <xdr:spPr>
        <a:xfrm>
          <a:off x="666749" y="2209800"/>
          <a:ext cx="3600000" cy="923925"/>
        </a:xfrm>
        <a:prstGeom prst="rect">
          <a:avLst/>
        </a:prstGeom>
        <a:solidFill>
          <a:srgbClr val="FB5A56"/>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Esconder</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85725</xdr:colOff>
      <xdr:row>0</xdr:row>
      <xdr:rowOff>85725</xdr:rowOff>
    </xdr:from>
    <xdr:to>
      <xdr:col>4</xdr:col>
      <xdr:colOff>556125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1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581025</xdr:colOff>
      <xdr:row>0</xdr:row>
      <xdr:rowOff>85725</xdr:rowOff>
    </xdr:from>
    <xdr:to>
      <xdr:col>6</xdr:col>
      <xdr:colOff>441825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6</xdr:col>
      <xdr:colOff>466725</xdr:colOff>
      <xdr:row>0</xdr:row>
      <xdr:rowOff>85725</xdr:rowOff>
    </xdr:from>
    <xdr:to>
      <xdr:col>8</xdr:col>
      <xdr:colOff>327525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1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238125</xdr:colOff>
      <xdr:row>0</xdr:row>
      <xdr:rowOff>85725</xdr:rowOff>
    </xdr:from>
    <xdr:to>
      <xdr:col>12</xdr:col>
      <xdr:colOff>98925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1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12</xdr:col>
      <xdr:colOff>123825</xdr:colOff>
      <xdr:row>0</xdr:row>
      <xdr:rowOff>85725</xdr:rowOff>
    </xdr:from>
    <xdr:to>
      <xdr:col>13</xdr:col>
      <xdr:colOff>594225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1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9525</xdr:colOff>
      <xdr:row>0</xdr:row>
      <xdr:rowOff>85725</xdr:rowOff>
    </xdr:from>
    <xdr:to>
      <xdr:col>15</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1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352425</xdr:colOff>
      <xdr:row>0</xdr:row>
      <xdr:rowOff>85725</xdr:rowOff>
    </xdr:from>
    <xdr:to>
      <xdr:col>10</xdr:col>
      <xdr:colOff>213225</xdr:colOff>
      <xdr:row>0</xdr:row>
      <xdr:rowOff>373725</xdr:rowOff>
    </xdr:to>
    <xdr:sp macro="" textlink="">
      <xdr:nvSpPr>
        <xdr:cNvPr id="8" name="Retângulo 7">
          <a:hlinkClick xmlns:r="http://schemas.openxmlformats.org/officeDocument/2006/relationships" r:id="rId7"/>
          <a:extLst>
            <a:ext uri="{FF2B5EF4-FFF2-40B4-BE49-F238E27FC236}">
              <a16:creationId xmlns:a16="http://schemas.microsoft.com/office/drawing/2014/main" id="{00000000-0008-0000-1D00-000008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180975</xdr:colOff>
      <xdr:row>1</xdr:row>
      <xdr:rowOff>142875</xdr:rowOff>
    </xdr:from>
    <xdr:to>
      <xdr:col>4</xdr:col>
      <xdr:colOff>41775</xdr:colOff>
      <xdr:row>2</xdr:row>
      <xdr:rowOff>13875</xdr:rowOff>
    </xdr:to>
    <xdr:sp macro="" textlink="">
      <xdr:nvSpPr>
        <xdr:cNvPr id="9" name="Retângulo 8">
          <a:hlinkClick xmlns:r="http://schemas.openxmlformats.org/officeDocument/2006/relationships" r:id="rId8"/>
          <a:extLst>
            <a:ext uri="{FF2B5EF4-FFF2-40B4-BE49-F238E27FC236}">
              <a16:creationId xmlns:a16="http://schemas.microsoft.com/office/drawing/2014/main" id="{00000000-0008-0000-1D00-000009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Aprendizado</a:t>
          </a:r>
        </a:p>
      </xdr:txBody>
    </xdr:sp>
    <xdr:clientData/>
  </xdr:twoCellAnchor>
  <xdr:twoCellAnchor editAs="oneCell">
    <xdr:from>
      <xdr:col>0</xdr:col>
      <xdr:colOff>113929</xdr:colOff>
      <xdr:row>0</xdr:row>
      <xdr:rowOff>0</xdr:rowOff>
    </xdr:from>
    <xdr:to>
      <xdr:col>2</xdr:col>
      <xdr:colOff>226384</xdr:colOff>
      <xdr:row>0</xdr:row>
      <xdr:rowOff>428625</xdr:rowOff>
    </xdr:to>
    <xdr:grpSp>
      <xdr:nvGrpSpPr>
        <xdr:cNvPr id="10" name="Agrupar 9">
          <a:extLst>
            <a:ext uri="{FF2B5EF4-FFF2-40B4-BE49-F238E27FC236}">
              <a16:creationId xmlns:a16="http://schemas.microsoft.com/office/drawing/2014/main" id="{00000000-0008-0000-1D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1D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1D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1D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276225</xdr:colOff>
      <xdr:row>0</xdr:row>
      <xdr:rowOff>371475</xdr:rowOff>
    </xdr:from>
    <xdr:to>
      <xdr:col>4</xdr:col>
      <xdr:colOff>386625</xdr:colOff>
      <xdr:row>0</xdr:row>
      <xdr:rowOff>388425</xdr:rowOff>
    </xdr:to>
    <xdr:sp macro="" textlink="">
      <xdr:nvSpPr>
        <xdr:cNvPr id="14" name="Retângulo 13">
          <a:extLst>
            <a:ext uri="{FF2B5EF4-FFF2-40B4-BE49-F238E27FC236}">
              <a16:creationId xmlns:a16="http://schemas.microsoft.com/office/drawing/2014/main" id="{00000000-0008-0000-1D00-00000E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0</xdr:colOff>
      <xdr:row>8</xdr:row>
      <xdr:rowOff>9525</xdr:rowOff>
    </xdr:from>
    <xdr:to>
      <xdr:col>8</xdr:col>
      <xdr:colOff>247650</xdr:colOff>
      <xdr:row>22</xdr:row>
      <xdr:rowOff>152400</xdr:rowOff>
    </xdr:to>
    <xdr:sp macro="" textlink="">
      <xdr:nvSpPr>
        <xdr:cNvPr id="15" name="Retângulo 14">
          <a:extLst>
            <a:ext uri="{FF2B5EF4-FFF2-40B4-BE49-F238E27FC236}">
              <a16:creationId xmlns:a16="http://schemas.microsoft.com/office/drawing/2014/main" id="{00000000-0008-0000-1D00-00000F000000}"/>
            </a:ext>
          </a:extLst>
        </xdr:cNvPr>
        <xdr:cNvSpPr/>
      </xdr:nvSpPr>
      <xdr:spPr>
        <a:xfrm>
          <a:off x="180975" y="1971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xdr:col>
      <xdr:colOff>0</xdr:colOff>
      <xdr:row>4</xdr:row>
      <xdr:rowOff>0</xdr:rowOff>
    </xdr:from>
    <xdr:ext cx="8317662" cy="405432"/>
    <xdr:sp macro="" textlink="">
      <xdr:nvSpPr>
        <xdr:cNvPr id="16" name="CaixaDeTexto 15">
          <a:extLst>
            <a:ext uri="{FF2B5EF4-FFF2-40B4-BE49-F238E27FC236}">
              <a16:creationId xmlns:a16="http://schemas.microsoft.com/office/drawing/2014/main" id="{00000000-0008-0000-1D00-000010000000}"/>
            </a:ext>
          </a:extLst>
        </xdr:cNvPr>
        <xdr:cNvSpPr txBox="1"/>
      </xdr:nvSpPr>
      <xdr:spPr>
        <a:xfrm>
          <a:off x="180975" y="1200150"/>
          <a:ext cx="8317662"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2000" b="1">
              <a:solidFill>
                <a:schemeClr val="tx1">
                  <a:lumMod val="75000"/>
                  <a:lumOff val="25000"/>
                </a:schemeClr>
              </a:solidFill>
            </a:rPr>
            <a:t>Bora aprender?</a:t>
          </a:r>
          <a:r>
            <a:rPr lang="pt-BR" sz="2000" b="1" baseline="0">
              <a:solidFill>
                <a:schemeClr val="tx1">
                  <a:lumMod val="75000"/>
                  <a:lumOff val="25000"/>
                </a:schemeClr>
              </a:solidFill>
            </a:rPr>
            <a:t> </a:t>
          </a:r>
          <a:r>
            <a:rPr lang="pt-BR" sz="2000" b="0" baseline="0">
              <a:solidFill>
                <a:schemeClr val="tx1">
                  <a:lumMod val="50000"/>
                  <a:lumOff val="50000"/>
                </a:schemeClr>
              </a:solidFill>
            </a:rPr>
            <a:t>Conheça alguns cursos de parceiros da Onside Corporation ®</a:t>
          </a:r>
          <a:endParaRPr lang="pt-BR" sz="2000" b="0">
            <a:solidFill>
              <a:schemeClr val="tx1">
                <a:lumMod val="50000"/>
                <a:lumOff val="50000"/>
              </a:schemeClr>
            </a:solidFill>
          </a:endParaRPr>
        </a:p>
      </xdr:txBody>
    </xdr:sp>
    <xdr:clientData/>
  </xdr:oneCellAnchor>
  <xdr:oneCellAnchor>
    <xdr:from>
      <xdr:col>8</xdr:col>
      <xdr:colOff>447675</xdr:colOff>
      <xdr:row>10</xdr:row>
      <xdr:rowOff>104775</xdr:rowOff>
    </xdr:from>
    <xdr:ext cx="4438650" cy="1297919"/>
    <xdr:sp macro="" textlink="">
      <xdr:nvSpPr>
        <xdr:cNvPr id="17" name="CaixaDeTexto 16">
          <a:extLst>
            <a:ext uri="{FF2B5EF4-FFF2-40B4-BE49-F238E27FC236}">
              <a16:creationId xmlns:a16="http://schemas.microsoft.com/office/drawing/2014/main" id="{00000000-0008-0000-1D00-000011000000}"/>
            </a:ext>
          </a:extLst>
        </xdr:cNvPr>
        <xdr:cNvSpPr txBox="1"/>
      </xdr:nvSpPr>
      <xdr:spPr>
        <a:xfrm>
          <a:off x="4895850" y="24479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p>
      </xdr:txBody>
    </xdr:sp>
    <xdr:clientData/>
  </xdr:oneCellAnchor>
  <xdr:twoCellAnchor editAs="oneCell">
    <xdr:from>
      <xdr:col>8</xdr:col>
      <xdr:colOff>400050</xdr:colOff>
      <xdr:row>17</xdr:row>
      <xdr:rowOff>133350</xdr:rowOff>
    </xdr:from>
    <xdr:to>
      <xdr:col>10</xdr:col>
      <xdr:colOff>95250</xdr:colOff>
      <xdr:row>22</xdr:row>
      <xdr:rowOff>95250</xdr:rowOff>
    </xdr:to>
    <xdr:pic>
      <xdr:nvPicPr>
        <xdr:cNvPr id="18" name="Gráfico 17" descr="Fita">
          <a:extLst>
            <a:ext uri="{FF2B5EF4-FFF2-40B4-BE49-F238E27FC236}">
              <a16:creationId xmlns:a16="http://schemas.microsoft.com/office/drawing/2014/main" id="{00000000-0008-0000-1D00-00001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848225" y="3810000"/>
          <a:ext cx="914400" cy="914400"/>
        </a:xfrm>
        <a:prstGeom prst="rect">
          <a:avLst/>
        </a:prstGeom>
      </xdr:spPr>
    </xdr:pic>
    <xdr:clientData/>
  </xdr:twoCellAnchor>
  <xdr:oneCellAnchor>
    <xdr:from>
      <xdr:col>8</xdr:col>
      <xdr:colOff>485775</xdr:colOff>
      <xdr:row>8</xdr:row>
      <xdr:rowOff>19050</xdr:rowOff>
    </xdr:from>
    <xdr:ext cx="4476750" cy="374141"/>
    <xdr:sp macro="" textlink="">
      <xdr:nvSpPr>
        <xdr:cNvPr id="19" name="CaixaDeTexto 18">
          <a:extLst>
            <a:ext uri="{FF2B5EF4-FFF2-40B4-BE49-F238E27FC236}">
              <a16:creationId xmlns:a16="http://schemas.microsoft.com/office/drawing/2014/main" id="{00000000-0008-0000-1D00-000013000000}"/>
            </a:ext>
          </a:extLst>
        </xdr:cNvPr>
        <xdr:cNvSpPr txBox="1"/>
      </xdr:nvSpPr>
      <xdr:spPr>
        <a:xfrm>
          <a:off x="4933950" y="1981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Analista Fiscal</a:t>
          </a:r>
        </a:p>
      </xdr:txBody>
    </xdr:sp>
    <xdr:clientData/>
  </xdr:oneCellAnchor>
  <xdr:twoCellAnchor>
    <xdr:from>
      <xdr:col>10</xdr:col>
      <xdr:colOff>352425</xdr:colOff>
      <xdr:row>18</xdr:row>
      <xdr:rowOff>85725</xdr:rowOff>
    </xdr:from>
    <xdr:to>
      <xdr:col>15</xdr:col>
      <xdr:colOff>47625</xdr:colOff>
      <xdr:row>21</xdr:row>
      <xdr:rowOff>28575</xdr:rowOff>
    </xdr:to>
    <xdr:sp macro="" textlink="">
      <xdr:nvSpPr>
        <xdr:cNvPr id="20" name="Retângulo: Cantos Arredondados 19">
          <a:hlinkClick xmlns:r="http://schemas.openxmlformats.org/officeDocument/2006/relationships" r:id="rId11"/>
          <a:extLst>
            <a:ext uri="{FF2B5EF4-FFF2-40B4-BE49-F238E27FC236}">
              <a16:creationId xmlns:a16="http://schemas.microsoft.com/office/drawing/2014/main" id="{00000000-0008-0000-1D00-000014000000}"/>
            </a:ext>
          </a:extLst>
        </xdr:cNvPr>
        <xdr:cNvSpPr/>
      </xdr:nvSpPr>
      <xdr:spPr>
        <a:xfrm>
          <a:off x="6019800" y="3952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24</xdr:row>
      <xdr:rowOff>85725</xdr:rowOff>
    </xdr:from>
    <xdr:to>
      <xdr:col>8</xdr:col>
      <xdr:colOff>247650</xdr:colOff>
      <xdr:row>39</xdr:row>
      <xdr:rowOff>38100</xdr:rowOff>
    </xdr:to>
    <xdr:sp macro="" textlink="">
      <xdr:nvSpPr>
        <xdr:cNvPr id="21" name="Retângulo 20">
          <a:extLst>
            <a:ext uri="{FF2B5EF4-FFF2-40B4-BE49-F238E27FC236}">
              <a16:creationId xmlns:a16="http://schemas.microsoft.com/office/drawing/2014/main" id="{00000000-0008-0000-1D00-000015000000}"/>
            </a:ext>
          </a:extLst>
        </xdr:cNvPr>
        <xdr:cNvSpPr/>
      </xdr:nvSpPr>
      <xdr:spPr>
        <a:xfrm>
          <a:off x="180975" y="50958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238125</xdr:colOff>
      <xdr:row>25</xdr:row>
      <xdr:rowOff>95250</xdr:rowOff>
    </xdr:from>
    <xdr:to>
      <xdr:col>8</xdr:col>
      <xdr:colOff>28125</xdr:colOff>
      <xdr:row>38</xdr:row>
      <xdr:rowOff>50889</xdr:rowOff>
    </xdr:to>
    <xdr:pic>
      <xdr:nvPicPr>
        <xdr:cNvPr id="22" name="Imagem 21">
          <a:hlinkClick xmlns:r="http://schemas.openxmlformats.org/officeDocument/2006/relationships" r:id="rId12"/>
          <a:extLst>
            <a:ext uri="{FF2B5EF4-FFF2-40B4-BE49-F238E27FC236}">
              <a16:creationId xmlns:a16="http://schemas.microsoft.com/office/drawing/2014/main" id="{00000000-0008-0000-1D00-000016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419100" y="5295900"/>
          <a:ext cx="4057200" cy="2432139"/>
        </a:xfrm>
        <a:prstGeom prst="rect">
          <a:avLst/>
        </a:prstGeom>
      </xdr:spPr>
    </xdr:pic>
    <xdr:clientData/>
  </xdr:twoCellAnchor>
  <xdr:oneCellAnchor>
    <xdr:from>
      <xdr:col>8</xdr:col>
      <xdr:colOff>447675</xdr:colOff>
      <xdr:row>27</xdr:row>
      <xdr:rowOff>0</xdr:rowOff>
    </xdr:from>
    <xdr:ext cx="4438650" cy="1297919"/>
    <xdr:sp macro="" textlink="">
      <xdr:nvSpPr>
        <xdr:cNvPr id="23" name="CaixaDeTexto 22">
          <a:extLst>
            <a:ext uri="{FF2B5EF4-FFF2-40B4-BE49-F238E27FC236}">
              <a16:creationId xmlns:a16="http://schemas.microsoft.com/office/drawing/2014/main" id="{00000000-0008-0000-1D00-000017000000}"/>
            </a:ext>
          </a:extLst>
        </xdr:cNvPr>
        <xdr:cNvSpPr txBox="1"/>
      </xdr:nvSpPr>
      <xdr:spPr>
        <a:xfrm>
          <a:off x="4895850" y="5581650"/>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Pronto(a) para esse desafio?</a:t>
          </a: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Você gostaria de saber exatamente o que comer para queimar gordura e ficar saudável sem desistir de seus alimentos favoritos ou morrer de fome?</a:t>
          </a:r>
        </a:p>
        <a:p>
          <a:r>
            <a:rPr lang="pt-BR" sz="1100" b="0" i="0">
              <a:solidFill>
                <a:schemeClr val="tx1"/>
              </a:solidFill>
              <a:effectLst/>
              <a:latin typeface="+mn-lt"/>
              <a:ea typeface="+mn-ea"/>
              <a:cs typeface="+mn-cs"/>
            </a:rPr>
            <a:t>Se a resposta for sim e você realmente estiver determinado a queimar gordura corporal de forma definitiva e ter uma transformação completa da saúde enquanto come seus alimentos favoritos em todas as refeições!</a:t>
          </a:r>
        </a:p>
      </xdr:txBody>
    </xdr:sp>
    <xdr:clientData/>
  </xdr:oneCellAnchor>
  <xdr:twoCellAnchor editAs="oneCell">
    <xdr:from>
      <xdr:col>8</xdr:col>
      <xdr:colOff>400050</xdr:colOff>
      <xdr:row>34</xdr:row>
      <xdr:rowOff>28575</xdr:rowOff>
    </xdr:from>
    <xdr:to>
      <xdr:col>10</xdr:col>
      <xdr:colOff>95250</xdr:colOff>
      <xdr:row>38</xdr:row>
      <xdr:rowOff>180975</xdr:rowOff>
    </xdr:to>
    <xdr:pic>
      <xdr:nvPicPr>
        <xdr:cNvPr id="24" name="Gráfico 23" descr="Garfo e faca">
          <a:extLst>
            <a:ext uri="{FF2B5EF4-FFF2-40B4-BE49-F238E27FC236}">
              <a16:creationId xmlns:a16="http://schemas.microsoft.com/office/drawing/2014/main" id="{00000000-0008-0000-1D00-00001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4848225" y="6943725"/>
          <a:ext cx="914400" cy="914400"/>
        </a:xfrm>
        <a:prstGeom prst="rect">
          <a:avLst/>
        </a:prstGeom>
      </xdr:spPr>
    </xdr:pic>
    <xdr:clientData/>
  </xdr:twoCellAnchor>
  <xdr:oneCellAnchor>
    <xdr:from>
      <xdr:col>8</xdr:col>
      <xdr:colOff>485775</xdr:colOff>
      <xdr:row>24</xdr:row>
      <xdr:rowOff>104775</xdr:rowOff>
    </xdr:from>
    <xdr:ext cx="4476750" cy="374141"/>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4933950" y="5114925"/>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Dieta de 21 dias</a:t>
          </a:r>
        </a:p>
      </xdr:txBody>
    </xdr:sp>
    <xdr:clientData/>
  </xdr:oneCellAnchor>
  <xdr:twoCellAnchor>
    <xdr:from>
      <xdr:col>10</xdr:col>
      <xdr:colOff>352425</xdr:colOff>
      <xdr:row>34</xdr:row>
      <xdr:rowOff>171450</xdr:rowOff>
    </xdr:from>
    <xdr:to>
      <xdr:col>15</xdr:col>
      <xdr:colOff>47625</xdr:colOff>
      <xdr:row>37</xdr:row>
      <xdr:rowOff>114300</xdr:rowOff>
    </xdr:to>
    <xdr:sp macro="" textlink="">
      <xdr:nvSpPr>
        <xdr:cNvPr id="26" name="Retângulo: Cantos Arredondados 25">
          <a:hlinkClick xmlns:r="http://schemas.openxmlformats.org/officeDocument/2006/relationships" r:id="rId12"/>
          <a:extLst>
            <a:ext uri="{FF2B5EF4-FFF2-40B4-BE49-F238E27FC236}">
              <a16:creationId xmlns:a16="http://schemas.microsoft.com/office/drawing/2014/main" id="{00000000-0008-0000-1D00-00001A000000}"/>
            </a:ext>
          </a:extLst>
        </xdr:cNvPr>
        <xdr:cNvSpPr/>
      </xdr:nvSpPr>
      <xdr:spPr>
        <a:xfrm>
          <a:off x="6019800" y="7086600"/>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0</xdr:colOff>
      <xdr:row>40</xdr:row>
      <xdr:rowOff>161925</xdr:rowOff>
    </xdr:from>
    <xdr:to>
      <xdr:col>8</xdr:col>
      <xdr:colOff>247650</xdr:colOff>
      <xdr:row>55</xdr:row>
      <xdr:rowOff>114300</xdr:rowOff>
    </xdr:to>
    <xdr:sp macro="" textlink="">
      <xdr:nvSpPr>
        <xdr:cNvPr id="27" name="Retângulo 26">
          <a:extLst>
            <a:ext uri="{FF2B5EF4-FFF2-40B4-BE49-F238E27FC236}">
              <a16:creationId xmlns:a16="http://schemas.microsoft.com/office/drawing/2014/main" id="{00000000-0008-0000-1D00-00001B000000}"/>
            </a:ext>
          </a:extLst>
        </xdr:cNvPr>
        <xdr:cNvSpPr/>
      </xdr:nvSpPr>
      <xdr:spPr>
        <a:xfrm>
          <a:off x="180975" y="82200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43</xdr:row>
      <xdr:rowOff>66675</xdr:rowOff>
    </xdr:from>
    <xdr:ext cx="4438650" cy="1297919"/>
    <xdr:sp macro="" textlink="">
      <xdr:nvSpPr>
        <xdr:cNvPr id="28" name="CaixaDeTexto 27">
          <a:extLst>
            <a:ext uri="{FF2B5EF4-FFF2-40B4-BE49-F238E27FC236}">
              <a16:creationId xmlns:a16="http://schemas.microsoft.com/office/drawing/2014/main" id="{00000000-0008-0000-1D00-00001C000000}"/>
            </a:ext>
          </a:extLst>
        </xdr:cNvPr>
        <xdr:cNvSpPr txBox="1"/>
      </xdr:nvSpPr>
      <xdr:spPr>
        <a:xfrm>
          <a:off x="4895850" y="86963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Recursos Humanos possui certificado de conclusão reconhecido, de acordo com a lei nº 9394/96. O curso possui 08 horas de carga horária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50</xdr:row>
      <xdr:rowOff>95250</xdr:rowOff>
    </xdr:from>
    <xdr:to>
      <xdr:col>10</xdr:col>
      <xdr:colOff>95250</xdr:colOff>
      <xdr:row>55</xdr:row>
      <xdr:rowOff>57150</xdr:rowOff>
    </xdr:to>
    <xdr:pic>
      <xdr:nvPicPr>
        <xdr:cNvPr id="29" name="Gráfico 28" descr="Grupo de homens">
          <a:extLst>
            <a:ext uri="{FF2B5EF4-FFF2-40B4-BE49-F238E27FC236}">
              <a16:creationId xmlns:a16="http://schemas.microsoft.com/office/drawing/2014/main" id="{00000000-0008-0000-1D00-00001D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4848225" y="10058400"/>
          <a:ext cx="914400" cy="914400"/>
        </a:xfrm>
        <a:prstGeom prst="rect">
          <a:avLst/>
        </a:prstGeom>
      </xdr:spPr>
    </xdr:pic>
    <xdr:clientData/>
  </xdr:twoCellAnchor>
  <xdr:oneCellAnchor>
    <xdr:from>
      <xdr:col>8</xdr:col>
      <xdr:colOff>485775</xdr:colOff>
      <xdr:row>40</xdr:row>
      <xdr:rowOff>171450</xdr:rowOff>
    </xdr:from>
    <xdr:ext cx="4476750" cy="374141"/>
    <xdr:sp macro="" textlink="">
      <xdr:nvSpPr>
        <xdr:cNvPr id="30" name="CaixaDeTexto 29">
          <a:extLst>
            <a:ext uri="{FF2B5EF4-FFF2-40B4-BE49-F238E27FC236}">
              <a16:creationId xmlns:a16="http://schemas.microsoft.com/office/drawing/2014/main" id="{00000000-0008-0000-1D00-00001E000000}"/>
            </a:ext>
          </a:extLst>
        </xdr:cNvPr>
        <xdr:cNvSpPr txBox="1"/>
      </xdr:nvSpPr>
      <xdr:spPr>
        <a:xfrm>
          <a:off x="4933950" y="82296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Recursos Humanos</a:t>
          </a:r>
        </a:p>
      </xdr:txBody>
    </xdr:sp>
    <xdr:clientData/>
  </xdr:oneCellAnchor>
  <xdr:twoCellAnchor>
    <xdr:from>
      <xdr:col>10</xdr:col>
      <xdr:colOff>352425</xdr:colOff>
      <xdr:row>51</xdr:row>
      <xdr:rowOff>47625</xdr:rowOff>
    </xdr:from>
    <xdr:to>
      <xdr:col>15</xdr:col>
      <xdr:colOff>47625</xdr:colOff>
      <xdr:row>53</xdr:row>
      <xdr:rowOff>180975</xdr:rowOff>
    </xdr:to>
    <xdr:sp macro="" textlink="">
      <xdr:nvSpPr>
        <xdr:cNvPr id="31" name="Retângulo: Cantos Arredondados 30">
          <a:hlinkClick xmlns:r="http://schemas.openxmlformats.org/officeDocument/2006/relationships" r:id="rId18"/>
          <a:extLst>
            <a:ext uri="{FF2B5EF4-FFF2-40B4-BE49-F238E27FC236}">
              <a16:creationId xmlns:a16="http://schemas.microsoft.com/office/drawing/2014/main" id="{00000000-0008-0000-1D00-00001F000000}"/>
            </a:ext>
          </a:extLst>
        </xdr:cNvPr>
        <xdr:cNvSpPr/>
      </xdr:nvSpPr>
      <xdr:spPr>
        <a:xfrm>
          <a:off x="6019800" y="102012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xdr:row>
      <xdr:rowOff>38100</xdr:rowOff>
    </xdr:from>
    <xdr:to>
      <xdr:col>8</xdr:col>
      <xdr:colOff>28125</xdr:colOff>
      <xdr:row>21</xdr:row>
      <xdr:rowOff>153300</xdr:rowOff>
    </xdr:to>
    <xdr:grpSp>
      <xdr:nvGrpSpPr>
        <xdr:cNvPr id="32" name="Agrupar 31">
          <a:hlinkClick xmlns:r="http://schemas.openxmlformats.org/officeDocument/2006/relationships" r:id="rId11"/>
          <a:extLst>
            <a:ext uri="{FF2B5EF4-FFF2-40B4-BE49-F238E27FC236}">
              <a16:creationId xmlns:a16="http://schemas.microsoft.com/office/drawing/2014/main" id="{00000000-0008-0000-1D00-000020000000}"/>
            </a:ext>
          </a:extLst>
        </xdr:cNvPr>
        <xdr:cNvGrpSpPr/>
      </xdr:nvGrpSpPr>
      <xdr:grpSpPr>
        <a:xfrm>
          <a:off x="419100" y="2190750"/>
          <a:ext cx="4057200" cy="2401200"/>
          <a:chOff x="11229975" y="2505075"/>
          <a:chExt cx="4057200" cy="2401200"/>
        </a:xfrm>
      </xdr:grpSpPr>
      <xdr:sp macro="" textlink="">
        <xdr:nvSpPr>
          <xdr:cNvPr id="33" name="Retângulo 32">
            <a:extLst>
              <a:ext uri="{FF2B5EF4-FFF2-40B4-BE49-F238E27FC236}">
                <a16:creationId xmlns:a16="http://schemas.microsoft.com/office/drawing/2014/main" id="{00000000-0008-0000-1D00-000021000000}"/>
              </a:ext>
            </a:extLst>
          </xdr:cNvPr>
          <xdr:cNvSpPr/>
        </xdr:nvSpPr>
        <xdr:spPr>
          <a:xfrm>
            <a:off x="11229975" y="2505075"/>
            <a:ext cx="4057200" cy="2401200"/>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4" name="CaixaDeTexto 33">
            <a:extLst>
              <a:ext uri="{FF2B5EF4-FFF2-40B4-BE49-F238E27FC236}">
                <a16:creationId xmlns:a16="http://schemas.microsoft.com/office/drawing/2014/main" id="{00000000-0008-0000-1D00-000022000000}"/>
              </a:ext>
            </a:extLst>
          </xdr:cNvPr>
          <xdr:cNvSpPr txBox="1"/>
        </xdr:nvSpPr>
        <xdr:spPr>
          <a:xfrm>
            <a:off x="12230100" y="3248025"/>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800" b="1">
                <a:solidFill>
                  <a:schemeClr val="bg1"/>
                </a:solidFill>
                <a:latin typeface="Arial Black" panose="020B0A04020102020204" pitchFamily="34" charset="0"/>
              </a:rPr>
              <a:t>CURSO ONLINE DE</a:t>
            </a:r>
          </a:p>
        </xdr:txBody>
      </xdr:sp>
      <xdr:sp macro="" textlink="">
        <xdr:nvSpPr>
          <xdr:cNvPr id="35" name="Retângulo 34">
            <a:extLst>
              <a:ext uri="{FF2B5EF4-FFF2-40B4-BE49-F238E27FC236}">
                <a16:creationId xmlns:a16="http://schemas.microsoft.com/office/drawing/2014/main" id="{00000000-0008-0000-1D00-000023000000}"/>
              </a:ext>
            </a:extLst>
          </xdr:cNvPr>
          <xdr:cNvSpPr/>
        </xdr:nvSpPr>
        <xdr:spPr>
          <a:xfrm>
            <a:off x="12230100" y="3619500"/>
            <a:ext cx="2705100" cy="523875"/>
          </a:xfrm>
          <a:prstGeom prst="rect">
            <a:avLst/>
          </a:prstGeom>
          <a:solidFill>
            <a:srgbClr val="FF2F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latin typeface="Arial Black" panose="020B0A04020102020204" pitchFamily="34" charset="0"/>
              </a:rPr>
              <a:t>ANALISTA FISCAL</a:t>
            </a:r>
          </a:p>
        </xdr:txBody>
      </xdr:sp>
      <xdr:pic>
        <xdr:nvPicPr>
          <xdr:cNvPr id="36" name="Gráfico 35" descr="Calculadora">
            <a:extLst>
              <a:ext uri="{FF2B5EF4-FFF2-40B4-BE49-F238E27FC236}">
                <a16:creationId xmlns:a16="http://schemas.microsoft.com/office/drawing/2014/main" id="{00000000-0008-0000-1D00-00002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1325225" y="3314700"/>
            <a:ext cx="914400" cy="914400"/>
          </a:xfrm>
          <a:prstGeom prst="rect">
            <a:avLst/>
          </a:prstGeom>
        </xdr:spPr>
      </xdr:pic>
      <xdr:pic>
        <xdr:nvPicPr>
          <xdr:cNvPr id="37" name="Gráfico 36" descr="Calculadora">
            <a:extLst>
              <a:ext uri="{FF2B5EF4-FFF2-40B4-BE49-F238E27FC236}">
                <a16:creationId xmlns:a16="http://schemas.microsoft.com/office/drawing/2014/main" id="{00000000-0008-0000-1D00-000025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1477625" y="3133725"/>
            <a:ext cx="914400" cy="914400"/>
          </a:xfrm>
          <a:prstGeom prst="rect">
            <a:avLst/>
          </a:prstGeom>
        </xdr:spPr>
      </xdr:pic>
    </xdr:grpSp>
    <xdr:clientData/>
  </xdr:twoCellAnchor>
  <xdr:twoCellAnchor>
    <xdr:from>
      <xdr:col>1</xdr:col>
      <xdr:colOff>238125</xdr:colOff>
      <xdr:row>41</xdr:row>
      <xdr:rowOff>180975</xdr:rowOff>
    </xdr:from>
    <xdr:to>
      <xdr:col>8</xdr:col>
      <xdr:colOff>28125</xdr:colOff>
      <xdr:row>54</xdr:row>
      <xdr:rowOff>105675</xdr:rowOff>
    </xdr:to>
    <xdr:grpSp>
      <xdr:nvGrpSpPr>
        <xdr:cNvPr id="38" name="Agrupar 37">
          <a:hlinkClick xmlns:r="http://schemas.openxmlformats.org/officeDocument/2006/relationships" r:id="rId18"/>
          <a:extLst>
            <a:ext uri="{FF2B5EF4-FFF2-40B4-BE49-F238E27FC236}">
              <a16:creationId xmlns:a16="http://schemas.microsoft.com/office/drawing/2014/main" id="{00000000-0008-0000-1D00-000026000000}"/>
            </a:ext>
          </a:extLst>
        </xdr:cNvPr>
        <xdr:cNvGrpSpPr/>
      </xdr:nvGrpSpPr>
      <xdr:grpSpPr>
        <a:xfrm>
          <a:off x="419100" y="8429625"/>
          <a:ext cx="4057200" cy="2401200"/>
          <a:chOff x="419100" y="8429625"/>
          <a:chExt cx="4057200" cy="2401200"/>
        </a:xfrm>
      </xdr:grpSpPr>
      <xdr:sp macro="" textlink="">
        <xdr:nvSpPr>
          <xdr:cNvPr id="39" name="Retângulo 38">
            <a:extLst>
              <a:ext uri="{FF2B5EF4-FFF2-40B4-BE49-F238E27FC236}">
                <a16:creationId xmlns:a16="http://schemas.microsoft.com/office/drawing/2014/main" id="{00000000-0008-0000-1D00-000027000000}"/>
              </a:ext>
            </a:extLst>
          </xdr:cNvPr>
          <xdr:cNvSpPr/>
        </xdr:nvSpPr>
        <xdr:spPr>
          <a:xfrm>
            <a:off x="419100" y="8429625"/>
            <a:ext cx="4057200" cy="24012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40" name="Gráfico 39" descr="Debate de ideias do grupo">
            <a:extLst>
              <a:ext uri="{FF2B5EF4-FFF2-40B4-BE49-F238E27FC236}">
                <a16:creationId xmlns:a16="http://schemas.microsoft.com/office/drawing/2014/main" id="{00000000-0008-0000-1D00-000028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81025" y="9153525"/>
            <a:ext cx="914400" cy="914400"/>
          </a:xfrm>
          <a:prstGeom prst="rect">
            <a:avLst/>
          </a:prstGeom>
        </xdr:spPr>
      </xdr:pic>
      <xdr:sp macro="" textlink="">
        <xdr:nvSpPr>
          <xdr:cNvPr id="41" name="CaixaDeTexto 40">
            <a:extLst>
              <a:ext uri="{FF2B5EF4-FFF2-40B4-BE49-F238E27FC236}">
                <a16:creationId xmlns:a16="http://schemas.microsoft.com/office/drawing/2014/main" id="{00000000-0008-0000-1D00-000029000000}"/>
              </a:ext>
            </a:extLst>
          </xdr:cNvPr>
          <xdr:cNvSpPr txBox="1"/>
        </xdr:nvSpPr>
        <xdr:spPr>
          <a:xfrm>
            <a:off x="1419225" y="91630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42" name="Retângulo 41">
            <a:extLst>
              <a:ext uri="{FF2B5EF4-FFF2-40B4-BE49-F238E27FC236}">
                <a16:creationId xmlns:a16="http://schemas.microsoft.com/office/drawing/2014/main" id="{00000000-0008-0000-1D00-00002A000000}"/>
              </a:ext>
            </a:extLst>
          </xdr:cNvPr>
          <xdr:cNvSpPr/>
        </xdr:nvSpPr>
        <xdr:spPr>
          <a:xfrm>
            <a:off x="1419225" y="9534525"/>
            <a:ext cx="2705100" cy="523875"/>
          </a:xfrm>
          <a:prstGeom prst="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RECURSOS</a:t>
            </a:r>
            <a:r>
              <a:rPr lang="pt-BR" sz="1600" baseline="0">
                <a:latin typeface="Arial Black" panose="020B0A04020102020204" pitchFamily="34" charset="0"/>
              </a:rPr>
              <a:t> HUMANOS</a:t>
            </a:r>
            <a:endParaRPr lang="pt-BR" sz="1600">
              <a:latin typeface="Arial Black" panose="020B0A04020102020204" pitchFamily="34" charset="0"/>
            </a:endParaRPr>
          </a:p>
        </xdr:txBody>
      </xdr:sp>
    </xdr:grpSp>
    <xdr:clientData/>
  </xdr:twoCellAnchor>
  <xdr:twoCellAnchor>
    <xdr:from>
      <xdr:col>1</xdr:col>
      <xdr:colOff>0</xdr:colOff>
      <xdr:row>57</xdr:row>
      <xdr:rowOff>47625</xdr:rowOff>
    </xdr:from>
    <xdr:to>
      <xdr:col>8</xdr:col>
      <xdr:colOff>247650</xdr:colOff>
      <xdr:row>72</xdr:row>
      <xdr:rowOff>0</xdr:rowOff>
    </xdr:to>
    <xdr:sp macro="" textlink="">
      <xdr:nvSpPr>
        <xdr:cNvPr id="43" name="Retângulo 42">
          <a:extLst>
            <a:ext uri="{FF2B5EF4-FFF2-40B4-BE49-F238E27FC236}">
              <a16:creationId xmlns:a16="http://schemas.microsoft.com/office/drawing/2014/main" id="{00000000-0008-0000-1D00-00002B000000}"/>
            </a:ext>
          </a:extLst>
        </xdr:cNvPr>
        <xdr:cNvSpPr/>
      </xdr:nvSpPr>
      <xdr:spPr>
        <a:xfrm>
          <a:off x="180975" y="113442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59</xdr:row>
      <xdr:rowOff>142875</xdr:rowOff>
    </xdr:from>
    <xdr:ext cx="4438650" cy="1297919"/>
    <xdr:sp macro="" textlink="">
      <xdr:nvSpPr>
        <xdr:cNvPr id="44" name="CaixaDeTexto 43">
          <a:extLst>
            <a:ext uri="{FF2B5EF4-FFF2-40B4-BE49-F238E27FC236}">
              <a16:creationId xmlns:a16="http://schemas.microsoft.com/office/drawing/2014/main" id="{00000000-0008-0000-1D00-00002C000000}"/>
            </a:ext>
          </a:extLst>
        </xdr:cNvPr>
        <xdr:cNvSpPr txBox="1"/>
      </xdr:nvSpPr>
      <xdr:spPr>
        <a:xfrm>
          <a:off x="4895850" y="118205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Inglês conta com certificado de conclusão de </a:t>
          </a:r>
          <a:r>
            <a:rPr lang="pt-BR" sz="1100" b="1" i="0" u="sng">
              <a:solidFill>
                <a:schemeClr val="tx1"/>
              </a:solidFill>
              <a:effectLst/>
              <a:latin typeface="+mn-lt"/>
              <a:ea typeface="+mn-ea"/>
              <a:cs typeface="+mn-cs"/>
            </a:rPr>
            <a:t>70 horas</a:t>
          </a:r>
          <a:r>
            <a:rPr lang="pt-BR" sz="1100" b="0" i="0">
              <a:solidFill>
                <a:schemeClr val="tx1"/>
              </a:solidFill>
              <a:effectLst/>
              <a:latin typeface="+mn-lt"/>
              <a:ea typeface="+mn-ea"/>
              <a:cs typeface="+mn-cs"/>
            </a:rPr>
            <a:t> para que você possa utilizar em seu currículo para conseguir chegar mais longe na sua carreira! De acordo com pesquisa da Catho, quem fala inglês recebe em média um salário 61% maior do que quem não sabe se comunicar no idioma.</a:t>
          </a:r>
          <a:endParaRPr lang="pt-BR">
            <a:effectLst/>
          </a:endParaRPr>
        </a:p>
      </xdr:txBody>
    </xdr:sp>
    <xdr:clientData/>
  </xdr:oneCellAnchor>
  <xdr:twoCellAnchor editAs="oneCell">
    <xdr:from>
      <xdr:col>8</xdr:col>
      <xdr:colOff>400050</xdr:colOff>
      <xdr:row>66</xdr:row>
      <xdr:rowOff>171450</xdr:rowOff>
    </xdr:from>
    <xdr:to>
      <xdr:col>10</xdr:col>
      <xdr:colOff>95250</xdr:colOff>
      <xdr:row>71</xdr:row>
      <xdr:rowOff>133350</xdr:rowOff>
    </xdr:to>
    <xdr:pic>
      <xdr:nvPicPr>
        <xdr:cNvPr id="45" name="Gráfico 44" descr="África e Europa no globo terrestre">
          <a:extLst>
            <a:ext uri="{FF2B5EF4-FFF2-40B4-BE49-F238E27FC236}">
              <a16:creationId xmlns:a16="http://schemas.microsoft.com/office/drawing/2014/main" id="{00000000-0008-0000-1D00-00002D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4848225" y="13182600"/>
          <a:ext cx="914400" cy="914400"/>
        </a:xfrm>
        <a:prstGeom prst="rect">
          <a:avLst/>
        </a:prstGeom>
      </xdr:spPr>
    </xdr:pic>
    <xdr:clientData/>
  </xdr:twoCellAnchor>
  <xdr:oneCellAnchor>
    <xdr:from>
      <xdr:col>8</xdr:col>
      <xdr:colOff>485775</xdr:colOff>
      <xdr:row>57</xdr:row>
      <xdr:rowOff>57150</xdr:rowOff>
    </xdr:from>
    <xdr:ext cx="4476750" cy="374141"/>
    <xdr:sp macro="" textlink="">
      <xdr:nvSpPr>
        <xdr:cNvPr id="46" name="CaixaDeTexto 45">
          <a:extLst>
            <a:ext uri="{FF2B5EF4-FFF2-40B4-BE49-F238E27FC236}">
              <a16:creationId xmlns:a16="http://schemas.microsoft.com/office/drawing/2014/main" id="{00000000-0008-0000-1D00-00002E000000}"/>
            </a:ext>
          </a:extLst>
        </xdr:cNvPr>
        <xdr:cNvSpPr txBox="1"/>
      </xdr:nvSpPr>
      <xdr:spPr>
        <a:xfrm>
          <a:off x="4933950" y="113538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Inglês</a:t>
          </a:r>
        </a:p>
      </xdr:txBody>
    </xdr:sp>
    <xdr:clientData/>
  </xdr:oneCellAnchor>
  <xdr:twoCellAnchor>
    <xdr:from>
      <xdr:col>10</xdr:col>
      <xdr:colOff>352425</xdr:colOff>
      <xdr:row>67</xdr:row>
      <xdr:rowOff>123825</xdr:rowOff>
    </xdr:from>
    <xdr:to>
      <xdr:col>15</xdr:col>
      <xdr:colOff>47625</xdr:colOff>
      <xdr:row>70</xdr:row>
      <xdr:rowOff>66675</xdr:rowOff>
    </xdr:to>
    <xdr:sp macro="" textlink="">
      <xdr:nvSpPr>
        <xdr:cNvPr id="47" name="Retângulo: Cantos Arredondados 46">
          <a:hlinkClick xmlns:r="http://schemas.openxmlformats.org/officeDocument/2006/relationships" r:id="rId27"/>
          <a:extLst>
            <a:ext uri="{FF2B5EF4-FFF2-40B4-BE49-F238E27FC236}">
              <a16:creationId xmlns:a16="http://schemas.microsoft.com/office/drawing/2014/main" id="{00000000-0008-0000-1D00-00002F000000}"/>
            </a:ext>
          </a:extLst>
        </xdr:cNvPr>
        <xdr:cNvSpPr/>
      </xdr:nvSpPr>
      <xdr:spPr>
        <a:xfrm>
          <a:off x="6019800" y="133254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58</xdr:row>
      <xdr:rowOff>66675</xdr:rowOff>
    </xdr:from>
    <xdr:to>
      <xdr:col>8</xdr:col>
      <xdr:colOff>28125</xdr:colOff>
      <xdr:row>70</xdr:row>
      <xdr:rowOff>181875</xdr:rowOff>
    </xdr:to>
    <xdr:grpSp>
      <xdr:nvGrpSpPr>
        <xdr:cNvPr id="48" name="Agrupar 47">
          <a:hlinkClick xmlns:r="http://schemas.openxmlformats.org/officeDocument/2006/relationships" r:id="rId27"/>
          <a:extLst>
            <a:ext uri="{FF2B5EF4-FFF2-40B4-BE49-F238E27FC236}">
              <a16:creationId xmlns:a16="http://schemas.microsoft.com/office/drawing/2014/main" id="{00000000-0008-0000-1D00-000030000000}"/>
            </a:ext>
          </a:extLst>
        </xdr:cNvPr>
        <xdr:cNvGrpSpPr/>
      </xdr:nvGrpSpPr>
      <xdr:grpSpPr>
        <a:xfrm>
          <a:off x="419100" y="11553825"/>
          <a:ext cx="4057200" cy="2401200"/>
          <a:chOff x="419100" y="11553825"/>
          <a:chExt cx="4057200" cy="2401200"/>
        </a:xfrm>
      </xdr:grpSpPr>
      <xdr:sp macro="" textlink="">
        <xdr:nvSpPr>
          <xdr:cNvPr id="49" name="Retângulo 48">
            <a:extLst>
              <a:ext uri="{FF2B5EF4-FFF2-40B4-BE49-F238E27FC236}">
                <a16:creationId xmlns:a16="http://schemas.microsoft.com/office/drawing/2014/main" id="{00000000-0008-0000-1D00-000031000000}"/>
              </a:ext>
            </a:extLst>
          </xdr:cNvPr>
          <xdr:cNvSpPr/>
        </xdr:nvSpPr>
        <xdr:spPr>
          <a:xfrm>
            <a:off x="419100" y="11553825"/>
            <a:ext cx="4057200" cy="2401200"/>
          </a:xfrm>
          <a:prstGeom prst="rect">
            <a:avLst/>
          </a:prstGeom>
          <a:solidFill>
            <a:srgbClr val="9933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50" name="Gráfico 49" descr="Bússola de mapa">
            <a:extLst>
              <a:ext uri="{FF2B5EF4-FFF2-40B4-BE49-F238E27FC236}">
                <a16:creationId xmlns:a16="http://schemas.microsoft.com/office/drawing/2014/main" id="{00000000-0008-0000-1D00-000032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581025" y="12277725"/>
            <a:ext cx="914400" cy="914400"/>
          </a:xfrm>
          <a:prstGeom prst="rect">
            <a:avLst/>
          </a:prstGeom>
        </xdr:spPr>
      </xdr:pic>
      <xdr:sp macro="" textlink="">
        <xdr:nvSpPr>
          <xdr:cNvPr id="51" name="CaixaDeTexto 50">
            <a:extLst>
              <a:ext uri="{FF2B5EF4-FFF2-40B4-BE49-F238E27FC236}">
                <a16:creationId xmlns:a16="http://schemas.microsoft.com/office/drawing/2014/main" id="{00000000-0008-0000-1D00-000033000000}"/>
              </a:ext>
            </a:extLst>
          </xdr:cNvPr>
          <xdr:cNvSpPr txBox="1"/>
        </xdr:nvSpPr>
        <xdr:spPr>
          <a:xfrm>
            <a:off x="1419225" y="122872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52" name="Retângulo 51">
            <a:extLst>
              <a:ext uri="{FF2B5EF4-FFF2-40B4-BE49-F238E27FC236}">
                <a16:creationId xmlns:a16="http://schemas.microsoft.com/office/drawing/2014/main" id="{00000000-0008-0000-1D00-000034000000}"/>
              </a:ext>
            </a:extLst>
          </xdr:cNvPr>
          <xdr:cNvSpPr/>
        </xdr:nvSpPr>
        <xdr:spPr>
          <a:xfrm>
            <a:off x="1419225" y="12658725"/>
            <a:ext cx="2705100" cy="523875"/>
          </a:xfrm>
          <a:prstGeom prst="rect">
            <a:avLst/>
          </a:prstGeom>
          <a:solidFill>
            <a:srgbClr val="FF00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INGLÊS</a:t>
            </a:r>
          </a:p>
        </xdr:txBody>
      </xdr:sp>
    </xdr:grpSp>
    <xdr:clientData/>
  </xdr:twoCellAnchor>
  <xdr:twoCellAnchor>
    <xdr:from>
      <xdr:col>1</xdr:col>
      <xdr:colOff>0</xdr:colOff>
      <xdr:row>73</xdr:row>
      <xdr:rowOff>123825</xdr:rowOff>
    </xdr:from>
    <xdr:to>
      <xdr:col>8</xdr:col>
      <xdr:colOff>247650</xdr:colOff>
      <xdr:row>88</xdr:row>
      <xdr:rowOff>76200</xdr:rowOff>
    </xdr:to>
    <xdr:sp macro="" textlink="">
      <xdr:nvSpPr>
        <xdr:cNvPr id="53" name="Retângulo 52">
          <a:extLst>
            <a:ext uri="{FF2B5EF4-FFF2-40B4-BE49-F238E27FC236}">
              <a16:creationId xmlns:a16="http://schemas.microsoft.com/office/drawing/2014/main" id="{00000000-0008-0000-1D00-000035000000}"/>
            </a:ext>
          </a:extLst>
        </xdr:cNvPr>
        <xdr:cNvSpPr/>
      </xdr:nvSpPr>
      <xdr:spPr>
        <a:xfrm>
          <a:off x="180975" y="144684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76</xdr:row>
      <xdr:rowOff>28575</xdr:rowOff>
    </xdr:from>
    <xdr:ext cx="4438650" cy="1297919"/>
    <xdr:sp macro="" textlink="">
      <xdr:nvSpPr>
        <xdr:cNvPr id="54" name="CaixaDeTexto 53">
          <a:extLst>
            <a:ext uri="{FF2B5EF4-FFF2-40B4-BE49-F238E27FC236}">
              <a16:creationId xmlns:a16="http://schemas.microsoft.com/office/drawing/2014/main" id="{00000000-0008-0000-1D00-000036000000}"/>
            </a:ext>
          </a:extLst>
        </xdr:cNvPr>
        <xdr:cNvSpPr txBox="1"/>
      </xdr:nvSpPr>
      <xdr:spPr>
        <a:xfrm>
          <a:off x="4895850" y="1494472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a:t>
          </a:r>
          <a:r>
            <a:rPr lang="pt-BR" sz="1100" b="1" i="0">
              <a:solidFill>
                <a:schemeClr val="tx1"/>
              </a:solidFill>
              <a:effectLst/>
              <a:latin typeface="+mn-lt"/>
              <a:ea typeface="+mn-ea"/>
              <a:cs typeface="+mn-cs"/>
            </a:rPr>
            <a:t>totalmente atualizado</a:t>
          </a:r>
          <a:r>
            <a:rPr lang="pt-BR" sz="1100" b="0" i="0">
              <a:solidFill>
                <a:schemeClr val="tx1"/>
              </a:solidFill>
              <a:effectLst/>
              <a:latin typeface="+mn-lt"/>
              <a:ea typeface="+mn-ea"/>
              <a:cs typeface="+mn-cs"/>
            </a:rPr>
            <a:t>, com conteúdo simplificado para você acabar de vez com as dificuldades utilizando o EFD-Reinf (Escrituração Fiscal Digital de Retenções e Outras Informações Fiscais). O curso foi desenvolvido para quem já trabalha com o EFD-Reinf, com eSocial e para quem nunca utilizou nenhum destes sistemas. </a:t>
          </a:r>
          <a:endParaRPr lang="pt-BR">
            <a:effectLst/>
          </a:endParaRPr>
        </a:p>
      </xdr:txBody>
    </xdr:sp>
    <xdr:clientData/>
  </xdr:oneCellAnchor>
  <xdr:twoCellAnchor editAs="oneCell">
    <xdr:from>
      <xdr:col>8</xdr:col>
      <xdr:colOff>400050</xdr:colOff>
      <xdr:row>83</xdr:row>
      <xdr:rowOff>57150</xdr:rowOff>
    </xdr:from>
    <xdr:to>
      <xdr:col>10</xdr:col>
      <xdr:colOff>95250</xdr:colOff>
      <xdr:row>88</xdr:row>
      <xdr:rowOff>19050</xdr:rowOff>
    </xdr:to>
    <xdr:pic>
      <xdr:nvPicPr>
        <xdr:cNvPr id="55" name="Gráfico 54" descr="Lâmpada e engrenagem">
          <a:extLst>
            <a:ext uri="{FF2B5EF4-FFF2-40B4-BE49-F238E27FC236}">
              <a16:creationId xmlns:a16="http://schemas.microsoft.com/office/drawing/2014/main" id="{00000000-0008-0000-1D00-000037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4848225" y="16306800"/>
          <a:ext cx="914400" cy="914400"/>
        </a:xfrm>
        <a:prstGeom prst="rect">
          <a:avLst/>
        </a:prstGeom>
      </xdr:spPr>
    </xdr:pic>
    <xdr:clientData/>
  </xdr:twoCellAnchor>
  <xdr:oneCellAnchor>
    <xdr:from>
      <xdr:col>8</xdr:col>
      <xdr:colOff>485775</xdr:colOff>
      <xdr:row>73</xdr:row>
      <xdr:rowOff>133350</xdr:rowOff>
    </xdr:from>
    <xdr:ext cx="4476750" cy="374141"/>
    <xdr:sp macro="" textlink="">
      <xdr:nvSpPr>
        <xdr:cNvPr id="56" name="CaixaDeTexto 55">
          <a:extLst>
            <a:ext uri="{FF2B5EF4-FFF2-40B4-BE49-F238E27FC236}">
              <a16:creationId xmlns:a16="http://schemas.microsoft.com/office/drawing/2014/main" id="{00000000-0008-0000-1D00-000038000000}"/>
            </a:ext>
          </a:extLst>
        </xdr:cNvPr>
        <xdr:cNvSpPr txBox="1"/>
      </xdr:nvSpPr>
      <xdr:spPr>
        <a:xfrm>
          <a:off x="4933950" y="144780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EFD-REINF</a:t>
          </a:r>
        </a:p>
      </xdr:txBody>
    </xdr:sp>
    <xdr:clientData/>
  </xdr:oneCellAnchor>
  <xdr:twoCellAnchor>
    <xdr:from>
      <xdr:col>10</xdr:col>
      <xdr:colOff>352425</xdr:colOff>
      <xdr:row>84</xdr:row>
      <xdr:rowOff>9525</xdr:rowOff>
    </xdr:from>
    <xdr:to>
      <xdr:col>15</xdr:col>
      <xdr:colOff>47625</xdr:colOff>
      <xdr:row>86</xdr:row>
      <xdr:rowOff>142875</xdr:rowOff>
    </xdr:to>
    <xdr:sp macro="" textlink="">
      <xdr:nvSpPr>
        <xdr:cNvPr id="57" name="Retângulo: Cantos Arredondados 56">
          <a:hlinkClick xmlns:r="http://schemas.openxmlformats.org/officeDocument/2006/relationships" r:id="rId32"/>
          <a:extLst>
            <a:ext uri="{FF2B5EF4-FFF2-40B4-BE49-F238E27FC236}">
              <a16:creationId xmlns:a16="http://schemas.microsoft.com/office/drawing/2014/main" id="{00000000-0008-0000-1D00-000039000000}"/>
            </a:ext>
          </a:extLst>
        </xdr:cNvPr>
        <xdr:cNvSpPr/>
      </xdr:nvSpPr>
      <xdr:spPr>
        <a:xfrm>
          <a:off x="6019800" y="164496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74</xdr:row>
      <xdr:rowOff>142875</xdr:rowOff>
    </xdr:from>
    <xdr:to>
      <xdr:col>8</xdr:col>
      <xdr:colOff>28125</xdr:colOff>
      <xdr:row>87</xdr:row>
      <xdr:rowOff>67575</xdr:rowOff>
    </xdr:to>
    <xdr:grpSp>
      <xdr:nvGrpSpPr>
        <xdr:cNvPr id="58" name="Agrupar 57">
          <a:hlinkClick xmlns:r="http://schemas.openxmlformats.org/officeDocument/2006/relationships" r:id="rId32"/>
          <a:extLst>
            <a:ext uri="{FF2B5EF4-FFF2-40B4-BE49-F238E27FC236}">
              <a16:creationId xmlns:a16="http://schemas.microsoft.com/office/drawing/2014/main" id="{00000000-0008-0000-1D00-00003A000000}"/>
            </a:ext>
          </a:extLst>
        </xdr:cNvPr>
        <xdr:cNvGrpSpPr/>
      </xdr:nvGrpSpPr>
      <xdr:grpSpPr>
        <a:xfrm>
          <a:off x="419100" y="14678025"/>
          <a:ext cx="4057200" cy="2401200"/>
          <a:chOff x="419100" y="14678025"/>
          <a:chExt cx="4057200" cy="2401200"/>
        </a:xfrm>
      </xdr:grpSpPr>
      <xdr:sp macro="" textlink="">
        <xdr:nvSpPr>
          <xdr:cNvPr id="59" name="Retângulo 58">
            <a:extLst>
              <a:ext uri="{FF2B5EF4-FFF2-40B4-BE49-F238E27FC236}">
                <a16:creationId xmlns:a16="http://schemas.microsoft.com/office/drawing/2014/main" id="{00000000-0008-0000-1D00-00003B000000}"/>
              </a:ext>
            </a:extLst>
          </xdr:cNvPr>
          <xdr:cNvSpPr/>
        </xdr:nvSpPr>
        <xdr:spPr>
          <a:xfrm>
            <a:off x="419100" y="14678025"/>
            <a:ext cx="4057200" cy="2401200"/>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60" name="Gráfico 59" descr="Alvo">
            <a:extLst>
              <a:ext uri="{FF2B5EF4-FFF2-40B4-BE49-F238E27FC236}">
                <a16:creationId xmlns:a16="http://schemas.microsoft.com/office/drawing/2014/main" id="{00000000-0008-0000-1D00-00003C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rcRect/>
          <a:stretch/>
        </xdr:blipFill>
        <xdr:spPr>
          <a:xfrm>
            <a:off x="581025" y="15401925"/>
            <a:ext cx="914400" cy="914400"/>
          </a:xfrm>
          <a:prstGeom prst="rect">
            <a:avLst/>
          </a:prstGeom>
        </xdr:spPr>
      </xdr:pic>
      <xdr:sp macro="" textlink="">
        <xdr:nvSpPr>
          <xdr:cNvPr id="61" name="CaixaDeTexto 60">
            <a:extLst>
              <a:ext uri="{FF2B5EF4-FFF2-40B4-BE49-F238E27FC236}">
                <a16:creationId xmlns:a16="http://schemas.microsoft.com/office/drawing/2014/main" id="{00000000-0008-0000-1D00-00003D000000}"/>
              </a:ext>
            </a:extLst>
          </xdr:cNvPr>
          <xdr:cNvSpPr txBox="1"/>
        </xdr:nvSpPr>
        <xdr:spPr>
          <a:xfrm>
            <a:off x="1419225" y="154114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62" name="Retângulo 61">
            <a:extLst>
              <a:ext uri="{FF2B5EF4-FFF2-40B4-BE49-F238E27FC236}">
                <a16:creationId xmlns:a16="http://schemas.microsoft.com/office/drawing/2014/main" id="{00000000-0008-0000-1D00-00003E000000}"/>
              </a:ext>
            </a:extLst>
          </xdr:cNvPr>
          <xdr:cNvSpPr/>
        </xdr:nvSpPr>
        <xdr:spPr>
          <a:xfrm>
            <a:off x="1419225" y="1578292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EFD-REINF</a:t>
            </a:r>
          </a:p>
        </xdr:txBody>
      </xdr:sp>
    </xdr:grpSp>
    <xdr:clientData/>
  </xdr:twoCellAnchor>
  <xdr:twoCellAnchor>
    <xdr:from>
      <xdr:col>1</xdr:col>
      <xdr:colOff>0</xdr:colOff>
      <xdr:row>90</xdr:row>
      <xdr:rowOff>9525</xdr:rowOff>
    </xdr:from>
    <xdr:to>
      <xdr:col>8</xdr:col>
      <xdr:colOff>247650</xdr:colOff>
      <xdr:row>104</xdr:row>
      <xdr:rowOff>152400</xdr:rowOff>
    </xdr:to>
    <xdr:sp macro="" textlink="">
      <xdr:nvSpPr>
        <xdr:cNvPr id="63" name="Retângulo 62">
          <a:extLst>
            <a:ext uri="{FF2B5EF4-FFF2-40B4-BE49-F238E27FC236}">
              <a16:creationId xmlns:a16="http://schemas.microsoft.com/office/drawing/2014/main" id="{00000000-0008-0000-1D00-00003F000000}"/>
            </a:ext>
          </a:extLst>
        </xdr:cNvPr>
        <xdr:cNvSpPr/>
      </xdr:nvSpPr>
      <xdr:spPr>
        <a:xfrm>
          <a:off x="180975" y="1759267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92</xdr:row>
      <xdr:rowOff>104775</xdr:rowOff>
    </xdr:from>
    <xdr:ext cx="4438650" cy="1125693"/>
    <xdr:sp macro="" textlink="">
      <xdr:nvSpPr>
        <xdr:cNvPr id="64" name="CaixaDeTexto 63">
          <a:extLst>
            <a:ext uri="{FF2B5EF4-FFF2-40B4-BE49-F238E27FC236}">
              <a16:creationId xmlns:a16="http://schemas.microsoft.com/office/drawing/2014/main" id="{00000000-0008-0000-1D00-000040000000}"/>
            </a:ext>
          </a:extLst>
        </xdr:cNvPr>
        <xdr:cNvSpPr txBox="1"/>
      </xdr:nvSpPr>
      <xdr:spPr>
        <a:xfrm>
          <a:off x="4895850" y="18068925"/>
          <a:ext cx="443865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Curso totalmente atualizado, com conteúdo simplificado para você acabar de vez com as dificuldades utilizando o eSocial. O curso foi desenvolvido para quem já trabalha com o eSocial e para quem nunca utilizou o sistema. O melhor custo-benefício do mercado!</a:t>
          </a:r>
          <a:endParaRPr lang="pt-BR">
            <a:effectLst/>
          </a:endParaRPr>
        </a:p>
      </xdr:txBody>
    </xdr:sp>
    <xdr:clientData/>
  </xdr:oneCellAnchor>
  <xdr:twoCellAnchor editAs="oneCell">
    <xdr:from>
      <xdr:col>8</xdr:col>
      <xdr:colOff>400050</xdr:colOff>
      <xdr:row>99</xdr:row>
      <xdr:rowOff>133350</xdr:rowOff>
    </xdr:from>
    <xdr:to>
      <xdr:col>10</xdr:col>
      <xdr:colOff>95250</xdr:colOff>
      <xdr:row>104</xdr:row>
      <xdr:rowOff>95250</xdr:rowOff>
    </xdr:to>
    <xdr:pic>
      <xdr:nvPicPr>
        <xdr:cNvPr id="65" name="Gráfico 64" descr="Cabeça com engrenagens">
          <a:extLst>
            <a:ext uri="{FF2B5EF4-FFF2-40B4-BE49-F238E27FC236}">
              <a16:creationId xmlns:a16="http://schemas.microsoft.com/office/drawing/2014/main" id="{00000000-0008-0000-1D00-00004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rcRect/>
        <a:stretch/>
      </xdr:blipFill>
      <xdr:spPr>
        <a:xfrm>
          <a:off x="4848225" y="19431000"/>
          <a:ext cx="914400" cy="914400"/>
        </a:xfrm>
        <a:prstGeom prst="rect">
          <a:avLst/>
        </a:prstGeom>
      </xdr:spPr>
    </xdr:pic>
    <xdr:clientData/>
  </xdr:twoCellAnchor>
  <xdr:oneCellAnchor>
    <xdr:from>
      <xdr:col>8</xdr:col>
      <xdr:colOff>485775</xdr:colOff>
      <xdr:row>90</xdr:row>
      <xdr:rowOff>19050</xdr:rowOff>
    </xdr:from>
    <xdr:ext cx="4476750" cy="374141"/>
    <xdr:sp macro="" textlink="">
      <xdr:nvSpPr>
        <xdr:cNvPr id="66" name="CaixaDeTexto 65">
          <a:extLst>
            <a:ext uri="{FF2B5EF4-FFF2-40B4-BE49-F238E27FC236}">
              <a16:creationId xmlns:a16="http://schemas.microsoft.com/office/drawing/2014/main" id="{00000000-0008-0000-1D00-000042000000}"/>
            </a:ext>
          </a:extLst>
        </xdr:cNvPr>
        <xdr:cNvSpPr txBox="1"/>
      </xdr:nvSpPr>
      <xdr:spPr>
        <a:xfrm>
          <a:off x="4933950" y="1760220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 Online de eSocial</a:t>
          </a:r>
        </a:p>
      </xdr:txBody>
    </xdr:sp>
    <xdr:clientData/>
  </xdr:oneCellAnchor>
  <xdr:twoCellAnchor>
    <xdr:from>
      <xdr:col>10</xdr:col>
      <xdr:colOff>352425</xdr:colOff>
      <xdr:row>100</xdr:row>
      <xdr:rowOff>85725</xdr:rowOff>
    </xdr:from>
    <xdr:to>
      <xdr:col>15</xdr:col>
      <xdr:colOff>47625</xdr:colOff>
      <xdr:row>103</xdr:row>
      <xdr:rowOff>28575</xdr:rowOff>
    </xdr:to>
    <xdr:sp macro="" textlink="">
      <xdr:nvSpPr>
        <xdr:cNvPr id="67" name="Retângulo: Cantos Arredondados 66">
          <a:hlinkClick xmlns:r="http://schemas.openxmlformats.org/officeDocument/2006/relationships" r:id="rId37"/>
          <a:extLst>
            <a:ext uri="{FF2B5EF4-FFF2-40B4-BE49-F238E27FC236}">
              <a16:creationId xmlns:a16="http://schemas.microsoft.com/office/drawing/2014/main" id="{00000000-0008-0000-1D00-000043000000}"/>
            </a:ext>
          </a:extLst>
        </xdr:cNvPr>
        <xdr:cNvSpPr/>
      </xdr:nvSpPr>
      <xdr:spPr>
        <a:xfrm>
          <a:off x="6019800" y="1957387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91</xdr:row>
      <xdr:rowOff>28575</xdr:rowOff>
    </xdr:from>
    <xdr:to>
      <xdr:col>8</xdr:col>
      <xdr:colOff>28125</xdr:colOff>
      <xdr:row>103</xdr:row>
      <xdr:rowOff>143775</xdr:rowOff>
    </xdr:to>
    <xdr:grpSp>
      <xdr:nvGrpSpPr>
        <xdr:cNvPr id="68" name="Agrupar 67">
          <a:hlinkClick xmlns:r="http://schemas.openxmlformats.org/officeDocument/2006/relationships" r:id="rId37"/>
          <a:extLst>
            <a:ext uri="{FF2B5EF4-FFF2-40B4-BE49-F238E27FC236}">
              <a16:creationId xmlns:a16="http://schemas.microsoft.com/office/drawing/2014/main" id="{00000000-0008-0000-1D00-000044000000}"/>
            </a:ext>
          </a:extLst>
        </xdr:cNvPr>
        <xdr:cNvGrpSpPr/>
      </xdr:nvGrpSpPr>
      <xdr:grpSpPr>
        <a:xfrm>
          <a:off x="419100" y="17802225"/>
          <a:ext cx="4057200" cy="2401200"/>
          <a:chOff x="419100" y="17802225"/>
          <a:chExt cx="4057200" cy="2401200"/>
        </a:xfrm>
      </xdr:grpSpPr>
      <xdr:sp macro="" textlink="">
        <xdr:nvSpPr>
          <xdr:cNvPr id="69" name="Retângulo 68">
            <a:extLst>
              <a:ext uri="{FF2B5EF4-FFF2-40B4-BE49-F238E27FC236}">
                <a16:creationId xmlns:a16="http://schemas.microsoft.com/office/drawing/2014/main" id="{00000000-0008-0000-1D00-000045000000}"/>
              </a:ext>
            </a:extLst>
          </xdr:cNvPr>
          <xdr:cNvSpPr/>
        </xdr:nvSpPr>
        <xdr:spPr>
          <a:xfrm>
            <a:off x="419100" y="17802225"/>
            <a:ext cx="4057200" cy="2401200"/>
          </a:xfrm>
          <a:prstGeom prst="rect">
            <a:avLst/>
          </a:prstGeom>
          <a:solidFill>
            <a:srgbClr val="A500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70" name="Gráfico 69" descr="Livros">
            <a:extLst>
              <a:ext uri="{FF2B5EF4-FFF2-40B4-BE49-F238E27FC236}">
                <a16:creationId xmlns:a16="http://schemas.microsoft.com/office/drawing/2014/main" id="{00000000-0008-0000-1D00-000046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rcRect/>
          <a:stretch/>
        </xdr:blipFill>
        <xdr:spPr>
          <a:xfrm>
            <a:off x="581025" y="18526125"/>
            <a:ext cx="914400" cy="914400"/>
          </a:xfrm>
          <a:prstGeom prst="rect">
            <a:avLst/>
          </a:prstGeom>
        </xdr:spPr>
      </xdr:pic>
      <xdr:sp macro="" textlink="">
        <xdr:nvSpPr>
          <xdr:cNvPr id="71" name="CaixaDeTexto 70">
            <a:extLst>
              <a:ext uri="{FF2B5EF4-FFF2-40B4-BE49-F238E27FC236}">
                <a16:creationId xmlns:a16="http://schemas.microsoft.com/office/drawing/2014/main" id="{00000000-0008-0000-1D00-000047000000}"/>
              </a:ext>
            </a:extLst>
          </xdr:cNvPr>
          <xdr:cNvSpPr txBox="1"/>
        </xdr:nvSpPr>
        <xdr:spPr>
          <a:xfrm>
            <a:off x="1419225" y="1853565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72" name="Retângulo 71">
            <a:extLst>
              <a:ext uri="{FF2B5EF4-FFF2-40B4-BE49-F238E27FC236}">
                <a16:creationId xmlns:a16="http://schemas.microsoft.com/office/drawing/2014/main" id="{00000000-0008-0000-1D00-000048000000}"/>
              </a:ext>
            </a:extLst>
          </xdr:cNvPr>
          <xdr:cNvSpPr/>
        </xdr:nvSpPr>
        <xdr:spPr>
          <a:xfrm>
            <a:off x="1419225" y="18907125"/>
            <a:ext cx="2705100" cy="523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A50021"/>
                </a:solidFill>
                <a:latin typeface="Arial Black" panose="020B0A04020102020204" pitchFamily="34" charset="0"/>
              </a:rPr>
              <a:t>ESOCIAL</a:t>
            </a:r>
          </a:p>
        </xdr:txBody>
      </xdr:sp>
    </xdr:grpSp>
    <xdr:clientData/>
  </xdr:twoCellAnchor>
  <xdr:twoCellAnchor>
    <xdr:from>
      <xdr:col>1</xdr:col>
      <xdr:colOff>0</xdr:colOff>
      <xdr:row>106</xdr:row>
      <xdr:rowOff>66675</xdr:rowOff>
    </xdr:from>
    <xdr:to>
      <xdr:col>8</xdr:col>
      <xdr:colOff>247650</xdr:colOff>
      <xdr:row>121</xdr:row>
      <xdr:rowOff>19050</xdr:rowOff>
    </xdr:to>
    <xdr:sp macro="" textlink="">
      <xdr:nvSpPr>
        <xdr:cNvPr id="73" name="Retângulo 72">
          <a:extLst>
            <a:ext uri="{FF2B5EF4-FFF2-40B4-BE49-F238E27FC236}">
              <a16:creationId xmlns:a16="http://schemas.microsoft.com/office/drawing/2014/main" id="{00000000-0008-0000-1D00-000049000000}"/>
            </a:ext>
          </a:extLst>
        </xdr:cNvPr>
        <xdr:cNvSpPr/>
      </xdr:nvSpPr>
      <xdr:spPr>
        <a:xfrm>
          <a:off x="180975" y="206978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108</xdr:row>
      <xdr:rowOff>161925</xdr:rowOff>
    </xdr:from>
    <xdr:ext cx="4438650" cy="1297919"/>
    <xdr:sp macro="" textlink="">
      <xdr:nvSpPr>
        <xdr:cNvPr id="74" name="CaixaDeTexto 73">
          <a:extLst>
            <a:ext uri="{FF2B5EF4-FFF2-40B4-BE49-F238E27FC236}">
              <a16:creationId xmlns:a16="http://schemas.microsoft.com/office/drawing/2014/main" id="{00000000-0008-0000-1D00-00004A000000}"/>
            </a:ext>
          </a:extLst>
        </xdr:cNvPr>
        <xdr:cNvSpPr txBox="1"/>
      </xdr:nvSpPr>
      <xdr:spPr>
        <a:xfrm>
          <a:off x="4895850" y="211740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Departamento Pessoal conta com certificado de conclusão reconhecido de 10 horas para que você possa utilizar em seu currículo para conseguir chegar mais longe na sua carreira! O certificado é reconhecido por milhares de empresas e instituições e também serve como comprovante de qualificação profissional.</a:t>
          </a:r>
          <a:endParaRPr lang="pt-BR">
            <a:effectLst/>
          </a:endParaRPr>
        </a:p>
      </xdr:txBody>
    </xdr:sp>
    <xdr:clientData/>
  </xdr:oneCellAnchor>
  <xdr:twoCellAnchor editAs="oneCell">
    <xdr:from>
      <xdr:col>8</xdr:col>
      <xdr:colOff>400050</xdr:colOff>
      <xdr:row>116</xdr:row>
      <xdr:rowOff>0</xdr:rowOff>
    </xdr:from>
    <xdr:to>
      <xdr:col>10</xdr:col>
      <xdr:colOff>95250</xdr:colOff>
      <xdr:row>120</xdr:row>
      <xdr:rowOff>152400</xdr:rowOff>
    </xdr:to>
    <xdr:pic>
      <xdr:nvPicPr>
        <xdr:cNvPr id="75" name="Gráfico 74" descr="Manual">
          <a:extLst>
            <a:ext uri="{FF2B5EF4-FFF2-40B4-BE49-F238E27FC236}">
              <a16:creationId xmlns:a16="http://schemas.microsoft.com/office/drawing/2014/main" id="{00000000-0008-0000-1D00-00004B000000}"/>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 uri="{96DAC541-7B7A-43D3-8B79-37D633B846F1}">
              <asvg:svgBlip xmlns:asvg="http://schemas.microsoft.com/office/drawing/2016/SVG/main" r:embed="rId41"/>
            </a:ext>
          </a:extLst>
        </a:blip>
        <a:srcRect/>
        <a:stretch/>
      </xdr:blipFill>
      <xdr:spPr>
        <a:xfrm>
          <a:off x="4848225" y="22536150"/>
          <a:ext cx="914400" cy="914400"/>
        </a:xfrm>
        <a:prstGeom prst="rect">
          <a:avLst/>
        </a:prstGeom>
      </xdr:spPr>
    </xdr:pic>
    <xdr:clientData/>
  </xdr:twoCellAnchor>
  <xdr:oneCellAnchor>
    <xdr:from>
      <xdr:col>8</xdr:col>
      <xdr:colOff>485775</xdr:colOff>
      <xdr:row>106</xdr:row>
      <xdr:rowOff>76200</xdr:rowOff>
    </xdr:from>
    <xdr:ext cx="4476750" cy="374141"/>
    <xdr:sp macro="" textlink="">
      <xdr:nvSpPr>
        <xdr:cNvPr id="76" name="CaixaDeTexto 75">
          <a:extLst>
            <a:ext uri="{FF2B5EF4-FFF2-40B4-BE49-F238E27FC236}">
              <a16:creationId xmlns:a16="http://schemas.microsoft.com/office/drawing/2014/main" id="{00000000-0008-0000-1D00-00004C000000}"/>
            </a:ext>
          </a:extLst>
        </xdr:cNvPr>
        <xdr:cNvSpPr txBox="1"/>
      </xdr:nvSpPr>
      <xdr:spPr>
        <a:xfrm>
          <a:off x="4933950" y="207073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Departamento Pessoal</a:t>
          </a:r>
          <a:endParaRPr lang="pt-BR" sz="1800" b="1">
            <a:solidFill>
              <a:schemeClr val="bg1"/>
            </a:solidFill>
          </a:endParaRPr>
        </a:p>
      </xdr:txBody>
    </xdr:sp>
    <xdr:clientData/>
  </xdr:oneCellAnchor>
  <xdr:twoCellAnchor>
    <xdr:from>
      <xdr:col>10</xdr:col>
      <xdr:colOff>352425</xdr:colOff>
      <xdr:row>116</xdr:row>
      <xdr:rowOff>142875</xdr:rowOff>
    </xdr:from>
    <xdr:to>
      <xdr:col>15</xdr:col>
      <xdr:colOff>47625</xdr:colOff>
      <xdr:row>119</xdr:row>
      <xdr:rowOff>85725</xdr:rowOff>
    </xdr:to>
    <xdr:sp macro="" textlink="">
      <xdr:nvSpPr>
        <xdr:cNvPr id="77" name="Retângulo: Cantos Arredondados 76">
          <a:hlinkClick xmlns:r="http://schemas.openxmlformats.org/officeDocument/2006/relationships" r:id="rId42"/>
          <a:extLst>
            <a:ext uri="{FF2B5EF4-FFF2-40B4-BE49-F238E27FC236}">
              <a16:creationId xmlns:a16="http://schemas.microsoft.com/office/drawing/2014/main" id="{00000000-0008-0000-1D00-00004D000000}"/>
            </a:ext>
          </a:extLst>
        </xdr:cNvPr>
        <xdr:cNvSpPr/>
      </xdr:nvSpPr>
      <xdr:spPr>
        <a:xfrm>
          <a:off x="6019800" y="226790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107</xdr:row>
      <xdr:rowOff>85725</xdr:rowOff>
    </xdr:from>
    <xdr:to>
      <xdr:col>8</xdr:col>
      <xdr:colOff>28125</xdr:colOff>
      <xdr:row>120</xdr:row>
      <xdr:rowOff>10425</xdr:rowOff>
    </xdr:to>
    <xdr:grpSp>
      <xdr:nvGrpSpPr>
        <xdr:cNvPr id="78" name="Agrupar 77">
          <a:hlinkClick xmlns:r="http://schemas.openxmlformats.org/officeDocument/2006/relationships" r:id="rId42"/>
          <a:extLst>
            <a:ext uri="{FF2B5EF4-FFF2-40B4-BE49-F238E27FC236}">
              <a16:creationId xmlns:a16="http://schemas.microsoft.com/office/drawing/2014/main" id="{00000000-0008-0000-1D00-00004E000000}"/>
            </a:ext>
          </a:extLst>
        </xdr:cNvPr>
        <xdr:cNvGrpSpPr/>
      </xdr:nvGrpSpPr>
      <xdr:grpSpPr>
        <a:xfrm>
          <a:off x="419100" y="20907375"/>
          <a:ext cx="4057200" cy="2401200"/>
          <a:chOff x="419100" y="20907375"/>
          <a:chExt cx="4057200" cy="2401200"/>
        </a:xfrm>
      </xdr:grpSpPr>
      <xdr:sp macro="" textlink="">
        <xdr:nvSpPr>
          <xdr:cNvPr id="79" name="Retângulo 78">
            <a:extLst>
              <a:ext uri="{FF2B5EF4-FFF2-40B4-BE49-F238E27FC236}">
                <a16:creationId xmlns:a16="http://schemas.microsoft.com/office/drawing/2014/main" id="{00000000-0008-0000-1D00-00004F000000}"/>
              </a:ext>
            </a:extLst>
          </xdr:cNvPr>
          <xdr:cNvSpPr/>
        </xdr:nvSpPr>
        <xdr:spPr>
          <a:xfrm>
            <a:off x="419100" y="20907375"/>
            <a:ext cx="4057200" cy="2401200"/>
          </a:xfrm>
          <a:prstGeom prst="rect">
            <a:avLst/>
          </a:prstGeom>
          <a:solidFill>
            <a:srgbClr val="80008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80" name="Gráfico 79" descr="Matemática">
            <a:extLst>
              <a:ext uri="{FF2B5EF4-FFF2-40B4-BE49-F238E27FC236}">
                <a16:creationId xmlns:a16="http://schemas.microsoft.com/office/drawing/2014/main" id="{00000000-0008-0000-1D00-000050000000}"/>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rcRect/>
          <a:stretch/>
        </xdr:blipFill>
        <xdr:spPr>
          <a:xfrm>
            <a:off x="581025" y="21631275"/>
            <a:ext cx="914400" cy="914400"/>
          </a:xfrm>
          <a:prstGeom prst="rect">
            <a:avLst/>
          </a:prstGeom>
        </xdr:spPr>
      </xdr:pic>
      <xdr:sp macro="" textlink="">
        <xdr:nvSpPr>
          <xdr:cNvPr id="81" name="CaixaDeTexto 80">
            <a:extLst>
              <a:ext uri="{FF2B5EF4-FFF2-40B4-BE49-F238E27FC236}">
                <a16:creationId xmlns:a16="http://schemas.microsoft.com/office/drawing/2014/main" id="{00000000-0008-0000-1D00-000051000000}"/>
              </a:ext>
            </a:extLst>
          </xdr:cNvPr>
          <xdr:cNvSpPr txBox="1"/>
        </xdr:nvSpPr>
        <xdr:spPr>
          <a:xfrm>
            <a:off x="1419225" y="216408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82" name="Retângulo 81">
            <a:extLst>
              <a:ext uri="{FF2B5EF4-FFF2-40B4-BE49-F238E27FC236}">
                <a16:creationId xmlns:a16="http://schemas.microsoft.com/office/drawing/2014/main" id="{00000000-0008-0000-1D00-000052000000}"/>
              </a:ext>
            </a:extLst>
          </xdr:cNvPr>
          <xdr:cNvSpPr/>
        </xdr:nvSpPr>
        <xdr:spPr>
          <a:xfrm>
            <a:off x="1419225" y="22012275"/>
            <a:ext cx="2705100" cy="6953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rgbClr val="800080"/>
                </a:solidFill>
                <a:latin typeface="Arial Black" panose="020B0A04020102020204" pitchFamily="34" charset="0"/>
              </a:rPr>
              <a:t>DEPARTAMENTO PESSOAL</a:t>
            </a:r>
          </a:p>
        </xdr:txBody>
      </xdr:sp>
    </xdr:grpSp>
    <xdr:clientData/>
  </xdr:twoCellAnchor>
  <xdr:twoCellAnchor>
    <xdr:from>
      <xdr:col>1</xdr:col>
      <xdr:colOff>0</xdr:colOff>
      <xdr:row>122</xdr:row>
      <xdr:rowOff>142875</xdr:rowOff>
    </xdr:from>
    <xdr:to>
      <xdr:col>8</xdr:col>
      <xdr:colOff>247650</xdr:colOff>
      <xdr:row>137</xdr:row>
      <xdr:rowOff>95250</xdr:rowOff>
    </xdr:to>
    <xdr:sp macro="" textlink="">
      <xdr:nvSpPr>
        <xdr:cNvPr id="83" name="Retângulo 82">
          <a:extLst>
            <a:ext uri="{FF2B5EF4-FFF2-40B4-BE49-F238E27FC236}">
              <a16:creationId xmlns:a16="http://schemas.microsoft.com/office/drawing/2014/main" id="{00000000-0008-0000-1D00-000053000000}"/>
            </a:ext>
          </a:extLst>
        </xdr:cNvPr>
        <xdr:cNvSpPr/>
      </xdr:nvSpPr>
      <xdr:spPr>
        <a:xfrm>
          <a:off x="180975" y="23822025"/>
          <a:ext cx="4514850" cy="2809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8</xdr:col>
      <xdr:colOff>447675</xdr:colOff>
      <xdr:row>125</xdr:row>
      <xdr:rowOff>47625</xdr:rowOff>
    </xdr:from>
    <xdr:ext cx="4438650" cy="1297919"/>
    <xdr:sp macro="" textlink="">
      <xdr:nvSpPr>
        <xdr:cNvPr id="84" name="CaixaDeTexto 83">
          <a:extLst>
            <a:ext uri="{FF2B5EF4-FFF2-40B4-BE49-F238E27FC236}">
              <a16:creationId xmlns:a16="http://schemas.microsoft.com/office/drawing/2014/main" id="{00000000-0008-0000-1D00-000054000000}"/>
            </a:ext>
          </a:extLst>
        </xdr:cNvPr>
        <xdr:cNvSpPr txBox="1"/>
      </xdr:nvSpPr>
      <xdr:spPr>
        <a:xfrm>
          <a:off x="4895850" y="24298275"/>
          <a:ext cx="443865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i="0">
              <a:solidFill>
                <a:schemeClr val="tx1"/>
              </a:solidFill>
              <a:effectLst/>
              <a:latin typeface="+mn-lt"/>
              <a:ea typeface="+mn-ea"/>
              <a:cs typeface="+mn-cs"/>
            </a:rPr>
            <a:t>Curso com CERTIFICADO reconhecido!</a:t>
          </a:r>
          <a:endParaRPr lang="pt-BR">
            <a:effectLst/>
          </a:endParaRPr>
        </a:p>
        <a:p>
          <a:endParaRPr lang="pt-BR" sz="1100" b="0" i="0">
            <a:solidFill>
              <a:schemeClr val="tx1"/>
            </a:solidFill>
            <a:effectLst/>
            <a:latin typeface="+mn-lt"/>
            <a:ea typeface="+mn-ea"/>
            <a:cs typeface="+mn-cs"/>
          </a:endParaRPr>
        </a:p>
        <a:p>
          <a:r>
            <a:rPr lang="pt-BR" sz="1100" b="0" i="0">
              <a:solidFill>
                <a:schemeClr val="tx1"/>
              </a:solidFill>
              <a:effectLst/>
              <a:latin typeface="+mn-lt"/>
              <a:ea typeface="+mn-ea"/>
              <a:cs typeface="+mn-cs"/>
            </a:rPr>
            <a:t>O curso online de Analista Fiscal possui certificado de conclusão reconhecido, de acordo com a lei nº 9394/96. O curso possui aulas práticas e teóricas incríveis e você poderá utilizar o certificado para enriquecer o seu currículo, para comprovação de qualificação profissional e horas complementares. O certificado é reconhecido em todo o Brasil.</a:t>
          </a:r>
          <a:endParaRPr lang="pt-BR">
            <a:effectLst/>
          </a:endParaRPr>
        </a:p>
      </xdr:txBody>
    </xdr:sp>
    <xdr:clientData/>
  </xdr:oneCellAnchor>
  <xdr:twoCellAnchor editAs="oneCell">
    <xdr:from>
      <xdr:col>8</xdr:col>
      <xdr:colOff>400050</xdr:colOff>
      <xdr:row>132</xdr:row>
      <xdr:rowOff>76200</xdr:rowOff>
    </xdr:from>
    <xdr:to>
      <xdr:col>10</xdr:col>
      <xdr:colOff>95250</xdr:colOff>
      <xdr:row>137</xdr:row>
      <xdr:rowOff>38100</xdr:rowOff>
    </xdr:to>
    <xdr:pic>
      <xdr:nvPicPr>
        <xdr:cNvPr id="85" name="Gráfico 84" descr="Dinheiro">
          <a:extLst>
            <a:ext uri="{FF2B5EF4-FFF2-40B4-BE49-F238E27FC236}">
              <a16:creationId xmlns:a16="http://schemas.microsoft.com/office/drawing/2014/main" id="{00000000-0008-0000-1D00-000055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rcRect/>
        <a:stretch/>
      </xdr:blipFill>
      <xdr:spPr>
        <a:xfrm>
          <a:off x="4848225" y="25660350"/>
          <a:ext cx="914400" cy="914400"/>
        </a:xfrm>
        <a:prstGeom prst="rect">
          <a:avLst/>
        </a:prstGeom>
      </xdr:spPr>
    </xdr:pic>
    <xdr:clientData/>
  </xdr:twoCellAnchor>
  <xdr:oneCellAnchor>
    <xdr:from>
      <xdr:col>8</xdr:col>
      <xdr:colOff>485775</xdr:colOff>
      <xdr:row>122</xdr:row>
      <xdr:rowOff>152400</xdr:rowOff>
    </xdr:from>
    <xdr:ext cx="4476750" cy="374141"/>
    <xdr:sp macro="" textlink="">
      <xdr:nvSpPr>
        <xdr:cNvPr id="86" name="CaixaDeTexto 85">
          <a:extLst>
            <a:ext uri="{FF2B5EF4-FFF2-40B4-BE49-F238E27FC236}">
              <a16:creationId xmlns:a16="http://schemas.microsoft.com/office/drawing/2014/main" id="{00000000-0008-0000-1D00-000056000000}"/>
            </a:ext>
          </a:extLst>
        </xdr:cNvPr>
        <xdr:cNvSpPr txBox="1"/>
      </xdr:nvSpPr>
      <xdr:spPr>
        <a:xfrm>
          <a:off x="4933950" y="23831550"/>
          <a:ext cx="4476750" cy="374141"/>
        </a:xfrm>
        <a:prstGeom prst="rect">
          <a:avLst/>
        </a:prstGeom>
        <a:solidFill>
          <a:srgbClr val="FF2F2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800" b="1">
              <a:solidFill>
                <a:schemeClr val="bg1"/>
              </a:solidFill>
            </a:rPr>
            <a:t>Curso</a:t>
          </a:r>
          <a:r>
            <a:rPr lang="pt-BR" sz="1800" b="1" baseline="0">
              <a:solidFill>
                <a:schemeClr val="bg1"/>
              </a:solidFill>
            </a:rPr>
            <a:t> Online de Analista Fiscal</a:t>
          </a:r>
          <a:endParaRPr lang="pt-BR" sz="1800" b="1">
            <a:solidFill>
              <a:schemeClr val="bg1"/>
            </a:solidFill>
          </a:endParaRPr>
        </a:p>
      </xdr:txBody>
    </xdr:sp>
    <xdr:clientData/>
  </xdr:oneCellAnchor>
  <xdr:twoCellAnchor>
    <xdr:from>
      <xdr:col>10</xdr:col>
      <xdr:colOff>352425</xdr:colOff>
      <xdr:row>133</xdr:row>
      <xdr:rowOff>28575</xdr:rowOff>
    </xdr:from>
    <xdr:to>
      <xdr:col>15</xdr:col>
      <xdr:colOff>47625</xdr:colOff>
      <xdr:row>135</xdr:row>
      <xdr:rowOff>161925</xdr:rowOff>
    </xdr:to>
    <xdr:sp macro="" textlink="">
      <xdr:nvSpPr>
        <xdr:cNvPr id="87" name="Retângulo: Cantos Arredondados 86">
          <a:hlinkClick xmlns:r="http://schemas.openxmlformats.org/officeDocument/2006/relationships" r:id="rId11"/>
          <a:extLst>
            <a:ext uri="{FF2B5EF4-FFF2-40B4-BE49-F238E27FC236}">
              <a16:creationId xmlns:a16="http://schemas.microsoft.com/office/drawing/2014/main" id="{00000000-0008-0000-1D00-000057000000}"/>
            </a:ext>
          </a:extLst>
        </xdr:cNvPr>
        <xdr:cNvSpPr/>
      </xdr:nvSpPr>
      <xdr:spPr>
        <a:xfrm>
          <a:off x="6019800" y="25803225"/>
          <a:ext cx="2743200" cy="514350"/>
        </a:xfrm>
        <a:prstGeom prst="round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t>Clique Aqui</a:t>
          </a:r>
        </a:p>
      </xdr:txBody>
    </xdr:sp>
    <xdr:clientData/>
  </xdr:twoCellAnchor>
  <xdr:twoCellAnchor>
    <xdr:from>
      <xdr:col>1</xdr:col>
      <xdr:colOff>238125</xdr:colOff>
      <xdr:row>123</xdr:row>
      <xdr:rowOff>161925</xdr:rowOff>
    </xdr:from>
    <xdr:to>
      <xdr:col>8</xdr:col>
      <xdr:colOff>28125</xdr:colOff>
      <xdr:row>136</xdr:row>
      <xdr:rowOff>86625</xdr:rowOff>
    </xdr:to>
    <xdr:grpSp>
      <xdr:nvGrpSpPr>
        <xdr:cNvPr id="88" name="Agrupar 87">
          <a:hlinkClick xmlns:r="http://schemas.openxmlformats.org/officeDocument/2006/relationships" r:id="rId11"/>
          <a:extLst>
            <a:ext uri="{FF2B5EF4-FFF2-40B4-BE49-F238E27FC236}">
              <a16:creationId xmlns:a16="http://schemas.microsoft.com/office/drawing/2014/main" id="{00000000-0008-0000-1D00-000058000000}"/>
            </a:ext>
          </a:extLst>
        </xdr:cNvPr>
        <xdr:cNvGrpSpPr/>
      </xdr:nvGrpSpPr>
      <xdr:grpSpPr>
        <a:xfrm>
          <a:off x="419100" y="24031575"/>
          <a:ext cx="4057200" cy="2401200"/>
          <a:chOff x="419100" y="24031575"/>
          <a:chExt cx="4057200" cy="2401200"/>
        </a:xfrm>
      </xdr:grpSpPr>
      <xdr:sp macro="" textlink="">
        <xdr:nvSpPr>
          <xdr:cNvPr id="89" name="Retângulo 88">
            <a:extLst>
              <a:ext uri="{FF2B5EF4-FFF2-40B4-BE49-F238E27FC236}">
                <a16:creationId xmlns:a16="http://schemas.microsoft.com/office/drawing/2014/main" id="{00000000-0008-0000-1D00-000059000000}"/>
              </a:ext>
            </a:extLst>
          </xdr:cNvPr>
          <xdr:cNvSpPr/>
        </xdr:nvSpPr>
        <xdr:spPr>
          <a:xfrm>
            <a:off x="419100" y="24031575"/>
            <a:ext cx="4057200" cy="240120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xdr:nvPicPr>
          <xdr:cNvPr id="90" name="Gráfico 89" descr="Apresentação com gráfico de pizza">
            <a:extLst>
              <a:ext uri="{FF2B5EF4-FFF2-40B4-BE49-F238E27FC236}">
                <a16:creationId xmlns:a16="http://schemas.microsoft.com/office/drawing/2014/main" id="{00000000-0008-0000-1D00-00005A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rcRect/>
          <a:stretch/>
        </xdr:blipFill>
        <xdr:spPr>
          <a:xfrm>
            <a:off x="581025" y="24755475"/>
            <a:ext cx="914400" cy="914400"/>
          </a:xfrm>
          <a:prstGeom prst="rect">
            <a:avLst/>
          </a:prstGeom>
        </xdr:spPr>
      </xdr:pic>
      <xdr:sp macro="" textlink="">
        <xdr:nvSpPr>
          <xdr:cNvPr id="91" name="CaixaDeTexto 90">
            <a:extLst>
              <a:ext uri="{FF2B5EF4-FFF2-40B4-BE49-F238E27FC236}">
                <a16:creationId xmlns:a16="http://schemas.microsoft.com/office/drawing/2014/main" id="{00000000-0008-0000-1D00-00005B000000}"/>
              </a:ext>
            </a:extLst>
          </xdr:cNvPr>
          <xdr:cNvSpPr txBox="1"/>
        </xdr:nvSpPr>
        <xdr:spPr>
          <a:xfrm>
            <a:off x="1419225" y="24765000"/>
            <a:ext cx="2582695"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800" b="1">
                <a:solidFill>
                  <a:schemeClr val="bg1"/>
                </a:solidFill>
                <a:latin typeface="Arial Black" panose="020B0A04020102020204" pitchFamily="34" charset="0"/>
              </a:rPr>
              <a:t>CURSO ONLINE DE</a:t>
            </a:r>
          </a:p>
        </xdr:txBody>
      </xdr:sp>
      <xdr:sp macro="" textlink="">
        <xdr:nvSpPr>
          <xdr:cNvPr id="92" name="Retângulo 91">
            <a:extLst>
              <a:ext uri="{FF2B5EF4-FFF2-40B4-BE49-F238E27FC236}">
                <a16:creationId xmlns:a16="http://schemas.microsoft.com/office/drawing/2014/main" id="{00000000-0008-0000-1D00-00005C000000}"/>
              </a:ext>
            </a:extLst>
          </xdr:cNvPr>
          <xdr:cNvSpPr/>
        </xdr:nvSpPr>
        <xdr:spPr>
          <a:xfrm>
            <a:off x="1419225" y="25136475"/>
            <a:ext cx="2705100" cy="523875"/>
          </a:xfrm>
          <a:prstGeom prst="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latin typeface="Arial Black" panose="020B0A04020102020204" pitchFamily="34" charset="0"/>
              </a:rPr>
              <a:t>ANALISTA FISCAL</a:t>
            </a:r>
          </a:p>
        </xdr:txBody>
      </xdr:sp>
    </xdr:grp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47625</xdr:colOff>
      <xdr:row>11</xdr:row>
      <xdr:rowOff>9525</xdr:rowOff>
    </xdr:from>
    <xdr:ext cx="11365034" cy="718466"/>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657225" y="2105025"/>
          <a:ext cx="11365034" cy="718466"/>
        </a:xfrm>
        <a:prstGeom prst="rect">
          <a:avLst/>
        </a:prstGeom>
        <a:solidFill>
          <a:srgbClr val="00CDC8"/>
        </a:solidFill>
        <a:ln>
          <a:solidFill>
            <a:srgbClr val="009999"/>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pt-BR" sz="4000" b="1">
              <a:solidFill>
                <a:schemeClr val="tx1"/>
              </a:solidFill>
            </a:rPr>
            <a:t>1° Passo: </a:t>
          </a:r>
          <a:r>
            <a:rPr lang="pt-BR" sz="4000" b="1">
              <a:solidFill>
                <a:schemeClr val="bg1"/>
              </a:solidFill>
            </a:rPr>
            <a:t>Habilitar</a:t>
          </a:r>
          <a:r>
            <a:rPr lang="pt-BR" sz="4000" b="1" baseline="0">
              <a:solidFill>
                <a:schemeClr val="bg1"/>
              </a:solidFill>
            </a:rPr>
            <a:t> Conteúdo </a:t>
          </a:r>
          <a:r>
            <a:rPr lang="pt-BR" sz="4000" b="0" baseline="0">
              <a:solidFill>
                <a:schemeClr val="bg1"/>
              </a:solidFill>
            </a:rPr>
            <a:t>para Iniciar na Planilha</a:t>
          </a:r>
          <a:endParaRPr lang="pt-BR" sz="4000" b="0">
            <a:solidFill>
              <a:schemeClr val="bg1"/>
            </a:solidFill>
          </a:endParaRPr>
        </a:p>
      </xdr:txBody>
    </xdr:sp>
    <xdr:clientData/>
  </xdr:oneCellAnchor>
  <xdr:twoCellAnchor>
    <xdr:from>
      <xdr:col>4</xdr:col>
      <xdr:colOff>190500</xdr:colOff>
      <xdr:row>0</xdr:row>
      <xdr:rowOff>161925</xdr:rowOff>
    </xdr:from>
    <xdr:to>
      <xdr:col>7</xdr:col>
      <xdr:colOff>19050</xdr:colOff>
      <xdr:row>11</xdr:row>
      <xdr:rowOff>66675</xdr:rowOff>
    </xdr:to>
    <xdr:sp macro="" textlink="">
      <xdr:nvSpPr>
        <xdr:cNvPr id="3" name="Seta: Dobrada para Cima 2">
          <a:extLst>
            <a:ext uri="{FF2B5EF4-FFF2-40B4-BE49-F238E27FC236}">
              <a16:creationId xmlns:a16="http://schemas.microsoft.com/office/drawing/2014/main" id="{00000000-0008-0000-1E00-000003000000}"/>
            </a:ext>
          </a:extLst>
        </xdr:cNvPr>
        <xdr:cNvSpPr/>
      </xdr:nvSpPr>
      <xdr:spPr>
        <a:xfrm>
          <a:off x="2628900" y="161925"/>
          <a:ext cx="1657350" cy="2000250"/>
        </a:xfrm>
        <a:prstGeom prst="bentUpArrow">
          <a:avLst>
            <a:gd name="adj1" fmla="val 3255"/>
            <a:gd name="adj2" fmla="val 10651"/>
            <a:gd name="adj3" fmla="val 18045"/>
          </a:avLst>
        </a:prstGeom>
        <a:solidFill>
          <a:srgbClr val="00CDC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371475</xdr:colOff>
      <xdr:row>17</xdr:row>
      <xdr:rowOff>161925</xdr:rowOff>
    </xdr:from>
    <xdr:to>
      <xdr:col>12</xdr:col>
      <xdr:colOff>368782</xdr:colOff>
      <xdr:row>24</xdr:row>
      <xdr:rowOff>180976</xdr:rowOff>
    </xdr:to>
    <xdr:grpSp>
      <xdr:nvGrpSpPr>
        <xdr:cNvPr id="4" name="Agrupar 3">
          <a:extLst>
            <a:ext uri="{FF2B5EF4-FFF2-40B4-BE49-F238E27FC236}">
              <a16:creationId xmlns:a16="http://schemas.microsoft.com/office/drawing/2014/main" id="{00000000-0008-0000-1E00-000004000000}"/>
            </a:ext>
          </a:extLst>
        </xdr:cNvPr>
        <xdr:cNvGrpSpPr/>
      </xdr:nvGrpSpPr>
      <xdr:grpSpPr>
        <a:xfrm>
          <a:off x="4638675" y="3400425"/>
          <a:ext cx="3045307" cy="1352551"/>
          <a:chOff x="1355243" y="438149"/>
          <a:chExt cx="3045307" cy="1352551"/>
        </a:xfrm>
      </xdr:grpSpPr>
      <xdr:sp macro="" textlink="">
        <xdr:nvSpPr>
          <xdr:cNvPr id="5" name="CaixaDeTexto 4">
            <a:extLst>
              <a:ext uri="{FF2B5EF4-FFF2-40B4-BE49-F238E27FC236}">
                <a16:creationId xmlns:a16="http://schemas.microsoft.com/office/drawing/2014/main" id="{00000000-0008-0000-1E00-00000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6" name="Meio-quadro 5">
            <a:extLst>
              <a:ext uri="{FF2B5EF4-FFF2-40B4-BE49-F238E27FC236}">
                <a16:creationId xmlns:a16="http://schemas.microsoft.com/office/drawing/2014/main" id="{00000000-0008-0000-1E00-00000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7" name="Meio-quadro 6">
            <a:extLst>
              <a:ext uri="{FF2B5EF4-FFF2-40B4-BE49-F238E27FC236}">
                <a16:creationId xmlns:a16="http://schemas.microsoft.com/office/drawing/2014/main" id="{00000000-0008-0000-1E00-00000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85726</xdr:colOff>
      <xdr:row>24</xdr:row>
      <xdr:rowOff>123825</xdr:rowOff>
    </xdr:from>
    <xdr:to>
      <xdr:col>10</xdr:col>
      <xdr:colOff>266700</xdr:colOff>
      <xdr:row>26</xdr:row>
      <xdr:rowOff>152400</xdr:rowOff>
    </xdr:to>
    <xdr:sp macro="" textlink="">
      <xdr:nvSpPr>
        <xdr:cNvPr id="2" name="Retângulo 1">
          <a:extLst>
            <a:ext uri="{FF2B5EF4-FFF2-40B4-BE49-F238E27FC236}">
              <a16:creationId xmlns:a16="http://schemas.microsoft.com/office/drawing/2014/main" id="{00000000-0008-0000-1F00-000002000000}"/>
            </a:ext>
          </a:extLst>
        </xdr:cNvPr>
        <xdr:cNvSpPr/>
      </xdr:nvSpPr>
      <xdr:spPr>
        <a:xfrm>
          <a:off x="695326" y="4695825"/>
          <a:ext cx="5667374" cy="409575"/>
        </a:xfrm>
        <a:prstGeom prst="rect">
          <a:avLst/>
        </a:prstGeom>
        <a:solidFill>
          <a:srgbClr val="FF25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12</xdr:col>
      <xdr:colOff>200025</xdr:colOff>
      <xdr:row>19</xdr:row>
      <xdr:rowOff>76200</xdr:rowOff>
    </xdr:from>
    <xdr:to>
      <xdr:col>18</xdr:col>
      <xdr:colOff>352425</xdr:colOff>
      <xdr:row>26</xdr:row>
      <xdr:rowOff>180975</xdr:rowOff>
    </xdr:to>
    <xdr:sp macro="" textlink="">
      <xdr:nvSpPr>
        <xdr:cNvPr id="3" name="Retângulo: Cantos Arredondados 2">
          <a:hlinkClick xmlns:r="http://schemas.openxmlformats.org/officeDocument/2006/relationships" r:id="rId1"/>
          <a:extLst>
            <a:ext uri="{FF2B5EF4-FFF2-40B4-BE49-F238E27FC236}">
              <a16:creationId xmlns:a16="http://schemas.microsoft.com/office/drawing/2014/main" id="{00000000-0008-0000-1F00-000003000000}"/>
            </a:ext>
          </a:extLst>
        </xdr:cNvPr>
        <xdr:cNvSpPr/>
      </xdr:nvSpPr>
      <xdr:spPr>
        <a:xfrm>
          <a:off x="7515225" y="3695700"/>
          <a:ext cx="3810000" cy="1438275"/>
        </a:xfrm>
        <a:prstGeom prst="roundRect">
          <a:avLst/>
        </a:prstGeom>
        <a:solidFill>
          <a:srgbClr val="00B2B0"/>
        </a:solidFill>
        <a:ln>
          <a:no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4800" b="1"/>
            <a:t>Iniciar</a:t>
          </a:r>
        </a:p>
      </xdr:txBody>
    </xdr:sp>
    <xdr:clientData/>
  </xdr:twoCellAnchor>
  <xdr:twoCellAnchor>
    <xdr:from>
      <xdr:col>0</xdr:col>
      <xdr:colOff>116993</xdr:colOff>
      <xdr:row>2</xdr:row>
      <xdr:rowOff>85724</xdr:rowOff>
    </xdr:from>
    <xdr:to>
      <xdr:col>5</xdr:col>
      <xdr:colOff>114300</xdr:colOff>
      <xdr:row>9</xdr:row>
      <xdr:rowOff>104775</xdr:rowOff>
    </xdr:to>
    <xdr:grpSp>
      <xdr:nvGrpSpPr>
        <xdr:cNvPr id="4" name="Agrupar 3">
          <a:extLst>
            <a:ext uri="{FF2B5EF4-FFF2-40B4-BE49-F238E27FC236}">
              <a16:creationId xmlns:a16="http://schemas.microsoft.com/office/drawing/2014/main" id="{00000000-0008-0000-1F00-000004000000}"/>
            </a:ext>
          </a:extLst>
        </xdr:cNvPr>
        <xdr:cNvGrpSpPr/>
      </xdr:nvGrpSpPr>
      <xdr:grpSpPr>
        <a:xfrm>
          <a:off x="116993" y="466724"/>
          <a:ext cx="3045307" cy="1352551"/>
          <a:chOff x="1355243" y="438149"/>
          <a:chExt cx="3045307" cy="1352551"/>
        </a:xfrm>
      </xdr:grpSpPr>
      <xdr:sp macro="" textlink="">
        <xdr:nvSpPr>
          <xdr:cNvPr id="5" name="CaixaDeTexto 4">
            <a:extLst>
              <a:ext uri="{FF2B5EF4-FFF2-40B4-BE49-F238E27FC236}">
                <a16:creationId xmlns:a16="http://schemas.microsoft.com/office/drawing/2014/main" id="{00000000-0008-0000-1F00-000005000000}"/>
              </a:ext>
            </a:extLst>
          </xdr:cNvPr>
          <xdr:cNvSpPr txBox="1"/>
        </xdr:nvSpPr>
        <xdr:spPr>
          <a:xfrm>
            <a:off x="2057359" y="438149"/>
            <a:ext cx="2343191" cy="13525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60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5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18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5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6" name="Meio-quadro 5">
            <a:extLst>
              <a:ext uri="{FF2B5EF4-FFF2-40B4-BE49-F238E27FC236}">
                <a16:creationId xmlns:a16="http://schemas.microsoft.com/office/drawing/2014/main" id="{00000000-0008-0000-1F00-000006000000}"/>
              </a:ext>
            </a:extLst>
          </xdr:cNvPr>
          <xdr:cNvSpPr/>
        </xdr:nvSpPr>
        <xdr:spPr>
          <a:xfrm rot="19006200">
            <a:off x="1718255" y="1079913"/>
            <a:ext cx="544625" cy="496378"/>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7" name="Meio-quadro 6">
            <a:extLst>
              <a:ext uri="{FF2B5EF4-FFF2-40B4-BE49-F238E27FC236}">
                <a16:creationId xmlns:a16="http://schemas.microsoft.com/office/drawing/2014/main" id="{00000000-0008-0000-1F00-000007000000}"/>
              </a:ext>
            </a:extLst>
          </xdr:cNvPr>
          <xdr:cNvSpPr/>
        </xdr:nvSpPr>
        <xdr:spPr>
          <a:xfrm rot="8219073">
            <a:off x="1355243" y="661975"/>
            <a:ext cx="544625" cy="496378"/>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381000</xdr:colOff>
      <xdr:row>11</xdr:row>
      <xdr:rowOff>28575</xdr:rowOff>
    </xdr:from>
    <xdr:ext cx="5558381" cy="1297919"/>
    <xdr:sp macro="" textlink="">
      <xdr:nvSpPr>
        <xdr:cNvPr id="8" name="CaixaDeTexto 7">
          <a:extLst>
            <a:ext uri="{FF2B5EF4-FFF2-40B4-BE49-F238E27FC236}">
              <a16:creationId xmlns:a16="http://schemas.microsoft.com/office/drawing/2014/main" id="{00000000-0008-0000-1F00-000008000000}"/>
            </a:ext>
          </a:extLst>
        </xdr:cNvPr>
        <xdr:cNvSpPr txBox="1"/>
      </xdr:nvSpPr>
      <xdr:spPr>
        <a:xfrm>
          <a:off x="381000" y="2124075"/>
          <a:ext cx="5558381"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solidFill>
                <a:schemeClr val="bg1"/>
              </a:solidFill>
            </a:rPr>
            <a:t>Caro</a:t>
          </a:r>
          <a:r>
            <a:rPr lang="pt-BR" sz="1100" baseline="0">
              <a:solidFill>
                <a:schemeClr val="bg1"/>
              </a:solidFill>
            </a:rPr>
            <a:t>(a) Cliente,</a:t>
          </a:r>
          <a:endParaRPr lang="pt-BR" sz="1100">
            <a:solidFill>
              <a:schemeClr val="bg1"/>
            </a:solidFill>
          </a:endParaRPr>
        </a:p>
        <a:p>
          <a:endParaRPr lang="pt-BR" sz="1100">
            <a:solidFill>
              <a:schemeClr val="bg1"/>
            </a:solidFill>
          </a:endParaRPr>
        </a:p>
        <a:p>
          <a:r>
            <a:rPr lang="pt-BR" sz="1100">
              <a:solidFill>
                <a:schemeClr val="bg1"/>
              </a:solidFill>
            </a:rPr>
            <a:t>Seja</a:t>
          </a:r>
          <a:r>
            <a:rPr lang="pt-BR" sz="1100" baseline="0">
              <a:solidFill>
                <a:schemeClr val="bg1"/>
              </a:solidFill>
            </a:rPr>
            <a:t> muito bem vindo a </a:t>
          </a:r>
          <a:r>
            <a:rPr lang="pt-BR" sz="1100" b="1" baseline="0">
              <a:solidFill>
                <a:schemeClr val="bg1"/>
              </a:solidFill>
            </a:rPr>
            <a:t>Onside Corporation ®</a:t>
          </a:r>
          <a:r>
            <a:rPr lang="pt-BR" sz="1100" baseline="0">
              <a:solidFill>
                <a:schemeClr val="bg1"/>
              </a:solidFill>
            </a:rPr>
            <a:t> - Soluções em Planilhas Inteligentes</a:t>
          </a:r>
        </a:p>
        <a:p>
          <a:r>
            <a:rPr lang="pt-BR" sz="1100" baseline="0">
              <a:solidFill>
                <a:schemeClr val="bg1"/>
              </a:solidFill>
            </a:rPr>
            <a:t>Ficamos muito felizes pela confiança em nosso produto e pela preferência em nosso trabalho.</a:t>
          </a:r>
        </a:p>
        <a:p>
          <a:endParaRPr lang="pt-BR" sz="1100">
            <a:solidFill>
              <a:schemeClr val="bg1"/>
            </a:solidFill>
          </a:endParaRPr>
        </a:p>
        <a:p>
          <a:endParaRPr lang="pt-BR" sz="1100">
            <a:solidFill>
              <a:schemeClr val="bg1"/>
            </a:solidFill>
          </a:endParaRPr>
        </a:p>
        <a:p>
          <a:endParaRPr lang="pt-BR" sz="1100">
            <a:solidFill>
              <a:schemeClr val="bg1"/>
            </a:solidFill>
          </a:endParaRPr>
        </a:p>
      </xdr:txBody>
    </xdr:sp>
    <xdr:clientData/>
  </xdr:oneCellAnchor>
  <xdr:twoCellAnchor editAs="oneCell">
    <xdr:from>
      <xdr:col>0</xdr:col>
      <xdr:colOff>371475</xdr:colOff>
      <xdr:row>18</xdr:row>
      <xdr:rowOff>133350</xdr:rowOff>
    </xdr:from>
    <xdr:to>
      <xdr:col>1</xdr:col>
      <xdr:colOff>66675</xdr:colOff>
      <xdr:row>20</xdr:row>
      <xdr:rowOff>57150</xdr:rowOff>
    </xdr:to>
    <xdr:pic>
      <xdr:nvPicPr>
        <xdr:cNvPr id="9" name="Gráfico 8" descr="Marcador">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71475" y="3562350"/>
          <a:ext cx="304800" cy="304800"/>
        </a:xfrm>
        <a:prstGeom prst="rect">
          <a:avLst/>
        </a:prstGeom>
      </xdr:spPr>
    </xdr:pic>
    <xdr:clientData/>
  </xdr:twoCellAnchor>
  <xdr:oneCellAnchor>
    <xdr:from>
      <xdr:col>1</xdr:col>
      <xdr:colOff>38100</xdr:colOff>
      <xdr:row>18</xdr:row>
      <xdr:rowOff>123825</xdr:rowOff>
    </xdr:from>
    <xdr:ext cx="5538952" cy="609013"/>
    <xdr:sp macro="" textlink="">
      <xdr:nvSpPr>
        <xdr:cNvPr id="10" name="CaixaDeTexto 9">
          <a:extLst>
            <a:ext uri="{FF2B5EF4-FFF2-40B4-BE49-F238E27FC236}">
              <a16:creationId xmlns:a16="http://schemas.microsoft.com/office/drawing/2014/main" id="{00000000-0008-0000-1F00-00000A000000}"/>
            </a:ext>
          </a:extLst>
        </xdr:cNvPr>
        <xdr:cNvSpPr txBox="1"/>
      </xdr:nvSpPr>
      <xdr:spPr>
        <a:xfrm>
          <a:off x="647700" y="3552825"/>
          <a:ext cx="5538952"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solidFill>
                <a:srgbClr val="FFC000"/>
              </a:solidFill>
            </a:rPr>
            <a:t>Parabéns!</a:t>
          </a:r>
          <a:r>
            <a:rPr lang="pt-BR" sz="1100">
              <a:solidFill>
                <a:srgbClr val="FFC000"/>
              </a:solidFill>
            </a:rPr>
            <a:t> Você acaba de adquirir</a:t>
          </a:r>
          <a:r>
            <a:rPr lang="pt-BR" sz="1100" baseline="0">
              <a:solidFill>
                <a:srgbClr val="FFC000"/>
              </a:solidFill>
            </a:rPr>
            <a:t> uma cópia da planilha </a:t>
          </a:r>
          <a:r>
            <a:rPr lang="pt-BR" sz="1100" b="1" baseline="0">
              <a:solidFill>
                <a:srgbClr val="FFC000"/>
              </a:solidFill>
            </a:rPr>
            <a:t>Planejamento Tributário versão 5.0 </a:t>
          </a:r>
        </a:p>
        <a:p>
          <a:r>
            <a:rPr lang="pt-BR" sz="1100" b="0" baseline="0">
              <a:solidFill>
                <a:srgbClr val="FFC000"/>
              </a:solidFill>
            </a:rPr>
            <a:t>O serial (Licença) dessa planilha é gerada automaticamente após a compra, conforme</a:t>
          </a:r>
        </a:p>
        <a:p>
          <a:r>
            <a:rPr lang="pt-BR" sz="1100" b="0" baseline="0">
              <a:solidFill>
                <a:srgbClr val="FFC000"/>
              </a:solidFill>
            </a:rPr>
            <a:t>controle da Onside Corporation ®</a:t>
          </a:r>
          <a:endParaRPr lang="pt-BR" sz="1100" b="0">
            <a:solidFill>
              <a:srgbClr val="FFC000"/>
            </a:solidFill>
          </a:endParaRPr>
        </a:p>
      </xdr:txBody>
    </xdr:sp>
    <xdr:clientData/>
  </xdr:oneCellAnchor>
  <xdr:oneCellAnchor>
    <xdr:from>
      <xdr:col>1</xdr:col>
      <xdr:colOff>38099</xdr:colOff>
      <xdr:row>21</xdr:row>
      <xdr:rowOff>171450</xdr:rowOff>
    </xdr:from>
    <xdr:ext cx="5895975" cy="962025"/>
    <xdr:sp macro="" textlink="">
      <xdr:nvSpPr>
        <xdr:cNvPr id="11" name="CaixaDeTexto 10">
          <a:extLst>
            <a:ext uri="{FF2B5EF4-FFF2-40B4-BE49-F238E27FC236}">
              <a16:creationId xmlns:a16="http://schemas.microsoft.com/office/drawing/2014/main" id="{00000000-0008-0000-1F00-00000B000000}"/>
            </a:ext>
          </a:extLst>
        </xdr:cNvPr>
        <xdr:cNvSpPr txBox="1"/>
      </xdr:nvSpPr>
      <xdr:spPr>
        <a:xfrm>
          <a:off x="647699" y="4171950"/>
          <a:ext cx="5895975" cy="9620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0">
              <a:solidFill>
                <a:srgbClr val="FFC000"/>
              </a:solidFill>
            </a:rPr>
            <a:t>Essa licença é</a:t>
          </a:r>
          <a:r>
            <a:rPr lang="pt-BR" sz="1100" b="0" baseline="0">
              <a:solidFill>
                <a:srgbClr val="FFC000"/>
              </a:solidFill>
            </a:rPr>
            <a:t> única e exclusiva de sua propriedade, onde você poderá multiplicar a </a:t>
          </a:r>
        </a:p>
        <a:p>
          <a:r>
            <a:rPr lang="pt-BR" sz="1100" b="0" baseline="0">
              <a:solidFill>
                <a:srgbClr val="FFC000"/>
              </a:solidFill>
            </a:rPr>
            <a:t>planilha em SEU computador de acordo com sua necessidade. </a:t>
          </a:r>
        </a:p>
        <a:p>
          <a:endParaRPr lang="pt-BR" sz="1100" b="0" baseline="0">
            <a:solidFill>
              <a:srgbClr val="FF2525"/>
            </a:solidFill>
          </a:endParaRPr>
        </a:p>
        <a:p>
          <a:r>
            <a:rPr lang="pt-BR" sz="1100" b="1" baseline="0">
              <a:solidFill>
                <a:schemeClr val="bg1"/>
              </a:solidFill>
            </a:rPr>
            <a:t>AVISO IMPORTANTE: </a:t>
          </a:r>
          <a:r>
            <a:rPr lang="pt-BR" sz="1100" b="0" baseline="0">
              <a:solidFill>
                <a:schemeClr val="bg1"/>
              </a:solidFill>
            </a:rPr>
            <a:t>A planilha possui um ID vinculado ao serial, onde qualquer tentativa</a:t>
          </a:r>
        </a:p>
        <a:p>
          <a:r>
            <a:rPr lang="pt-BR" sz="1100" b="0" baseline="0">
              <a:solidFill>
                <a:schemeClr val="bg1"/>
              </a:solidFill>
            </a:rPr>
            <a:t>de repassar a planilha a terceiros, resulta em </a:t>
          </a:r>
          <a:r>
            <a:rPr lang="pt-BR" sz="1100" b="1" baseline="0">
              <a:solidFill>
                <a:schemeClr val="bg1"/>
              </a:solidFill>
            </a:rPr>
            <a:t>BLOQUEIO</a:t>
          </a:r>
          <a:r>
            <a:rPr lang="pt-BR" sz="1100" b="0" baseline="0">
              <a:solidFill>
                <a:schemeClr val="bg1"/>
              </a:solidFill>
            </a:rPr>
            <a:t> IMEDIATO e AUTOMÁTICO da planilha.</a:t>
          </a:r>
          <a:endParaRPr lang="pt-BR" sz="1100" b="0">
            <a:solidFill>
              <a:schemeClr val="bg1"/>
            </a:solidFill>
          </a:endParaRPr>
        </a:p>
      </xdr:txBody>
    </xdr:sp>
    <xdr:clientData/>
  </xdr:oneCellAnchor>
  <xdr:twoCellAnchor editAs="oneCell">
    <xdr:from>
      <xdr:col>0</xdr:col>
      <xdr:colOff>371475</xdr:colOff>
      <xdr:row>24</xdr:row>
      <xdr:rowOff>142875</xdr:rowOff>
    </xdr:from>
    <xdr:to>
      <xdr:col>1</xdr:col>
      <xdr:colOff>66675</xdr:colOff>
      <xdr:row>26</xdr:row>
      <xdr:rowOff>66675</xdr:rowOff>
    </xdr:to>
    <xdr:pic>
      <xdr:nvPicPr>
        <xdr:cNvPr id="12" name="Gráfico 11" descr="Sirene">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371475" y="4714875"/>
          <a:ext cx="304800" cy="304800"/>
        </a:xfrm>
        <a:prstGeom prst="rect">
          <a:avLst/>
        </a:prstGeom>
      </xdr:spPr>
    </xdr:pic>
    <xdr:clientData/>
  </xdr:twoCellAnchor>
  <xdr:twoCellAnchor editAs="oneCell">
    <xdr:from>
      <xdr:col>16</xdr:col>
      <xdr:colOff>600075</xdr:colOff>
      <xdr:row>15</xdr:row>
      <xdr:rowOff>171450</xdr:rowOff>
    </xdr:from>
    <xdr:to>
      <xdr:col>18</xdr:col>
      <xdr:colOff>295275</xdr:colOff>
      <xdr:row>20</xdr:row>
      <xdr:rowOff>133350</xdr:rowOff>
    </xdr:to>
    <xdr:pic>
      <xdr:nvPicPr>
        <xdr:cNvPr id="14" name="Gráfico 13" descr="Dança">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353675" y="3028950"/>
          <a:ext cx="914400" cy="914400"/>
        </a:xfrm>
        <a:prstGeom prst="rect">
          <a:avLst/>
        </a:prstGeom>
      </xdr:spPr>
    </xdr:pic>
    <xdr:clientData/>
  </xdr:twoCellAnchor>
  <xdr:twoCellAnchor editAs="oneCell">
    <xdr:from>
      <xdr:col>0</xdr:col>
      <xdr:colOff>381000</xdr:colOff>
      <xdr:row>22</xdr:row>
      <xdr:rowOff>19050</xdr:rowOff>
    </xdr:from>
    <xdr:to>
      <xdr:col>1</xdr:col>
      <xdr:colOff>59400</xdr:colOff>
      <xdr:row>23</xdr:row>
      <xdr:rowOff>116550</xdr:rowOff>
    </xdr:to>
    <xdr:pic>
      <xdr:nvPicPr>
        <xdr:cNvPr id="15" name="Gráfico 14" descr="Impressão digital">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81000" y="4210050"/>
          <a:ext cx="288000" cy="288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4</xdr:col>
      <xdr:colOff>466725</xdr:colOff>
      <xdr:row>0</xdr:row>
      <xdr:rowOff>85725</xdr:rowOff>
    </xdr:from>
    <xdr:to>
      <xdr:col>6</xdr:col>
      <xdr:colOff>327525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6</xdr:col>
      <xdr:colOff>352425</xdr:colOff>
      <xdr:row>0</xdr:row>
      <xdr:rowOff>85725</xdr:rowOff>
    </xdr:from>
    <xdr:to>
      <xdr:col>8</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8</xdr:col>
      <xdr:colOff>238125</xdr:colOff>
      <xdr:row>0</xdr:row>
      <xdr:rowOff>85725</xdr:rowOff>
    </xdr:from>
    <xdr:to>
      <xdr:col>10</xdr:col>
      <xdr:colOff>98925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12</xdr:col>
      <xdr:colOff>9525</xdr:colOff>
      <xdr:row>0</xdr:row>
      <xdr:rowOff>85725</xdr:rowOff>
    </xdr:from>
    <xdr:to>
      <xdr:col>13</xdr:col>
      <xdr:colOff>479925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504825</xdr:colOff>
      <xdr:row>0</xdr:row>
      <xdr:rowOff>85725</xdr:rowOff>
    </xdr:from>
    <xdr:to>
      <xdr:col>15</xdr:col>
      <xdr:colOff>365625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15</xdr:col>
      <xdr:colOff>390525</xdr:colOff>
      <xdr:row>0</xdr:row>
      <xdr:rowOff>85725</xdr:rowOff>
    </xdr:from>
    <xdr:to>
      <xdr:col>17</xdr:col>
      <xdr:colOff>251325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47625</xdr:colOff>
      <xdr:row>0</xdr:row>
      <xdr:rowOff>371475</xdr:rowOff>
    </xdr:from>
    <xdr:to>
      <xdr:col>6</xdr:col>
      <xdr:colOff>158025</xdr:colOff>
      <xdr:row>0</xdr:row>
      <xdr:rowOff>388425</xdr:rowOff>
    </xdr:to>
    <xdr:sp macro="" textlink="">
      <xdr:nvSpPr>
        <xdr:cNvPr id="8" name="Retângulo 7">
          <a:extLst>
            <a:ext uri="{FF2B5EF4-FFF2-40B4-BE49-F238E27FC236}">
              <a16:creationId xmlns:a16="http://schemas.microsoft.com/office/drawing/2014/main" id="{00000000-0008-0000-2000-000008000000}"/>
            </a:ext>
          </a:extLst>
        </xdr:cNvPr>
        <xdr:cNvSpPr/>
      </xdr:nvSpPr>
      <xdr:spPr>
        <a:xfrm>
          <a:off x="16764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10</xdr:col>
      <xdr:colOff>123825</xdr:colOff>
      <xdr:row>0</xdr:row>
      <xdr:rowOff>85725</xdr:rowOff>
    </xdr:from>
    <xdr:to>
      <xdr:col>11</xdr:col>
      <xdr:colOff>594225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561975</xdr:colOff>
      <xdr:row>1</xdr:row>
      <xdr:rowOff>142875</xdr:rowOff>
    </xdr:from>
    <xdr:to>
      <xdr:col>5</xdr:col>
      <xdr:colOff>422775</xdr:colOff>
      <xdr:row>2</xdr:row>
      <xdr:rowOff>13875</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00000000-0008-0000-20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Onside</a:t>
          </a:r>
        </a:p>
      </xdr:txBody>
    </xdr:sp>
    <xdr:clientData/>
  </xdr:twoCellAnchor>
  <xdr:twoCellAnchor editAs="oneCell">
    <xdr:from>
      <xdr:col>0</xdr:col>
      <xdr:colOff>113929</xdr:colOff>
      <xdr:row>0</xdr:row>
      <xdr:rowOff>0</xdr:rowOff>
    </xdr:from>
    <xdr:to>
      <xdr:col>3</xdr:col>
      <xdr:colOff>607384</xdr:colOff>
      <xdr:row>0</xdr:row>
      <xdr:rowOff>428625</xdr:rowOff>
    </xdr:to>
    <xdr:grpSp>
      <xdr:nvGrpSpPr>
        <xdr:cNvPr id="11" name="Agrupar 10">
          <a:extLst>
            <a:ext uri="{FF2B5EF4-FFF2-40B4-BE49-F238E27FC236}">
              <a16:creationId xmlns:a16="http://schemas.microsoft.com/office/drawing/2014/main" id="{00000000-0008-0000-2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oneCellAnchor>
    <xdr:from>
      <xdr:col>0</xdr:col>
      <xdr:colOff>95250</xdr:colOff>
      <xdr:row>30</xdr:row>
      <xdr:rowOff>133350</xdr:rowOff>
    </xdr:from>
    <xdr:ext cx="1845313" cy="342786"/>
    <xdr:sp macro="" textlink="">
      <xdr:nvSpPr>
        <xdr:cNvPr id="15" name="CaixaDeTexto 14">
          <a:extLst>
            <a:ext uri="{FF2B5EF4-FFF2-40B4-BE49-F238E27FC236}">
              <a16:creationId xmlns:a16="http://schemas.microsoft.com/office/drawing/2014/main" id="{00000000-0008-0000-2000-00000F000000}"/>
            </a:ext>
          </a:extLst>
        </xdr:cNvPr>
        <xdr:cNvSpPr txBox="1"/>
      </xdr:nvSpPr>
      <xdr:spPr>
        <a:xfrm>
          <a:off x="95250" y="6286500"/>
          <a:ext cx="184531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bg1"/>
              </a:solidFill>
            </a:rPr>
            <a:t>Copyright © 2020 Onside Corporation ®</a:t>
          </a:r>
        </a:p>
        <a:p>
          <a:r>
            <a:rPr lang="pt-BR" sz="800">
              <a:solidFill>
                <a:schemeClr val="bg1"/>
              </a:solidFill>
            </a:rPr>
            <a:t>Todos os direitos reservados.</a:t>
          </a:r>
        </a:p>
      </xdr:txBody>
    </xdr:sp>
    <xdr:clientData/>
  </xdr:oneCellAnchor>
  <xdr:twoCellAnchor editAs="oneCell">
    <xdr:from>
      <xdr:col>2</xdr:col>
      <xdr:colOff>85725</xdr:colOff>
      <xdr:row>20</xdr:row>
      <xdr:rowOff>9525</xdr:rowOff>
    </xdr:from>
    <xdr:to>
      <xdr:col>3</xdr:col>
      <xdr:colOff>264750</xdr:colOff>
      <xdr:row>21</xdr:row>
      <xdr:rowOff>179025</xdr:rowOff>
    </xdr:to>
    <xdr:pic>
      <xdr:nvPicPr>
        <xdr:cNvPr id="16" name="Gráfico 15" descr="Troféu">
          <a:extLst>
            <a:ext uri="{FF2B5EF4-FFF2-40B4-BE49-F238E27FC236}">
              <a16:creationId xmlns:a16="http://schemas.microsoft.com/office/drawing/2014/main" id="{00000000-0008-0000-20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47675" y="4257675"/>
          <a:ext cx="360000" cy="360000"/>
        </a:xfrm>
        <a:prstGeom prst="rect">
          <a:avLst/>
        </a:prstGeom>
      </xdr:spPr>
    </xdr:pic>
    <xdr:clientData/>
  </xdr:twoCellAnchor>
  <xdr:twoCellAnchor editAs="oneCell">
    <xdr:from>
      <xdr:col>2</xdr:col>
      <xdr:colOff>83325</xdr:colOff>
      <xdr:row>23</xdr:row>
      <xdr:rowOff>7125</xdr:rowOff>
    </xdr:from>
    <xdr:to>
      <xdr:col>3</xdr:col>
      <xdr:colOff>262350</xdr:colOff>
      <xdr:row>24</xdr:row>
      <xdr:rowOff>176625</xdr:rowOff>
    </xdr:to>
    <xdr:pic>
      <xdr:nvPicPr>
        <xdr:cNvPr id="17" name="Gráfico 16" descr="Olho">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45275" y="4826775"/>
          <a:ext cx="360000" cy="360000"/>
        </a:xfrm>
        <a:prstGeom prst="rect">
          <a:avLst/>
        </a:prstGeom>
      </xdr:spPr>
    </xdr:pic>
    <xdr:clientData/>
  </xdr:twoCellAnchor>
  <xdr:twoCellAnchor editAs="oneCell">
    <xdr:from>
      <xdr:col>2</xdr:col>
      <xdr:colOff>90450</xdr:colOff>
      <xdr:row>26</xdr:row>
      <xdr:rowOff>23775</xdr:rowOff>
    </xdr:from>
    <xdr:to>
      <xdr:col>3</xdr:col>
      <xdr:colOff>269475</xdr:colOff>
      <xdr:row>28</xdr:row>
      <xdr:rowOff>2775</xdr:rowOff>
    </xdr:to>
    <xdr:pic>
      <xdr:nvPicPr>
        <xdr:cNvPr id="18" name="Gráfico 17" descr="Aperto de mãos">
          <a:extLst>
            <a:ext uri="{FF2B5EF4-FFF2-40B4-BE49-F238E27FC236}">
              <a16:creationId xmlns:a16="http://schemas.microsoft.com/office/drawing/2014/main" id="{00000000-0008-0000-20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52400" y="5414925"/>
          <a:ext cx="360000" cy="360000"/>
        </a:xfrm>
        <a:prstGeom prst="rect">
          <a:avLst/>
        </a:prstGeom>
      </xdr:spPr>
    </xdr:pic>
    <xdr:clientData/>
  </xdr:twoCellAnchor>
  <xdr:twoCellAnchor editAs="oneCell">
    <xdr:from>
      <xdr:col>2</xdr:col>
      <xdr:colOff>0</xdr:colOff>
      <xdr:row>14</xdr:row>
      <xdr:rowOff>0</xdr:rowOff>
    </xdr:from>
    <xdr:to>
      <xdr:col>4</xdr:col>
      <xdr:colOff>123825</xdr:colOff>
      <xdr:row>18</xdr:row>
      <xdr:rowOff>152400</xdr:rowOff>
    </xdr:to>
    <xdr:pic>
      <xdr:nvPicPr>
        <xdr:cNvPr id="19" name="Gráfico 18" descr="Professor">
          <a:hlinkClick xmlns:r="http://schemas.openxmlformats.org/officeDocument/2006/relationships" r:id="rId14"/>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twoCellAnchor>
  <xdr:oneCellAnchor>
    <xdr:from>
      <xdr:col>2</xdr:col>
      <xdr:colOff>200025</xdr:colOff>
      <xdr:row>15</xdr:row>
      <xdr:rowOff>9525</xdr:rowOff>
    </xdr:from>
    <xdr:ext cx="671402" cy="233205"/>
    <xdr:sp macro="" textlink="">
      <xdr:nvSpPr>
        <xdr:cNvPr id="20" name="CaixaDeTexto 19">
          <a:extLst>
            <a:ext uri="{FF2B5EF4-FFF2-40B4-BE49-F238E27FC236}">
              <a16:creationId xmlns:a16="http://schemas.microsoft.com/office/drawing/2014/main" id="{00000000-0008-0000-2000-000014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oneCellAnchor>
    <xdr:from>
      <xdr:col>2</xdr:col>
      <xdr:colOff>0</xdr:colOff>
      <xdr:row>14</xdr:row>
      <xdr:rowOff>0</xdr:rowOff>
    </xdr:from>
    <xdr:ext cx="914400" cy="914400"/>
    <xdr:pic>
      <xdr:nvPicPr>
        <xdr:cNvPr id="21" name="Gráfico 20" descr="Professor">
          <a:hlinkClick xmlns:r="http://schemas.openxmlformats.org/officeDocument/2006/relationships" r:id="rId17"/>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28600" y="3105150"/>
          <a:ext cx="914400" cy="914400"/>
        </a:xfrm>
        <a:prstGeom prst="rect">
          <a:avLst/>
        </a:prstGeom>
      </xdr:spPr>
    </xdr:pic>
    <xdr:clientData/>
  </xdr:oneCellAnchor>
  <xdr:oneCellAnchor>
    <xdr:from>
      <xdr:col>2</xdr:col>
      <xdr:colOff>200025</xdr:colOff>
      <xdr:row>15</xdr:row>
      <xdr:rowOff>9525</xdr:rowOff>
    </xdr:from>
    <xdr:ext cx="671402" cy="233205"/>
    <xdr:sp macro="" textlink="">
      <xdr:nvSpPr>
        <xdr:cNvPr id="22" name="CaixaDeTexto 21">
          <a:extLst>
            <a:ext uri="{FF2B5EF4-FFF2-40B4-BE49-F238E27FC236}">
              <a16:creationId xmlns:a16="http://schemas.microsoft.com/office/drawing/2014/main" id="{00000000-0008-0000-2000-000016000000}"/>
            </a:ext>
          </a:extLst>
        </xdr:cNvPr>
        <xdr:cNvSpPr txBox="1"/>
      </xdr:nvSpPr>
      <xdr:spPr>
        <a:xfrm>
          <a:off x="409575" y="3305175"/>
          <a:ext cx="6714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baseline="0">
              <a:solidFill>
                <a:srgbClr val="FF0000"/>
              </a:solidFill>
            </a:rPr>
            <a:t>Instruções</a:t>
          </a:r>
          <a:endParaRPr lang="pt-BR" sz="900">
            <a:solidFill>
              <a:srgbClr val="FF0000"/>
            </a:solidFill>
          </a:endParaRPr>
        </a:p>
      </xdr:txBody>
    </xdr:sp>
    <xdr:clientData/>
  </xdr:oneCellAnchor>
  <xdr:twoCellAnchor>
    <xdr:from>
      <xdr:col>1</xdr:col>
      <xdr:colOff>38100</xdr:colOff>
      <xdr:row>5</xdr:row>
      <xdr:rowOff>133350</xdr:rowOff>
    </xdr:from>
    <xdr:to>
      <xdr:col>9</xdr:col>
      <xdr:colOff>457200</xdr:colOff>
      <xdr:row>11</xdr:row>
      <xdr:rowOff>57150</xdr:rowOff>
    </xdr:to>
    <xdr:sp macro="" textlink="">
      <xdr:nvSpPr>
        <xdr:cNvPr id="23" name="Retângulo: Cantos Arredondados 22">
          <a:hlinkClick xmlns:r="http://schemas.openxmlformats.org/officeDocument/2006/relationships" r:id="rId18"/>
          <a:extLst>
            <a:ext uri="{FF2B5EF4-FFF2-40B4-BE49-F238E27FC236}">
              <a16:creationId xmlns:a16="http://schemas.microsoft.com/office/drawing/2014/main" id="{00000000-0008-0000-2000-000017000000}"/>
            </a:ext>
          </a:extLst>
        </xdr:cNvPr>
        <xdr:cNvSpPr/>
      </xdr:nvSpPr>
      <xdr:spPr>
        <a:xfrm>
          <a:off x="219075" y="1524000"/>
          <a:ext cx="4867275" cy="1066800"/>
        </a:xfrm>
        <a:prstGeom prst="roundRect">
          <a:avLst/>
        </a:prstGeom>
        <a:solidFill>
          <a:srgbClr val="FFC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400" b="1">
              <a:solidFill>
                <a:schemeClr val="tx1"/>
              </a:solidFill>
            </a:rPr>
            <a:t>          Área de Aprendizado</a:t>
          </a:r>
        </a:p>
      </xdr:txBody>
    </xdr:sp>
    <xdr:clientData/>
  </xdr:twoCellAnchor>
  <xdr:twoCellAnchor editAs="oneCell">
    <xdr:from>
      <xdr:col>1</xdr:col>
      <xdr:colOff>171450</xdr:colOff>
      <xdr:row>6</xdr:row>
      <xdr:rowOff>0</xdr:rowOff>
    </xdr:from>
    <xdr:to>
      <xdr:col>4</xdr:col>
      <xdr:colOff>123825</xdr:colOff>
      <xdr:row>10</xdr:row>
      <xdr:rowOff>152400</xdr:rowOff>
    </xdr:to>
    <xdr:pic>
      <xdr:nvPicPr>
        <xdr:cNvPr id="24" name="Gráfico 23" descr="Sala de aula">
          <a:extLst>
            <a:ext uri="{FF2B5EF4-FFF2-40B4-BE49-F238E27FC236}">
              <a16:creationId xmlns:a16="http://schemas.microsoft.com/office/drawing/2014/main" id="{00000000-0008-0000-2000-000018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352425" y="1581150"/>
          <a:ext cx="914400" cy="914400"/>
        </a:xfrm>
        <a:prstGeom prst="rect">
          <a:avLst/>
        </a:prstGeom>
      </xdr:spPr>
    </xdr:pic>
    <xdr:clientData/>
  </xdr:twoCellAnchor>
  <xdr:oneCellAnchor>
    <xdr:from>
      <xdr:col>3</xdr:col>
      <xdr:colOff>600075</xdr:colOff>
      <xdr:row>8</xdr:row>
      <xdr:rowOff>171450</xdr:rowOff>
    </xdr:from>
    <xdr:ext cx="2261901" cy="248851"/>
    <xdr:sp macro="" textlink="">
      <xdr:nvSpPr>
        <xdr:cNvPr id="25" name="CaixaDeTexto 24">
          <a:extLst>
            <a:ext uri="{FF2B5EF4-FFF2-40B4-BE49-F238E27FC236}">
              <a16:creationId xmlns:a16="http://schemas.microsoft.com/office/drawing/2014/main" id="{00000000-0008-0000-2000-000019000000}"/>
            </a:ext>
          </a:extLst>
        </xdr:cNvPr>
        <xdr:cNvSpPr txBox="1"/>
      </xdr:nvSpPr>
      <xdr:spPr>
        <a:xfrm>
          <a:off x="1571625" y="2133600"/>
          <a:ext cx="226190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t>Porque conhecimento muda o mundo...</a:t>
          </a:r>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3</xdr:col>
      <xdr:colOff>676275</xdr:colOff>
      <xdr:row>0</xdr:row>
      <xdr:rowOff>85725</xdr:rowOff>
    </xdr:from>
    <xdr:to>
      <xdr:col>4</xdr:col>
      <xdr:colOff>175125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200025</xdr:colOff>
      <xdr:row>0</xdr:row>
      <xdr:rowOff>85725</xdr:rowOff>
    </xdr:from>
    <xdr:to>
      <xdr:col>4</xdr:col>
      <xdr:colOff>1280025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1304925</xdr:colOff>
      <xdr:row>0</xdr:row>
      <xdr:rowOff>85725</xdr:rowOff>
    </xdr:from>
    <xdr:to>
      <xdr:col>5</xdr:col>
      <xdr:colOff>803775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352425</xdr:colOff>
      <xdr:row>0</xdr:row>
      <xdr:rowOff>85725</xdr:rowOff>
    </xdr:from>
    <xdr:to>
      <xdr:col>6</xdr:col>
      <xdr:colOff>1432425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1457325</xdr:colOff>
      <xdr:row>0</xdr:row>
      <xdr:rowOff>85725</xdr:rowOff>
    </xdr:from>
    <xdr:to>
      <xdr:col>7</xdr:col>
      <xdr:colOff>956175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981075</xdr:colOff>
      <xdr:row>0</xdr:row>
      <xdr:rowOff>85725</xdr:rowOff>
    </xdr:from>
    <xdr:to>
      <xdr:col>8</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381000</xdr:colOff>
      <xdr:row>0</xdr:row>
      <xdr:rowOff>371475</xdr:rowOff>
    </xdr:from>
    <xdr:to>
      <xdr:col>4</xdr:col>
      <xdr:colOff>1101000</xdr:colOff>
      <xdr:row>0</xdr:row>
      <xdr:rowOff>388425</xdr:rowOff>
    </xdr:to>
    <xdr:sp macro="" textlink="">
      <xdr:nvSpPr>
        <xdr:cNvPr id="8" name="Retângulo 7">
          <a:extLst>
            <a:ext uri="{FF2B5EF4-FFF2-40B4-BE49-F238E27FC236}">
              <a16:creationId xmlns:a16="http://schemas.microsoft.com/office/drawing/2014/main" id="{00000000-0008-0000-21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828675</xdr:colOff>
      <xdr:row>0</xdr:row>
      <xdr:rowOff>85725</xdr:rowOff>
    </xdr:from>
    <xdr:to>
      <xdr:col>6</xdr:col>
      <xdr:colOff>327525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4</xdr:col>
      <xdr:colOff>771525</xdr:colOff>
      <xdr:row>1</xdr:row>
      <xdr:rowOff>142875</xdr:rowOff>
    </xdr:from>
    <xdr:to>
      <xdr:col>5</xdr:col>
      <xdr:colOff>270375</xdr:colOff>
      <xdr:row>2</xdr:row>
      <xdr:rowOff>13875</xdr:rowOff>
    </xdr:to>
    <xdr:sp macro="" textlink="">
      <xdr:nvSpPr>
        <xdr:cNvPr id="10" name="Retângulo 9">
          <a:hlinkClick xmlns:r="http://schemas.openxmlformats.org/officeDocument/2006/relationships" r:id="rId8"/>
          <a:extLst>
            <a:ext uri="{FF2B5EF4-FFF2-40B4-BE49-F238E27FC236}">
              <a16:creationId xmlns:a16="http://schemas.microsoft.com/office/drawing/2014/main" id="{00000000-0008-0000-2100-00000A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oneCell">
    <xdr:from>
      <xdr:col>0</xdr:col>
      <xdr:colOff>113929</xdr:colOff>
      <xdr:row>0</xdr:row>
      <xdr:rowOff>0</xdr:rowOff>
    </xdr:from>
    <xdr:to>
      <xdr:col>3</xdr:col>
      <xdr:colOff>207334</xdr:colOff>
      <xdr:row>0</xdr:row>
      <xdr:rowOff>428625</xdr:rowOff>
    </xdr:to>
    <xdr:grpSp>
      <xdr:nvGrpSpPr>
        <xdr:cNvPr id="11" name="Agrupar 10">
          <a:extLst>
            <a:ext uri="{FF2B5EF4-FFF2-40B4-BE49-F238E27FC236}">
              <a16:creationId xmlns:a16="http://schemas.microsoft.com/office/drawing/2014/main" id="{00000000-0008-0000-2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733425</xdr:colOff>
      <xdr:row>2</xdr:row>
      <xdr:rowOff>219075</xdr:rowOff>
    </xdr:from>
    <xdr:to>
      <xdr:col>6</xdr:col>
      <xdr:colOff>592275</xdr:colOff>
      <xdr:row>3</xdr:row>
      <xdr:rowOff>90075</xdr:rowOff>
    </xdr:to>
    <xdr:sp macro="" textlink="">
      <xdr:nvSpPr>
        <xdr:cNvPr id="24" name="Retângulo 23">
          <a:hlinkClick xmlns:r="http://schemas.openxmlformats.org/officeDocument/2006/relationships" r:id="rId9"/>
          <a:extLst>
            <a:ext uri="{FF2B5EF4-FFF2-40B4-BE49-F238E27FC236}">
              <a16:creationId xmlns:a16="http://schemas.microsoft.com/office/drawing/2014/main" id="{00000000-0008-0000-2100-000018000000}"/>
            </a:ext>
          </a:extLst>
        </xdr:cNvPr>
        <xdr:cNvSpPr/>
      </xdr:nvSpPr>
      <xdr:spPr>
        <a:xfrm>
          <a:off x="470535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Simples</a:t>
          </a:r>
          <a:r>
            <a:rPr lang="pt-BR" sz="1000" baseline="0">
              <a:solidFill>
                <a:schemeClr val="tx1">
                  <a:lumMod val="65000"/>
                  <a:lumOff val="35000"/>
                </a:schemeClr>
              </a:solidFill>
            </a:rPr>
            <a:t> Nacional</a:t>
          </a:r>
          <a:endParaRPr lang="pt-BR" sz="1000">
            <a:solidFill>
              <a:schemeClr val="tx1">
                <a:lumMod val="65000"/>
                <a:lumOff val="35000"/>
              </a:schemeClr>
            </a:solidFill>
          </a:endParaRPr>
        </a:p>
      </xdr:txBody>
    </xdr:sp>
    <xdr:clientData/>
  </xdr:twoCellAnchor>
  <xdr:twoCellAnchor editAs="absolute">
    <xdr:from>
      <xdr:col>3</xdr:col>
      <xdr:colOff>904875</xdr:colOff>
      <xdr:row>2</xdr:row>
      <xdr:rowOff>219075</xdr:rowOff>
    </xdr:from>
    <xdr:to>
      <xdr:col>4</xdr:col>
      <xdr:colOff>763725</xdr:colOff>
      <xdr:row>3</xdr:row>
      <xdr:rowOff>90075</xdr:rowOff>
    </xdr:to>
    <xdr:sp macro="" textlink="">
      <xdr:nvSpPr>
        <xdr:cNvPr id="25" name="Retângulo 24">
          <a:hlinkClick xmlns:r="http://schemas.openxmlformats.org/officeDocument/2006/relationships" r:id="rId10"/>
          <a:extLst>
            <a:ext uri="{FF2B5EF4-FFF2-40B4-BE49-F238E27FC236}">
              <a16:creationId xmlns:a16="http://schemas.microsoft.com/office/drawing/2014/main" id="{00000000-0008-0000-2100-000019000000}"/>
            </a:ext>
          </a:extLst>
        </xdr:cNvPr>
        <xdr:cNvSpPr/>
      </xdr:nvSpPr>
      <xdr:spPr>
        <a:xfrm>
          <a:off x="171450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Lucro</a:t>
          </a:r>
          <a:r>
            <a:rPr lang="pt-BR" sz="1000" baseline="0">
              <a:solidFill>
                <a:schemeClr val="tx1">
                  <a:lumMod val="65000"/>
                  <a:lumOff val="35000"/>
                </a:schemeClr>
              </a:solidFill>
            </a:rPr>
            <a:t> Real</a:t>
          </a:r>
          <a:endParaRPr lang="pt-BR" sz="1000">
            <a:solidFill>
              <a:schemeClr val="tx1">
                <a:lumMod val="65000"/>
                <a:lumOff val="35000"/>
              </a:schemeClr>
            </a:solidFill>
          </a:endParaRPr>
        </a:p>
      </xdr:txBody>
    </xdr:sp>
    <xdr:clientData/>
  </xdr:twoCellAnchor>
  <xdr:twoCellAnchor editAs="absolute">
    <xdr:from>
      <xdr:col>1</xdr:col>
      <xdr:colOff>104775</xdr:colOff>
      <xdr:row>2</xdr:row>
      <xdr:rowOff>219075</xdr:rowOff>
    </xdr:from>
    <xdr:to>
      <xdr:col>3</xdr:col>
      <xdr:colOff>849450</xdr:colOff>
      <xdr:row>3</xdr:row>
      <xdr:rowOff>90075</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2100-00001A000000}"/>
            </a:ext>
          </a:extLst>
        </xdr:cNvPr>
        <xdr:cNvSpPr/>
      </xdr:nvSpPr>
      <xdr:spPr>
        <a:xfrm>
          <a:off x="219075" y="1038225"/>
          <a:ext cx="144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absolute">
    <xdr:from>
      <xdr:col>4</xdr:col>
      <xdr:colOff>819150</xdr:colOff>
      <xdr:row>2</xdr:row>
      <xdr:rowOff>219075</xdr:rowOff>
    </xdr:from>
    <xdr:to>
      <xdr:col>5</xdr:col>
      <xdr:colOff>678000</xdr:colOff>
      <xdr:row>3</xdr:row>
      <xdr:rowOff>90075</xdr:rowOff>
    </xdr:to>
    <xdr:sp macro="" textlink="">
      <xdr:nvSpPr>
        <xdr:cNvPr id="27" name="Retângulo 26">
          <a:hlinkClick xmlns:r="http://schemas.openxmlformats.org/officeDocument/2006/relationships" r:id="rId11"/>
          <a:extLst>
            <a:ext uri="{FF2B5EF4-FFF2-40B4-BE49-F238E27FC236}">
              <a16:creationId xmlns:a16="http://schemas.microsoft.com/office/drawing/2014/main" id="{00000000-0008-0000-2100-00001B000000}"/>
            </a:ext>
          </a:extLst>
        </xdr:cNvPr>
        <xdr:cNvSpPr/>
      </xdr:nvSpPr>
      <xdr:spPr>
        <a:xfrm>
          <a:off x="3209925"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Lucro Presumido</a:t>
          </a:r>
        </a:p>
      </xdr:txBody>
    </xdr:sp>
    <xdr:clientData/>
  </xdr:twoCellAnchor>
  <xdr:twoCellAnchor editAs="absolute">
    <xdr:from>
      <xdr:col>1</xdr:col>
      <xdr:colOff>95249</xdr:colOff>
      <xdr:row>3</xdr:row>
      <xdr:rowOff>104775</xdr:rowOff>
    </xdr:from>
    <xdr:to>
      <xdr:col>6</xdr:col>
      <xdr:colOff>632474</xdr:colOff>
      <xdr:row>3</xdr:row>
      <xdr:rowOff>104775</xdr:rowOff>
    </xdr:to>
    <xdr:cxnSp macro="">
      <xdr:nvCxnSpPr>
        <xdr:cNvPr id="28" name="Conector reto 27">
          <a:extLst>
            <a:ext uri="{FF2B5EF4-FFF2-40B4-BE49-F238E27FC236}">
              <a16:creationId xmlns:a16="http://schemas.microsoft.com/office/drawing/2014/main" id="{00000000-0008-0000-2100-00001C000000}"/>
            </a:ext>
          </a:extLst>
        </xdr:cNvPr>
        <xdr:cNvCxnSpPr/>
      </xdr:nvCxnSpPr>
      <xdr:spPr>
        <a:xfrm>
          <a:off x="209549" y="1304925"/>
          <a:ext cx="597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876300</xdr:colOff>
      <xdr:row>2</xdr:row>
      <xdr:rowOff>219075</xdr:rowOff>
    </xdr:from>
    <xdr:to>
      <xdr:col>3</xdr:col>
      <xdr:colOff>876301</xdr:colOff>
      <xdr:row>3</xdr:row>
      <xdr:rowOff>90075</xdr:rowOff>
    </xdr:to>
    <xdr:cxnSp macro="">
      <xdr:nvCxnSpPr>
        <xdr:cNvPr id="29" name="Conector reto 28">
          <a:extLst>
            <a:ext uri="{FF2B5EF4-FFF2-40B4-BE49-F238E27FC236}">
              <a16:creationId xmlns:a16="http://schemas.microsoft.com/office/drawing/2014/main" id="{00000000-0008-0000-2100-00001D000000}"/>
            </a:ext>
          </a:extLst>
        </xdr:cNvPr>
        <xdr:cNvCxnSpPr/>
      </xdr:nvCxnSpPr>
      <xdr:spPr>
        <a:xfrm flipV="1">
          <a:off x="168592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790575</xdr:colOff>
      <xdr:row>2</xdr:row>
      <xdr:rowOff>219075</xdr:rowOff>
    </xdr:from>
    <xdr:to>
      <xdr:col>4</xdr:col>
      <xdr:colOff>790576</xdr:colOff>
      <xdr:row>3</xdr:row>
      <xdr:rowOff>90075</xdr:rowOff>
    </xdr:to>
    <xdr:cxnSp macro="">
      <xdr:nvCxnSpPr>
        <xdr:cNvPr id="30" name="Conector reto 29">
          <a:extLst>
            <a:ext uri="{FF2B5EF4-FFF2-40B4-BE49-F238E27FC236}">
              <a16:creationId xmlns:a16="http://schemas.microsoft.com/office/drawing/2014/main" id="{00000000-0008-0000-2100-00001E000000}"/>
            </a:ext>
          </a:extLst>
        </xdr:cNvPr>
        <xdr:cNvCxnSpPr/>
      </xdr:nvCxnSpPr>
      <xdr:spPr>
        <a:xfrm flipV="1">
          <a:off x="318135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704850</xdr:colOff>
      <xdr:row>2</xdr:row>
      <xdr:rowOff>219075</xdr:rowOff>
    </xdr:from>
    <xdr:to>
      <xdr:col>5</xdr:col>
      <xdr:colOff>704851</xdr:colOff>
      <xdr:row>3</xdr:row>
      <xdr:rowOff>90075</xdr:rowOff>
    </xdr:to>
    <xdr:cxnSp macro="">
      <xdr:nvCxnSpPr>
        <xdr:cNvPr id="31" name="Conector reto 30">
          <a:extLst>
            <a:ext uri="{FF2B5EF4-FFF2-40B4-BE49-F238E27FC236}">
              <a16:creationId xmlns:a16="http://schemas.microsoft.com/office/drawing/2014/main" id="{00000000-0008-0000-2100-00001F000000}"/>
            </a:ext>
          </a:extLst>
        </xdr:cNvPr>
        <xdr:cNvCxnSpPr/>
      </xdr:nvCxnSpPr>
      <xdr:spPr>
        <a:xfrm flipV="1">
          <a:off x="467677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619125</xdr:colOff>
      <xdr:row>2</xdr:row>
      <xdr:rowOff>219075</xdr:rowOff>
    </xdr:from>
    <xdr:to>
      <xdr:col>6</xdr:col>
      <xdr:colOff>619126</xdr:colOff>
      <xdr:row>3</xdr:row>
      <xdr:rowOff>90075</xdr:rowOff>
    </xdr:to>
    <xdr:cxnSp macro="">
      <xdr:nvCxnSpPr>
        <xdr:cNvPr id="32" name="Conector reto 31">
          <a:extLst>
            <a:ext uri="{FF2B5EF4-FFF2-40B4-BE49-F238E27FC236}">
              <a16:creationId xmlns:a16="http://schemas.microsoft.com/office/drawing/2014/main" id="{00000000-0008-0000-2100-000020000000}"/>
            </a:ext>
          </a:extLst>
        </xdr:cNvPr>
        <xdr:cNvCxnSpPr/>
      </xdr:nvCxnSpPr>
      <xdr:spPr>
        <a:xfrm flipV="1">
          <a:off x="617220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285750</xdr:colOff>
      <xdr:row>1</xdr:row>
      <xdr:rowOff>142875</xdr:rowOff>
    </xdr:from>
    <xdr:to>
      <xdr:col>5</xdr:col>
      <xdr:colOff>1365750</xdr:colOff>
      <xdr:row>2</xdr:row>
      <xdr:rowOff>13875</xdr:rowOff>
    </xdr:to>
    <xdr:sp macro="" textlink="">
      <xdr:nvSpPr>
        <xdr:cNvPr id="33" name="Retângulo 32">
          <a:hlinkClick xmlns:r="http://schemas.openxmlformats.org/officeDocument/2006/relationships" r:id="rId12"/>
          <a:extLst>
            <a:ext uri="{FF2B5EF4-FFF2-40B4-BE49-F238E27FC236}">
              <a16:creationId xmlns:a16="http://schemas.microsoft.com/office/drawing/2014/main" id="{00000000-0008-0000-2100-00002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Créditos</a:t>
          </a:r>
        </a:p>
      </xdr:txBody>
    </xdr:sp>
    <xdr:clientData/>
  </xdr:twoCellAnchor>
  <xdr:twoCellAnchor editAs="absolute">
    <xdr:from>
      <xdr:col>5</xdr:col>
      <xdr:colOff>1381125</xdr:colOff>
      <xdr:row>1</xdr:row>
      <xdr:rowOff>142875</xdr:rowOff>
    </xdr:from>
    <xdr:to>
      <xdr:col>6</xdr:col>
      <xdr:colOff>879975</xdr:colOff>
      <xdr:row>2</xdr:row>
      <xdr:rowOff>13875</xdr:rowOff>
    </xdr:to>
    <xdr:sp macro="" textlink="">
      <xdr:nvSpPr>
        <xdr:cNvPr id="34" name="Retângulo 33">
          <a:hlinkClick xmlns:r="http://schemas.openxmlformats.org/officeDocument/2006/relationships" r:id="rId13"/>
          <a:extLst>
            <a:ext uri="{FF2B5EF4-FFF2-40B4-BE49-F238E27FC236}">
              <a16:creationId xmlns:a16="http://schemas.microsoft.com/office/drawing/2014/main" id="{00000000-0008-0000-2100-00002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mc:AlternateContent xmlns:mc="http://schemas.openxmlformats.org/markup-compatibility/2006">
    <mc:Choice xmlns:a14="http://schemas.microsoft.com/office/drawing/2010/main" Requires="a14">
      <xdr:twoCellAnchor editAs="oneCell">
        <xdr:from>
          <xdr:col>1</xdr:col>
          <xdr:colOff>104775</xdr:colOff>
          <xdr:row>3</xdr:row>
          <xdr:rowOff>276225</xdr:rowOff>
        </xdr:from>
        <xdr:to>
          <xdr:col>11</xdr:col>
          <xdr:colOff>85725</xdr:colOff>
          <xdr:row>21</xdr:row>
          <xdr:rowOff>114300</xdr:rowOff>
        </xdr:to>
        <xdr:sp macro="" textlink="">
          <xdr:nvSpPr>
            <xdr:cNvPr id="5121" name="Group Box 1" hidden="1">
              <a:extLst>
                <a:ext uri="{63B3BB69-23CF-44E3-9099-C40C66FF867C}">
                  <a14:compatExt spid="_x0000_s5121"/>
                </a:ext>
                <a:ext uri="{FF2B5EF4-FFF2-40B4-BE49-F238E27FC236}">
                  <a16:creationId xmlns:a16="http://schemas.microsoft.com/office/drawing/2014/main" id="{00000000-0008-0000-2100-000001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Valores e percentuais da folha de pagamento</a:t>
              </a:r>
            </a:p>
          </xdr:txBody>
        </xdr:sp>
        <xdr:clientData/>
      </xdr:twoCellAnchor>
    </mc:Choice>
    <mc:Fallback/>
  </mc:AlternateContent>
  <xdr:twoCellAnchor editAs="oneCell">
    <xdr:from>
      <xdr:col>3</xdr:col>
      <xdr:colOff>0</xdr:colOff>
      <xdr:row>19</xdr:row>
      <xdr:rowOff>0</xdr:rowOff>
    </xdr:from>
    <xdr:to>
      <xdr:col>3</xdr:col>
      <xdr:colOff>428625</xdr:colOff>
      <xdr:row>20</xdr:row>
      <xdr:rowOff>152400</xdr:rowOff>
    </xdr:to>
    <xdr:pic>
      <xdr:nvPicPr>
        <xdr:cNvPr id="40" name="Gráfico 39" descr="Pessoa com uma ideia">
          <a:extLst>
            <a:ext uri="{FF2B5EF4-FFF2-40B4-BE49-F238E27FC236}">
              <a16:creationId xmlns:a16="http://schemas.microsoft.com/office/drawing/2014/main" id="{00000000-0008-0000-2100-00002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09625" y="5619750"/>
          <a:ext cx="428625" cy="428625"/>
        </a:xfrm>
        <a:prstGeom prst="rect">
          <a:avLst/>
        </a:prstGeom>
      </xdr:spPr>
    </xdr:pic>
    <xdr:clientData/>
  </xdr:twoCellAnchor>
  <xdr:oneCellAnchor>
    <xdr:from>
      <xdr:col>3</xdr:col>
      <xdr:colOff>228600</xdr:colOff>
      <xdr:row>19</xdr:row>
      <xdr:rowOff>228600</xdr:rowOff>
    </xdr:from>
    <xdr:ext cx="2368918" cy="217560"/>
    <xdr:sp macro="" textlink="">
      <xdr:nvSpPr>
        <xdr:cNvPr id="41" name="CaixaDeTexto 40">
          <a:extLst>
            <a:ext uri="{FF2B5EF4-FFF2-40B4-BE49-F238E27FC236}">
              <a16:creationId xmlns:a16="http://schemas.microsoft.com/office/drawing/2014/main" id="{00000000-0008-0000-2100-000029000000}"/>
            </a:ext>
          </a:extLst>
        </xdr:cNvPr>
        <xdr:cNvSpPr txBox="1"/>
      </xdr:nvSpPr>
      <xdr:spPr>
        <a:xfrm>
          <a:off x="1038225" y="5848350"/>
          <a:ext cx="2368918"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tx1">
                  <a:lumMod val="75000"/>
                  <a:lumOff val="25000"/>
                </a:schemeClr>
              </a:solidFill>
            </a:rPr>
            <a:t>Não se esqueça</a:t>
          </a:r>
          <a:r>
            <a:rPr lang="pt-BR" sz="800" baseline="0">
              <a:solidFill>
                <a:schemeClr val="tx1">
                  <a:lumMod val="75000"/>
                  <a:lumOff val="25000"/>
                </a:schemeClr>
              </a:solidFill>
            </a:rPr>
            <a:t> de conferir os percentuais e valores.</a:t>
          </a:r>
          <a:endParaRPr lang="pt-BR" sz="8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6</xdr:col>
          <xdr:colOff>1571625</xdr:colOff>
          <xdr:row>16</xdr:row>
          <xdr:rowOff>28575</xdr:rowOff>
        </xdr:from>
        <xdr:to>
          <xdr:col>7</xdr:col>
          <xdr:colOff>1076325</xdr:colOff>
          <xdr:row>16</xdr:row>
          <xdr:rowOff>238125</xdr:rowOff>
        </xdr:to>
        <xdr:sp macro="" textlink="">
          <xdr:nvSpPr>
            <xdr:cNvPr id="5122" name="Option Button 2" hidden="1">
              <a:extLst>
                <a:ext uri="{63B3BB69-23CF-44E3-9099-C40C66FF867C}">
                  <a14:compatExt spid="_x0000_s5122"/>
                </a:ext>
                <a:ext uri="{FF2B5EF4-FFF2-40B4-BE49-F238E27FC236}">
                  <a16:creationId xmlns:a16="http://schemas.microsoft.com/office/drawing/2014/main" id="{00000000-0008-0000-21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Faturamento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14</xdr:row>
          <xdr:rowOff>114300</xdr:rowOff>
        </xdr:from>
        <xdr:to>
          <xdr:col>9</xdr:col>
          <xdr:colOff>314325</xdr:colOff>
          <xdr:row>14</xdr:row>
          <xdr:rowOff>333375</xdr:rowOff>
        </xdr:to>
        <xdr:sp macro="" textlink="">
          <xdr:nvSpPr>
            <xdr:cNvPr id="5123" name="Label 3" hidden="1">
              <a:extLst>
                <a:ext uri="{63B3BB69-23CF-44E3-9099-C40C66FF867C}">
                  <a14:compatExt spid="_x0000_s5123"/>
                </a:ext>
                <a:ext uri="{FF2B5EF4-FFF2-40B4-BE49-F238E27FC236}">
                  <a16:creationId xmlns:a16="http://schemas.microsoft.com/office/drawing/2014/main" id="{00000000-0008-0000-2100-000003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A empresa recolhe CPP sobre Folha de Pagamento ou Faturamento?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1571625</xdr:colOff>
          <xdr:row>15</xdr:row>
          <xdr:rowOff>114300</xdr:rowOff>
        </xdr:from>
        <xdr:to>
          <xdr:col>7</xdr:col>
          <xdr:colOff>1076325</xdr:colOff>
          <xdr:row>15</xdr:row>
          <xdr:rowOff>323850</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Folha de Pagamento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66675</xdr:rowOff>
        </xdr:from>
        <xdr:to>
          <xdr:col>8</xdr:col>
          <xdr:colOff>9525</xdr:colOff>
          <xdr:row>17</xdr:row>
          <xdr:rowOff>342900</xdr:rowOff>
        </xdr:to>
        <xdr:sp macro="" textlink="">
          <xdr:nvSpPr>
            <xdr:cNvPr id="5126" name="Label 6" hidden="1">
              <a:extLst>
                <a:ext uri="{63B3BB69-23CF-44E3-9099-C40C66FF867C}">
                  <a14:compatExt spid="_x0000_s5126"/>
                </a:ext>
                <a:ext uri="{FF2B5EF4-FFF2-40B4-BE49-F238E27FC236}">
                  <a16:creationId xmlns:a16="http://schemas.microsoft.com/office/drawing/2014/main" id="{00000000-0008-0000-2100-00000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Se Faturamento, qual percentual?</a:t>
              </a:r>
            </a:p>
          </xdr:txBody>
        </xdr:sp>
        <xdr:clientData/>
      </xdr:twoCellAnchor>
    </mc:Choice>
    <mc:Fallback/>
  </mc:AlternateContent>
  <xdr:twoCellAnchor editAs="absolute">
    <xdr:from>
      <xdr:col>3</xdr:col>
      <xdr:colOff>1257300</xdr:colOff>
      <xdr:row>1</xdr:row>
      <xdr:rowOff>142875</xdr:rowOff>
    </xdr:from>
    <xdr:to>
      <xdr:col>4</xdr:col>
      <xdr:colOff>756150</xdr:colOff>
      <xdr:row>2</xdr:row>
      <xdr:rowOff>13875</xdr:rowOff>
    </xdr:to>
    <xdr:sp macro="" textlink="">
      <xdr:nvSpPr>
        <xdr:cNvPr id="36" name="Retângulo 35">
          <a:hlinkClick xmlns:r="http://schemas.openxmlformats.org/officeDocument/2006/relationships" r:id="rId16"/>
          <a:extLst>
            <a:ext uri="{FF2B5EF4-FFF2-40B4-BE49-F238E27FC236}">
              <a16:creationId xmlns:a16="http://schemas.microsoft.com/office/drawing/2014/main" id="{00000000-0008-0000-2100-000024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Cadastrais</a:t>
          </a:r>
        </a:p>
      </xdr:txBody>
    </xdr:sp>
    <xdr:clientData/>
  </xdr:twoCellAnchor>
  <xdr:twoCellAnchor editAs="absolute">
    <xdr:from>
      <xdr:col>3</xdr:col>
      <xdr:colOff>161925</xdr:colOff>
      <xdr:row>1</xdr:row>
      <xdr:rowOff>142875</xdr:rowOff>
    </xdr:from>
    <xdr:to>
      <xdr:col>3</xdr:col>
      <xdr:colOff>1241925</xdr:colOff>
      <xdr:row>2</xdr:row>
      <xdr:rowOff>13875</xdr:rowOff>
    </xdr:to>
    <xdr:sp macro="" textlink="">
      <xdr:nvSpPr>
        <xdr:cNvPr id="37" name="Retângulo 36">
          <a:hlinkClick xmlns:r="http://schemas.openxmlformats.org/officeDocument/2006/relationships" r:id="rId2"/>
          <a:extLst>
            <a:ext uri="{FF2B5EF4-FFF2-40B4-BE49-F238E27FC236}">
              <a16:creationId xmlns:a16="http://schemas.microsoft.com/office/drawing/2014/main" id="{00000000-0008-0000-2100-000025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8</xdr:row>
          <xdr:rowOff>19050</xdr:rowOff>
        </xdr:from>
        <xdr:to>
          <xdr:col>10</xdr:col>
          <xdr:colOff>0</xdr:colOff>
          <xdr:row>11</xdr:row>
          <xdr:rowOff>0</xdr:rowOff>
        </xdr:to>
        <xdr:sp macro="" textlink="">
          <xdr:nvSpPr>
            <xdr:cNvPr id="5127" name="Group Box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9</xdr:col>
      <xdr:colOff>28575</xdr:colOff>
      <xdr:row>8</xdr:row>
      <xdr:rowOff>47625</xdr:rowOff>
    </xdr:from>
    <xdr:ext cx="896849" cy="248851"/>
    <xdr:sp macro="" textlink="">
      <xdr:nvSpPr>
        <xdr:cNvPr id="15" name="CaixaDeTexto 14">
          <a:extLst>
            <a:ext uri="{FF2B5EF4-FFF2-40B4-BE49-F238E27FC236}">
              <a16:creationId xmlns:a16="http://schemas.microsoft.com/office/drawing/2014/main" id="{00000000-0008-0000-2100-00000F000000}"/>
            </a:ext>
          </a:extLst>
        </xdr:cNvPr>
        <xdr:cNvSpPr txBox="1"/>
      </xdr:nvSpPr>
      <xdr:spPr>
        <a:xfrm>
          <a:off x="10325100" y="2733675"/>
          <a:ext cx="896849"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75000"/>
                  <a:lumOff val="25000"/>
                </a:schemeClr>
              </a:solidFill>
            </a:rPr>
            <a:t>Recolhe</a:t>
          </a:r>
          <a:r>
            <a:rPr lang="pt-BR" sz="1000" baseline="0">
              <a:solidFill>
                <a:schemeClr val="tx1">
                  <a:lumMod val="75000"/>
                  <a:lumOff val="25000"/>
                </a:schemeClr>
              </a:solidFill>
            </a:rPr>
            <a:t> INSS:</a:t>
          </a:r>
          <a:endParaRPr lang="pt-BR" sz="10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9</xdr:col>
          <xdr:colOff>247650</xdr:colOff>
          <xdr:row>9</xdr:row>
          <xdr:rowOff>0</xdr:rowOff>
        </xdr:from>
        <xdr:to>
          <xdr:col>9</xdr:col>
          <xdr:colOff>1323975</xdr:colOff>
          <xdr:row>9</xdr:row>
          <xdr:rowOff>209550</xdr:rowOff>
        </xdr:to>
        <xdr:sp macro="" textlink="">
          <xdr:nvSpPr>
            <xdr:cNvPr id="5128" name="Option 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Alíquota acima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9</xdr:row>
          <xdr:rowOff>295275</xdr:rowOff>
        </xdr:from>
        <xdr:to>
          <xdr:col>9</xdr:col>
          <xdr:colOff>1304925</xdr:colOff>
          <xdr:row>10</xdr:row>
          <xdr:rowOff>123825</xdr:rowOff>
        </xdr:to>
        <xdr:sp macro="" textlink="">
          <xdr:nvSpPr>
            <xdr:cNvPr id="5129" name="Option 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Tabela Progressiva</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809625</xdr:colOff>
      <xdr:row>0</xdr:row>
      <xdr:rowOff>371475</xdr:rowOff>
    </xdr:from>
    <xdr:to>
      <xdr:col>5</xdr:col>
      <xdr:colOff>643800</xdr:colOff>
      <xdr:row>0</xdr:row>
      <xdr:rowOff>388425</xdr:rowOff>
    </xdr:to>
    <xdr:sp macro="" textlink="">
      <xdr:nvSpPr>
        <xdr:cNvPr id="8" name="Retângulo 7">
          <a:extLst>
            <a:ext uri="{FF2B5EF4-FFF2-40B4-BE49-F238E27FC236}">
              <a16:creationId xmlns:a16="http://schemas.microsoft.com/office/drawing/2014/main" id="{00000000-0008-0000-22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0" name="Agrupar 9">
          <a:extLst>
            <a:ext uri="{FF2B5EF4-FFF2-40B4-BE49-F238E27FC236}">
              <a16:creationId xmlns:a16="http://schemas.microsoft.com/office/drawing/2014/main" id="{00000000-0008-0000-22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22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22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22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7" name="Retângulo 16">
          <a:hlinkClick xmlns:r="http://schemas.openxmlformats.org/officeDocument/2006/relationships" r:id="rId8"/>
          <a:extLst>
            <a:ext uri="{FF2B5EF4-FFF2-40B4-BE49-F238E27FC236}">
              <a16:creationId xmlns:a16="http://schemas.microsoft.com/office/drawing/2014/main" id="{00000000-0008-0000-2200-000011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Tabelas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8" name="Retângulo 17">
          <a:hlinkClick xmlns:r="http://schemas.openxmlformats.org/officeDocument/2006/relationships" r:id="rId9"/>
          <a:extLst>
            <a:ext uri="{FF2B5EF4-FFF2-40B4-BE49-F238E27FC236}">
              <a16:creationId xmlns:a16="http://schemas.microsoft.com/office/drawing/2014/main" id="{00000000-0008-0000-2200-000012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Créditos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9" name="Retângulo 18">
          <a:hlinkClick xmlns:r="http://schemas.openxmlformats.org/officeDocument/2006/relationships" r:id="rId10"/>
          <a:extLst>
            <a:ext uri="{FF2B5EF4-FFF2-40B4-BE49-F238E27FC236}">
              <a16:creationId xmlns:a16="http://schemas.microsoft.com/office/drawing/2014/main" id="{00000000-0008-0000-2200-000013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20" name="Retângulo 19">
          <a:hlinkClick xmlns:r="http://schemas.openxmlformats.org/officeDocument/2006/relationships" r:id="rId11"/>
          <a:extLst>
            <a:ext uri="{FF2B5EF4-FFF2-40B4-BE49-F238E27FC236}">
              <a16:creationId xmlns:a16="http://schemas.microsoft.com/office/drawing/2014/main" id="{00000000-0008-0000-2200-000014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Cadastrais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21" name="Retângulo 20">
          <a:hlinkClick xmlns:r="http://schemas.openxmlformats.org/officeDocument/2006/relationships" r:id="rId2"/>
          <a:extLst>
            <a:ext uri="{FF2B5EF4-FFF2-40B4-BE49-F238E27FC236}">
              <a16:creationId xmlns:a16="http://schemas.microsoft.com/office/drawing/2014/main" id="{00000000-0008-0000-2200-000015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Informações</a:t>
          </a:r>
        </a:p>
      </xdr:txBody>
    </xdr:sp>
    <xdr:clientData/>
  </xdr:twoCellAnchor>
  <xdr:oneCellAnchor>
    <xdr:from>
      <xdr:col>2</xdr:col>
      <xdr:colOff>0</xdr:colOff>
      <xdr:row>4</xdr:row>
      <xdr:rowOff>9525</xdr:rowOff>
    </xdr:from>
    <xdr:ext cx="12306300" cy="3379195"/>
    <xdr:sp macro="" textlink="">
      <xdr:nvSpPr>
        <xdr:cNvPr id="25" name="CaixaDeTexto 24">
          <a:extLst>
            <a:ext uri="{FF2B5EF4-FFF2-40B4-BE49-F238E27FC236}">
              <a16:creationId xmlns:a16="http://schemas.microsoft.com/office/drawing/2014/main" id="{00000000-0008-0000-2200-000019000000}"/>
            </a:ext>
          </a:extLst>
        </xdr:cNvPr>
        <xdr:cNvSpPr txBox="1"/>
      </xdr:nvSpPr>
      <xdr:spPr>
        <a:xfrm>
          <a:off x="228600" y="1485900"/>
          <a:ext cx="12306300" cy="33791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b="1" i="0">
              <a:solidFill>
                <a:schemeClr val="tx1">
                  <a:lumMod val="65000"/>
                  <a:lumOff val="35000"/>
                </a:schemeClr>
              </a:solidFill>
              <a:effectLst/>
              <a:latin typeface="+mn-lt"/>
              <a:ea typeface="+mn-ea"/>
              <a:cs typeface="+mn-cs"/>
            </a:rPr>
            <a:t>O planejamento fiscal</a:t>
          </a:r>
          <a:r>
            <a:rPr lang="pt-BR" sz="1000" b="1" i="0" baseline="0">
              <a:solidFill>
                <a:schemeClr val="tx1">
                  <a:lumMod val="65000"/>
                  <a:lumOff val="35000"/>
                </a:schemeClr>
              </a:solidFill>
              <a:effectLst/>
              <a:latin typeface="+mn-lt"/>
              <a:ea typeface="+mn-ea"/>
              <a:cs typeface="+mn-cs"/>
            </a:rPr>
            <a:t> </a:t>
          </a:r>
          <a:r>
            <a:rPr lang="pt-BR" sz="1000" b="1" i="0">
              <a:solidFill>
                <a:schemeClr val="tx1">
                  <a:lumMod val="65000"/>
                  <a:lumOff val="35000"/>
                </a:schemeClr>
              </a:solidFill>
              <a:effectLst/>
              <a:latin typeface="+mn-lt"/>
              <a:ea typeface="+mn-ea"/>
              <a:cs typeface="+mn-cs"/>
            </a:rPr>
            <a:t>é uma forma de minimizar os </a:t>
          </a:r>
          <a:r>
            <a:rPr lang="pt-BR" sz="1000" b="1" i="0" u="none" strike="noStrike">
              <a:solidFill>
                <a:schemeClr val="tx1">
                  <a:lumMod val="65000"/>
                  <a:lumOff val="35000"/>
                </a:schemeClr>
              </a:solidFill>
              <a:effectLst/>
              <a:latin typeface="+mn-lt"/>
              <a:ea typeface="+mn-ea"/>
              <a:cs typeface="+mn-cs"/>
            </a:rPr>
            <a:t>custos fiscais.</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Sucintamente, o planejamento fiscal terá de respeitar a </a:t>
          </a:r>
          <a:r>
            <a:rPr lang="pt-BR" sz="1000" b="0" i="0" u="none" strike="noStrike">
              <a:solidFill>
                <a:schemeClr val="tx1">
                  <a:lumMod val="65000"/>
                  <a:lumOff val="35000"/>
                </a:schemeClr>
              </a:solidFill>
              <a:effectLst/>
              <a:latin typeface="+mn-lt"/>
              <a:ea typeface="+mn-ea"/>
              <a:cs typeface="+mn-cs"/>
            </a:rPr>
            <a:t>lei</a:t>
          </a:r>
          <a:r>
            <a:rPr lang="pt-BR" sz="1000" b="0" i="0" u="none" strike="noStrike" baseline="0">
              <a:solidFill>
                <a:schemeClr val="tx1">
                  <a:lumMod val="65000"/>
                  <a:lumOff val="35000"/>
                </a:schemeClr>
              </a:solidFill>
              <a:effectLst/>
              <a:latin typeface="+mn-lt"/>
              <a:ea typeface="+mn-ea"/>
              <a:cs typeface="+mn-cs"/>
            </a:rPr>
            <a:t> d</a:t>
          </a:r>
          <a:r>
            <a:rPr lang="pt-BR" sz="1000" b="0" i="0">
              <a:solidFill>
                <a:schemeClr val="tx1">
                  <a:lumMod val="65000"/>
                  <a:lumOff val="35000"/>
                </a:schemeClr>
              </a:solidFill>
              <a:effectLst/>
              <a:latin typeface="+mn-lt"/>
              <a:ea typeface="+mn-ea"/>
              <a:cs typeface="+mn-cs"/>
            </a:rPr>
            <a:t>e forma integral, procurando no entanto </a:t>
          </a:r>
          <a:r>
            <a:rPr lang="pt-BR" sz="1000" b="0" i="0" u="none" strike="noStrike">
              <a:solidFill>
                <a:schemeClr val="tx1">
                  <a:lumMod val="65000"/>
                  <a:lumOff val="35000"/>
                </a:schemeClr>
              </a:solidFill>
              <a:effectLst/>
              <a:latin typeface="+mn-lt"/>
              <a:ea typeface="+mn-ea"/>
              <a:cs typeface="+mn-cs"/>
            </a:rPr>
            <a:t>negócios</a:t>
          </a:r>
          <a:r>
            <a:rPr lang="pt-BR" sz="1000" b="0" i="0" u="none" strike="noStrike" baseline="0">
              <a:solidFill>
                <a:schemeClr val="tx1">
                  <a:lumMod val="65000"/>
                  <a:lumOff val="35000"/>
                </a:schemeClr>
              </a:solidFill>
              <a:effectLst/>
              <a:latin typeface="+mn-lt"/>
              <a:ea typeface="+mn-ea"/>
              <a:cs typeface="+mn-cs"/>
            </a:rPr>
            <a:t> jurídicos </a:t>
          </a:r>
          <a:r>
            <a:rPr lang="pt-BR" sz="1000" b="0" i="0">
              <a:solidFill>
                <a:schemeClr val="tx1">
                  <a:lumMod val="65000"/>
                  <a:lumOff val="35000"/>
                </a:schemeClr>
              </a:solidFill>
              <a:effectLst/>
              <a:latin typeface="+mn-lt"/>
              <a:ea typeface="+mn-ea"/>
              <a:cs typeface="+mn-cs"/>
            </a:rPr>
            <a:t>com menor ou nula tributação.</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Esta é uma atividade lícita, e devidamente tutelada na forma jurídica. Esta é um direito subjetivo do sujeito passivo, no que respeita as suas obrigações fiscais, mas é também fundamental para a seguranças das relações tributárias, juridicamente falando.Do ponto de vista dos contribuintes, quem usufrui do planeamento fiscal, o objectivo destes é a minimização da factura fiscal, pagando o mínimo de impostos. </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Contudo, esta visão é demasiado simplista e redutora, carecendo de uma visão global da Economia. No caso mais específicos de empresas, o objectivo deveria ser a maximização do valor da empresa. Em casos extremos o não pagamentos de impostos pode ser conseguido pela ausência de facturação e de lucros.</a:t>
          </a:r>
          <a:r>
            <a:rPr lang="pt-BR" sz="1000" b="0" i="0" baseline="0">
              <a:solidFill>
                <a:schemeClr val="tx1">
                  <a:lumMod val="65000"/>
                  <a:lumOff val="35000"/>
                </a:schemeClr>
              </a:solidFill>
              <a:effectLst/>
              <a:latin typeface="+mn-lt"/>
              <a:ea typeface="+mn-ea"/>
              <a:cs typeface="+mn-cs"/>
            </a:rPr>
            <a:t> </a:t>
          </a:r>
          <a:r>
            <a:rPr lang="pt-BR" sz="1000" b="0" i="0">
              <a:solidFill>
                <a:schemeClr val="tx1">
                  <a:lumMod val="65000"/>
                  <a:lumOff val="35000"/>
                </a:schemeClr>
              </a:solidFill>
              <a:effectLst/>
              <a:latin typeface="+mn-lt"/>
              <a:ea typeface="+mn-ea"/>
              <a:cs typeface="+mn-cs"/>
            </a:rPr>
            <a:t>Planejamento fiscal também pode ser compreendido como "estratégias, planos tributários e sucessórios absolutamente legal e eficazes por meio da constituição de várias modalidades de “holdings”". Para que o planejamento operacional seja possível, antes deve ser feito o estratégico, que é o enquadramento da empresa no </a:t>
          </a:r>
          <a:r>
            <a:rPr lang="pt-BR" sz="1000" b="0" i="0" u="none" strike="noStrike">
              <a:solidFill>
                <a:schemeClr val="tx1">
                  <a:lumMod val="65000"/>
                  <a:lumOff val="35000"/>
                </a:schemeClr>
              </a:solidFill>
              <a:effectLst/>
              <a:latin typeface="+mn-lt"/>
              <a:ea typeface="+mn-ea"/>
              <a:cs typeface="+mn-cs"/>
            </a:rPr>
            <a:t>regime tributário conveniente</a:t>
          </a:r>
          <a:r>
            <a:rPr lang="pt-BR" sz="1000" b="0" i="0">
              <a:solidFill>
                <a:schemeClr val="tx1">
                  <a:lumMod val="65000"/>
                  <a:lumOff val="35000"/>
                </a:schemeClr>
              </a:solidFill>
              <a:effectLst/>
              <a:latin typeface="+mn-lt"/>
              <a:ea typeface="+mn-ea"/>
              <a:cs typeface="+mn-cs"/>
            </a:rPr>
            <a:t> e o conhecimento de outras particularidades fiscais, que variam de acordo com o ramo de atividade, estrutura de capital, localização, modelo de contratação de recursos humanos e outras.</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Ou seja, ao contrário do que muitos pensam, o planejamento tributário é muito mais do que apenas cumprir as obrigações em dia e anotar as receitas e despesas em planilhas. Estamos falando em planejar, e isso envolve conhecer, analisar, estudar e verificar todas as formas existentes de tributação que envolvem o seu negócio.</a:t>
          </a:r>
        </a:p>
        <a:p>
          <a:endParaRPr lang="pt-BR" sz="1000" b="0" i="0">
            <a:solidFill>
              <a:schemeClr val="tx1">
                <a:lumMod val="65000"/>
                <a:lumOff val="35000"/>
              </a:schemeClr>
            </a:solidFill>
            <a:effectLst/>
            <a:latin typeface="+mn-lt"/>
            <a:ea typeface="+mn-ea"/>
            <a:cs typeface="+mn-cs"/>
          </a:endParaRPr>
        </a:p>
        <a:p>
          <a:r>
            <a:rPr lang="pt-BR" sz="1000" b="1" i="0">
              <a:solidFill>
                <a:schemeClr val="tx1">
                  <a:lumMod val="65000"/>
                  <a:lumOff val="35000"/>
                </a:schemeClr>
              </a:solidFill>
              <a:effectLst/>
              <a:latin typeface="+mn-lt"/>
              <a:ea typeface="+mn-ea"/>
              <a:cs typeface="+mn-cs"/>
            </a:rPr>
            <a:t>Por que você precisa planejar?</a:t>
          </a:r>
        </a:p>
        <a:p>
          <a:endParaRPr lang="pt-BR" sz="1000" b="0" i="0">
            <a:solidFill>
              <a:schemeClr val="tx1">
                <a:lumMod val="65000"/>
                <a:lumOff val="35000"/>
              </a:schemeClr>
            </a:solidFill>
            <a:effectLst/>
            <a:latin typeface="+mn-lt"/>
            <a:ea typeface="+mn-ea"/>
            <a:cs typeface="+mn-cs"/>
          </a:endParaRPr>
        </a:p>
        <a:p>
          <a:r>
            <a:rPr lang="pt-BR" sz="1000" b="0" i="0">
              <a:solidFill>
                <a:schemeClr val="tx1">
                  <a:lumMod val="65000"/>
                  <a:lumOff val="35000"/>
                </a:schemeClr>
              </a:solidFill>
              <a:effectLst/>
              <a:latin typeface="+mn-lt"/>
              <a:ea typeface="+mn-ea"/>
              <a:cs typeface="+mn-cs"/>
            </a:rPr>
            <a:t>O objetivo do planejamento tributário é diminuir as despesas da empresa. Isso quer dizer reduzir o número de tributos pagos e os valores que incidem sobre o negócio – o que é chamado de elisão fiscal. Afinal, você sabe bem que, para ter um produto ou serviço competitivo, chegar a um preço de venda mais baixo é fundamental, e um dos fatores que atrapalham isso são os altos impostos.</a:t>
          </a:r>
        </a:p>
        <a:p>
          <a:endParaRPr lang="pt-BR" sz="1000" b="0" i="0">
            <a:solidFill>
              <a:schemeClr val="tx1">
                <a:lumMod val="65000"/>
                <a:lumOff val="35000"/>
              </a:schemeClr>
            </a:solidFill>
            <a:effectLst/>
            <a:latin typeface="+mn-lt"/>
            <a:ea typeface="+mn-ea"/>
            <a:cs typeface="+mn-cs"/>
          </a:endParaRPr>
        </a:p>
        <a:p>
          <a:endParaRPr lang="pt-BR" sz="1000" b="0">
            <a:solidFill>
              <a:schemeClr val="tx1">
                <a:lumMod val="65000"/>
                <a:lumOff val="35000"/>
              </a:schemeClr>
            </a:solidFill>
          </a:endParaRPr>
        </a:p>
      </xdr:txBody>
    </xdr:sp>
    <xdr:clientData/>
  </xdr:oneCellAnchor>
  <xdr:twoCellAnchor editAs="oneCell">
    <xdr:from>
      <xdr:col>2</xdr:col>
      <xdr:colOff>66673</xdr:colOff>
      <xdr:row>13</xdr:row>
      <xdr:rowOff>142874</xdr:rowOff>
    </xdr:from>
    <xdr:to>
      <xdr:col>3</xdr:col>
      <xdr:colOff>658948</xdr:colOff>
      <xdr:row>18</xdr:row>
      <xdr:rowOff>201749</xdr:rowOff>
    </xdr:to>
    <xdr:pic>
      <xdr:nvPicPr>
        <xdr:cNvPr id="15" name="Gráfico 14" descr="Leão">
          <a:extLst>
            <a:ext uri="{FF2B5EF4-FFF2-40B4-BE49-F238E27FC236}">
              <a16:creationId xmlns:a16="http://schemas.microsoft.com/office/drawing/2014/main" id="{00000000-0008-0000-2200-00000F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95273" y="4733924"/>
          <a:ext cx="1440000" cy="1440000"/>
        </a:xfrm>
        <a:prstGeom prst="rect">
          <a:avLst/>
        </a:prstGeom>
      </xdr:spPr>
    </xdr:pic>
    <xdr:clientData/>
  </xdr:twoCellAnchor>
  <xdr:twoCellAnchor editAs="oneCell">
    <xdr:from>
      <xdr:col>3</xdr:col>
      <xdr:colOff>609600</xdr:colOff>
      <xdr:row>13</xdr:row>
      <xdr:rowOff>180975</xdr:rowOff>
    </xdr:from>
    <xdr:to>
      <xdr:col>4</xdr:col>
      <xdr:colOff>803775</xdr:colOff>
      <xdr:row>17</xdr:row>
      <xdr:rowOff>156075</xdr:rowOff>
    </xdr:to>
    <xdr:pic>
      <xdr:nvPicPr>
        <xdr:cNvPr id="23" name="Gráfico 22" descr="Apresentação com gráfico de barras">
          <a:extLst>
            <a:ext uri="{FF2B5EF4-FFF2-40B4-BE49-F238E27FC236}">
              <a16:creationId xmlns:a16="http://schemas.microsoft.com/office/drawing/2014/main" id="{00000000-0008-0000-2200-000017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685925" y="4772025"/>
          <a:ext cx="1080000" cy="1080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104775</xdr:colOff>
          <xdr:row>2</xdr:row>
          <xdr:rowOff>219075</xdr:rowOff>
        </xdr:from>
        <xdr:to>
          <xdr:col>5</xdr:col>
          <xdr:colOff>9525</xdr:colOff>
          <xdr:row>3</xdr:row>
          <xdr:rowOff>142875</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2200-000001B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Colocar no Modo Sistema Novamente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85725</xdr:colOff>
          <xdr:row>2</xdr:row>
          <xdr:rowOff>219075</xdr:rowOff>
        </xdr:from>
        <xdr:to>
          <xdr:col>7</xdr:col>
          <xdr:colOff>838200</xdr:colOff>
          <xdr:row>3</xdr:row>
          <xdr:rowOff>142875</xdr:rowOff>
        </xdr:to>
        <xdr:sp macro="" textlink="">
          <xdr:nvSpPr>
            <xdr:cNvPr id="177154" name="Button 2" hidden="1">
              <a:extLst>
                <a:ext uri="{63B3BB69-23CF-44E3-9099-C40C66FF867C}">
                  <a14:compatExt spid="_x0000_s177154"/>
                </a:ext>
                <a:ext uri="{FF2B5EF4-FFF2-40B4-BE49-F238E27FC236}">
                  <a16:creationId xmlns:a16="http://schemas.microsoft.com/office/drawing/2014/main" id="{00000000-0008-0000-2200-000002B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Retirar do Modo Sistema</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6</xdr:col>
      <xdr:colOff>1041900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2171700</xdr:colOff>
      <xdr:row>0</xdr:row>
      <xdr:rowOff>85725</xdr:rowOff>
    </xdr:from>
    <xdr:to>
      <xdr:col>6</xdr:col>
      <xdr:colOff>3251700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3276600</xdr:colOff>
      <xdr:row>0</xdr:row>
      <xdr:rowOff>85725</xdr:rowOff>
    </xdr:from>
    <xdr:to>
      <xdr:col>8</xdr:col>
      <xdr:colOff>89400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114300</xdr:colOff>
      <xdr:row>0</xdr:row>
      <xdr:rowOff>85725</xdr:rowOff>
    </xdr:from>
    <xdr:to>
      <xdr:col>9</xdr:col>
      <xdr:colOff>308475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809625</xdr:colOff>
      <xdr:row>0</xdr:row>
      <xdr:rowOff>371475</xdr:rowOff>
    </xdr:from>
    <xdr:to>
      <xdr:col>5</xdr:col>
      <xdr:colOff>643800</xdr:colOff>
      <xdr:row>0</xdr:row>
      <xdr:rowOff>388425</xdr:rowOff>
    </xdr:to>
    <xdr:sp macro="" textlink="">
      <xdr:nvSpPr>
        <xdr:cNvPr id="8" name="Retângulo 7">
          <a:extLst>
            <a:ext uri="{FF2B5EF4-FFF2-40B4-BE49-F238E27FC236}">
              <a16:creationId xmlns:a16="http://schemas.microsoft.com/office/drawing/2014/main" id="{00000000-0008-0000-23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1066800</xdr:colOff>
      <xdr:row>0</xdr:row>
      <xdr:rowOff>85725</xdr:rowOff>
    </xdr:from>
    <xdr:to>
      <xdr:col>6</xdr:col>
      <xdr:colOff>2146800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0" name="Agrupar 9">
          <a:extLst>
            <a:ext uri="{FF2B5EF4-FFF2-40B4-BE49-F238E27FC236}">
              <a16:creationId xmlns:a16="http://schemas.microsoft.com/office/drawing/2014/main" id="{00000000-0008-0000-23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23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23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23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0</xdr:col>
          <xdr:colOff>104775</xdr:colOff>
          <xdr:row>3</xdr:row>
          <xdr:rowOff>0</xdr:rowOff>
        </xdr:from>
        <xdr:to>
          <xdr:col>13</xdr:col>
          <xdr:colOff>276225</xdr:colOff>
          <xdr:row>7</xdr:row>
          <xdr:rowOff>200025</xdr:rowOff>
        </xdr:to>
        <xdr:sp macro="" textlink="">
          <xdr:nvSpPr>
            <xdr:cNvPr id="292865" name="Group Box 1" hidden="1">
              <a:extLst>
                <a:ext uri="{63B3BB69-23CF-44E3-9099-C40C66FF867C}">
                  <a14:compatExt spid="_x0000_s292865"/>
                </a:ext>
                <a:ext uri="{FF2B5EF4-FFF2-40B4-BE49-F238E27FC236}">
                  <a16:creationId xmlns:a16="http://schemas.microsoft.com/office/drawing/2014/main" id="{00000000-0008-0000-2300-0000017804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Dados cadastrais</a:t>
              </a:r>
            </a:p>
          </xdr:txBody>
        </xdr:sp>
        <xdr:clientData/>
      </xdr:twoCellAnchor>
    </mc:Choice>
    <mc:Fallback/>
  </mc:AlternateContent>
  <xdr:twoCellAnchor editAs="absolute">
    <xdr:from>
      <xdr:col>5</xdr:col>
      <xdr:colOff>314325</xdr:colOff>
      <xdr:row>1</xdr:row>
      <xdr:rowOff>142875</xdr:rowOff>
    </xdr:from>
    <xdr:to>
      <xdr:col>6</xdr:col>
      <xdr:colOff>508500</xdr:colOff>
      <xdr:row>2</xdr:row>
      <xdr:rowOff>13875</xdr:rowOff>
    </xdr:to>
    <xdr:sp macro="" textlink="">
      <xdr:nvSpPr>
        <xdr:cNvPr id="17" name="Retângulo 16">
          <a:hlinkClick xmlns:r="http://schemas.openxmlformats.org/officeDocument/2006/relationships" r:id="rId8"/>
          <a:extLst>
            <a:ext uri="{FF2B5EF4-FFF2-40B4-BE49-F238E27FC236}">
              <a16:creationId xmlns:a16="http://schemas.microsoft.com/office/drawing/2014/main" id="{00000000-0008-0000-2300-000011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Tabelas</a:t>
          </a:r>
        </a:p>
      </xdr:txBody>
    </xdr:sp>
    <xdr:clientData/>
  </xdr:twoCellAnchor>
  <xdr:twoCellAnchor editAs="absolute">
    <xdr:from>
      <xdr:col>6</xdr:col>
      <xdr:colOff>523875</xdr:colOff>
      <xdr:row>1</xdr:row>
      <xdr:rowOff>142875</xdr:rowOff>
    </xdr:from>
    <xdr:to>
      <xdr:col>6</xdr:col>
      <xdr:colOff>1603875</xdr:colOff>
      <xdr:row>2</xdr:row>
      <xdr:rowOff>13875</xdr:rowOff>
    </xdr:to>
    <xdr:sp macro="" textlink="">
      <xdr:nvSpPr>
        <xdr:cNvPr id="18" name="Retângulo 17">
          <a:hlinkClick xmlns:r="http://schemas.openxmlformats.org/officeDocument/2006/relationships" r:id="rId9"/>
          <a:extLst>
            <a:ext uri="{FF2B5EF4-FFF2-40B4-BE49-F238E27FC236}">
              <a16:creationId xmlns:a16="http://schemas.microsoft.com/office/drawing/2014/main" id="{00000000-0008-0000-2300-000012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Créditos</a:t>
          </a:r>
        </a:p>
      </xdr:txBody>
    </xdr:sp>
    <xdr:clientData/>
  </xdr:twoCellAnchor>
  <xdr:twoCellAnchor editAs="absolute">
    <xdr:from>
      <xdr:col>6</xdr:col>
      <xdr:colOff>1619250</xdr:colOff>
      <xdr:row>1</xdr:row>
      <xdr:rowOff>142875</xdr:rowOff>
    </xdr:from>
    <xdr:to>
      <xdr:col>6</xdr:col>
      <xdr:colOff>2699250</xdr:colOff>
      <xdr:row>2</xdr:row>
      <xdr:rowOff>13875</xdr:rowOff>
    </xdr:to>
    <xdr:sp macro="" textlink="">
      <xdr:nvSpPr>
        <xdr:cNvPr id="19" name="Retângulo 18">
          <a:hlinkClick xmlns:r="http://schemas.openxmlformats.org/officeDocument/2006/relationships" r:id="rId10"/>
          <a:extLst>
            <a:ext uri="{FF2B5EF4-FFF2-40B4-BE49-F238E27FC236}">
              <a16:creationId xmlns:a16="http://schemas.microsoft.com/office/drawing/2014/main" id="{00000000-0008-0000-2300-000013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20" name="Retângulo 19">
          <a:hlinkClick xmlns:r="http://schemas.openxmlformats.org/officeDocument/2006/relationships" r:id="rId11"/>
          <a:extLst>
            <a:ext uri="{FF2B5EF4-FFF2-40B4-BE49-F238E27FC236}">
              <a16:creationId xmlns:a16="http://schemas.microsoft.com/office/drawing/2014/main" id="{00000000-0008-0000-2300-000014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Cadastrais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21" name="Retângulo 20">
          <a:hlinkClick xmlns:r="http://schemas.openxmlformats.org/officeDocument/2006/relationships" r:id="rId2"/>
          <a:extLst>
            <a:ext uri="{FF2B5EF4-FFF2-40B4-BE49-F238E27FC236}">
              <a16:creationId xmlns:a16="http://schemas.microsoft.com/office/drawing/2014/main" id="{00000000-0008-0000-2300-000015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oneCellAnchor>
    <xdr:from>
      <xdr:col>0</xdr:col>
      <xdr:colOff>38100</xdr:colOff>
      <xdr:row>7</xdr:row>
      <xdr:rowOff>314325</xdr:rowOff>
    </xdr:from>
    <xdr:ext cx="12668250" cy="874920"/>
    <xdr:sp macro="" textlink="">
      <xdr:nvSpPr>
        <xdr:cNvPr id="14" name="CaixaDeTexto 13">
          <a:extLst>
            <a:ext uri="{FF2B5EF4-FFF2-40B4-BE49-F238E27FC236}">
              <a16:creationId xmlns:a16="http://schemas.microsoft.com/office/drawing/2014/main" id="{00000000-0008-0000-2300-00000E000000}"/>
            </a:ext>
          </a:extLst>
        </xdr:cNvPr>
        <xdr:cNvSpPr txBox="1"/>
      </xdr:nvSpPr>
      <xdr:spPr>
        <a:xfrm>
          <a:off x="38100" y="2828925"/>
          <a:ext cx="12668250" cy="8749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b="1" i="0">
              <a:solidFill>
                <a:srgbClr val="FB5A56"/>
              </a:solidFill>
              <a:effectLst/>
              <a:latin typeface="+mn-lt"/>
              <a:ea typeface="+mn-ea"/>
              <a:cs typeface="+mn-cs"/>
            </a:rPr>
            <a:t>***Por que você precisa planejar?</a:t>
          </a:r>
        </a:p>
        <a:p>
          <a:endParaRPr lang="pt-BR" sz="1000">
            <a:solidFill>
              <a:srgbClr val="FB5A56"/>
            </a:solidFill>
            <a:effectLst/>
          </a:endParaRPr>
        </a:p>
        <a:p>
          <a:r>
            <a:rPr lang="pt-BR" sz="1000" b="0" i="0">
              <a:solidFill>
                <a:srgbClr val="FB5A56"/>
              </a:solidFill>
              <a:effectLst/>
              <a:latin typeface="+mn-lt"/>
              <a:ea typeface="+mn-ea"/>
              <a:cs typeface="+mn-cs"/>
            </a:rPr>
            <a:t>O objetivo do planejamento tributário é diminuir as despesas da empresa. Isso quer dizer reduzir o número de tributos pagos e os valores que incidem sobre o negócio – o que é chamado de elisão fiscal. Afinal, você sabe bem que, para ter um produto ou serviço competitivo, chegar a um preço de venda mais baixo é fundamental, e um dos fatores que atrapalham isso são os altos impostos.</a:t>
          </a:r>
          <a:endParaRPr lang="pt-BR" sz="1000">
            <a:solidFill>
              <a:srgbClr val="FB5A56"/>
            </a:solidFill>
            <a:effectLst/>
          </a:endParaRPr>
        </a:p>
        <a:p>
          <a:endParaRPr lang="pt-BR" sz="1000">
            <a:solidFill>
              <a:srgbClr val="FB5A56"/>
            </a:solidFill>
          </a:endParaRPr>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3</xdr:col>
      <xdr:colOff>676275</xdr:colOff>
      <xdr:row>0</xdr:row>
      <xdr:rowOff>85725</xdr:rowOff>
    </xdr:from>
    <xdr:to>
      <xdr:col>4</xdr:col>
      <xdr:colOff>175125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200025</xdr:colOff>
      <xdr:row>0</xdr:row>
      <xdr:rowOff>85725</xdr:rowOff>
    </xdr:from>
    <xdr:to>
      <xdr:col>4</xdr:col>
      <xdr:colOff>1280025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1304925</xdr:colOff>
      <xdr:row>0</xdr:row>
      <xdr:rowOff>85725</xdr:rowOff>
    </xdr:from>
    <xdr:to>
      <xdr:col>5</xdr:col>
      <xdr:colOff>803775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352425</xdr:colOff>
      <xdr:row>0</xdr:row>
      <xdr:rowOff>85725</xdr:rowOff>
    </xdr:from>
    <xdr:to>
      <xdr:col>6</xdr:col>
      <xdr:colOff>1432425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1457325</xdr:colOff>
      <xdr:row>0</xdr:row>
      <xdr:rowOff>85725</xdr:rowOff>
    </xdr:from>
    <xdr:to>
      <xdr:col>7</xdr:col>
      <xdr:colOff>956175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981075</xdr:colOff>
      <xdr:row>0</xdr:row>
      <xdr:rowOff>85725</xdr:rowOff>
    </xdr:from>
    <xdr:to>
      <xdr:col>8</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381000</xdr:colOff>
      <xdr:row>0</xdr:row>
      <xdr:rowOff>371475</xdr:rowOff>
    </xdr:from>
    <xdr:to>
      <xdr:col>4</xdr:col>
      <xdr:colOff>1101000</xdr:colOff>
      <xdr:row>0</xdr:row>
      <xdr:rowOff>388425</xdr:rowOff>
    </xdr:to>
    <xdr:sp macro="" textlink="">
      <xdr:nvSpPr>
        <xdr:cNvPr id="8" name="Retângulo 7">
          <a:extLst>
            <a:ext uri="{FF2B5EF4-FFF2-40B4-BE49-F238E27FC236}">
              <a16:creationId xmlns:a16="http://schemas.microsoft.com/office/drawing/2014/main" id="{00000000-0008-0000-24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828675</xdr:colOff>
      <xdr:row>0</xdr:row>
      <xdr:rowOff>85725</xdr:rowOff>
    </xdr:from>
    <xdr:to>
      <xdr:col>6</xdr:col>
      <xdr:colOff>327525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3</xdr:col>
      <xdr:colOff>207334</xdr:colOff>
      <xdr:row>0</xdr:row>
      <xdr:rowOff>428625</xdr:rowOff>
    </xdr:to>
    <xdr:grpSp>
      <xdr:nvGrpSpPr>
        <xdr:cNvPr id="11" name="Agrupar 10">
          <a:extLst>
            <a:ext uri="{FF2B5EF4-FFF2-40B4-BE49-F238E27FC236}">
              <a16:creationId xmlns:a16="http://schemas.microsoft.com/office/drawing/2014/main" id="{00000000-0008-0000-24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4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4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4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733425</xdr:colOff>
      <xdr:row>2</xdr:row>
      <xdr:rowOff>219075</xdr:rowOff>
    </xdr:from>
    <xdr:to>
      <xdr:col>6</xdr:col>
      <xdr:colOff>592275</xdr:colOff>
      <xdr:row>3</xdr:row>
      <xdr:rowOff>90075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400-00000F000000}"/>
            </a:ext>
          </a:extLst>
        </xdr:cNvPr>
        <xdr:cNvSpPr/>
      </xdr:nvSpPr>
      <xdr:spPr>
        <a:xfrm>
          <a:off x="470535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Simples</a:t>
          </a:r>
          <a:r>
            <a:rPr lang="pt-BR" sz="1000" baseline="0">
              <a:solidFill>
                <a:schemeClr val="tx1">
                  <a:lumMod val="65000"/>
                  <a:lumOff val="35000"/>
                </a:schemeClr>
              </a:solidFill>
            </a:rPr>
            <a:t> Nacional</a:t>
          </a:r>
          <a:endParaRPr lang="pt-BR" sz="1000">
            <a:solidFill>
              <a:schemeClr val="tx1">
                <a:lumMod val="65000"/>
                <a:lumOff val="35000"/>
              </a:schemeClr>
            </a:solidFill>
          </a:endParaRPr>
        </a:p>
      </xdr:txBody>
    </xdr:sp>
    <xdr:clientData/>
  </xdr:twoCellAnchor>
  <xdr:twoCellAnchor editAs="absolute">
    <xdr:from>
      <xdr:col>3</xdr:col>
      <xdr:colOff>904875</xdr:colOff>
      <xdr:row>2</xdr:row>
      <xdr:rowOff>219075</xdr:rowOff>
    </xdr:from>
    <xdr:to>
      <xdr:col>4</xdr:col>
      <xdr:colOff>763725</xdr:colOff>
      <xdr:row>3</xdr:row>
      <xdr:rowOff>90075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400-000010000000}"/>
            </a:ext>
          </a:extLst>
        </xdr:cNvPr>
        <xdr:cNvSpPr/>
      </xdr:nvSpPr>
      <xdr:spPr>
        <a:xfrm>
          <a:off x="1714500" y="1038225"/>
          <a:ext cx="144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Lucro</a:t>
          </a:r>
          <a:r>
            <a:rPr lang="pt-BR" sz="1000" b="0" baseline="0">
              <a:solidFill>
                <a:schemeClr val="bg1"/>
              </a:solidFill>
            </a:rPr>
            <a:t> Real</a:t>
          </a:r>
          <a:endParaRPr lang="pt-BR" sz="1000" b="0">
            <a:solidFill>
              <a:schemeClr val="bg1"/>
            </a:solidFill>
          </a:endParaRPr>
        </a:p>
      </xdr:txBody>
    </xdr:sp>
    <xdr:clientData/>
  </xdr:twoCellAnchor>
  <xdr:twoCellAnchor editAs="absolute">
    <xdr:from>
      <xdr:col>1</xdr:col>
      <xdr:colOff>104775</xdr:colOff>
      <xdr:row>2</xdr:row>
      <xdr:rowOff>219075</xdr:rowOff>
    </xdr:from>
    <xdr:to>
      <xdr:col>3</xdr:col>
      <xdr:colOff>849450</xdr:colOff>
      <xdr:row>3</xdr:row>
      <xdr:rowOff>90075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2400-000011000000}"/>
            </a:ext>
          </a:extLst>
        </xdr:cNvPr>
        <xdr:cNvSpPr/>
      </xdr:nvSpPr>
      <xdr:spPr>
        <a:xfrm>
          <a:off x="219075" y="1038225"/>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Folha</a:t>
          </a:r>
        </a:p>
      </xdr:txBody>
    </xdr:sp>
    <xdr:clientData/>
  </xdr:twoCellAnchor>
  <xdr:twoCellAnchor editAs="absolute">
    <xdr:from>
      <xdr:col>4</xdr:col>
      <xdr:colOff>819150</xdr:colOff>
      <xdr:row>2</xdr:row>
      <xdr:rowOff>219075</xdr:rowOff>
    </xdr:from>
    <xdr:to>
      <xdr:col>5</xdr:col>
      <xdr:colOff>678000</xdr:colOff>
      <xdr:row>3</xdr:row>
      <xdr:rowOff>90075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2400-000012000000}"/>
            </a:ext>
          </a:extLst>
        </xdr:cNvPr>
        <xdr:cNvSpPr/>
      </xdr:nvSpPr>
      <xdr:spPr>
        <a:xfrm>
          <a:off x="3209925"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Lucro Presumido</a:t>
          </a:r>
        </a:p>
      </xdr:txBody>
    </xdr:sp>
    <xdr:clientData/>
  </xdr:twoCellAnchor>
  <xdr:twoCellAnchor editAs="absolute">
    <xdr:from>
      <xdr:col>1</xdr:col>
      <xdr:colOff>95249</xdr:colOff>
      <xdr:row>3</xdr:row>
      <xdr:rowOff>104775</xdr:rowOff>
    </xdr:from>
    <xdr:to>
      <xdr:col>6</xdr:col>
      <xdr:colOff>632474</xdr:colOff>
      <xdr:row>3</xdr:row>
      <xdr:rowOff>104775</xdr:rowOff>
    </xdr:to>
    <xdr:cxnSp macro="">
      <xdr:nvCxnSpPr>
        <xdr:cNvPr id="19" name="Conector reto 18">
          <a:extLst>
            <a:ext uri="{FF2B5EF4-FFF2-40B4-BE49-F238E27FC236}">
              <a16:creationId xmlns:a16="http://schemas.microsoft.com/office/drawing/2014/main" id="{00000000-0008-0000-2400-000013000000}"/>
            </a:ext>
          </a:extLst>
        </xdr:cNvPr>
        <xdr:cNvCxnSpPr/>
      </xdr:nvCxnSpPr>
      <xdr:spPr>
        <a:xfrm>
          <a:off x="209549" y="1304925"/>
          <a:ext cx="597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876300</xdr:colOff>
      <xdr:row>2</xdr:row>
      <xdr:rowOff>219075</xdr:rowOff>
    </xdr:from>
    <xdr:to>
      <xdr:col>3</xdr:col>
      <xdr:colOff>876301</xdr:colOff>
      <xdr:row>3</xdr:row>
      <xdr:rowOff>90075</xdr:rowOff>
    </xdr:to>
    <xdr:cxnSp macro="">
      <xdr:nvCxnSpPr>
        <xdr:cNvPr id="20" name="Conector reto 19">
          <a:extLst>
            <a:ext uri="{FF2B5EF4-FFF2-40B4-BE49-F238E27FC236}">
              <a16:creationId xmlns:a16="http://schemas.microsoft.com/office/drawing/2014/main" id="{00000000-0008-0000-2400-000014000000}"/>
            </a:ext>
          </a:extLst>
        </xdr:cNvPr>
        <xdr:cNvCxnSpPr/>
      </xdr:nvCxnSpPr>
      <xdr:spPr>
        <a:xfrm flipV="1">
          <a:off x="168592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790575</xdr:colOff>
      <xdr:row>2</xdr:row>
      <xdr:rowOff>219075</xdr:rowOff>
    </xdr:from>
    <xdr:to>
      <xdr:col>4</xdr:col>
      <xdr:colOff>790576</xdr:colOff>
      <xdr:row>3</xdr:row>
      <xdr:rowOff>90075</xdr:rowOff>
    </xdr:to>
    <xdr:cxnSp macro="">
      <xdr:nvCxnSpPr>
        <xdr:cNvPr id="21" name="Conector reto 20">
          <a:extLst>
            <a:ext uri="{FF2B5EF4-FFF2-40B4-BE49-F238E27FC236}">
              <a16:creationId xmlns:a16="http://schemas.microsoft.com/office/drawing/2014/main" id="{00000000-0008-0000-2400-000015000000}"/>
            </a:ext>
          </a:extLst>
        </xdr:cNvPr>
        <xdr:cNvCxnSpPr/>
      </xdr:nvCxnSpPr>
      <xdr:spPr>
        <a:xfrm flipV="1">
          <a:off x="318135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704850</xdr:colOff>
      <xdr:row>2</xdr:row>
      <xdr:rowOff>219075</xdr:rowOff>
    </xdr:from>
    <xdr:to>
      <xdr:col>5</xdr:col>
      <xdr:colOff>704851</xdr:colOff>
      <xdr:row>3</xdr:row>
      <xdr:rowOff>90075</xdr:rowOff>
    </xdr:to>
    <xdr:cxnSp macro="">
      <xdr:nvCxnSpPr>
        <xdr:cNvPr id="22" name="Conector reto 21">
          <a:extLst>
            <a:ext uri="{FF2B5EF4-FFF2-40B4-BE49-F238E27FC236}">
              <a16:creationId xmlns:a16="http://schemas.microsoft.com/office/drawing/2014/main" id="{00000000-0008-0000-2400-000016000000}"/>
            </a:ext>
          </a:extLst>
        </xdr:cNvPr>
        <xdr:cNvCxnSpPr/>
      </xdr:nvCxnSpPr>
      <xdr:spPr>
        <a:xfrm flipV="1">
          <a:off x="467677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619125</xdr:colOff>
      <xdr:row>2</xdr:row>
      <xdr:rowOff>219075</xdr:rowOff>
    </xdr:from>
    <xdr:to>
      <xdr:col>6</xdr:col>
      <xdr:colOff>619126</xdr:colOff>
      <xdr:row>3</xdr:row>
      <xdr:rowOff>90075</xdr:rowOff>
    </xdr:to>
    <xdr:cxnSp macro="">
      <xdr:nvCxnSpPr>
        <xdr:cNvPr id="23" name="Conector reto 22">
          <a:extLst>
            <a:ext uri="{FF2B5EF4-FFF2-40B4-BE49-F238E27FC236}">
              <a16:creationId xmlns:a16="http://schemas.microsoft.com/office/drawing/2014/main" id="{00000000-0008-0000-2400-000017000000}"/>
            </a:ext>
          </a:extLst>
        </xdr:cNvPr>
        <xdr:cNvCxnSpPr/>
      </xdr:nvCxnSpPr>
      <xdr:spPr>
        <a:xfrm flipV="1">
          <a:off x="617220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4</xdr:row>
          <xdr:rowOff>0</xdr:rowOff>
        </xdr:from>
        <xdr:to>
          <xdr:col>11</xdr:col>
          <xdr:colOff>85725</xdr:colOff>
          <xdr:row>20</xdr:row>
          <xdr:rowOff>114300</xdr:rowOff>
        </xdr:to>
        <xdr:sp macro="" textlink="">
          <xdr:nvSpPr>
            <xdr:cNvPr id="6145" name="Group Box 1" hidden="1">
              <a:extLst>
                <a:ext uri="{63B3BB69-23CF-44E3-9099-C40C66FF867C}">
                  <a14:compatExt spid="_x0000_s6145"/>
                </a:ext>
                <a:ext uri="{FF2B5EF4-FFF2-40B4-BE49-F238E27FC236}">
                  <a16:creationId xmlns:a16="http://schemas.microsoft.com/office/drawing/2014/main" id="{00000000-0008-0000-2400-000001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 do Lucro Real</a:t>
              </a:r>
            </a:p>
          </xdr:txBody>
        </xdr:sp>
        <xdr:clientData/>
      </xdr:twoCellAnchor>
    </mc:Choice>
    <mc:Fallback/>
  </mc:AlternateContent>
  <xdr:twoCellAnchor editAs="oneCell">
    <xdr:from>
      <xdr:col>3</xdr:col>
      <xdr:colOff>0</xdr:colOff>
      <xdr:row>18</xdr:row>
      <xdr:rowOff>0</xdr:rowOff>
    </xdr:from>
    <xdr:to>
      <xdr:col>3</xdr:col>
      <xdr:colOff>428625</xdr:colOff>
      <xdr:row>19</xdr:row>
      <xdr:rowOff>152400</xdr:rowOff>
    </xdr:to>
    <xdr:pic>
      <xdr:nvPicPr>
        <xdr:cNvPr id="27" name="Gráfico 26" descr="Pessoa com uma ideia">
          <a:extLst>
            <a:ext uri="{FF2B5EF4-FFF2-40B4-BE49-F238E27FC236}">
              <a16:creationId xmlns:a16="http://schemas.microsoft.com/office/drawing/2014/main" id="{00000000-0008-0000-2400-00001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09625" y="5343525"/>
          <a:ext cx="428625" cy="428625"/>
        </a:xfrm>
        <a:prstGeom prst="rect">
          <a:avLst/>
        </a:prstGeom>
      </xdr:spPr>
    </xdr:pic>
    <xdr:clientData/>
  </xdr:twoCellAnchor>
  <xdr:oneCellAnchor>
    <xdr:from>
      <xdr:col>3</xdr:col>
      <xdr:colOff>228600</xdr:colOff>
      <xdr:row>18</xdr:row>
      <xdr:rowOff>228600</xdr:rowOff>
    </xdr:from>
    <xdr:ext cx="2368918" cy="217560"/>
    <xdr:sp macro="" textlink="">
      <xdr:nvSpPr>
        <xdr:cNvPr id="28" name="CaixaDeTexto 27">
          <a:extLst>
            <a:ext uri="{FF2B5EF4-FFF2-40B4-BE49-F238E27FC236}">
              <a16:creationId xmlns:a16="http://schemas.microsoft.com/office/drawing/2014/main" id="{00000000-0008-0000-2400-00001C000000}"/>
            </a:ext>
          </a:extLst>
        </xdr:cNvPr>
        <xdr:cNvSpPr txBox="1"/>
      </xdr:nvSpPr>
      <xdr:spPr>
        <a:xfrm>
          <a:off x="1038225" y="5572125"/>
          <a:ext cx="2368918"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tx1">
                  <a:lumMod val="75000"/>
                  <a:lumOff val="25000"/>
                </a:schemeClr>
              </a:solidFill>
            </a:rPr>
            <a:t>Não se esqueça</a:t>
          </a:r>
          <a:r>
            <a:rPr lang="pt-BR" sz="800" baseline="0">
              <a:solidFill>
                <a:schemeClr val="tx1">
                  <a:lumMod val="75000"/>
                  <a:lumOff val="25000"/>
                </a:schemeClr>
              </a:solidFill>
            </a:rPr>
            <a:t> de conferir os percentuais e valores.</a:t>
          </a:r>
          <a:endParaRPr lang="pt-BR" sz="800">
            <a:solidFill>
              <a:schemeClr val="tx1">
                <a:lumMod val="75000"/>
                <a:lumOff val="25000"/>
              </a:schemeClr>
            </a:solidFill>
          </a:endParaRPr>
        </a:p>
      </xdr:txBody>
    </xdr:sp>
    <xdr:clientData/>
  </xdr:oneCellAnchor>
  <xdr:twoCellAnchor editAs="absolute">
    <xdr:from>
      <xdr:col>4</xdr:col>
      <xdr:colOff>771525</xdr:colOff>
      <xdr:row>1</xdr:row>
      <xdr:rowOff>142875</xdr:rowOff>
    </xdr:from>
    <xdr:to>
      <xdr:col>5</xdr:col>
      <xdr:colOff>270375</xdr:colOff>
      <xdr:row>2</xdr:row>
      <xdr:rowOff>13875</xdr:rowOff>
    </xdr:to>
    <xdr:sp macro="" textlink="">
      <xdr:nvSpPr>
        <xdr:cNvPr id="29" name="Retângulo 28">
          <a:hlinkClick xmlns:r="http://schemas.openxmlformats.org/officeDocument/2006/relationships" r:id="rId10"/>
          <a:extLst>
            <a:ext uri="{FF2B5EF4-FFF2-40B4-BE49-F238E27FC236}">
              <a16:creationId xmlns:a16="http://schemas.microsoft.com/office/drawing/2014/main" id="{00000000-0008-0000-2400-00001D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5</xdr:col>
      <xdr:colOff>285750</xdr:colOff>
      <xdr:row>1</xdr:row>
      <xdr:rowOff>142875</xdr:rowOff>
    </xdr:from>
    <xdr:to>
      <xdr:col>5</xdr:col>
      <xdr:colOff>1365750</xdr:colOff>
      <xdr:row>2</xdr:row>
      <xdr:rowOff>13875</xdr:rowOff>
    </xdr:to>
    <xdr:sp macro="" textlink="">
      <xdr:nvSpPr>
        <xdr:cNvPr id="30" name="Retângulo 29">
          <a:hlinkClick xmlns:r="http://schemas.openxmlformats.org/officeDocument/2006/relationships" r:id="rId14"/>
          <a:extLst>
            <a:ext uri="{FF2B5EF4-FFF2-40B4-BE49-F238E27FC236}">
              <a16:creationId xmlns:a16="http://schemas.microsoft.com/office/drawing/2014/main" id="{00000000-0008-0000-2400-00001E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Créditos</a:t>
          </a:r>
        </a:p>
      </xdr:txBody>
    </xdr:sp>
    <xdr:clientData/>
  </xdr:twoCellAnchor>
  <xdr:twoCellAnchor editAs="absolute">
    <xdr:from>
      <xdr:col>5</xdr:col>
      <xdr:colOff>1381125</xdr:colOff>
      <xdr:row>1</xdr:row>
      <xdr:rowOff>142875</xdr:rowOff>
    </xdr:from>
    <xdr:to>
      <xdr:col>6</xdr:col>
      <xdr:colOff>879975</xdr:colOff>
      <xdr:row>2</xdr:row>
      <xdr:rowOff>13875</xdr:rowOff>
    </xdr:to>
    <xdr:sp macro="" textlink="">
      <xdr:nvSpPr>
        <xdr:cNvPr id="31" name="Retângulo 30">
          <a:hlinkClick xmlns:r="http://schemas.openxmlformats.org/officeDocument/2006/relationships" r:id="rId15"/>
          <a:extLst>
            <a:ext uri="{FF2B5EF4-FFF2-40B4-BE49-F238E27FC236}">
              <a16:creationId xmlns:a16="http://schemas.microsoft.com/office/drawing/2014/main" id="{00000000-0008-0000-2400-00001F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3</xdr:col>
      <xdr:colOff>1257300</xdr:colOff>
      <xdr:row>1</xdr:row>
      <xdr:rowOff>142875</xdr:rowOff>
    </xdr:from>
    <xdr:to>
      <xdr:col>4</xdr:col>
      <xdr:colOff>756150</xdr:colOff>
      <xdr:row>2</xdr:row>
      <xdr:rowOff>13875</xdr:rowOff>
    </xdr:to>
    <xdr:sp macro="" textlink="">
      <xdr:nvSpPr>
        <xdr:cNvPr id="32" name="Retângulo 31">
          <a:hlinkClick xmlns:r="http://schemas.openxmlformats.org/officeDocument/2006/relationships" r:id="rId16"/>
          <a:extLst>
            <a:ext uri="{FF2B5EF4-FFF2-40B4-BE49-F238E27FC236}">
              <a16:creationId xmlns:a16="http://schemas.microsoft.com/office/drawing/2014/main" id="{00000000-0008-0000-2400-00002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Cadastrais</a:t>
          </a:r>
        </a:p>
      </xdr:txBody>
    </xdr:sp>
    <xdr:clientData/>
  </xdr:twoCellAnchor>
  <xdr:twoCellAnchor editAs="absolute">
    <xdr:from>
      <xdr:col>3</xdr:col>
      <xdr:colOff>161925</xdr:colOff>
      <xdr:row>1</xdr:row>
      <xdr:rowOff>142875</xdr:rowOff>
    </xdr:from>
    <xdr:to>
      <xdr:col>3</xdr:col>
      <xdr:colOff>1241925</xdr:colOff>
      <xdr:row>2</xdr:row>
      <xdr:rowOff>13875</xdr:rowOff>
    </xdr:to>
    <xdr:sp macro="" textlink="">
      <xdr:nvSpPr>
        <xdr:cNvPr id="33" name="Retângulo 32">
          <a:hlinkClick xmlns:r="http://schemas.openxmlformats.org/officeDocument/2006/relationships" r:id="rId2"/>
          <a:extLst>
            <a:ext uri="{FF2B5EF4-FFF2-40B4-BE49-F238E27FC236}">
              <a16:creationId xmlns:a16="http://schemas.microsoft.com/office/drawing/2014/main" id="{00000000-0008-0000-2400-000021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9</xdr:col>
      <xdr:colOff>57150</xdr:colOff>
      <xdr:row>2</xdr:row>
      <xdr:rowOff>219075</xdr:rowOff>
    </xdr:from>
    <xdr:to>
      <xdr:col>9</xdr:col>
      <xdr:colOff>1497150</xdr:colOff>
      <xdr:row>3</xdr:row>
      <xdr:rowOff>90075</xdr:rowOff>
    </xdr:to>
    <xdr:sp macro="" textlink="">
      <xdr:nvSpPr>
        <xdr:cNvPr id="34" name="Retângulo 33">
          <a:hlinkClick xmlns:r="http://schemas.openxmlformats.org/officeDocument/2006/relationships" r:id="rId17"/>
          <a:extLst>
            <a:ext uri="{FF2B5EF4-FFF2-40B4-BE49-F238E27FC236}">
              <a16:creationId xmlns:a16="http://schemas.microsoft.com/office/drawing/2014/main" id="{00000000-0008-0000-2400-000022000000}"/>
            </a:ext>
          </a:extLst>
        </xdr:cNvPr>
        <xdr:cNvSpPr/>
      </xdr:nvSpPr>
      <xdr:spPr>
        <a:xfrm>
          <a:off x="10353675"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ICMS</a:t>
          </a:r>
        </a:p>
      </xdr:txBody>
    </xdr:sp>
    <xdr:clientData/>
  </xdr:twoCellAnchor>
  <xdr:twoCellAnchor editAs="absolute">
    <xdr:from>
      <xdr:col>8</xdr:col>
      <xdr:colOff>142875</xdr:colOff>
      <xdr:row>2</xdr:row>
      <xdr:rowOff>219075</xdr:rowOff>
    </xdr:from>
    <xdr:to>
      <xdr:col>9</xdr:col>
      <xdr:colOff>1725</xdr:colOff>
      <xdr:row>3</xdr:row>
      <xdr:rowOff>90075</xdr:rowOff>
    </xdr:to>
    <xdr:sp macro="" textlink="">
      <xdr:nvSpPr>
        <xdr:cNvPr id="35" name="Retângulo 34">
          <a:hlinkClick xmlns:r="http://schemas.openxmlformats.org/officeDocument/2006/relationships" r:id="rId18"/>
          <a:extLst>
            <a:ext uri="{FF2B5EF4-FFF2-40B4-BE49-F238E27FC236}">
              <a16:creationId xmlns:a16="http://schemas.microsoft.com/office/drawing/2014/main" id="{00000000-0008-0000-2400-000023000000}"/>
            </a:ext>
          </a:extLst>
        </xdr:cNvPr>
        <xdr:cNvSpPr/>
      </xdr:nvSpPr>
      <xdr:spPr>
        <a:xfrm>
          <a:off x="885825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IPI</a:t>
          </a:r>
        </a:p>
      </xdr:txBody>
    </xdr:sp>
    <xdr:clientData/>
  </xdr:twoCellAnchor>
  <xdr:twoCellAnchor editAs="absolute">
    <xdr:from>
      <xdr:col>8</xdr:col>
      <xdr:colOff>123824</xdr:colOff>
      <xdr:row>3</xdr:row>
      <xdr:rowOff>104775</xdr:rowOff>
    </xdr:from>
    <xdr:to>
      <xdr:col>9</xdr:col>
      <xdr:colOff>1530674</xdr:colOff>
      <xdr:row>3</xdr:row>
      <xdr:rowOff>104775</xdr:rowOff>
    </xdr:to>
    <xdr:cxnSp macro="">
      <xdr:nvCxnSpPr>
        <xdr:cNvPr id="36" name="Conector reto 35">
          <a:extLst>
            <a:ext uri="{FF2B5EF4-FFF2-40B4-BE49-F238E27FC236}">
              <a16:creationId xmlns:a16="http://schemas.microsoft.com/office/drawing/2014/main" id="{00000000-0008-0000-2400-000024000000}"/>
            </a:ext>
          </a:extLst>
        </xdr:cNvPr>
        <xdr:cNvCxnSpPr/>
      </xdr:nvCxnSpPr>
      <xdr:spPr>
        <a:xfrm>
          <a:off x="8839199" y="1304925"/>
          <a:ext cx="298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28575</xdr:colOff>
      <xdr:row>2</xdr:row>
      <xdr:rowOff>219075</xdr:rowOff>
    </xdr:from>
    <xdr:to>
      <xdr:col>9</xdr:col>
      <xdr:colOff>28576</xdr:colOff>
      <xdr:row>3</xdr:row>
      <xdr:rowOff>90075</xdr:rowOff>
    </xdr:to>
    <xdr:cxnSp macro="">
      <xdr:nvCxnSpPr>
        <xdr:cNvPr id="37" name="Conector reto 36">
          <a:extLst>
            <a:ext uri="{FF2B5EF4-FFF2-40B4-BE49-F238E27FC236}">
              <a16:creationId xmlns:a16="http://schemas.microsoft.com/office/drawing/2014/main" id="{00000000-0008-0000-2400-000025000000}"/>
            </a:ext>
          </a:extLst>
        </xdr:cNvPr>
        <xdr:cNvCxnSpPr/>
      </xdr:nvCxnSpPr>
      <xdr:spPr>
        <a:xfrm flipV="1">
          <a:off x="1032510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1524000</xdr:colOff>
      <xdr:row>2</xdr:row>
      <xdr:rowOff>219075</xdr:rowOff>
    </xdr:from>
    <xdr:to>
      <xdr:col>9</xdr:col>
      <xdr:colOff>1524001</xdr:colOff>
      <xdr:row>3</xdr:row>
      <xdr:rowOff>90075</xdr:rowOff>
    </xdr:to>
    <xdr:cxnSp macro="">
      <xdr:nvCxnSpPr>
        <xdr:cNvPr id="38" name="Conector reto 37">
          <a:extLst>
            <a:ext uri="{FF2B5EF4-FFF2-40B4-BE49-F238E27FC236}">
              <a16:creationId xmlns:a16="http://schemas.microsoft.com/office/drawing/2014/main" id="{00000000-0008-0000-2400-000026000000}"/>
            </a:ext>
          </a:extLst>
        </xdr:cNvPr>
        <xdr:cNvCxnSpPr/>
      </xdr:nvCxnSpPr>
      <xdr:spPr>
        <a:xfrm flipV="1">
          <a:off x="1182052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twoCellAnchor editAs="absolute">
    <xdr:from>
      <xdr:col>3</xdr:col>
      <xdr:colOff>676275</xdr:colOff>
      <xdr:row>0</xdr:row>
      <xdr:rowOff>85725</xdr:rowOff>
    </xdr:from>
    <xdr:to>
      <xdr:col>4</xdr:col>
      <xdr:colOff>175125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200025</xdr:colOff>
      <xdr:row>0</xdr:row>
      <xdr:rowOff>85725</xdr:rowOff>
    </xdr:from>
    <xdr:to>
      <xdr:col>4</xdr:col>
      <xdr:colOff>1280025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1304925</xdr:colOff>
      <xdr:row>0</xdr:row>
      <xdr:rowOff>85725</xdr:rowOff>
    </xdr:from>
    <xdr:to>
      <xdr:col>5</xdr:col>
      <xdr:colOff>803775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352425</xdr:colOff>
      <xdr:row>0</xdr:row>
      <xdr:rowOff>85725</xdr:rowOff>
    </xdr:from>
    <xdr:to>
      <xdr:col>6</xdr:col>
      <xdr:colOff>1432425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1457325</xdr:colOff>
      <xdr:row>0</xdr:row>
      <xdr:rowOff>85725</xdr:rowOff>
    </xdr:from>
    <xdr:to>
      <xdr:col>7</xdr:col>
      <xdr:colOff>956175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981075</xdr:colOff>
      <xdr:row>0</xdr:row>
      <xdr:rowOff>85725</xdr:rowOff>
    </xdr:from>
    <xdr:to>
      <xdr:col>8</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381000</xdr:colOff>
      <xdr:row>0</xdr:row>
      <xdr:rowOff>371475</xdr:rowOff>
    </xdr:from>
    <xdr:to>
      <xdr:col>4</xdr:col>
      <xdr:colOff>1101000</xdr:colOff>
      <xdr:row>0</xdr:row>
      <xdr:rowOff>388425</xdr:rowOff>
    </xdr:to>
    <xdr:sp macro="" textlink="">
      <xdr:nvSpPr>
        <xdr:cNvPr id="8" name="Retângulo 7">
          <a:extLst>
            <a:ext uri="{FF2B5EF4-FFF2-40B4-BE49-F238E27FC236}">
              <a16:creationId xmlns:a16="http://schemas.microsoft.com/office/drawing/2014/main" id="{00000000-0008-0000-25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828675</xdr:colOff>
      <xdr:row>0</xdr:row>
      <xdr:rowOff>85725</xdr:rowOff>
    </xdr:from>
    <xdr:to>
      <xdr:col>6</xdr:col>
      <xdr:colOff>327525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5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3</xdr:col>
      <xdr:colOff>207334</xdr:colOff>
      <xdr:row>0</xdr:row>
      <xdr:rowOff>428625</xdr:rowOff>
    </xdr:to>
    <xdr:grpSp>
      <xdr:nvGrpSpPr>
        <xdr:cNvPr id="10" name="Agrupar 9">
          <a:extLst>
            <a:ext uri="{FF2B5EF4-FFF2-40B4-BE49-F238E27FC236}">
              <a16:creationId xmlns:a16="http://schemas.microsoft.com/office/drawing/2014/main" id="{00000000-0008-0000-25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25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25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25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733425</xdr:colOff>
      <xdr:row>2</xdr:row>
      <xdr:rowOff>219075</xdr:rowOff>
    </xdr:from>
    <xdr:to>
      <xdr:col>6</xdr:col>
      <xdr:colOff>592275</xdr:colOff>
      <xdr:row>3</xdr:row>
      <xdr:rowOff>90075</xdr:rowOff>
    </xdr:to>
    <xdr:sp macro="" textlink="">
      <xdr:nvSpPr>
        <xdr:cNvPr id="14" name="Retângulo 13">
          <a:hlinkClick xmlns:r="http://schemas.openxmlformats.org/officeDocument/2006/relationships" r:id="rId8"/>
          <a:extLst>
            <a:ext uri="{FF2B5EF4-FFF2-40B4-BE49-F238E27FC236}">
              <a16:creationId xmlns:a16="http://schemas.microsoft.com/office/drawing/2014/main" id="{00000000-0008-0000-2500-00000E000000}"/>
            </a:ext>
          </a:extLst>
        </xdr:cNvPr>
        <xdr:cNvSpPr/>
      </xdr:nvSpPr>
      <xdr:spPr>
        <a:xfrm>
          <a:off x="470535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Simples</a:t>
          </a:r>
          <a:r>
            <a:rPr lang="pt-BR" sz="1000" baseline="0">
              <a:solidFill>
                <a:schemeClr val="tx1">
                  <a:lumMod val="65000"/>
                  <a:lumOff val="35000"/>
                </a:schemeClr>
              </a:solidFill>
            </a:rPr>
            <a:t> Nacional</a:t>
          </a:r>
          <a:endParaRPr lang="pt-BR" sz="1000">
            <a:solidFill>
              <a:schemeClr val="tx1">
                <a:lumMod val="65000"/>
                <a:lumOff val="35000"/>
              </a:schemeClr>
            </a:solidFill>
          </a:endParaRPr>
        </a:p>
      </xdr:txBody>
    </xdr:sp>
    <xdr:clientData/>
  </xdr:twoCellAnchor>
  <xdr:twoCellAnchor editAs="absolute">
    <xdr:from>
      <xdr:col>3</xdr:col>
      <xdr:colOff>904875</xdr:colOff>
      <xdr:row>2</xdr:row>
      <xdr:rowOff>219075</xdr:rowOff>
    </xdr:from>
    <xdr:to>
      <xdr:col>4</xdr:col>
      <xdr:colOff>763725</xdr:colOff>
      <xdr:row>3</xdr:row>
      <xdr:rowOff>90075</xdr:rowOff>
    </xdr:to>
    <xdr:sp macro="" textlink="">
      <xdr:nvSpPr>
        <xdr:cNvPr id="15" name="Retângulo 14">
          <a:hlinkClick xmlns:r="http://schemas.openxmlformats.org/officeDocument/2006/relationships" r:id="rId9"/>
          <a:extLst>
            <a:ext uri="{FF2B5EF4-FFF2-40B4-BE49-F238E27FC236}">
              <a16:creationId xmlns:a16="http://schemas.microsoft.com/office/drawing/2014/main" id="{00000000-0008-0000-2500-00000F000000}"/>
            </a:ext>
          </a:extLst>
        </xdr:cNvPr>
        <xdr:cNvSpPr/>
      </xdr:nvSpPr>
      <xdr:spPr>
        <a:xfrm>
          <a:off x="1714500" y="1038225"/>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Lucro</a:t>
          </a:r>
          <a:r>
            <a:rPr lang="pt-BR" sz="1000" b="0" baseline="0">
              <a:solidFill>
                <a:schemeClr val="tx1">
                  <a:lumMod val="65000"/>
                  <a:lumOff val="35000"/>
                </a:schemeClr>
              </a:solidFill>
            </a:rPr>
            <a:t> Real</a:t>
          </a:r>
          <a:endParaRPr lang="pt-BR" sz="1000" b="0">
            <a:solidFill>
              <a:schemeClr val="tx1">
                <a:lumMod val="65000"/>
                <a:lumOff val="35000"/>
              </a:schemeClr>
            </a:solidFill>
          </a:endParaRPr>
        </a:p>
      </xdr:txBody>
    </xdr:sp>
    <xdr:clientData/>
  </xdr:twoCellAnchor>
  <xdr:twoCellAnchor editAs="absolute">
    <xdr:from>
      <xdr:col>1</xdr:col>
      <xdr:colOff>104775</xdr:colOff>
      <xdr:row>2</xdr:row>
      <xdr:rowOff>219075</xdr:rowOff>
    </xdr:from>
    <xdr:to>
      <xdr:col>3</xdr:col>
      <xdr:colOff>849450</xdr:colOff>
      <xdr:row>3</xdr:row>
      <xdr:rowOff>90075</xdr:rowOff>
    </xdr:to>
    <xdr:sp macro="" textlink="">
      <xdr:nvSpPr>
        <xdr:cNvPr id="16" name="Retângulo 15">
          <a:hlinkClick xmlns:r="http://schemas.openxmlformats.org/officeDocument/2006/relationships" r:id="rId10"/>
          <a:extLst>
            <a:ext uri="{FF2B5EF4-FFF2-40B4-BE49-F238E27FC236}">
              <a16:creationId xmlns:a16="http://schemas.microsoft.com/office/drawing/2014/main" id="{00000000-0008-0000-2500-000010000000}"/>
            </a:ext>
          </a:extLst>
        </xdr:cNvPr>
        <xdr:cNvSpPr/>
      </xdr:nvSpPr>
      <xdr:spPr>
        <a:xfrm>
          <a:off x="219075" y="1038225"/>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Folha</a:t>
          </a:r>
        </a:p>
      </xdr:txBody>
    </xdr:sp>
    <xdr:clientData/>
  </xdr:twoCellAnchor>
  <xdr:twoCellAnchor editAs="absolute">
    <xdr:from>
      <xdr:col>4</xdr:col>
      <xdr:colOff>819150</xdr:colOff>
      <xdr:row>2</xdr:row>
      <xdr:rowOff>219075</xdr:rowOff>
    </xdr:from>
    <xdr:to>
      <xdr:col>5</xdr:col>
      <xdr:colOff>678000</xdr:colOff>
      <xdr:row>3</xdr:row>
      <xdr:rowOff>90075</xdr:rowOff>
    </xdr:to>
    <xdr:sp macro="" textlink="">
      <xdr:nvSpPr>
        <xdr:cNvPr id="17" name="Retângulo 16">
          <a:hlinkClick xmlns:r="http://schemas.openxmlformats.org/officeDocument/2006/relationships" r:id="rId11"/>
          <a:extLst>
            <a:ext uri="{FF2B5EF4-FFF2-40B4-BE49-F238E27FC236}">
              <a16:creationId xmlns:a16="http://schemas.microsoft.com/office/drawing/2014/main" id="{00000000-0008-0000-2500-000011000000}"/>
            </a:ext>
          </a:extLst>
        </xdr:cNvPr>
        <xdr:cNvSpPr/>
      </xdr:nvSpPr>
      <xdr:spPr>
        <a:xfrm>
          <a:off x="3209925"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Lucro Presumido</a:t>
          </a:r>
        </a:p>
      </xdr:txBody>
    </xdr:sp>
    <xdr:clientData/>
  </xdr:twoCellAnchor>
  <xdr:twoCellAnchor editAs="absolute">
    <xdr:from>
      <xdr:col>1</xdr:col>
      <xdr:colOff>95249</xdr:colOff>
      <xdr:row>3</xdr:row>
      <xdr:rowOff>104775</xdr:rowOff>
    </xdr:from>
    <xdr:to>
      <xdr:col>6</xdr:col>
      <xdr:colOff>632474</xdr:colOff>
      <xdr:row>3</xdr:row>
      <xdr:rowOff>104775</xdr:rowOff>
    </xdr:to>
    <xdr:cxnSp macro="">
      <xdr:nvCxnSpPr>
        <xdr:cNvPr id="18" name="Conector reto 17">
          <a:extLst>
            <a:ext uri="{FF2B5EF4-FFF2-40B4-BE49-F238E27FC236}">
              <a16:creationId xmlns:a16="http://schemas.microsoft.com/office/drawing/2014/main" id="{00000000-0008-0000-2500-000012000000}"/>
            </a:ext>
          </a:extLst>
        </xdr:cNvPr>
        <xdr:cNvCxnSpPr/>
      </xdr:nvCxnSpPr>
      <xdr:spPr>
        <a:xfrm>
          <a:off x="209549" y="1304925"/>
          <a:ext cx="597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876300</xdr:colOff>
      <xdr:row>2</xdr:row>
      <xdr:rowOff>219075</xdr:rowOff>
    </xdr:from>
    <xdr:to>
      <xdr:col>3</xdr:col>
      <xdr:colOff>876301</xdr:colOff>
      <xdr:row>3</xdr:row>
      <xdr:rowOff>90075</xdr:rowOff>
    </xdr:to>
    <xdr:cxnSp macro="">
      <xdr:nvCxnSpPr>
        <xdr:cNvPr id="19" name="Conector reto 18">
          <a:extLst>
            <a:ext uri="{FF2B5EF4-FFF2-40B4-BE49-F238E27FC236}">
              <a16:creationId xmlns:a16="http://schemas.microsoft.com/office/drawing/2014/main" id="{00000000-0008-0000-2500-000013000000}"/>
            </a:ext>
          </a:extLst>
        </xdr:cNvPr>
        <xdr:cNvCxnSpPr/>
      </xdr:nvCxnSpPr>
      <xdr:spPr>
        <a:xfrm flipV="1">
          <a:off x="168592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790575</xdr:colOff>
      <xdr:row>2</xdr:row>
      <xdr:rowOff>219075</xdr:rowOff>
    </xdr:from>
    <xdr:to>
      <xdr:col>4</xdr:col>
      <xdr:colOff>790576</xdr:colOff>
      <xdr:row>3</xdr:row>
      <xdr:rowOff>90075</xdr:rowOff>
    </xdr:to>
    <xdr:cxnSp macro="">
      <xdr:nvCxnSpPr>
        <xdr:cNvPr id="20" name="Conector reto 19">
          <a:extLst>
            <a:ext uri="{FF2B5EF4-FFF2-40B4-BE49-F238E27FC236}">
              <a16:creationId xmlns:a16="http://schemas.microsoft.com/office/drawing/2014/main" id="{00000000-0008-0000-2500-000014000000}"/>
            </a:ext>
          </a:extLst>
        </xdr:cNvPr>
        <xdr:cNvCxnSpPr/>
      </xdr:nvCxnSpPr>
      <xdr:spPr>
        <a:xfrm flipV="1">
          <a:off x="318135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704850</xdr:colOff>
      <xdr:row>2</xdr:row>
      <xdr:rowOff>219075</xdr:rowOff>
    </xdr:from>
    <xdr:to>
      <xdr:col>5</xdr:col>
      <xdr:colOff>704851</xdr:colOff>
      <xdr:row>3</xdr:row>
      <xdr:rowOff>90075</xdr:rowOff>
    </xdr:to>
    <xdr:cxnSp macro="">
      <xdr:nvCxnSpPr>
        <xdr:cNvPr id="21" name="Conector reto 20">
          <a:extLst>
            <a:ext uri="{FF2B5EF4-FFF2-40B4-BE49-F238E27FC236}">
              <a16:creationId xmlns:a16="http://schemas.microsoft.com/office/drawing/2014/main" id="{00000000-0008-0000-2500-000015000000}"/>
            </a:ext>
          </a:extLst>
        </xdr:cNvPr>
        <xdr:cNvCxnSpPr/>
      </xdr:nvCxnSpPr>
      <xdr:spPr>
        <a:xfrm flipV="1">
          <a:off x="467677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619125</xdr:colOff>
      <xdr:row>2</xdr:row>
      <xdr:rowOff>219075</xdr:rowOff>
    </xdr:from>
    <xdr:to>
      <xdr:col>6</xdr:col>
      <xdr:colOff>619126</xdr:colOff>
      <xdr:row>3</xdr:row>
      <xdr:rowOff>90075</xdr:rowOff>
    </xdr:to>
    <xdr:cxnSp macro="">
      <xdr:nvCxnSpPr>
        <xdr:cNvPr id="22" name="Conector reto 21">
          <a:extLst>
            <a:ext uri="{FF2B5EF4-FFF2-40B4-BE49-F238E27FC236}">
              <a16:creationId xmlns:a16="http://schemas.microsoft.com/office/drawing/2014/main" id="{00000000-0008-0000-2500-000016000000}"/>
            </a:ext>
          </a:extLst>
        </xdr:cNvPr>
        <xdr:cNvCxnSpPr/>
      </xdr:nvCxnSpPr>
      <xdr:spPr>
        <a:xfrm flipV="1">
          <a:off x="617220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4</xdr:row>
          <xdr:rowOff>0</xdr:rowOff>
        </xdr:from>
        <xdr:to>
          <xdr:col>11</xdr:col>
          <xdr:colOff>85725</xdr:colOff>
          <xdr:row>20</xdr:row>
          <xdr:rowOff>114300</xdr:rowOff>
        </xdr:to>
        <xdr:sp macro="" textlink="">
          <xdr:nvSpPr>
            <xdr:cNvPr id="351233" name="Group Box 1" hidden="1">
              <a:extLst>
                <a:ext uri="{63B3BB69-23CF-44E3-9099-C40C66FF867C}">
                  <a14:compatExt spid="_x0000_s351233"/>
                </a:ext>
                <a:ext uri="{FF2B5EF4-FFF2-40B4-BE49-F238E27FC236}">
                  <a16:creationId xmlns:a16="http://schemas.microsoft.com/office/drawing/2014/main" id="{00000000-0008-0000-2500-0000015C05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 do IPI</a:t>
              </a:r>
            </a:p>
          </xdr:txBody>
        </xdr:sp>
        <xdr:clientData/>
      </xdr:twoCellAnchor>
    </mc:Choice>
    <mc:Fallback/>
  </mc:AlternateContent>
  <xdr:twoCellAnchor editAs="oneCell">
    <xdr:from>
      <xdr:col>3</xdr:col>
      <xdr:colOff>0</xdr:colOff>
      <xdr:row>18</xdr:row>
      <xdr:rowOff>0</xdr:rowOff>
    </xdr:from>
    <xdr:to>
      <xdr:col>3</xdr:col>
      <xdr:colOff>428625</xdr:colOff>
      <xdr:row>19</xdr:row>
      <xdr:rowOff>152400</xdr:rowOff>
    </xdr:to>
    <xdr:pic>
      <xdr:nvPicPr>
        <xdr:cNvPr id="24" name="Gráfico 23" descr="Pessoa com uma ideia">
          <a:extLst>
            <a:ext uri="{FF2B5EF4-FFF2-40B4-BE49-F238E27FC236}">
              <a16:creationId xmlns:a16="http://schemas.microsoft.com/office/drawing/2014/main" id="{00000000-0008-0000-2500-000018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09625" y="6391275"/>
          <a:ext cx="428625" cy="428625"/>
        </a:xfrm>
        <a:prstGeom prst="rect">
          <a:avLst/>
        </a:prstGeom>
      </xdr:spPr>
    </xdr:pic>
    <xdr:clientData/>
  </xdr:twoCellAnchor>
  <xdr:oneCellAnchor>
    <xdr:from>
      <xdr:col>3</xdr:col>
      <xdr:colOff>228600</xdr:colOff>
      <xdr:row>18</xdr:row>
      <xdr:rowOff>228600</xdr:rowOff>
    </xdr:from>
    <xdr:ext cx="2368918" cy="217560"/>
    <xdr:sp macro="" textlink="">
      <xdr:nvSpPr>
        <xdr:cNvPr id="25" name="CaixaDeTexto 24">
          <a:extLst>
            <a:ext uri="{FF2B5EF4-FFF2-40B4-BE49-F238E27FC236}">
              <a16:creationId xmlns:a16="http://schemas.microsoft.com/office/drawing/2014/main" id="{00000000-0008-0000-2500-000019000000}"/>
            </a:ext>
          </a:extLst>
        </xdr:cNvPr>
        <xdr:cNvSpPr txBox="1"/>
      </xdr:nvSpPr>
      <xdr:spPr>
        <a:xfrm>
          <a:off x="1038225" y="6619875"/>
          <a:ext cx="2368918"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tx1">
                  <a:lumMod val="75000"/>
                  <a:lumOff val="25000"/>
                </a:schemeClr>
              </a:solidFill>
            </a:rPr>
            <a:t>Não se esqueça</a:t>
          </a:r>
          <a:r>
            <a:rPr lang="pt-BR" sz="800" baseline="0">
              <a:solidFill>
                <a:schemeClr val="tx1">
                  <a:lumMod val="75000"/>
                  <a:lumOff val="25000"/>
                </a:schemeClr>
              </a:solidFill>
            </a:rPr>
            <a:t> de conferir os percentuais e valores.</a:t>
          </a:r>
          <a:endParaRPr lang="pt-BR" sz="800">
            <a:solidFill>
              <a:schemeClr val="tx1">
                <a:lumMod val="75000"/>
                <a:lumOff val="25000"/>
              </a:schemeClr>
            </a:solidFill>
          </a:endParaRPr>
        </a:p>
      </xdr:txBody>
    </xdr:sp>
    <xdr:clientData/>
  </xdr:oneCellAnchor>
  <xdr:twoCellAnchor editAs="absolute">
    <xdr:from>
      <xdr:col>4</xdr:col>
      <xdr:colOff>771525</xdr:colOff>
      <xdr:row>1</xdr:row>
      <xdr:rowOff>142875</xdr:rowOff>
    </xdr:from>
    <xdr:to>
      <xdr:col>5</xdr:col>
      <xdr:colOff>270375</xdr:colOff>
      <xdr:row>2</xdr:row>
      <xdr:rowOff>13875</xdr:rowOff>
    </xdr:to>
    <xdr:sp macro="" textlink="">
      <xdr:nvSpPr>
        <xdr:cNvPr id="26" name="Retângulo 25">
          <a:hlinkClick xmlns:r="http://schemas.openxmlformats.org/officeDocument/2006/relationships" r:id="rId10"/>
          <a:extLst>
            <a:ext uri="{FF2B5EF4-FFF2-40B4-BE49-F238E27FC236}">
              <a16:creationId xmlns:a16="http://schemas.microsoft.com/office/drawing/2014/main" id="{00000000-0008-0000-2500-00001A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5</xdr:col>
      <xdr:colOff>285750</xdr:colOff>
      <xdr:row>1</xdr:row>
      <xdr:rowOff>142875</xdr:rowOff>
    </xdr:from>
    <xdr:to>
      <xdr:col>5</xdr:col>
      <xdr:colOff>1365750</xdr:colOff>
      <xdr:row>2</xdr:row>
      <xdr:rowOff>13875</xdr:rowOff>
    </xdr:to>
    <xdr:sp macro="" textlink="">
      <xdr:nvSpPr>
        <xdr:cNvPr id="27" name="Retângulo 26">
          <a:hlinkClick xmlns:r="http://schemas.openxmlformats.org/officeDocument/2006/relationships" r:id="rId14"/>
          <a:extLst>
            <a:ext uri="{FF2B5EF4-FFF2-40B4-BE49-F238E27FC236}">
              <a16:creationId xmlns:a16="http://schemas.microsoft.com/office/drawing/2014/main" id="{00000000-0008-0000-2500-00001B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Créditos</a:t>
          </a:r>
        </a:p>
      </xdr:txBody>
    </xdr:sp>
    <xdr:clientData/>
  </xdr:twoCellAnchor>
  <xdr:twoCellAnchor editAs="absolute">
    <xdr:from>
      <xdr:col>5</xdr:col>
      <xdr:colOff>1381125</xdr:colOff>
      <xdr:row>1</xdr:row>
      <xdr:rowOff>142875</xdr:rowOff>
    </xdr:from>
    <xdr:to>
      <xdr:col>6</xdr:col>
      <xdr:colOff>879975</xdr:colOff>
      <xdr:row>2</xdr:row>
      <xdr:rowOff>13875</xdr:rowOff>
    </xdr:to>
    <xdr:sp macro="" textlink="">
      <xdr:nvSpPr>
        <xdr:cNvPr id="28" name="Retângulo 27">
          <a:hlinkClick xmlns:r="http://schemas.openxmlformats.org/officeDocument/2006/relationships" r:id="rId15"/>
          <a:extLst>
            <a:ext uri="{FF2B5EF4-FFF2-40B4-BE49-F238E27FC236}">
              <a16:creationId xmlns:a16="http://schemas.microsoft.com/office/drawing/2014/main" id="{00000000-0008-0000-2500-00001C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3</xdr:col>
      <xdr:colOff>1257300</xdr:colOff>
      <xdr:row>1</xdr:row>
      <xdr:rowOff>142875</xdr:rowOff>
    </xdr:from>
    <xdr:to>
      <xdr:col>4</xdr:col>
      <xdr:colOff>756150</xdr:colOff>
      <xdr:row>2</xdr:row>
      <xdr:rowOff>13875</xdr:rowOff>
    </xdr:to>
    <xdr:sp macro="" textlink="">
      <xdr:nvSpPr>
        <xdr:cNvPr id="29" name="Retângulo 28">
          <a:hlinkClick xmlns:r="http://schemas.openxmlformats.org/officeDocument/2006/relationships" r:id="rId16"/>
          <a:extLst>
            <a:ext uri="{FF2B5EF4-FFF2-40B4-BE49-F238E27FC236}">
              <a16:creationId xmlns:a16="http://schemas.microsoft.com/office/drawing/2014/main" id="{00000000-0008-0000-2500-00001D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Cadastrais</a:t>
          </a:r>
        </a:p>
      </xdr:txBody>
    </xdr:sp>
    <xdr:clientData/>
  </xdr:twoCellAnchor>
  <xdr:twoCellAnchor editAs="absolute">
    <xdr:from>
      <xdr:col>3</xdr:col>
      <xdr:colOff>161925</xdr:colOff>
      <xdr:row>1</xdr:row>
      <xdr:rowOff>142875</xdr:rowOff>
    </xdr:from>
    <xdr:to>
      <xdr:col>3</xdr:col>
      <xdr:colOff>1241925</xdr:colOff>
      <xdr:row>2</xdr:row>
      <xdr:rowOff>13875</xdr:rowOff>
    </xdr:to>
    <xdr:sp macro="" textlink="">
      <xdr:nvSpPr>
        <xdr:cNvPr id="30" name="Retângulo 29">
          <a:hlinkClick xmlns:r="http://schemas.openxmlformats.org/officeDocument/2006/relationships" r:id="rId2"/>
          <a:extLst>
            <a:ext uri="{FF2B5EF4-FFF2-40B4-BE49-F238E27FC236}">
              <a16:creationId xmlns:a16="http://schemas.microsoft.com/office/drawing/2014/main" id="{00000000-0008-0000-2500-00001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9</xdr:col>
      <xdr:colOff>57150</xdr:colOff>
      <xdr:row>2</xdr:row>
      <xdr:rowOff>219075</xdr:rowOff>
    </xdr:from>
    <xdr:to>
      <xdr:col>9</xdr:col>
      <xdr:colOff>1497150</xdr:colOff>
      <xdr:row>3</xdr:row>
      <xdr:rowOff>90075</xdr:rowOff>
    </xdr:to>
    <xdr:sp macro="" textlink="">
      <xdr:nvSpPr>
        <xdr:cNvPr id="31" name="Retângulo 30">
          <a:hlinkClick xmlns:r="http://schemas.openxmlformats.org/officeDocument/2006/relationships" r:id="rId17"/>
          <a:extLst>
            <a:ext uri="{FF2B5EF4-FFF2-40B4-BE49-F238E27FC236}">
              <a16:creationId xmlns:a16="http://schemas.microsoft.com/office/drawing/2014/main" id="{00000000-0008-0000-2500-00001F000000}"/>
            </a:ext>
          </a:extLst>
        </xdr:cNvPr>
        <xdr:cNvSpPr/>
      </xdr:nvSpPr>
      <xdr:spPr>
        <a:xfrm>
          <a:off x="10353675"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ICMS</a:t>
          </a:r>
        </a:p>
      </xdr:txBody>
    </xdr:sp>
    <xdr:clientData/>
  </xdr:twoCellAnchor>
  <xdr:twoCellAnchor editAs="absolute">
    <xdr:from>
      <xdr:col>8</xdr:col>
      <xdr:colOff>142875</xdr:colOff>
      <xdr:row>2</xdr:row>
      <xdr:rowOff>219075</xdr:rowOff>
    </xdr:from>
    <xdr:to>
      <xdr:col>9</xdr:col>
      <xdr:colOff>1725</xdr:colOff>
      <xdr:row>3</xdr:row>
      <xdr:rowOff>90075</xdr:rowOff>
    </xdr:to>
    <xdr:sp macro="" textlink="">
      <xdr:nvSpPr>
        <xdr:cNvPr id="32" name="Retângulo 31">
          <a:hlinkClick xmlns:r="http://schemas.openxmlformats.org/officeDocument/2006/relationships" r:id="rId18"/>
          <a:extLst>
            <a:ext uri="{FF2B5EF4-FFF2-40B4-BE49-F238E27FC236}">
              <a16:creationId xmlns:a16="http://schemas.microsoft.com/office/drawing/2014/main" id="{00000000-0008-0000-2500-000020000000}"/>
            </a:ext>
          </a:extLst>
        </xdr:cNvPr>
        <xdr:cNvSpPr/>
      </xdr:nvSpPr>
      <xdr:spPr>
        <a:xfrm>
          <a:off x="8858250" y="1038225"/>
          <a:ext cx="144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IPI</a:t>
          </a:r>
        </a:p>
      </xdr:txBody>
    </xdr:sp>
    <xdr:clientData/>
  </xdr:twoCellAnchor>
  <xdr:twoCellAnchor editAs="absolute">
    <xdr:from>
      <xdr:col>8</xdr:col>
      <xdr:colOff>123824</xdr:colOff>
      <xdr:row>3</xdr:row>
      <xdr:rowOff>104775</xdr:rowOff>
    </xdr:from>
    <xdr:to>
      <xdr:col>9</xdr:col>
      <xdr:colOff>1530674</xdr:colOff>
      <xdr:row>3</xdr:row>
      <xdr:rowOff>104775</xdr:rowOff>
    </xdr:to>
    <xdr:cxnSp macro="">
      <xdr:nvCxnSpPr>
        <xdr:cNvPr id="33" name="Conector reto 32">
          <a:extLst>
            <a:ext uri="{FF2B5EF4-FFF2-40B4-BE49-F238E27FC236}">
              <a16:creationId xmlns:a16="http://schemas.microsoft.com/office/drawing/2014/main" id="{00000000-0008-0000-2500-000021000000}"/>
            </a:ext>
          </a:extLst>
        </xdr:cNvPr>
        <xdr:cNvCxnSpPr/>
      </xdr:nvCxnSpPr>
      <xdr:spPr>
        <a:xfrm>
          <a:off x="8839199" y="1304925"/>
          <a:ext cx="298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28575</xdr:colOff>
      <xdr:row>2</xdr:row>
      <xdr:rowOff>219075</xdr:rowOff>
    </xdr:from>
    <xdr:to>
      <xdr:col>9</xdr:col>
      <xdr:colOff>28576</xdr:colOff>
      <xdr:row>3</xdr:row>
      <xdr:rowOff>90075</xdr:rowOff>
    </xdr:to>
    <xdr:cxnSp macro="">
      <xdr:nvCxnSpPr>
        <xdr:cNvPr id="34" name="Conector reto 33">
          <a:extLst>
            <a:ext uri="{FF2B5EF4-FFF2-40B4-BE49-F238E27FC236}">
              <a16:creationId xmlns:a16="http://schemas.microsoft.com/office/drawing/2014/main" id="{00000000-0008-0000-2500-000022000000}"/>
            </a:ext>
          </a:extLst>
        </xdr:cNvPr>
        <xdr:cNvCxnSpPr/>
      </xdr:nvCxnSpPr>
      <xdr:spPr>
        <a:xfrm flipV="1">
          <a:off x="1032510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1524000</xdr:colOff>
      <xdr:row>2</xdr:row>
      <xdr:rowOff>219075</xdr:rowOff>
    </xdr:from>
    <xdr:to>
      <xdr:col>9</xdr:col>
      <xdr:colOff>1524001</xdr:colOff>
      <xdr:row>3</xdr:row>
      <xdr:rowOff>90075</xdr:rowOff>
    </xdr:to>
    <xdr:cxnSp macro="">
      <xdr:nvCxnSpPr>
        <xdr:cNvPr id="35" name="Conector reto 34">
          <a:extLst>
            <a:ext uri="{FF2B5EF4-FFF2-40B4-BE49-F238E27FC236}">
              <a16:creationId xmlns:a16="http://schemas.microsoft.com/office/drawing/2014/main" id="{00000000-0008-0000-2500-000023000000}"/>
            </a:ext>
          </a:extLst>
        </xdr:cNvPr>
        <xdr:cNvCxnSpPr/>
      </xdr:nvCxnSpPr>
      <xdr:spPr>
        <a:xfrm flipV="1">
          <a:off x="1182052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17.xml><?xml version="1.0" encoding="utf-8"?>
<xdr:wsDr xmlns:xdr="http://schemas.openxmlformats.org/drawingml/2006/spreadsheetDrawing" xmlns:a="http://schemas.openxmlformats.org/drawingml/2006/main">
  <xdr:twoCellAnchor editAs="absolute">
    <xdr:from>
      <xdr:col>3</xdr:col>
      <xdr:colOff>676275</xdr:colOff>
      <xdr:row>0</xdr:row>
      <xdr:rowOff>85725</xdr:rowOff>
    </xdr:from>
    <xdr:to>
      <xdr:col>4</xdr:col>
      <xdr:colOff>175125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200025</xdr:colOff>
      <xdr:row>0</xdr:row>
      <xdr:rowOff>85725</xdr:rowOff>
    </xdr:from>
    <xdr:to>
      <xdr:col>4</xdr:col>
      <xdr:colOff>1280025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1304925</xdr:colOff>
      <xdr:row>0</xdr:row>
      <xdr:rowOff>85725</xdr:rowOff>
    </xdr:from>
    <xdr:to>
      <xdr:col>5</xdr:col>
      <xdr:colOff>803775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352425</xdr:colOff>
      <xdr:row>0</xdr:row>
      <xdr:rowOff>85725</xdr:rowOff>
    </xdr:from>
    <xdr:to>
      <xdr:col>6</xdr:col>
      <xdr:colOff>1432425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1457325</xdr:colOff>
      <xdr:row>0</xdr:row>
      <xdr:rowOff>85725</xdr:rowOff>
    </xdr:from>
    <xdr:to>
      <xdr:col>7</xdr:col>
      <xdr:colOff>956175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981075</xdr:colOff>
      <xdr:row>0</xdr:row>
      <xdr:rowOff>85725</xdr:rowOff>
    </xdr:from>
    <xdr:to>
      <xdr:col>8</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381000</xdr:colOff>
      <xdr:row>0</xdr:row>
      <xdr:rowOff>371475</xdr:rowOff>
    </xdr:from>
    <xdr:to>
      <xdr:col>4</xdr:col>
      <xdr:colOff>1101000</xdr:colOff>
      <xdr:row>0</xdr:row>
      <xdr:rowOff>388425</xdr:rowOff>
    </xdr:to>
    <xdr:sp macro="" textlink="">
      <xdr:nvSpPr>
        <xdr:cNvPr id="8" name="Retângulo 7">
          <a:extLst>
            <a:ext uri="{FF2B5EF4-FFF2-40B4-BE49-F238E27FC236}">
              <a16:creationId xmlns:a16="http://schemas.microsoft.com/office/drawing/2014/main" id="{00000000-0008-0000-26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828675</xdr:colOff>
      <xdr:row>0</xdr:row>
      <xdr:rowOff>85725</xdr:rowOff>
    </xdr:from>
    <xdr:to>
      <xdr:col>6</xdr:col>
      <xdr:colOff>327525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3</xdr:col>
      <xdr:colOff>207334</xdr:colOff>
      <xdr:row>0</xdr:row>
      <xdr:rowOff>428625</xdr:rowOff>
    </xdr:to>
    <xdr:grpSp>
      <xdr:nvGrpSpPr>
        <xdr:cNvPr id="10" name="Agrupar 9">
          <a:extLst>
            <a:ext uri="{FF2B5EF4-FFF2-40B4-BE49-F238E27FC236}">
              <a16:creationId xmlns:a16="http://schemas.microsoft.com/office/drawing/2014/main" id="{00000000-0008-0000-2600-00000A000000}"/>
            </a:ext>
          </a:extLst>
        </xdr:cNvPr>
        <xdr:cNvGrpSpPr/>
      </xdr:nvGrpSpPr>
      <xdr:grpSpPr>
        <a:xfrm>
          <a:off x="113929" y="0"/>
          <a:ext cx="903030" cy="428625"/>
          <a:chOff x="142504" y="66675"/>
          <a:chExt cx="903030" cy="534208"/>
        </a:xfrm>
      </xdr:grpSpPr>
      <xdr:sp macro="" textlink="">
        <xdr:nvSpPr>
          <xdr:cNvPr id="11" name="CaixaDeTexto 10">
            <a:extLst>
              <a:ext uri="{FF2B5EF4-FFF2-40B4-BE49-F238E27FC236}">
                <a16:creationId xmlns:a16="http://schemas.microsoft.com/office/drawing/2014/main" id="{00000000-0008-0000-2600-00000B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2" name="Meio-quadro 11">
            <a:extLst>
              <a:ext uri="{FF2B5EF4-FFF2-40B4-BE49-F238E27FC236}">
                <a16:creationId xmlns:a16="http://schemas.microsoft.com/office/drawing/2014/main" id="{00000000-0008-0000-2600-00000C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3" name="Meio-quadro 12">
            <a:extLst>
              <a:ext uri="{FF2B5EF4-FFF2-40B4-BE49-F238E27FC236}">
                <a16:creationId xmlns:a16="http://schemas.microsoft.com/office/drawing/2014/main" id="{00000000-0008-0000-2600-00000D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733425</xdr:colOff>
      <xdr:row>2</xdr:row>
      <xdr:rowOff>219075</xdr:rowOff>
    </xdr:from>
    <xdr:to>
      <xdr:col>6</xdr:col>
      <xdr:colOff>592275</xdr:colOff>
      <xdr:row>3</xdr:row>
      <xdr:rowOff>90075</xdr:rowOff>
    </xdr:to>
    <xdr:sp macro="" textlink="">
      <xdr:nvSpPr>
        <xdr:cNvPr id="14" name="Retângulo 13">
          <a:hlinkClick xmlns:r="http://schemas.openxmlformats.org/officeDocument/2006/relationships" r:id="rId8"/>
          <a:extLst>
            <a:ext uri="{FF2B5EF4-FFF2-40B4-BE49-F238E27FC236}">
              <a16:creationId xmlns:a16="http://schemas.microsoft.com/office/drawing/2014/main" id="{00000000-0008-0000-2600-00000E000000}"/>
            </a:ext>
          </a:extLst>
        </xdr:cNvPr>
        <xdr:cNvSpPr/>
      </xdr:nvSpPr>
      <xdr:spPr>
        <a:xfrm>
          <a:off x="470535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Simples</a:t>
          </a:r>
          <a:r>
            <a:rPr lang="pt-BR" sz="1000" baseline="0">
              <a:solidFill>
                <a:schemeClr val="tx1">
                  <a:lumMod val="65000"/>
                  <a:lumOff val="35000"/>
                </a:schemeClr>
              </a:solidFill>
            </a:rPr>
            <a:t> Nacional</a:t>
          </a:r>
          <a:endParaRPr lang="pt-BR" sz="1000">
            <a:solidFill>
              <a:schemeClr val="tx1">
                <a:lumMod val="65000"/>
                <a:lumOff val="35000"/>
              </a:schemeClr>
            </a:solidFill>
          </a:endParaRPr>
        </a:p>
      </xdr:txBody>
    </xdr:sp>
    <xdr:clientData/>
  </xdr:twoCellAnchor>
  <xdr:twoCellAnchor editAs="absolute">
    <xdr:from>
      <xdr:col>3</xdr:col>
      <xdr:colOff>904875</xdr:colOff>
      <xdr:row>2</xdr:row>
      <xdr:rowOff>219075</xdr:rowOff>
    </xdr:from>
    <xdr:to>
      <xdr:col>4</xdr:col>
      <xdr:colOff>763725</xdr:colOff>
      <xdr:row>3</xdr:row>
      <xdr:rowOff>90075</xdr:rowOff>
    </xdr:to>
    <xdr:sp macro="" textlink="">
      <xdr:nvSpPr>
        <xdr:cNvPr id="15" name="Retângulo 14">
          <a:hlinkClick xmlns:r="http://schemas.openxmlformats.org/officeDocument/2006/relationships" r:id="rId9"/>
          <a:extLst>
            <a:ext uri="{FF2B5EF4-FFF2-40B4-BE49-F238E27FC236}">
              <a16:creationId xmlns:a16="http://schemas.microsoft.com/office/drawing/2014/main" id="{00000000-0008-0000-2600-00000F000000}"/>
            </a:ext>
          </a:extLst>
        </xdr:cNvPr>
        <xdr:cNvSpPr/>
      </xdr:nvSpPr>
      <xdr:spPr>
        <a:xfrm>
          <a:off x="1714500" y="1038225"/>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Lucro</a:t>
          </a:r>
          <a:r>
            <a:rPr lang="pt-BR" sz="1000" b="0" baseline="0">
              <a:solidFill>
                <a:schemeClr val="tx1">
                  <a:lumMod val="65000"/>
                  <a:lumOff val="35000"/>
                </a:schemeClr>
              </a:solidFill>
            </a:rPr>
            <a:t> Real</a:t>
          </a:r>
          <a:endParaRPr lang="pt-BR" sz="1000" b="0">
            <a:solidFill>
              <a:schemeClr val="tx1">
                <a:lumMod val="65000"/>
                <a:lumOff val="35000"/>
              </a:schemeClr>
            </a:solidFill>
          </a:endParaRPr>
        </a:p>
      </xdr:txBody>
    </xdr:sp>
    <xdr:clientData/>
  </xdr:twoCellAnchor>
  <xdr:twoCellAnchor editAs="absolute">
    <xdr:from>
      <xdr:col>1</xdr:col>
      <xdr:colOff>104775</xdr:colOff>
      <xdr:row>2</xdr:row>
      <xdr:rowOff>219075</xdr:rowOff>
    </xdr:from>
    <xdr:to>
      <xdr:col>3</xdr:col>
      <xdr:colOff>849450</xdr:colOff>
      <xdr:row>3</xdr:row>
      <xdr:rowOff>90075</xdr:rowOff>
    </xdr:to>
    <xdr:sp macro="" textlink="">
      <xdr:nvSpPr>
        <xdr:cNvPr id="16" name="Retângulo 15">
          <a:hlinkClick xmlns:r="http://schemas.openxmlformats.org/officeDocument/2006/relationships" r:id="rId10"/>
          <a:extLst>
            <a:ext uri="{FF2B5EF4-FFF2-40B4-BE49-F238E27FC236}">
              <a16:creationId xmlns:a16="http://schemas.microsoft.com/office/drawing/2014/main" id="{00000000-0008-0000-2600-000010000000}"/>
            </a:ext>
          </a:extLst>
        </xdr:cNvPr>
        <xdr:cNvSpPr/>
      </xdr:nvSpPr>
      <xdr:spPr>
        <a:xfrm>
          <a:off x="219075" y="1038225"/>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Folha</a:t>
          </a:r>
        </a:p>
      </xdr:txBody>
    </xdr:sp>
    <xdr:clientData/>
  </xdr:twoCellAnchor>
  <xdr:twoCellAnchor editAs="absolute">
    <xdr:from>
      <xdr:col>4</xdr:col>
      <xdr:colOff>819150</xdr:colOff>
      <xdr:row>2</xdr:row>
      <xdr:rowOff>219075</xdr:rowOff>
    </xdr:from>
    <xdr:to>
      <xdr:col>5</xdr:col>
      <xdr:colOff>678000</xdr:colOff>
      <xdr:row>3</xdr:row>
      <xdr:rowOff>90075</xdr:rowOff>
    </xdr:to>
    <xdr:sp macro="" textlink="">
      <xdr:nvSpPr>
        <xdr:cNvPr id="17" name="Retângulo 16">
          <a:hlinkClick xmlns:r="http://schemas.openxmlformats.org/officeDocument/2006/relationships" r:id="rId11"/>
          <a:extLst>
            <a:ext uri="{FF2B5EF4-FFF2-40B4-BE49-F238E27FC236}">
              <a16:creationId xmlns:a16="http://schemas.microsoft.com/office/drawing/2014/main" id="{00000000-0008-0000-2600-000011000000}"/>
            </a:ext>
          </a:extLst>
        </xdr:cNvPr>
        <xdr:cNvSpPr/>
      </xdr:nvSpPr>
      <xdr:spPr>
        <a:xfrm>
          <a:off x="3209925"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Lucro Presumido</a:t>
          </a:r>
        </a:p>
      </xdr:txBody>
    </xdr:sp>
    <xdr:clientData/>
  </xdr:twoCellAnchor>
  <xdr:twoCellAnchor editAs="absolute">
    <xdr:from>
      <xdr:col>1</xdr:col>
      <xdr:colOff>95249</xdr:colOff>
      <xdr:row>3</xdr:row>
      <xdr:rowOff>104775</xdr:rowOff>
    </xdr:from>
    <xdr:to>
      <xdr:col>6</xdr:col>
      <xdr:colOff>632474</xdr:colOff>
      <xdr:row>3</xdr:row>
      <xdr:rowOff>104775</xdr:rowOff>
    </xdr:to>
    <xdr:cxnSp macro="">
      <xdr:nvCxnSpPr>
        <xdr:cNvPr id="18" name="Conector reto 17">
          <a:extLst>
            <a:ext uri="{FF2B5EF4-FFF2-40B4-BE49-F238E27FC236}">
              <a16:creationId xmlns:a16="http://schemas.microsoft.com/office/drawing/2014/main" id="{00000000-0008-0000-2600-000012000000}"/>
            </a:ext>
          </a:extLst>
        </xdr:cNvPr>
        <xdr:cNvCxnSpPr/>
      </xdr:nvCxnSpPr>
      <xdr:spPr>
        <a:xfrm>
          <a:off x="209549" y="1304925"/>
          <a:ext cx="597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876300</xdr:colOff>
      <xdr:row>2</xdr:row>
      <xdr:rowOff>219075</xdr:rowOff>
    </xdr:from>
    <xdr:to>
      <xdr:col>3</xdr:col>
      <xdr:colOff>876301</xdr:colOff>
      <xdr:row>3</xdr:row>
      <xdr:rowOff>90075</xdr:rowOff>
    </xdr:to>
    <xdr:cxnSp macro="">
      <xdr:nvCxnSpPr>
        <xdr:cNvPr id="19" name="Conector reto 18">
          <a:extLst>
            <a:ext uri="{FF2B5EF4-FFF2-40B4-BE49-F238E27FC236}">
              <a16:creationId xmlns:a16="http://schemas.microsoft.com/office/drawing/2014/main" id="{00000000-0008-0000-2600-000013000000}"/>
            </a:ext>
          </a:extLst>
        </xdr:cNvPr>
        <xdr:cNvCxnSpPr/>
      </xdr:nvCxnSpPr>
      <xdr:spPr>
        <a:xfrm flipV="1">
          <a:off x="168592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790575</xdr:colOff>
      <xdr:row>2</xdr:row>
      <xdr:rowOff>219075</xdr:rowOff>
    </xdr:from>
    <xdr:to>
      <xdr:col>4</xdr:col>
      <xdr:colOff>790576</xdr:colOff>
      <xdr:row>3</xdr:row>
      <xdr:rowOff>90075</xdr:rowOff>
    </xdr:to>
    <xdr:cxnSp macro="">
      <xdr:nvCxnSpPr>
        <xdr:cNvPr id="20" name="Conector reto 19">
          <a:extLst>
            <a:ext uri="{FF2B5EF4-FFF2-40B4-BE49-F238E27FC236}">
              <a16:creationId xmlns:a16="http://schemas.microsoft.com/office/drawing/2014/main" id="{00000000-0008-0000-2600-000014000000}"/>
            </a:ext>
          </a:extLst>
        </xdr:cNvPr>
        <xdr:cNvCxnSpPr/>
      </xdr:nvCxnSpPr>
      <xdr:spPr>
        <a:xfrm flipV="1">
          <a:off x="318135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704850</xdr:colOff>
      <xdr:row>2</xdr:row>
      <xdr:rowOff>219075</xdr:rowOff>
    </xdr:from>
    <xdr:to>
      <xdr:col>5</xdr:col>
      <xdr:colOff>704851</xdr:colOff>
      <xdr:row>3</xdr:row>
      <xdr:rowOff>90075</xdr:rowOff>
    </xdr:to>
    <xdr:cxnSp macro="">
      <xdr:nvCxnSpPr>
        <xdr:cNvPr id="21" name="Conector reto 20">
          <a:extLst>
            <a:ext uri="{FF2B5EF4-FFF2-40B4-BE49-F238E27FC236}">
              <a16:creationId xmlns:a16="http://schemas.microsoft.com/office/drawing/2014/main" id="{00000000-0008-0000-2600-000015000000}"/>
            </a:ext>
          </a:extLst>
        </xdr:cNvPr>
        <xdr:cNvCxnSpPr/>
      </xdr:nvCxnSpPr>
      <xdr:spPr>
        <a:xfrm flipV="1">
          <a:off x="467677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619125</xdr:colOff>
      <xdr:row>2</xdr:row>
      <xdr:rowOff>219075</xdr:rowOff>
    </xdr:from>
    <xdr:to>
      <xdr:col>6</xdr:col>
      <xdr:colOff>619126</xdr:colOff>
      <xdr:row>3</xdr:row>
      <xdr:rowOff>90075</xdr:rowOff>
    </xdr:to>
    <xdr:cxnSp macro="">
      <xdr:nvCxnSpPr>
        <xdr:cNvPr id="22" name="Conector reto 21">
          <a:extLst>
            <a:ext uri="{FF2B5EF4-FFF2-40B4-BE49-F238E27FC236}">
              <a16:creationId xmlns:a16="http://schemas.microsoft.com/office/drawing/2014/main" id="{00000000-0008-0000-2600-000016000000}"/>
            </a:ext>
          </a:extLst>
        </xdr:cNvPr>
        <xdr:cNvCxnSpPr/>
      </xdr:nvCxnSpPr>
      <xdr:spPr>
        <a:xfrm flipV="1">
          <a:off x="617220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4</xdr:row>
          <xdr:rowOff>0</xdr:rowOff>
        </xdr:from>
        <xdr:to>
          <xdr:col>11</xdr:col>
          <xdr:colOff>85725</xdr:colOff>
          <xdr:row>20</xdr:row>
          <xdr:rowOff>114300</xdr:rowOff>
        </xdr:to>
        <xdr:sp macro="" textlink="">
          <xdr:nvSpPr>
            <xdr:cNvPr id="353281" name="Group Box 1" hidden="1">
              <a:extLst>
                <a:ext uri="{63B3BB69-23CF-44E3-9099-C40C66FF867C}">
                  <a14:compatExt spid="_x0000_s353281"/>
                </a:ext>
                <a:ext uri="{FF2B5EF4-FFF2-40B4-BE49-F238E27FC236}">
                  <a16:creationId xmlns:a16="http://schemas.microsoft.com/office/drawing/2014/main" id="{00000000-0008-0000-2600-0000016405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 do ICMS</a:t>
              </a:r>
            </a:p>
          </xdr:txBody>
        </xdr:sp>
        <xdr:clientData/>
      </xdr:twoCellAnchor>
    </mc:Choice>
    <mc:Fallback/>
  </mc:AlternateContent>
  <xdr:twoCellAnchor editAs="oneCell">
    <xdr:from>
      <xdr:col>3</xdr:col>
      <xdr:colOff>0</xdr:colOff>
      <xdr:row>18</xdr:row>
      <xdr:rowOff>0</xdr:rowOff>
    </xdr:from>
    <xdr:to>
      <xdr:col>3</xdr:col>
      <xdr:colOff>428625</xdr:colOff>
      <xdr:row>19</xdr:row>
      <xdr:rowOff>152400</xdr:rowOff>
    </xdr:to>
    <xdr:pic>
      <xdr:nvPicPr>
        <xdr:cNvPr id="24" name="Gráfico 23" descr="Pessoa com uma ideia">
          <a:extLst>
            <a:ext uri="{FF2B5EF4-FFF2-40B4-BE49-F238E27FC236}">
              <a16:creationId xmlns:a16="http://schemas.microsoft.com/office/drawing/2014/main" id="{00000000-0008-0000-2600-000018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09625" y="6391275"/>
          <a:ext cx="428625" cy="428625"/>
        </a:xfrm>
        <a:prstGeom prst="rect">
          <a:avLst/>
        </a:prstGeom>
      </xdr:spPr>
    </xdr:pic>
    <xdr:clientData/>
  </xdr:twoCellAnchor>
  <xdr:oneCellAnchor>
    <xdr:from>
      <xdr:col>3</xdr:col>
      <xdr:colOff>228600</xdr:colOff>
      <xdr:row>18</xdr:row>
      <xdr:rowOff>228600</xdr:rowOff>
    </xdr:from>
    <xdr:ext cx="2368918" cy="217560"/>
    <xdr:sp macro="" textlink="">
      <xdr:nvSpPr>
        <xdr:cNvPr id="25" name="CaixaDeTexto 24">
          <a:extLst>
            <a:ext uri="{FF2B5EF4-FFF2-40B4-BE49-F238E27FC236}">
              <a16:creationId xmlns:a16="http://schemas.microsoft.com/office/drawing/2014/main" id="{00000000-0008-0000-2600-000019000000}"/>
            </a:ext>
          </a:extLst>
        </xdr:cNvPr>
        <xdr:cNvSpPr txBox="1"/>
      </xdr:nvSpPr>
      <xdr:spPr>
        <a:xfrm>
          <a:off x="1038225" y="6619875"/>
          <a:ext cx="2368918"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tx1">
                  <a:lumMod val="75000"/>
                  <a:lumOff val="25000"/>
                </a:schemeClr>
              </a:solidFill>
            </a:rPr>
            <a:t>Não se esqueça</a:t>
          </a:r>
          <a:r>
            <a:rPr lang="pt-BR" sz="800" baseline="0">
              <a:solidFill>
                <a:schemeClr val="tx1">
                  <a:lumMod val="75000"/>
                  <a:lumOff val="25000"/>
                </a:schemeClr>
              </a:solidFill>
            </a:rPr>
            <a:t> de conferir os percentuais e valores.</a:t>
          </a:r>
          <a:endParaRPr lang="pt-BR" sz="800">
            <a:solidFill>
              <a:schemeClr val="tx1">
                <a:lumMod val="75000"/>
                <a:lumOff val="25000"/>
              </a:schemeClr>
            </a:solidFill>
          </a:endParaRPr>
        </a:p>
      </xdr:txBody>
    </xdr:sp>
    <xdr:clientData/>
  </xdr:oneCellAnchor>
  <xdr:twoCellAnchor editAs="absolute">
    <xdr:from>
      <xdr:col>4</xdr:col>
      <xdr:colOff>771525</xdr:colOff>
      <xdr:row>1</xdr:row>
      <xdr:rowOff>142875</xdr:rowOff>
    </xdr:from>
    <xdr:to>
      <xdr:col>5</xdr:col>
      <xdr:colOff>270375</xdr:colOff>
      <xdr:row>2</xdr:row>
      <xdr:rowOff>13875</xdr:rowOff>
    </xdr:to>
    <xdr:sp macro="" textlink="">
      <xdr:nvSpPr>
        <xdr:cNvPr id="26" name="Retângulo 25">
          <a:hlinkClick xmlns:r="http://schemas.openxmlformats.org/officeDocument/2006/relationships" r:id="rId10"/>
          <a:extLst>
            <a:ext uri="{FF2B5EF4-FFF2-40B4-BE49-F238E27FC236}">
              <a16:creationId xmlns:a16="http://schemas.microsoft.com/office/drawing/2014/main" id="{00000000-0008-0000-2600-00001A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5</xdr:col>
      <xdr:colOff>285750</xdr:colOff>
      <xdr:row>1</xdr:row>
      <xdr:rowOff>142875</xdr:rowOff>
    </xdr:from>
    <xdr:to>
      <xdr:col>5</xdr:col>
      <xdr:colOff>1365750</xdr:colOff>
      <xdr:row>2</xdr:row>
      <xdr:rowOff>13875</xdr:rowOff>
    </xdr:to>
    <xdr:sp macro="" textlink="">
      <xdr:nvSpPr>
        <xdr:cNvPr id="27" name="Retângulo 26">
          <a:hlinkClick xmlns:r="http://schemas.openxmlformats.org/officeDocument/2006/relationships" r:id="rId14"/>
          <a:extLst>
            <a:ext uri="{FF2B5EF4-FFF2-40B4-BE49-F238E27FC236}">
              <a16:creationId xmlns:a16="http://schemas.microsoft.com/office/drawing/2014/main" id="{00000000-0008-0000-2600-00001B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Créditos</a:t>
          </a:r>
        </a:p>
      </xdr:txBody>
    </xdr:sp>
    <xdr:clientData/>
  </xdr:twoCellAnchor>
  <xdr:twoCellAnchor editAs="absolute">
    <xdr:from>
      <xdr:col>5</xdr:col>
      <xdr:colOff>1381125</xdr:colOff>
      <xdr:row>1</xdr:row>
      <xdr:rowOff>142875</xdr:rowOff>
    </xdr:from>
    <xdr:to>
      <xdr:col>6</xdr:col>
      <xdr:colOff>879975</xdr:colOff>
      <xdr:row>2</xdr:row>
      <xdr:rowOff>13875</xdr:rowOff>
    </xdr:to>
    <xdr:sp macro="" textlink="">
      <xdr:nvSpPr>
        <xdr:cNvPr id="28" name="Retângulo 27">
          <a:hlinkClick xmlns:r="http://schemas.openxmlformats.org/officeDocument/2006/relationships" r:id="rId15"/>
          <a:extLst>
            <a:ext uri="{FF2B5EF4-FFF2-40B4-BE49-F238E27FC236}">
              <a16:creationId xmlns:a16="http://schemas.microsoft.com/office/drawing/2014/main" id="{00000000-0008-0000-2600-00001C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3</xdr:col>
      <xdr:colOff>1257300</xdr:colOff>
      <xdr:row>1</xdr:row>
      <xdr:rowOff>142875</xdr:rowOff>
    </xdr:from>
    <xdr:to>
      <xdr:col>4</xdr:col>
      <xdr:colOff>756150</xdr:colOff>
      <xdr:row>2</xdr:row>
      <xdr:rowOff>13875</xdr:rowOff>
    </xdr:to>
    <xdr:sp macro="" textlink="">
      <xdr:nvSpPr>
        <xdr:cNvPr id="29" name="Retângulo 28">
          <a:hlinkClick xmlns:r="http://schemas.openxmlformats.org/officeDocument/2006/relationships" r:id="rId16"/>
          <a:extLst>
            <a:ext uri="{FF2B5EF4-FFF2-40B4-BE49-F238E27FC236}">
              <a16:creationId xmlns:a16="http://schemas.microsoft.com/office/drawing/2014/main" id="{00000000-0008-0000-2600-00001D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Cadastrais</a:t>
          </a:r>
        </a:p>
      </xdr:txBody>
    </xdr:sp>
    <xdr:clientData/>
  </xdr:twoCellAnchor>
  <xdr:twoCellAnchor editAs="absolute">
    <xdr:from>
      <xdr:col>3</xdr:col>
      <xdr:colOff>161925</xdr:colOff>
      <xdr:row>1</xdr:row>
      <xdr:rowOff>142875</xdr:rowOff>
    </xdr:from>
    <xdr:to>
      <xdr:col>3</xdr:col>
      <xdr:colOff>1241925</xdr:colOff>
      <xdr:row>2</xdr:row>
      <xdr:rowOff>13875</xdr:rowOff>
    </xdr:to>
    <xdr:sp macro="" textlink="">
      <xdr:nvSpPr>
        <xdr:cNvPr id="30" name="Retângulo 29">
          <a:hlinkClick xmlns:r="http://schemas.openxmlformats.org/officeDocument/2006/relationships" r:id="rId2"/>
          <a:extLst>
            <a:ext uri="{FF2B5EF4-FFF2-40B4-BE49-F238E27FC236}">
              <a16:creationId xmlns:a16="http://schemas.microsoft.com/office/drawing/2014/main" id="{00000000-0008-0000-2600-00001E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twoCellAnchor editAs="absolute">
    <xdr:from>
      <xdr:col>9</xdr:col>
      <xdr:colOff>57150</xdr:colOff>
      <xdr:row>2</xdr:row>
      <xdr:rowOff>219075</xdr:rowOff>
    </xdr:from>
    <xdr:to>
      <xdr:col>9</xdr:col>
      <xdr:colOff>1497150</xdr:colOff>
      <xdr:row>3</xdr:row>
      <xdr:rowOff>90075</xdr:rowOff>
    </xdr:to>
    <xdr:sp macro="" textlink="">
      <xdr:nvSpPr>
        <xdr:cNvPr id="31" name="Retângulo 30">
          <a:hlinkClick xmlns:r="http://schemas.openxmlformats.org/officeDocument/2006/relationships" r:id="rId17"/>
          <a:extLst>
            <a:ext uri="{FF2B5EF4-FFF2-40B4-BE49-F238E27FC236}">
              <a16:creationId xmlns:a16="http://schemas.microsoft.com/office/drawing/2014/main" id="{00000000-0008-0000-2600-00001F000000}"/>
            </a:ext>
          </a:extLst>
        </xdr:cNvPr>
        <xdr:cNvSpPr/>
      </xdr:nvSpPr>
      <xdr:spPr>
        <a:xfrm>
          <a:off x="10353675" y="1038225"/>
          <a:ext cx="144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ICMS</a:t>
          </a:r>
        </a:p>
      </xdr:txBody>
    </xdr:sp>
    <xdr:clientData/>
  </xdr:twoCellAnchor>
  <xdr:twoCellAnchor editAs="absolute">
    <xdr:from>
      <xdr:col>8</xdr:col>
      <xdr:colOff>142875</xdr:colOff>
      <xdr:row>2</xdr:row>
      <xdr:rowOff>219075</xdr:rowOff>
    </xdr:from>
    <xdr:to>
      <xdr:col>9</xdr:col>
      <xdr:colOff>1725</xdr:colOff>
      <xdr:row>3</xdr:row>
      <xdr:rowOff>90075</xdr:rowOff>
    </xdr:to>
    <xdr:sp macro="" textlink="">
      <xdr:nvSpPr>
        <xdr:cNvPr id="32" name="Retângulo 31">
          <a:hlinkClick xmlns:r="http://schemas.openxmlformats.org/officeDocument/2006/relationships" r:id="rId18"/>
          <a:extLst>
            <a:ext uri="{FF2B5EF4-FFF2-40B4-BE49-F238E27FC236}">
              <a16:creationId xmlns:a16="http://schemas.microsoft.com/office/drawing/2014/main" id="{00000000-0008-0000-2600-000020000000}"/>
            </a:ext>
          </a:extLst>
        </xdr:cNvPr>
        <xdr:cNvSpPr/>
      </xdr:nvSpPr>
      <xdr:spPr>
        <a:xfrm>
          <a:off x="885825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solidFill>
            </a:rPr>
            <a:t>IPI</a:t>
          </a:r>
        </a:p>
      </xdr:txBody>
    </xdr:sp>
    <xdr:clientData/>
  </xdr:twoCellAnchor>
  <xdr:twoCellAnchor editAs="absolute">
    <xdr:from>
      <xdr:col>8</xdr:col>
      <xdr:colOff>123824</xdr:colOff>
      <xdr:row>3</xdr:row>
      <xdr:rowOff>104775</xdr:rowOff>
    </xdr:from>
    <xdr:to>
      <xdr:col>9</xdr:col>
      <xdr:colOff>1530674</xdr:colOff>
      <xdr:row>3</xdr:row>
      <xdr:rowOff>104775</xdr:rowOff>
    </xdr:to>
    <xdr:cxnSp macro="">
      <xdr:nvCxnSpPr>
        <xdr:cNvPr id="33" name="Conector reto 32">
          <a:extLst>
            <a:ext uri="{FF2B5EF4-FFF2-40B4-BE49-F238E27FC236}">
              <a16:creationId xmlns:a16="http://schemas.microsoft.com/office/drawing/2014/main" id="{00000000-0008-0000-2600-000021000000}"/>
            </a:ext>
          </a:extLst>
        </xdr:cNvPr>
        <xdr:cNvCxnSpPr/>
      </xdr:nvCxnSpPr>
      <xdr:spPr>
        <a:xfrm>
          <a:off x="8839199" y="1304925"/>
          <a:ext cx="298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28575</xdr:colOff>
      <xdr:row>2</xdr:row>
      <xdr:rowOff>219075</xdr:rowOff>
    </xdr:from>
    <xdr:to>
      <xdr:col>9</xdr:col>
      <xdr:colOff>28576</xdr:colOff>
      <xdr:row>3</xdr:row>
      <xdr:rowOff>90075</xdr:rowOff>
    </xdr:to>
    <xdr:cxnSp macro="">
      <xdr:nvCxnSpPr>
        <xdr:cNvPr id="34" name="Conector reto 33">
          <a:extLst>
            <a:ext uri="{FF2B5EF4-FFF2-40B4-BE49-F238E27FC236}">
              <a16:creationId xmlns:a16="http://schemas.microsoft.com/office/drawing/2014/main" id="{00000000-0008-0000-2600-000022000000}"/>
            </a:ext>
          </a:extLst>
        </xdr:cNvPr>
        <xdr:cNvCxnSpPr/>
      </xdr:nvCxnSpPr>
      <xdr:spPr>
        <a:xfrm flipV="1">
          <a:off x="1032510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1524000</xdr:colOff>
      <xdr:row>2</xdr:row>
      <xdr:rowOff>219075</xdr:rowOff>
    </xdr:from>
    <xdr:to>
      <xdr:col>9</xdr:col>
      <xdr:colOff>1524001</xdr:colOff>
      <xdr:row>3</xdr:row>
      <xdr:rowOff>90075</xdr:rowOff>
    </xdr:to>
    <xdr:cxnSp macro="">
      <xdr:nvCxnSpPr>
        <xdr:cNvPr id="35" name="Conector reto 34">
          <a:extLst>
            <a:ext uri="{FF2B5EF4-FFF2-40B4-BE49-F238E27FC236}">
              <a16:creationId xmlns:a16="http://schemas.microsoft.com/office/drawing/2014/main" id="{00000000-0008-0000-2600-000023000000}"/>
            </a:ext>
          </a:extLst>
        </xdr:cNvPr>
        <xdr:cNvCxnSpPr/>
      </xdr:nvCxnSpPr>
      <xdr:spPr>
        <a:xfrm flipV="1">
          <a:off x="1182052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18.xml><?xml version="1.0" encoding="utf-8"?>
<xdr:wsDr xmlns:xdr="http://schemas.openxmlformats.org/drawingml/2006/spreadsheetDrawing" xmlns:a="http://schemas.openxmlformats.org/drawingml/2006/main">
  <xdr:twoCellAnchor editAs="absolute">
    <xdr:from>
      <xdr:col>3</xdr:col>
      <xdr:colOff>676275</xdr:colOff>
      <xdr:row>0</xdr:row>
      <xdr:rowOff>85725</xdr:rowOff>
    </xdr:from>
    <xdr:to>
      <xdr:col>4</xdr:col>
      <xdr:colOff>175125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200025</xdr:colOff>
      <xdr:row>0</xdr:row>
      <xdr:rowOff>85725</xdr:rowOff>
    </xdr:from>
    <xdr:to>
      <xdr:col>4</xdr:col>
      <xdr:colOff>1280025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1304925</xdr:colOff>
      <xdr:row>0</xdr:row>
      <xdr:rowOff>85725</xdr:rowOff>
    </xdr:from>
    <xdr:to>
      <xdr:col>5</xdr:col>
      <xdr:colOff>803775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352425</xdr:colOff>
      <xdr:row>0</xdr:row>
      <xdr:rowOff>85725</xdr:rowOff>
    </xdr:from>
    <xdr:to>
      <xdr:col>6</xdr:col>
      <xdr:colOff>1432425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1457325</xdr:colOff>
      <xdr:row>0</xdr:row>
      <xdr:rowOff>85725</xdr:rowOff>
    </xdr:from>
    <xdr:to>
      <xdr:col>7</xdr:col>
      <xdr:colOff>956175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981075</xdr:colOff>
      <xdr:row>0</xdr:row>
      <xdr:rowOff>85725</xdr:rowOff>
    </xdr:from>
    <xdr:to>
      <xdr:col>8</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381000</xdr:colOff>
      <xdr:row>0</xdr:row>
      <xdr:rowOff>371475</xdr:rowOff>
    </xdr:from>
    <xdr:to>
      <xdr:col>4</xdr:col>
      <xdr:colOff>1101000</xdr:colOff>
      <xdr:row>0</xdr:row>
      <xdr:rowOff>388425</xdr:rowOff>
    </xdr:to>
    <xdr:sp macro="" textlink="">
      <xdr:nvSpPr>
        <xdr:cNvPr id="8" name="Retângulo 7">
          <a:extLst>
            <a:ext uri="{FF2B5EF4-FFF2-40B4-BE49-F238E27FC236}">
              <a16:creationId xmlns:a16="http://schemas.microsoft.com/office/drawing/2014/main" id="{00000000-0008-0000-27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828675</xdr:colOff>
      <xdr:row>0</xdr:row>
      <xdr:rowOff>85725</xdr:rowOff>
    </xdr:from>
    <xdr:to>
      <xdr:col>6</xdr:col>
      <xdr:colOff>327525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1</xdr:col>
      <xdr:colOff>0</xdr:colOff>
      <xdr:row>0</xdr:row>
      <xdr:rowOff>0</xdr:rowOff>
    </xdr:from>
    <xdr:to>
      <xdr:col>3</xdr:col>
      <xdr:colOff>207705</xdr:colOff>
      <xdr:row>0</xdr:row>
      <xdr:rowOff>428625</xdr:rowOff>
    </xdr:to>
    <xdr:grpSp>
      <xdr:nvGrpSpPr>
        <xdr:cNvPr id="11" name="Agrupar 10">
          <a:extLst>
            <a:ext uri="{FF2B5EF4-FFF2-40B4-BE49-F238E27FC236}">
              <a16:creationId xmlns:a16="http://schemas.microsoft.com/office/drawing/2014/main" id="{00000000-0008-0000-2700-00000B000000}"/>
            </a:ext>
          </a:extLst>
        </xdr:cNvPr>
        <xdr:cNvGrpSpPr/>
      </xdr:nvGrpSpPr>
      <xdr:grpSpPr>
        <a:xfrm>
          <a:off x="114300"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733425</xdr:colOff>
      <xdr:row>2</xdr:row>
      <xdr:rowOff>219075</xdr:rowOff>
    </xdr:from>
    <xdr:to>
      <xdr:col>6</xdr:col>
      <xdr:colOff>592275</xdr:colOff>
      <xdr:row>3</xdr:row>
      <xdr:rowOff>90075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700-00000F000000}"/>
            </a:ext>
          </a:extLst>
        </xdr:cNvPr>
        <xdr:cNvSpPr/>
      </xdr:nvSpPr>
      <xdr:spPr>
        <a:xfrm>
          <a:off x="470535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Simples</a:t>
          </a:r>
          <a:r>
            <a:rPr lang="pt-BR" sz="1000" baseline="0">
              <a:solidFill>
                <a:schemeClr val="tx1">
                  <a:lumMod val="65000"/>
                  <a:lumOff val="35000"/>
                </a:schemeClr>
              </a:solidFill>
            </a:rPr>
            <a:t> Nacional</a:t>
          </a:r>
          <a:endParaRPr lang="pt-BR" sz="1000">
            <a:solidFill>
              <a:schemeClr val="tx1">
                <a:lumMod val="65000"/>
                <a:lumOff val="35000"/>
              </a:schemeClr>
            </a:solidFill>
          </a:endParaRPr>
        </a:p>
      </xdr:txBody>
    </xdr:sp>
    <xdr:clientData/>
  </xdr:twoCellAnchor>
  <xdr:twoCellAnchor editAs="absolute">
    <xdr:from>
      <xdr:col>3</xdr:col>
      <xdr:colOff>904875</xdr:colOff>
      <xdr:row>2</xdr:row>
      <xdr:rowOff>219075</xdr:rowOff>
    </xdr:from>
    <xdr:to>
      <xdr:col>4</xdr:col>
      <xdr:colOff>763725</xdr:colOff>
      <xdr:row>3</xdr:row>
      <xdr:rowOff>90075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700-000010000000}"/>
            </a:ext>
          </a:extLst>
        </xdr:cNvPr>
        <xdr:cNvSpPr/>
      </xdr:nvSpPr>
      <xdr:spPr>
        <a:xfrm>
          <a:off x="171450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Lucro</a:t>
          </a:r>
          <a:r>
            <a:rPr lang="pt-BR" sz="1000" baseline="0">
              <a:solidFill>
                <a:schemeClr val="tx1">
                  <a:lumMod val="65000"/>
                  <a:lumOff val="35000"/>
                </a:schemeClr>
              </a:solidFill>
            </a:rPr>
            <a:t> Real</a:t>
          </a:r>
          <a:endParaRPr lang="pt-BR" sz="1000">
            <a:solidFill>
              <a:schemeClr val="tx1">
                <a:lumMod val="65000"/>
                <a:lumOff val="35000"/>
              </a:schemeClr>
            </a:solidFill>
          </a:endParaRPr>
        </a:p>
      </xdr:txBody>
    </xdr:sp>
    <xdr:clientData/>
  </xdr:twoCellAnchor>
  <xdr:twoCellAnchor editAs="absolute">
    <xdr:from>
      <xdr:col>1</xdr:col>
      <xdr:colOff>104775</xdr:colOff>
      <xdr:row>2</xdr:row>
      <xdr:rowOff>219075</xdr:rowOff>
    </xdr:from>
    <xdr:to>
      <xdr:col>3</xdr:col>
      <xdr:colOff>849450</xdr:colOff>
      <xdr:row>3</xdr:row>
      <xdr:rowOff>90075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2700-000011000000}"/>
            </a:ext>
          </a:extLst>
        </xdr:cNvPr>
        <xdr:cNvSpPr/>
      </xdr:nvSpPr>
      <xdr:spPr>
        <a:xfrm>
          <a:off x="219075" y="1038225"/>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Folha</a:t>
          </a:r>
        </a:p>
      </xdr:txBody>
    </xdr:sp>
    <xdr:clientData/>
  </xdr:twoCellAnchor>
  <xdr:twoCellAnchor editAs="absolute">
    <xdr:from>
      <xdr:col>4</xdr:col>
      <xdr:colOff>819150</xdr:colOff>
      <xdr:row>2</xdr:row>
      <xdr:rowOff>219075</xdr:rowOff>
    </xdr:from>
    <xdr:to>
      <xdr:col>5</xdr:col>
      <xdr:colOff>678000</xdr:colOff>
      <xdr:row>3</xdr:row>
      <xdr:rowOff>90075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2700-000012000000}"/>
            </a:ext>
          </a:extLst>
        </xdr:cNvPr>
        <xdr:cNvSpPr/>
      </xdr:nvSpPr>
      <xdr:spPr>
        <a:xfrm>
          <a:off x="3209925" y="1038225"/>
          <a:ext cx="144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Lucro Presumido</a:t>
          </a:r>
        </a:p>
      </xdr:txBody>
    </xdr:sp>
    <xdr:clientData/>
  </xdr:twoCellAnchor>
  <xdr:twoCellAnchor editAs="absolute">
    <xdr:from>
      <xdr:col>1</xdr:col>
      <xdr:colOff>95249</xdr:colOff>
      <xdr:row>3</xdr:row>
      <xdr:rowOff>104775</xdr:rowOff>
    </xdr:from>
    <xdr:to>
      <xdr:col>6</xdr:col>
      <xdr:colOff>632474</xdr:colOff>
      <xdr:row>3</xdr:row>
      <xdr:rowOff>104775</xdr:rowOff>
    </xdr:to>
    <xdr:cxnSp macro="">
      <xdr:nvCxnSpPr>
        <xdr:cNvPr id="19" name="Conector reto 18">
          <a:extLst>
            <a:ext uri="{FF2B5EF4-FFF2-40B4-BE49-F238E27FC236}">
              <a16:creationId xmlns:a16="http://schemas.microsoft.com/office/drawing/2014/main" id="{00000000-0008-0000-2700-000013000000}"/>
            </a:ext>
          </a:extLst>
        </xdr:cNvPr>
        <xdr:cNvCxnSpPr/>
      </xdr:nvCxnSpPr>
      <xdr:spPr>
        <a:xfrm>
          <a:off x="209549" y="1304925"/>
          <a:ext cx="597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876300</xdr:colOff>
      <xdr:row>2</xdr:row>
      <xdr:rowOff>219075</xdr:rowOff>
    </xdr:from>
    <xdr:to>
      <xdr:col>3</xdr:col>
      <xdr:colOff>876301</xdr:colOff>
      <xdr:row>3</xdr:row>
      <xdr:rowOff>90075</xdr:rowOff>
    </xdr:to>
    <xdr:cxnSp macro="">
      <xdr:nvCxnSpPr>
        <xdr:cNvPr id="20" name="Conector reto 19">
          <a:extLst>
            <a:ext uri="{FF2B5EF4-FFF2-40B4-BE49-F238E27FC236}">
              <a16:creationId xmlns:a16="http://schemas.microsoft.com/office/drawing/2014/main" id="{00000000-0008-0000-2700-000014000000}"/>
            </a:ext>
          </a:extLst>
        </xdr:cNvPr>
        <xdr:cNvCxnSpPr/>
      </xdr:nvCxnSpPr>
      <xdr:spPr>
        <a:xfrm flipV="1">
          <a:off x="168592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790575</xdr:colOff>
      <xdr:row>2</xdr:row>
      <xdr:rowOff>219075</xdr:rowOff>
    </xdr:from>
    <xdr:to>
      <xdr:col>4</xdr:col>
      <xdr:colOff>790576</xdr:colOff>
      <xdr:row>3</xdr:row>
      <xdr:rowOff>90075</xdr:rowOff>
    </xdr:to>
    <xdr:cxnSp macro="">
      <xdr:nvCxnSpPr>
        <xdr:cNvPr id="21" name="Conector reto 20">
          <a:extLst>
            <a:ext uri="{FF2B5EF4-FFF2-40B4-BE49-F238E27FC236}">
              <a16:creationId xmlns:a16="http://schemas.microsoft.com/office/drawing/2014/main" id="{00000000-0008-0000-2700-000015000000}"/>
            </a:ext>
          </a:extLst>
        </xdr:cNvPr>
        <xdr:cNvCxnSpPr/>
      </xdr:nvCxnSpPr>
      <xdr:spPr>
        <a:xfrm flipV="1">
          <a:off x="318135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704850</xdr:colOff>
      <xdr:row>2</xdr:row>
      <xdr:rowOff>219075</xdr:rowOff>
    </xdr:from>
    <xdr:to>
      <xdr:col>5</xdr:col>
      <xdr:colOff>704851</xdr:colOff>
      <xdr:row>3</xdr:row>
      <xdr:rowOff>90075</xdr:rowOff>
    </xdr:to>
    <xdr:cxnSp macro="">
      <xdr:nvCxnSpPr>
        <xdr:cNvPr id="22" name="Conector reto 21">
          <a:extLst>
            <a:ext uri="{FF2B5EF4-FFF2-40B4-BE49-F238E27FC236}">
              <a16:creationId xmlns:a16="http://schemas.microsoft.com/office/drawing/2014/main" id="{00000000-0008-0000-2700-000016000000}"/>
            </a:ext>
          </a:extLst>
        </xdr:cNvPr>
        <xdr:cNvCxnSpPr/>
      </xdr:nvCxnSpPr>
      <xdr:spPr>
        <a:xfrm flipV="1">
          <a:off x="467677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619125</xdr:colOff>
      <xdr:row>2</xdr:row>
      <xdr:rowOff>219075</xdr:rowOff>
    </xdr:from>
    <xdr:to>
      <xdr:col>6</xdr:col>
      <xdr:colOff>619126</xdr:colOff>
      <xdr:row>3</xdr:row>
      <xdr:rowOff>90075</xdr:rowOff>
    </xdr:to>
    <xdr:cxnSp macro="">
      <xdr:nvCxnSpPr>
        <xdr:cNvPr id="23" name="Conector reto 22">
          <a:extLst>
            <a:ext uri="{FF2B5EF4-FFF2-40B4-BE49-F238E27FC236}">
              <a16:creationId xmlns:a16="http://schemas.microsoft.com/office/drawing/2014/main" id="{00000000-0008-0000-2700-000017000000}"/>
            </a:ext>
          </a:extLst>
        </xdr:cNvPr>
        <xdr:cNvCxnSpPr/>
      </xdr:nvCxnSpPr>
      <xdr:spPr>
        <a:xfrm flipV="1">
          <a:off x="617220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4</xdr:row>
          <xdr:rowOff>0</xdr:rowOff>
        </xdr:from>
        <xdr:to>
          <xdr:col>11</xdr:col>
          <xdr:colOff>85725</xdr:colOff>
          <xdr:row>25</xdr:row>
          <xdr:rowOff>133350</xdr:rowOff>
        </xdr:to>
        <xdr:sp macro="" textlink="">
          <xdr:nvSpPr>
            <xdr:cNvPr id="7169" name="Group Box 1" hidden="1">
              <a:extLst>
                <a:ext uri="{63B3BB69-23CF-44E3-9099-C40C66FF867C}">
                  <a14:compatExt spid="_x0000_s7169"/>
                </a:ext>
                <a:ext uri="{FF2B5EF4-FFF2-40B4-BE49-F238E27FC236}">
                  <a16:creationId xmlns:a16="http://schemas.microsoft.com/office/drawing/2014/main" id="{00000000-0008-0000-2700-000001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 do Lucro Presumido</a:t>
              </a:r>
            </a:p>
          </xdr:txBody>
        </xdr:sp>
        <xdr:clientData/>
      </xdr:twoCellAnchor>
    </mc:Choice>
    <mc:Fallback/>
  </mc:AlternateContent>
  <xdr:twoCellAnchor editAs="oneCell">
    <xdr:from>
      <xdr:col>3</xdr:col>
      <xdr:colOff>0</xdr:colOff>
      <xdr:row>23</xdr:row>
      <xdr:rowOff>0</xdr:rowOff>
    </xdr:from>
    <xdr:to>
      <xdr:col>3</xdr:col>
      <xdr:colOff>428625</xdr:colOff>
      <xdr:row>24</xdr:row>
      <xdr:rowOff>152400</xdr:rowOff>
    </xdr:to>
    <xdr:pic>
      <xdr:nvPicPr>
        <xdr:cNvPr id="27" name="Gráfico 26" descr="Pessoa com uma ideia">
          <a:extLst>
            <a:ext uri="{FF2B5EF4-FFF2-40B4-BE49-F238E27FC236}">
              <a16:creationId xmlns:a16="http://schemas.microsoft.com/office/drawing/2014/main" id="{00000000-0008-0000-2700-00001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09625" y="6724650"/>
          <a:ext cx="428625" cy="428625"/>
        </a:xfrm>
        <a:prstGeom prst="rect">
          <a:avLst/>
        </a:prstGeom>
      </xdr:spPr>
    </xdr:pic>
    <xdr:clientData/>
  </xdr:twoCellAnchor>
  <xdr:oneCellAnchor>
    <xdr:from>
      <xdr:col>3</xdr:col>
      <xdr:colOff>228600</xdr:colOff>
      <xdr:row>23</xdr:row>
      <xdr:rowOff>228600</xdr:rowOff>
    </xdr:from>
    <xdr:ext cx="2368918" cy="217560"/>
    <xdr:sp macro="" textlink="">
      <xdr:nvSpPr>
        <xdr:cNvPr id="28" name="CaixaDeTexto 27">
          <a:extLst>
            <a:ext uri="{FF2B5EF4-FFF2-40B4-BE49-F238E27FC236}">
              <a16:creationId xmlns:a16="http://schemas.microsoft.com/office/drawing/2014/main" id="{00000000-0008-0000-2700-00001C000000}"/>
            </a:ext>
          </a:extLst>
        </xdr:cNvPr>
        <xdr:cNvSpPr txBox="1"/>
      </xdr:nvSpPr>
      <xdr:spPr>
        <a:xfrm>
          <a:off x="1038225" y="6953250"/>
          <a:ext cx="2368918"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tx1">
                  <a:lumMod val="75000"/>
                  <a:lumOff val="25000"/>
                </a:schemeClr>
              </a:solidFill>
            </a:rPr>
            <a:t>Não se esqueça</a:t>
          </a:r>
          <a:r>
            <a:rPr lang="pt-BR" sz="800" baseline="0">
              <a:solidFill>
                <a:schemeClr val="tx1">
                  <a:lumMod val="75000"/>
                  <a:lumOff val="25000"/>
                </a:schemeClr>
              </a:solidFill>
            </a:rPr>
            <a:t> de conferir os percentuais e valores.</a:t>
          </a:r>
          <a:endParaRPr lang="pt-BR" sz="800">
            <a:solidFill>
              <a:schemeClr val="tx1">
                <a:lumMod val="75000"/>
                <a:lumOff val="25000"/>
              </a:schemeClr>
            </a:solidFill>
          </a:endParaRPr>
        </a:p>
      </xdr:txBody>
    </xdr:sp>
    <xdr:clientData/>
  </xdr:oneCellAnchor>
  <xdr:twoCellAnchor editAs="absolute">
    <xdr:from>
      <xdr:col>4</xdr:col>
      <xdr:colOff>771525</xdr:colOff>
      <xdr:row>1</xdr:row>
      <xdr:rowOff>142875</xdr:rowOff>
    </xdr:from>
    <xdr:to>
      <xdr:col>5</xdr:col>
      <xdr:colOff>270375</xdr:colOff>
      <xdr:row>2</xdr:row>
      <xdr:rowOff>13875</xdr:rowOff>
    </xdr:to>
    <xdr:sp macro="" textlink="">
      <xdr:nvSpPr>
        <xdr:cNvPr id="29" name="Retângulo 28">
          <a:hlinkClick xmlns:r="http://schemas.openxmlformats.org/officeDocument/2006/relationships" r:id="rId10"/>
          <a:extLst>
            <a:ext uri="{FF2B5EF4-FFF2-40B4-BE49-F238E27FC236}">
              <a16:creationId xmlns:a16="http://schemas.microsoft.com/office/drawing/2014/main" id="{00000000-0008-0000-2700-00001D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5</xdr:col>
      <xdr:colOff>285750</xdr:colOff>
      <xdr:row>1</xdr:row>
      <xdr:rowOff>142875</xdr:rowOff>
    </xdr:from>
    <xdr:to>
      <xdr:col>5</xdr:col>
      <xdr:colOff>1365750</xdr:colOff>
      <xdr:row>2</xdr:row>
      <xdr:rowOff>13875</xdr:rowOff>
    </xdr:to>
    <xdr:sp macro="" textlink="">
      <xdr:nvSpPr>
        <xdr:cNvPr id="30" name="Retângulo 29">
          <a:hlinkClick xmlns:r="http://schemas.openxmlformats.org/officeDocument/2006/relationships" r:id="rId14"/>
          <a:extLst>
            <a:ext uri="{FF2B5EF4-FFF2-40B4-BE49-F238E27FC236}">
              <a16:creationId xmlns:a16="http://schemas.microsoft.com/office/drawing/2014/main" id="{00000000-0008-0000-2700-00001E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Créditos</a:t>
          </a:r>
        </a:p>
      </xdr:txBody>
    </xdr:sp>
    <xdr:clientData/>
  </xdr:twoCellAnchor>
  <xdr:twoCellAnchor editAs="absolute">
    <xdr:from>
      <xdr:col>5</xdr:col>
      <xdr:colOff>1381125</xdr:colOff>
      <xdr:row>1</xdr:row>
      <xdr:rowOff>142875</xdr:rowOff>
    </xdr:from>
    <xdr:to>
      <xdr:col>6</xdr:col>
      <xdr:colOff>879975</xdr:colOff>
      <xdr:row>2</xdr:row>
      <xdr:rowOff>13875</xdr:rowOff>
    </xdr:to>
    <xdr:sp macro="" textlink="">
      <xdr:nvSpPr>
        <xdr:cNvPr id="31" name="Retângulo 30">
          <a:hlinkClick xmlns:r="http://schemas.openxmlformats.org/officeDocument/2006/relationships" r:id="rId15"/>
          <a:extLst>
            <a:ext uri="{FF2B5EF4-FFF2-40B4-BE49-F238E27FC236}">
              <a16:creationId xmlns:a16="http://schemas.microsoft.com/office/drawing/2014/main" id="{00000000-0008-0000-2700-00001F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3</xdr:col>
      <xdr:colOff>1257300</xdr:colOff>
      <xdr:row>1</xdr:row>
      <xdr:rowOff>142875</xdr:rowOff>
    </xdr:from>
    <xdr:to>
      <xdr:col>4</xdr:col>
      <xdr:colOff>756150</xdr:colOff>
      <xdr:row>2</xdr:row>
      <xdr:rowOff>13875</xdr:rowOff>
    </xdr:to>
    <xdr:sp macro="" textlink="">
      <xdr:nvSpPr>
        <xdr:cNvPr id="32" name="Retângulo 31">
          <a:hlinkClick xmlns:r="http://schemas.openxmlformats.org/officeDocument/2006/relationships" r:id="rId16"/>
          <a:extLst>
            <a:ext uri="{FF2B5EF4-FFF2-40B4-BE49-F238E27FC236}">
              <a16:creationId xmlns:a16="http://schemas.microsoft.com/office/drawing/2014/main" id="{00000000-0008-0000-2700-000020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Cadastrais</a:t>
          </a:r>
        </a:p>
      </xdr:txBody>
    </xdr:sp>
    <xdr:clientData/>
  </xdr:twoCellAnchor>
  <xdr:twoCellAnchor editAs="absolute">
    <xdr:from>
      <xdr:col>3</xdr:col>
      <xdr:colOff>161925</xdr:colOff>
      <xdr:row>1</xdr:row>
      <xdr:rowOff>142875</xdr:rowOff>
    </xdr:from>
    <xdr:to>
      <xdr:col>3</xdr:col>
      <xdr:colOff>1241925</xdr:colOff>
      <xdr:row>2</xdr:row>
      <xdr:rowOff>13875</xdr:rowOff>
    </xdr:to>
    <xdr:sp macro="" textlink="">
      <xdr:nvSpPr>
        <xdr:cNvPr id="33" name="Retângulo 32">
          <a:hlinkClick xmlns:r="http://schemas.openxmlformats.org/officeDocument/2006/relationships" r:id="rId2"/>
          <a:extLst>
            <a:ext uri="{FF2B5EF4-FFF2-40B4-BE49-F238E27FC236}">
              <a16:creationId xmlns:a16="http://schemas.microsoft.com/office/drawing/2014/main" id="{00000000-0008-0000-2700-000021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3</xdr:col>
      <xdr:colOff>676275</xdr:colOff>
      <xdr:row>0</xdr:row>
      <xdr:rowOff>85725</xdr:rowOff>
    </xdr:from>
    <xdr:to>
      <xdr:col>4</xdr:col>
      <xdr:colOff>175125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200025</xdr:colOff>
      <xdr:row>0</xdr:row>
      <xdr:rowOff>85725</xdr:rowOff>
    </xdr:from>
    <xdr:to>
      <xdr:col>4</xdr:col>
      <xdr:colOff>1280025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1304925</xdr:colOff>
      <xdr:row>0</xdr:row>
      <xdr:rowOff>85725</xdr:rowOff>
    </xdr:from>
    <xdr:to>
      <xdr:col>5</xdr:col>
      <xdr:colOff>803775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352425</xdr:colOff>
      <xdr:row>0</xdr:row>
      <xdr:rowOff>85725</xdr:rowOff>
    </xdr:from>
    <xdr:to>
      <xdr:col>6</xdr:col>
      <xdr:colOff>1432425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6</xdr:col>
      <xdr:colOff>1457325</xdr:colOff>
      <xdr:row>0</xdr:row>
      <xdr:rowOff>85725</xdr:rowOff>
    </xdr:from>
    <xdr:to>
      <xdr:col>7</xdr:col>
      <xdr:colOff>956175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981075</xdr:colOff>
      <xdr:row>0</xdr:row>
      <xdr:rowOff>85725</xdr:rowOff>
    </xdr:from>
    <xdr:to>
      <xdr:col>8</xdr:col>
      <xdr:colOff>479925</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381000</xdr:colOff>
      <xdr:row>0</xdr:row>
      <xdr:rowOff>371475</xdr:rowOff>
    </xdr:from>
    <xdr:to>
      <xdr:col>4</xdr:col>
      <xdr:colOff>1101000</xdr:colOff>
      <xdr:row>0</xdr:row>
      <xdr:rowOff>388425</xdr:rowOff>
    </xdr:to>
    <xdr:sp macro="" textlink="">
      <xdr:nvSpPr>
        <xdr:cNvPr id="8" name="Retângulo 7">
          <a:extLst>
            <a:ext uri="{FF2B5EF4-FFF2-40B4-BE49-F238E27FC236}">
              <a16:creationId xmlns:a16="http://schemas.microsoft.com/office/drawing/2014/main" id="{00000000-0008-0000-28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828675</xdr:colOff>
      <xdr:row>0</xdr:row>
      <xdr:rowOff>85725</xdr:rowOff>
    </xdr:from>
    <xdr:to>
      <xdr:col>6</xdr:col>
      <xdr:colOff>327525</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3</xdr:col>
      <xdr:colOff>207334</xdr:colOff>
      <xdr:row>0</xdr:row>
      <xdr:rowOff>428625</xdr:rowOff>
    </xdr:to>
    <xdr:grpSp>
      <xdr:nvGrpSpPr>
        <xdr:cNvPr id="11" name="Agrupar 10">
          <a:extLst>
            <a:ext uri="{FF2B5EF4-FFF2-40B4-BE49-F238E27FC236}">
              <a16:creationId xmlns:a16="http://schemas.microsoft.com/office/drawing/2014/main" id="{00000000-0008-0000-2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733425</xdr:colOff>
      <xdr:row>2</xdr:row>
      <xdr:rowOff>219075</xdr:rowOff>
    </xdr:from>
    <xdr:to>
      <xdr:col>6</xdr:col>
      <xdr:colOff>592275</xdr:colOff>
      <xdr:row>3</xdr:row>
      <xdr:rowOff>90075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800-00000F000000}"/>
            </a:ext>
          </a:extLst>
        </xdr:cNvPr>
        <xdr:cNvSpPr/>
      </xdr:nvSpPr>
      <xdr:spPr>
        <a:xfrm>
          <a:off x="4705350" y="1038225"/>
          <a:ext cx="144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r>
            <a:rPr lang="pt-BR" sz="1000" b="0" baseline="0">
              <a:solidFill>
                <a:schemeClr val="bg1"/>
              </a:solidFill>
            </a:rPr>
            <a:t> Nacional</a:t>
          </a:r>
          <a:endParaRPr lang="pt-BR" sz="1000" b="0">
            <a:solidFill>
              <a:schemeClr val="bg1"/>
            </a:solidFill>
          </a:endParaRPr>
        </a:p>
      </xdr:txBody>
    </xdr:sp>
    <xdr:clientData/>
  </xdr:twoCellAnchor>
  <xdr:twoCellAnchor editAs="absolute">
    <xdr:from>
      <xdr:col>3</xdr:col>
      <xdr:colOff>904875</xdr:colOff>
      <xdr:row>2</xdr:row>
      <xdr:rowOff>219075</xdr:rowOff>
    </xdr:from>
    <xdr:to>
      <xdr:col>4</xdr:col>
      <xdr:colOff>763725</xdr:colOff>
      <xdr:row>3</xdr:row>
      <xdr:rowOff>90075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800-000010000000}"/>
            </a:ext>
          </a:extLst>
        </xdr:cNvPr>
        <xdr:cNvSpPr/>
      </xdr:nvSpPr>
      <xdr:spPr>
        <a:xfrm>
          <a:off x="1714500"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Lucro</a:t>
          </a:r>
          <a:r>
            <a:rPr lang="pt-BR" sz="1000" baseline="0">
              <a:solidFill>
                <a:schemeClr val="tx1">
                  <a:lumMod val="65000"/>
                  <a:lumOff val="35000"/>
                </a:schemeClr>
              </a:solidFill>
            </a:rPr>
            <a:t> Real</a:t>
          </a:r>
          <a:endParaRPr lang="pt-BR" sz="1000">
            <a:solidFill>
              <a:schemeClr val="tx1">
                <a:lumMod val="65000"/>
                <a:lumOff val="35000"/>
              </a:schemeClr>
            </a:solidFill>
          </a:endParaRPr>
        </a:p>
      </xdr:txBody>
    </xdr:sp>
    <xdr:clientData/>
  </xdr:twoCellAnchor>
  <xdr:twoCellAnchor editAs="absolute">
    <xdr:from>
      <xdr:col>1</xdr:col>
      <xdr:colOff>104775</xdr:colOff>
      <xdr:row>2</xdr:row>
      <xdr:rowOff>219075</xdr:rowOff>
    </xdr:from>
    <xdr:to>
      <xdr:col>3</xdr:col>
      <xdr:colOff>849450</xdr:colOff>
      <xdr:row>3</xdr:row>
      <xdr:rowOff>90075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2800-000011000000}"/>
            </a:ext>
          </a:extLst>
        </xdr:cNvPr>
        <xdr:cNvSpPr/>
      </xdr:nvSpPr>
      <xdr:spPr>
        <a:xfrm>
          <a:off x="219075" y="1038225"/>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Folha</a:t>
          </a:r>
        </a:p>
      </xdr:txBody>
    </xdr:sp>
    <xdr:clientData/>
  </xdr:twoCellAnchor>
  <xdr:twoCellAnchor editAs="absolute">
    <xdr:from>
      <xdr:col>4</xdr:col>
      <xdr:colOff>819150</xdr:colOff>
      <xdr:row>2</xdr:row>
      <xdr:rowOff>219075</xdr:rowOff>
    </xdr:from>
    <xdr:to>
      <xdr:col>5</xdr:col>
      <xdr:colOff>678000</xdr:colOff>
      <xdr:row>3</xdr:row>
      <xdr:rowOff>90075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2800-000012000000}"/>
            </a:ext>
          </a:extLst>
        </xdr:cNvPr>
        <xdr:cNvSpPr/>
      </xdr:nvSpPr>
      <xdr:spPr>
        <a:xfrm>
          <a:off x="3209925"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Lucro Presumido</a:t>
          </a:r>
        </a:p>
      </xdr:txBody>
    </xdr:sp>
    <xdr:clientData/>
  </xdr:twoCellAnchor>
  <xdr:twoCellAnchor editAs="absolute">
    <xdr:from>
      <xdr:col>1</xdr:col>
      <xdr:colOff>95249</xdr:colOff>
      <xdr:row>3</xdr:row>
      <xdr:rowOff>104775</xdr:rowOff>
    </xdr:from>
    <xdr:to>
      <xdr:col>6</xdr:col>
      <xdr:colOff>632474</xdr:colOff>
      <xdr:row>3</xdr:row>
      <xdr:rowOff>104775</xdr:rowOff>
    </xdr:to>
    <xdr:cxnSp macro="">
      <xdr:nvCxnSpPr>
        <xdr:cNvPr id="19" name="Conector reto 18">
          <a:extLst>
            <a:ext uri="{FF2B5EF4-FFF2-40B4-BE49-F238E27FC236}">
              <a16:creationId xmlns:a16="http://schemas.microsoft.com/office/drawing/2014/main" id="{00000000-0008-0000-2800-000013000000}"/>
            </a:ext>
          </a:extLst>
        </xdr:cNvPr>
        <xdr:cNvCxnSpPr/>
      </xdr:nvCxnSpPr>
      <xdr:spPr>
        <a:xfrm>
          <a:off x="209549" y="1304925"/>
          <a:ext cx="5976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876300</xdr:colOff>
      <xdr:row>2</xdr:row>
      <xdr:rowOff>219075</xdr:rowOff>
    </xdr:from>
    <xdr:to>
      <xdr:col>3</xdr:col>
      <xdr:colOff>876301</xdr:colOff>
      <xdr:row>3</xdr:row>
      <xdr:rowOff>90075</xdr:rowOff>
    </xdr:to>
    <xdr:cxnSp macro="">
      <xdr:nvCxnSpPr>
        <xdr:cNvPr id="20" name="Conector reto 19">
          <a:extLst>
            <a:ext uri="{FF2B5EF4-FFF2-40B4-BE49-F238E27FC236}">
              <a16:creationId xmlns:a16="http://schemas.microsoft.com/office/drawing/2014/main" id="{00000000-0008-0000-2800-000014000000}"/>
            </a:ext>
          </a:extLst>
        </xdr:cNvPr>
        <xdr:cNvCxnSpPr/>
      </xdr:nvCxnSpPr>
      <xdr:spPr>
        <a:xfrm flipV="1">
          <a:off x="168592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790575</xdr:colOff>
      <xdr:row>2</xdr:row>
      <xdr:rowOff>219075</xdr:rowOff>
    </xdr:from>
    <xdr:to>
      <xdr:col>4</xdr:col>
      <xdr:colOff>790576</xdr:colOff>
      <xdr:row>3</xdr:row>
      <xdr:rowOff>90075</xdr:rowOff>
    </xdr:to>
    <xdr:cxnSp macro="">
      <xdr:nvCxnSpPr>
        <xdr:cNvPr id="21" name="Conector reto 20">
          <a:extLst>
            <a:ext uri="{FF2B5EF4-FFF2-40B4-BE49-F238E27FC236}">
              <a16:creationId xmlns:a16="http://schemas.microsoft.com/office/drawing/2014/main" id="{00000000-0008-0000-2800-000015000000}"/>
            </a:ext>
          </a:extLst>
        </xdr:cNvPr>
        <xdr:cNvCxnSpPr/>
      </xdr:nvCxnSpPr>
      <xdr:spPr>
        <a:xfrm flipV="1">
          <a:off x="318135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704850</xdr:colOff>
      <xdr:row>2</xdr:row>
      <xdr:rowOff>219075</xdr:rowOff>
    </xdr:from>
    <xdr:to>
      <xdr:col>5</xdr:col>
      <xdr:colOff>704851</xdr:colOff>
      <xdr:row>3</xdr:row>
      <xdr:rowOff>90075</xdr:rowOff>
    </xdr:to>
    <xdr:cxnSp macro="">
      <xdr:nvCxnSpPr>
        <xdr:cNvPr id="22" name="Conector reto 21">
          <a:extLst>
            <a:ext uri="{FF2B5EF4-FFF2-40B4-BE49-F238E27FC236}">
              <a16:creationId xmlns:a16="http://schemas.microsoft.com/office/drawing/2014/main" id="{00000000-0008-0000-2800-000016000000}"/>
            </a:ext>
          </a:extLst>
        </xdr:cNvPr>
        <xdr:cNvCxnSpPr/>
      </xdr:nvCxnSpPr>
      <xdr:spPr>
        <a:xfrm flipV="1">
          <a:off x="4676775"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619125</xdr:colOff>
      <xdr:row>2</xdr:row>
      <xdr:rowOff>219075</xdr:rowOff>
    </xdr:from>
    <xdr:to>
      <xdr:col>6</xdr:col>
      <xdr:colOff>619126</xdr:colOff>
      <xdr:row>3</xdr:row>
      <xdr:rowOff>90075</xdr:rowOff>
    </xdr:to>
    <xdr:cxnSp macro="">
      <xdr:nvCxnSpPr>
        <xdr:cNvPr id="23" name="Conector reto 22">
          <a:extLst>
            <a:ext uri="{FF2B5EF4-FFF2-40B4-BE49-F238E27FC236}">
              <a16:creationId xmlns:a16="http://schemas.microsoft.com/office/drawing/2014/main" id="{00000000-0008-0000-2800-000017000000}"/>
            </a:ext>
          </a:extLst>
        </xdr:cNvPr>
        <xdr:cNvCxnSpPr/>
      </xdr:nvCxnSpPr>
      <xdr:spPr>
        <a:xfrm flipV="1">
          <a:off x="6172200"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104775</xdr:colOff>
          <xdr:row>4</xdr:row>
          <xdr:rowOff>0</xdr:rowOff>
        </xdr:from>
        <xdr:to>
          <xdr:col>11</xdr:col>
          <xdr:colOff>85725</xdr:colOff>
          <xdr:row>39</xdr:row>
          <xdr:rowOff>85725</xdr:rowOff>
        </xdr:to>
        <xdr:sp macro="" textlink="">
          <xdr:nvSpPr>
            <xdr:cNvPr id="8193" name="Group Box 1" hidden="1">
              <a:extLst>
                <a:ext uri="{63B3BB69-23CF-44E3-9099-C40C66FF867C}">
                  <a14:compatExt spid="_x0000_s8193"/>
                </a:ext>
                <a:ext uri="{FF2B5EF4-FFF2-40B4-BE49-F238E27FC236}">
                  <a16:creationId xmlns:a16="http://schemas.microsoft.com/office/drawing/2014/main" id="{00000000-0008-0000-2800-00000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 do Simples Nacional</a:t>
              </a:r>
            </a:p>
          </xdr:txBody>
        </xdr:sp>
        <xdr:clientData/>
      </xdr:twoCellAnchor>
    </mc:Choice>
    <mc:Fallback/>
  </mc:AlternateContent>
  <xdr:twoCellAnchor editAs="oneCell">
    <xdr:from>
      <xdr:col>3</xdr:col>
      <xdr:colOff>0</xdr:colOff>
      <xdr:row>37</xdr:row>
      <xdr:rowOff>0</xdr:rowOff>
    </xdr:from>
    <xdr:to>
      <xdr:col>3</xdr:col>
      <xdr:colOff>428625</xdr:colOff>
      <xdr:row>38</xdr:row>
      <xdr:rowOff>152400</xdr:rowOff>
    </xdr:to>
    <xdr:pic>
      <xdr:nvPicPr>
        <xdr:cNvPr id="27" name="Gráfico 26" descr="Pessoa com uma ideia">
          <a:extLst>
            <a:ext uri="{FF2B5EF4-FFF2-40B4-BE49-F238E27FC236}">
              <a16:creationId xmlns:a16="http://schemas.microsoft.com/office/drawing/2014/main" id="{00000000-0008-0000-2800-00001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09625" y="10591800"/>
          <a:ext cx="428625" cy="428625"/>
        </a:xfrm>
        <a:prstGeom prst="rect">
          <a:avLst/>
        </a:prstGeom>
      </xdr:spPr>
    </xdr:pic>
    <xdr:clientData/>
  </xdr:twoCellAnchor>
  <xdr:oneCellAnchor>
    <xdr:from>
      <xdr:col>3</xdr:col>
      <xdr:colOff>228600</xdr:colOff>
      <xdr:row>37</xdr:row>
      <xdr:rowOff>228600</xdr:rowOff>
    </xdr:from>
    <xdr:ext cx="2368918" cy="217560"/>
    <xdr:sp macro="" textlink="">
      <xdr:nvSpPr>
        <xdr:cNvPr id="28" name="CaixaDeTexto 27">
          <a:extLst>
            <a:ext uri="{FF2B5EF4-FFF2-40B4-BE49-F238E27FC236}">
              <a16:creationId xmlns:a16="http://schemas.microsoft.com/office/drawing/2014/main" id="{00000000-0008-0000-2800-00001C000000}"/>
            </a:ext>
          </a:extLst>
        </xdr:cNvPr>
        <xdr:cNvSpPr txBox="1"/>
      </xdr:nvSpPr>
      <xdr:spPr>
        <a:xfrm>
          <a:off x="1038225" y="10820400"/>
          <a:ext cx="2368918"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tx1">
                  <a:lumMod val="75000"/>
                  <a:lumOff val="25000"/>
                </a:schemeClr>
              </a:solidFill>
            </a:rPr>
            <a:t>Não se esqueça</a:t>
          </a:r>
          <a:r>
            <a:rPr lang="pt-BR" sz="800" baseline="0">
              <a:solidFill>
                <a:schemeClr val="tx1">
                  <a:lumMod val="75000"/>
                  <a:lumOff val="25000"/>
                </a:schemeClr>
              </a:solidFill>
            </a:rPr>
            <a:t> de conferir os percentuais e valores.</a:t>
          </a:r>
          <a:endParaRPr lang="pt-BR" sz="8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oneCellAnchor>
        <xdr:from>
          <xdr:col>7</xdr:col>
          <xdr:colOff>1571625</xdr:colOff>
          <xdr:row>2</xdr:row>
          <xdr:rowOff>152400</xdr:rowOff>
        </xdr:from>
        <xdr:ext cx="28575" cy="219075"/>
        <xdr:sp macro="" textlink="">
          <xdr:nvSpPr>
            <xdr:cNvPr id="8195" name="Label 3" hidden="1">
              <a:extLst>
                <a:ext uri="{63B3BB69-23CF-44E3-9099-C40C66FF867C}">
                  <a14:compatExt spid="_x0000_s8195"/>
                </a:ext>
                <a:ext uri="{FF2B5EF4-FFF2-40B4-BE49-F238E27FC236}">
                  <a16:creationId xmlns:a16="http://schemas.microsoft.com/office/drawing/2014/main" id="{00000000-0008-0000-2800-000003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oneCellAnchor>
        <xdr:from>
          <xdr:col>8</xdr:col>
          <xdr:colOff>1571625</xdr:colOff>
          <xdr:row>2</xdr:row>
          <xdr:rowOff>152400</xdr:rowOff>
        </xdr:from>
        <xdr:ext cx="28575" cy="219075"/>
        <xdr:sp macro="" textlink="">
          <xdr:nvSpPr>
            <xdr:cNvPr id="8199" name="Label 7" hidden="1">
              <a:extLst>
                <a:ext uri="{63B3BB69-23CF-44E3-9099-C40C66FF867C}">
                  <a14:compatExt spid="_x0000_s8199"/>
                </a:ext>
                <a:ext uri="{FF2B5EF4-FFF2-40B4-BE49-F238E27FC236}">
                  <a16:creationId xmlns:a16="http://schemas.microsoft.com/office/drawing/2014/main" id="{00000000-0008-0000-2800-000007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oneCellAnchor>
    </mc:Choice>
    <mc:Fallback/>
  </mc:AlternateContent>
  <xdr:twoCellAnchor editAs="absolute">
    <xdr:from>
      <xdr:col>4</xdr:col>
      <xdr:colOff>771525</xdr:colOff>
      <xdr:row>1</xdr:row>
      <xdr:rowOff>142875</xdr:rowOff>
    </xdr:from>
    <xdr:to>
      <xdr:col>5</xdr:col>
      <xdr:colOff>270375</xdr:colOff>
      <xdr:row>2</xdr:row>
      <xdr:rowOff>13875</xdr:rowOff>
    </xdr:to>
    <xdr:sp macro="" textlink="">
      <xdr:nvSpPr>
        <xdr:cNvPr id="31" name="Retângulo 30">
          <a:hlinkClick xmlns:r="http://schemas.openxmlformats.org/officeDocument/2006/relationships" r:id="rId10"/>
          <a:extLst>
            <a:ext uri="{FF2B5EF4-FFF2-40B4-BE49-F238E27FC236}">
              <a16:creationId xmlns:a16="http://schemas.microsoft.com/office/drawing/2014/main" id="{00000000-0008-0000-2800-00001F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Tabelas</a:t>
          </a:r>
        </a:p>
      </xdr:txBody>
    </xdr:sp>
    <xdr:clientData/>
  </xdr:twoCellAnchor>
  <xdr:twoCellAnchor editAs="absolute">
    <xdr:from>
      <xdr:col>5</xdr:col>
      <xdr:colOff>285750</xdr:colOff>
      <xdr:row>1</xdr:row>
      <xdr:rowOff>142875</xdr:rowOff>
    </xdr:from>
    <xdr:to>
      <xdr:col>5</xdr:col>
      <xdr:colOff>1365750</xdr:colOff>
      <xdr:row>2</xdr:row>
      <xdr:rowOff>13875</xdr:rowOff>
    </xdr:to>
    <xdr:sp macro="" textlink="">
      <xdr:nvSpPr>
        <xdr:cNvPr id="32" name="Retângulo 31">
          <a:hlinkClick xmlns:r="http://schemas.openxmlformats.org/officeDocument/2006/relationships" r:id="rId14"/>
          <a:extLst>
            <a:ext uri="{FF2B5EF4-FFF2-40B4-BE49-F238E27FC236}">
              <a16:creationId xmlns:a16="http://schemas.microsoft.com/office/drawing/2014/main" id="{00000000-0008-0000-2800-000020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Créditos</a:t>
          </a:r>
        </a:p>
      </xdr:txBody>
    </xdr:sp>
    <xdr:clientData/>
  </xdr:twoCellAnchor>
  <xdr:twoCellAnchor editAs="absolute">
    <xdr:from>
      <xdr:col>5</xdr:col>
      <xdr:colOff>1381125</xdr:colOff>
      <xdr:row>1</xdr:row>
      <xdr:rowOff>142875</xdr:rowOff>
    </xdr:from>
    <xdr:to>
      <xdr:col>6</xdr:col>
      <xdr:colOff>879975</xdr:colOff>
      <xdr:row>2</xdr:row>
      <xdr:rowOff>13875</xdr:rowOff>
    </xdr:to>
    <xdr:sp macro="" textlink="">
      <xdr:nvSpPr>
        <xdr:cNvPr id="33" name="Retângulo 32">
          <a:hlinkClick xmlns:r="http://schemas.openxmlformats.org/officeDocument/2006/relationships" r:id="rId15"/>
          <a:extLst>
            <a:ext uri="{FF2B5EF4-FFF2-40B4-BE49-F238E27FC236}">
              <a16:creationId xmlns:a16="http://schemas.microsoft.com/office/drawing/2014/main" id="{00000000-0008-0000-2800-000021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3</xdr:col>
      <xdr:colOff>1257300</xdr:colOff>
      <xdr:row>1</xdr:row>
      <xdr:rowOff>142875</xdr:rowOff>
    </xdr:from>
    <xdr:to>
      <xdr:col>4</xdr:col>
      <xdr:colOff>756150</xdr:colOff>
      <xdr:row>2</xdr:row>
      <xdr:rowOff>13875</xdr:rowOff>
    </xdr:to>
    <xdr:sp macro="" textlink="">
      <xdr:nvSpPr>
        <xdr:cNvPr id="34" name="Retângulo 33">
          <a:hlinkClick xmlns:r="http://schemas.openxmlformats.org/officeDocument/2006/relationships" r:id="rId16"/>
          <a:extLst>
            <a:ext uri="{FF2B5EF4-FFF2-40B4-BE49-F238E27FC236}">
              <a16:creationId xmlns:a16="http://schemas.microsoft.com/office/drawing/2014/main" id="{00000000-0008-0000-2800-000022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Cadastrais</a:t>
          </a:r>
        </a:p>
      </xdr:txBody>
    </xdr:sp>
    <xdr:clientData/>
  </xdr:twoCellAnchor>
  <xdr:twoCellAnchor editAs="absolute">
    <xdr:from>
      <xdr:col>3</xdr:col>
      <xdr:colOff>161925</xdr:colOff>
      <xdr:row>1</xdr:row>
      <xdr:rowOff>142875</xdr:rowOff>
    </xdr:from>
    <xdr:to>
      <xdr:col>3</xdr:col>
      <xdr:colOff>1241925</xdr:colOff>
      <xdr:row>2</xdr:row>
      <xdr:rowOff>13875</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2800-000023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809625</xdr:colOff>
      <xdr:row>0</xdr:row>
      <xdr:rowOff>371475</xdr:rowOff>
    </xdr:from>
    <xdr:to>
      <xdr:col>5</xdr:col>
      <xdr:colOff>643800</xdr:colOff>
      <xdr:row>0</xdr:row>
      <xdr:rowOff>388425</xdr:rowOff>
    </xdr:to>
    <xdr:sp macro="" textlink="">
      <xdr:nvSpPr>
        <xdr:cNvPr id="8" name="Retângulo 7">
          <a:extLst>
            <a:ext uri="{FF2B5EF4-FFF2-40B4-BE49-F238E27FC236}">
              <a16:creationId xmlns:a16="http://schemas.microsoft.com/office/drawing/2014/main" id="{00000000-0008-0000-29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2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0</xdr:col>
          <xdr:colOff>104775</xdr:colOff>
          <xdr:row>3</xdr:row>
          <xdr:rowOff>0</xdr:rowOff>
        </xdr:from>
        <xdr:to>
          <xdr:col>16</xdr:col>
          <xdr:colOff>114300</xdr:colOff>
          <xdr:row>13</xdr:row>
          <xdr:rowOff>247650</xdr:rowOff>
        </xdr:to>
        <xdr:sp macro="" textlink="">
          <xdr:nvSpPr>
            <xdr:cNvPr id="9217" name="Group Box 1" hidden="1">
              <a:extLst>
                <a:ext uri="{63B3BB69-23CF-44E3-9099-C40C66FF867C}">
                  <a14:compatExt spid="_x0000_s9217"/>
                </a:ext>
                <a:ext uri="{FF2B5EF4-FFF2-40B4-BE49-F238E27FC236}">
                  <a16:creationId xmlns:a16="http://schemas.microsoft.com/office/drawing/2014/main" id="{00000000-0008-0000-2900-000001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12</xdr:row>
          <xdr:rowOff>142875</xdr:rowOff>
        </xdr:from>
        <xdr:to>
          <xdr:col>12</xdr:col>
          <xdr:colOff>104775</xdr:colOff>
          <xdr:row>13</xdr:row>
          <xdr:rowOff>95250</xdr:rowOff>
        </xdr:to>
        <xdr:sp macro="" textlink="">
          <xdr:nvSpPr>
            <xdr:cNvPr id="9219" name="Label 3" hidden="1">
              <a:extLst>
                <a:ext uri="{63B3BB69-23CF-44E3-9099-C40C66FF867C}">
                  <a14:compatExt spid="_x0000_s9219"/>
                </a:ext>
                <a:ext uri="{FF2B5EF4-FFF2-40B4-BE49-F238E27FC236}">
                  <a16:creationId xmlns:a16="http://schemas.microsoft.com/office/drawing/2014/main" id="{00000000-0008-0000-2900-0000032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Neste local não será necessário efetuar nenhum preenchimento, pois, será o valor consolidado dos créditos preenchidos nos campos acima, referente a cada tipo de imposto abordado. </a:t>
              </a:r>
            </a:p>
          </xdr:txBody>
        </xdr:sp>
        <xdr:clientData/>
      </xdr:twoCellAnchor>
    </mc:Choice>
    <mc:Fallback/>
  </mc:AlternateContent>
  <xdr:twoCellAnchor editAs="oneCell">
    <xdr:from>
      <xdr:col>2</xdr:col>
      <xdr:colOff>76200</xdr:colOff>
      <xdr:row>11</xdr:row>
      <xdr:rowOff>161924</xdr:rowOff>
    </xdr:from>
    <xdr:to>
      <xdr:col>2</xdr:col>
      <xdr:colOff>504825</xdr:colOff>
      <xdr:row>13</xdr:row>
      <xdr:rowOff>38099</xdr:rowOff>
    </xdr:to>
    <xdr:pic>
      <xdr:nvPicPr>
        <xdr:cNvPr id="22" name="Gráfico 21" descr="Pessoa com uma ideia">
          <a:extLst>
            <a:ext uri="{FF2B5EF4-FFF2-40B4-BE49-F238E27FC236}">
              <a16:creationId xmlns:a16="http://schemas.microsoft.com/office/drawing/2014/main" id="{00000000-0008-0000-2900-00001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04800" y="4543424"/>
          <a:ext cx="428625" cy="428625"/>
        </a:xfrm>
        <a:prstGeom prst="rect">
          <a:avLst/>
        </a:prstGeom>
      </xdr:spPr>
    </xdr:pic>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20" name="Retângulo 19">
          <a:hlinkClick xmlns:r="http://schemas.openxmlformats.org/officeDocument/2006/relationships" r:id="rId10"/>
          <a:extLst>
            <a:ext uri="{FF2B5EF4-FFF2-40B4-BE49-F238E27FC236}">
              <a16:creationId xmlns:a16="http://schemas.microsoft.com/office/drawing/2014/main" id="{00000000-0008-0000-2900-000014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Tabelas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21" name="Retângulo 20">
          <a:hlinkClick xmlns:r="http://schemas.openxmlformats.org/officeDocument/2006/relationships" r:id="rId11"/>
          <a:extLst>
            <a:ext uri="{FF2B5EF4-FFF2-40B4-BE49-F238E27FC236}">
              <a16:creationId xmlns:a16="http://schemas.microsoft.com/office/drawing/2014/main" id="{00000000-0008-0000-2900-000015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Créditos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23" name="Retângulo 22">
          <a:hlinkClick xmlns:r="http://schemas.openxmlformats.org/officeDocument/2006/relationships" r:id="rId12"/>
          <a:extLst>
            <a:ext uri="{FF2B5EF4-FFF2-40B4-BE49-F238E27FC236}">
              <a16:creationId xmlns:a16="http://schemas.microsoft.com/office/drawing/2014/main" id="{00000000-0008-0000-2900-000017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Atividades</a:t>
          </a:r>
        </a:p>
      </xdr:txBody>
    </xdr: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24" name="Retângulo 23">
          <a:hlinkClick xmlns:r="http://schemas.openxmlformats.org/officeDocument/2006/relationships" r:id="rId13"/>
          <a:extLst>
            <a:ext uri="{FF2B5EF4-FFF2-40B4-BE49-F238E27FC236}">
              <a16:creationId xmlns:a16="http://schemas.microsoft.com/office/drawing/2014/main" id="{00000000-0008-0000-2900-000018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Cadastrais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25" name="Retângulo 24">
          <a:hlinkClick xmlns:r="http://schemas.openxmlformats.org/officeDocument/2006/relationships" r:id="rId2"/>
          <a:extLst>
            <a:ext uri="{FF2B5EF4-FFF2-40B4-BE49-F238E27FC236}">
              <a16:creationId xmlns:a16="http://schemas.microsoft.com/office/drawing/2014/main" id="{00000000-0008-0000-2900-000019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15</xdr:row>
          <xdr:rowOff>0</xdr:rowOff>
        </xdr:from>
        <xdr:to>
          <xdr:col>16</xdr:col>
          <xdr:colOff>114300</xdr:colOff>
          <xdr:row>23</xdr:row>
          <xdr:rowOff>47625</xdr:rowOff>
        </xdr:to>
        <xdr:sp macro="" textlink="">
          <xdr:nvSpPr>
            <xdr:cNvPr id="9220" name="Group Box 4" hidden="1">
              <a:extLst>
                <a:ext uri="{63B3BB69-23CF-44E3-9099-C40C66FF867C}">
                  <a14:compatExt spid="_x0000_s9220"/>
                </a:ext>
                <a:ext uri="{FF2B5EF4-FFF2-40B4-BE49-F238E27FC236}">
                  <a16:creationId xmlns:a16="http://schemas.microsoft.com/office/drawing/2014/main" id="{00000000-0008-0000-2900-000004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Lucro Presumido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21</xdr:row>
          <xdr:rowOff>142875</xdr:rowOff>
        </xdr:from>
        <xdr:to>
          <xdr:col>12</xdr:col>
          <xdr:colOff>104775</xdr:colOff>
          <xdr:row>22</xdr:row>
          <xdr:rowOff>95250</xdr:rowOff>
        </xdr:to>
        <xdr:sp macro="" textlink="">
          <xdr:nvSpPr>
            <xdr:cNvPr id="9221" name="Label 5" hidden="1">
              <a:extLst>
                <a:ext uri="{63B3BB69-23CF-44E3-9099-C40C66FF867C}">
                  <a14:compatExt spid="_x0000_s9221"/>
                </a:ext>
                <a:ext uri="{FF2B5EF4-FFF2-40B4-BE49-F238E27FC236}">
                  <a16:creationId xmlns:a16="http://schemas.microsoft.com/office/drawing/2014/main" id="{00000000-0008-0000-2900-0000052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Neste local não será necessário efetuar nenhum preenchimento, pois, será o valor consolidado dos créditos preenchidos nos campos acima, referente a cada tipo de imposto abordado. </a:t>
              </a:r>
            </a:p>
          </xdr:txBody>
        </xdr:sp>
        <xdr:clientData/>
      </xdr:twoCellAnchor>
    </mc:Choice>
    <mc:Fallback/>
  </mc:AlternateContent>
  <xdr:oneCellAnchor>
    <xdr:from>
      <xdr:col>2</xdr:col>
      <xdr:colOff>76200</xdr:colOff>
      <xdr:row>20</xdr:row>
      <xdr:rowOff>161924</xdr:rowOff>
    </xdr:from>
    <xdr:ext cx="428625" cy="428625"/>
    <xdr:pic>
      <xdr:nvPicPr>
        <xdr:cNvPr id="26" name="Gráfico 25" descr="Pessoa com uma ideia">
          <a:extLst>
            <a:ext uri="{FF2B5EF4-FFF2-40B4-BE49-F238E27FC236}">
              <a16:creationId xmlns:a16="http://schemas.microsoft.com/office/drawing/2014/main" id="{00000000-0008-0000-2900-00001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04800" y="8829674"/>
          <a:ext cx="428625" cy="428625"/>
        </a:xfrm>
        <a:prstGeom prst="rect">
          <a:avLst/>
        </a:prstGeom>
      </xdr:spPr>
    </xdr:pic>
    <xdr:clientData/>
  </xdr:oneCellAnchor>
</xdr:wsDr>
</file>

<file path=xl/drawings/drawing21.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104775</xdr:colOff>
      <xdr:row>0</xdr:row>
      <xdr:rowOff>371475</xdr:rowOff>
    </xdr:from>
    <xdr:to>
      <xdr:col>7</xdr:col>
      <xdr:colOff>215175</xdr:colOff>
      <xdr:row>0</xdr:row>
      <xdr:rowOff>388425</xdr:rowOff>
    </xdr:to>
    <xdr:sp macro="" textlink="">
      <xdr:nvSpPr>
        <xdr:cNvPr id="8" name="Retângulo 7">
          <a:extLst>
            <a:ext uri="{FF2B5EF4-FFF2-40B4-BE49-F238E27FC236}">
              <a16:creationId xmlns:a16="http://schemas.microsoft.com/office/drawing/2014/main" id="{00000000-0008-0000-2A00-000008000000}"/>
            </a:ext>
          </a:extLst>
        </xdr:cNvPr>
        <xdr:cNvSpPr/>
      </xdr:nvSpPr>
      <xdr:spPr>
        <a:xfrm>
          <a:off x="27717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2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xdr:from>
      <xdr:col>2</xdr:col>
      <xdr:colOff>0</xdr:colOff>
      <xdr:row>7</xdr:row>
      <xdr:rowOff>209550</xdr:rowOff>
    </xdr:from>
    <xdr:to>
      <xdr:col>19</xdr:col>
      <xdr:colOff>314325</xdr:colOff>
      <xdr:row>19</xdr:row>
      <xdr:rowOff>142874</xdr:rowOff>
    </xdr:to>
    <xdr:sp macro="" textlink="">
      <xdr:nvSpPr>
        <xdr:cNvPr id="18" name="CaixaDeTexto 17">
          <a:extLst>
            <a:ext uri="{FF2B5EF4-FFF2-40B4-BE49-F238E27FC236}">
              <a16:creationId xmlns:a16="http://schemas.microsoft.com/office/drawing/2014/main" id="{00000000-0008-0000-2A00-000012000000}"/>
            </a:ext>
          </a:extLst>
        </xdr:cNvPr>
        <xdr:cNvSpPr txBox="1"/>
      </xdr:nvSpPr>
      <xdr:spPr>
        <a:xfrm>
          <a:off x="228600" y="2514600"/>
          <a:ext cx="10677525" cy="3248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III - Serviços</a:t>
          </a:r>
        </a:p>
        <a:p>
          <a:pPr algn="l"/>
          <a:endParaRPr lang="pt-BR" sz="1000" b="1" i="0">
            <a:solidFill>
              <a:schemeClr val="tx1">
                <a:lumMod val="50000"/>
                <a:lumOff val="50000"/>
              </a:schemeClr>
            </a:solidFill>
            <a:effectLst/>
            <a:latin typeface="+mn-lt"/>
            <a:ea typeface="+mn-ea"/>
            <a:cs typeface="+mn-cs"/>
          </a:endParaRPr>
        </a:p>
        <a:p>
          <a:pPr algn="l"/>
          <a:r>
            <a:rPr lang="pt-BR" sz="1000" b="0" i="0">
              <a:solidFill>
                <a:schemeClr val="tx1">
                  <a:lumMod val="50000"/>
                  <a:lumOff val="50000"/>
                </a:schemeClr>
              </a:solidFill>
              <a:effectLst/>
              <a:latin typeface="+mn-lt"/>
              <a:ea typeface="+mn-ea"/>
              <a:cs typeface="+mn-cs"/>
            </a:rPr>
            <a:t>► Creche, pré-escola e estabelecimento de ensino fundamental, escolas técnicas, profissionais e de ensino médio, de línguas estrangeiras, de artes, cursos técnicos de pilotagem, preparatórios para concursos, gerenciais e escolas livres</a:t>
          </a:r>
        </a:p>
        <a:p>
          <a:pPr algn="l"/>
          <a:r>
            <a:rPr lang="pt-BR" sz="1000" b="0" i="0">
              <a:solidFill>
                <a:schemeClr val="tx1">
                  <a:lumMod val="50000"/>
                  <a:lumOff val="50000"/>
                </a:schemeClr>
              </a:solidFill>
              <a:effectLst/>
              <a:latin typeface="+mn-lt"/>
              <a:ea typeface="+mn-ea"/>
              <a:cs typeface="+mn-cs"/>
            </a:rPr>
            <a:t>► Agência terceirizada de correios;</a:t>
          </a:r>
        </a:p>
        <a:p>
          <a:pPr algn="l"/>
          <a:r>
            <a:rPr lang="pt-BR" sz="1000" b="0" i="0">
              <a:solidFill>
                <a:schemeClr val="tx1">
                  <a:lumMod val="50000"/>
                  <a:lumOff val="50000"/>
                </a:schemeClr>
              </a:solidFill>
              <a:effectLst/>
              <a:latin typeface="+mn-lt"/>
              <a:ea typeface="+mn-ea"/>
              <a:cs typeface="+mn-cs"/>
            </a:rPr>
            <a:t>► Agência de viagem e turismo;</a:t>
          </a:r>
        </a:p>
        <a:p>
          <a:pPr algn="l"/>
          <a:r>
            <a:rPr lang="pt-BR" sz="1000" b="0" i="0">
              <a:solidFill>
                <a:schemeClr val="tx1">
                  <a:lumMod val="50000"/>
                  <a:lumOff val="50000"/>
                </a:schemeClr>
              </a:solidFill>
              <a:effectLst/>
              <a:latin typeface="+mn-lt"/>
              <a:ea typeface="+mn-ea"/>
              <a:cs typeface="+mn-cs"/>
            </a:rPr>
            <a:t>► Transporte municipal de passageiros e de cargas em qualquer modalidade;</a:t>
          </a:r>
        </a:p>
        <a:p>
          <a:pPr algn="l"/>
          <a:r>
            <a:rPr lang="pt-BR" sz="1000" b="0" i="0">
              <a:solidFill>
                <a:schemeClr val="tx1">
                  <a:lumMod val="50000"/>
                  <a:lumOff val="50000"/>
                </a:schemeClr>
              </a:solidFill>
              <a:effectLst/>
              <a:latin typeface="+mn-lt"/>
              <a:ea typeface="+mn-ea"/>
              <a:cs typeface="+mn-cs"/>
            </a:rPr>
            <a:t>► Centro de formação de condutores de veículos automotores de transporte terrestre de passageiros e de carga;</a:t>
          </a:r>
        </a:p>
        <a:p>
          <a:pPr algn="l"/>
          <a:r>
            <a:rPr lang="pt-BR" sz="1000" b="0" i="0">
              <a:solidFill>
                <a:schemeClr val="tx1">
                  <a:lumMod val="50000"/>
                  <a:lumOff val="50000"/>
                </a:schemeClr>
              </a:solidFill>
              <a:effectLst/>
              <a:latin typeface="+mn-lt"/>
              <a:ea typeface="+mn-ea"/>
              <a:cs typeface="+mn-cs"/>
            </a:rPr>
            <a:t>► Agência lotérica</a:t>
          </a:r>
        </a:p>
        <a:p>
          <a:pPr algn="l"/>
          <a:r>
            <a:rPr lang="pt-BR" sz="1000" b="0" i="0">
              <a:solidFill>
                <a:schemeClr val="tx1">
                  <a:lumMod val="50000"/>
                  <a:lumOff val="50000"/>
                </a:schemeClr>
              </a:solidFill>
              <a:effectLst/>
              <a:latin typeface="+mn-lt"/>
              <a:ea typeface="+mn-ea"/>
              <a:cs typeface="+mn-cs"/>
            </a:rPr>
            <a:t>► Serviços de instalação, de reparos e de manutenção em geral, bem como de usinagem, solda, tratamento e revestimento em metais;</a:t>
          </a:r>
        </a:p>
        <a:p>
          <a:pPr algn="l"/>
          <a:r>
            <a:rPr lang="pt-BR" sz="1000" b="0" i="0">
              <a:solidFill>
                <a:schemeClr val="tx1">
                  <a:lumMod val="50000"/>
                  <a:lumOff val="50000"/>
                </a:schemeClr>
              </a:solidFill>
              <a:effectLst/>
              <a:latin typeface="+mn-lt"/>
              <a:ea typeface="+mn-ea"/>
              <a:cs typeface="+mn-cs"/>
            </a:rPr>
            <a:t>► Produções cinematográficas, audiovisuais, artísticas e culturais, sua exibição ou apresentação, inclusive no caso de música, literatura, artes cênicas, artes visuais, cinematográficas e audiovisuais;</a:t>
          </a:r>
        </a:p>
        <a:p>
          <a:pPr algn="l"/>
          <a:r>
            <a:rPr lang="pt-BR" sz="1000" b="0" i="0">
              <a:solidFill>
                <a:schemeClr val="tx1">
                  <a:lumMod val="50000"/>
                  <a:lumOff val="50000"/>
                </a:schemeClr>
              </a:solidFill>
              <a:effectLst/>
              <a:latin typeface="+mn-lt"/>
              <a:ea typeface="+mn-ea"/>
              <a:cs typeface="+mn-cs"/>
            </a:rPr>
            <a:t>► Corretagem de seguros;</a:t>
          </a:r>
        </a:p>
        <a:p>
          <a:pPr algn="l"/>
          <a:r>
            <a:rPr lang="pt-BR" sz="1000" b="0" i="0">
              <a:solidFill>
                <a:schemeClr val="tx1">
                  <a:lumMod val="50000"/>
                  <a:lumOff val="50000"/>
                </a:schemeClr>
              </a:solidFill>
              <a:effectLst/>
              <a:latin typeface="+mn-lt"/>
              <a:ea typeface="+mn-ea"/>
              <a:cs typeface="+mn-cs"/>
            </a:rPr>
            <a:t>► Corretagem de imóveis de terceiros, assim entendida a intermediação na compra, venda, permuta e locação de imóveis;</a:t>
          </a:r>
        </a:p>
        <a:p>
          <a:pPr algn="l"/>
          <a:r>
            <a:rPr lang="pt-BR" sz="1000" b="0" i="0">
              <a:solidFill>
                <a:schemeClr val="tx1">
                  <a:lumMod val="50000"/>
                  <a:lumOff val="50000"/>
                </a:schemeClr>
              </a:solidFill>
              <a:effectLst/>
              <a:latin typeface="+mn-lt"/>
              <a:ea typeface="+mn-ea"/>
              <a:cs typeface="+mn-cs"/>
            </a:rPr>
            <a:t>► Serviços vinculados à locação de bens imóveis, assim entendidos o assessoramento locatício e a avaliação de imóveis para fins de locação;</a:t>
          </a:r>
        </a:p>
        <a:p>
          <a:pPr algn="l"/>
          <a:r>
            <a:rPr lang="pt-BR" sz="1000" b="0" i="0">
              <a:solidFill>
                <a:schemeClr val="tx1">
                  <a:lumMod val="50000"/>
                  <a:lumOff val="50000"/>
                </a:schemeClr>
              </a:solidFill>
              <a:effectLst/>
              <a:latin typeface="+mn-lt"/>
              <a:ea typeface="+mn-ea"/>
              <a:cs typeface="+mn-cs"/>
            </a:rPr>
            <a:t>► Locação, cessão de uso e congêneres, de bens imóveis próprios com a finalidade de exploração de salões de festas, centro de convenções, escritórios virtuais, stands, quadras esportivas, estádios, ginásios, auditórios, casas de espetáculos, parques de diversões, canchas e congêneres, para realização de eventos ou negócios de qualquer natureza;</a:t>
          </a:r>
        </a:p>
        <a:p>
          <a:pPr algn="l"/>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Comercialização de medicamentos e produtos magistrais produzidos por manipulação de fórmulas: </a:t>
          </a:r>
          <a:r>
            <a:rPr lang="pt-BR" sz="1000" b="1" i="0">
              <a:solidFill>
                <a:schemeClr val="tx1">
                  <a:lumMod val="50000"/>
                  <a:lumOff val="50000"/>
                </a:schemeClr>
              </a:solidFill>
              <a:effectLst/>
              <a:latin typeface="+mn-lt"/>
              <a:ea typeface="+mn-ea"/>
              <a:cs typeface="+mn-cs"/>
            </a:rPr>
            <a:t>QUANDO</a:t>
          </a:r>
          <a:r>
            <a:rPr lang="pt-BR" sz="1000" b="0" i="0">
              <a:solidFill>
                <a:schemeClr val="tx1">
                  <a:lumMod val="50000"/>
                  <a:lumOff val="50000"/>
                </a:schemeClr>
              </a:solidFill>
              <a:effectLst/>
              <a:latin typeface="+mn-lt"/>
              <a:ea typeface="+mn-ea"/>
              <a:cs typeface="+mn-cs"/>
            </a:rPr>
            <a:t> sob encomenda para entrega posterior ao adquirente, em caráter pessoal, mediante prescrições de profissionais habilitados ou indicação pelo farmacêutico, produzidos no próprio estabelecimento após o atendimento inicial.</a:t>
          </a:r>
        </a:p>
        <a:p>
          <a:pPr algn="l"/>
          <a:r>
            <a:rPr lang="pt-BR" sz="1000" b="0" i="0">
              <a:solidFill>
                <a:schemeClr val="tx1">
                  <a:lumMod val="50000"/>
                  <a:lumOff val="50000"/>
                </a:schemeClr>
              </a:solidFill>
              <a:effectLst/>
              <a:latin typeface="+mn-lt"/>
              <a:ea typeface="+mn-ea"/>
              <a:cs typeface="+mn-cs"/>
            </a:rPr>
            <a:t>► Outros serviços que cumulativamente </a:t>
          </a:r>
          <a:r>
            <a:rPr lang="pt-BR" sz="1000" b="1" i="0">
              <a:solidFill>
                <a:schemeClr val="tx1">
                  <a:lumMod val="50000"/>
                  <a:lumOff val="50000"/>
                </a:schemeClr>
              </a:solidFill>
              <a:effectLst/>
              <a:latin typeface="+mn-lt"/>
              <a:ea typeface="+mn-ea"/>
              <a:cs typeface="+mn-cs"/>
            </a:rPr>
            <a:t>NÃO</a:t>
          </a:r>
          <a:r>
            <a:rPr lang="pt-BR" sz="1000" b="0" i="0">
              <a:solidFill>
                <a:schemeClr val="tx1">
                  <a:lumMod val="50000"/>
                  <a:lumOff val="50000"/>
                </a:schemeClr>
              </a:solidFill>
              <a:effectLst/>
              <a:latin typeface="+mn-lt"/>
              <a:ea typeface="+mn-ea"/>
              <a:cs typeface="+mn-cs"/>
            </a:rPr>
            <a:t> tenham por finalidade a prestação de serviços decorrentes do exercício de atividade intelectual, de natureza técnica, científica, desportiva, artística ou cultural, que constitua profissão regulamentada ou não; e não estejam relacionados nos demais anexos.</a:t>
          </a:r>
        </a:p>
      </xdr:txBody>
    </xdr:sp>
    <xdr:clientData/>
  </xdr:twoCellAnchor>
  <xdr:twoCellAnchor>
    <xdr:from>
      <xdr:col>2</xdr:col>
      <xdr:colOff>0</xdr:colOff>
      <xdr:row>3</xdr:row>
      <xdr:rowOff>31322</xdr:rowOff>
    </xdr:from>
    <xdr:to>
      <xdr:col>19</xdr:col>
      <xdr:colOff>314325</xdr:colOff>
      <xdr:row>5</xdr:row>
      <xdr:rowOff>133349</xdr:rowOff>
    </xdr:to>
    <xdr:sp macro="" textlink="">
      <xdr:nvSpPr>
        <xdr:cNvPr id="19" name="CaixaDeTexto 18">
          <a:extLst>
            <a:ext uri="{FF2B5EF4-FFF2-40B4-BE49-F238E27FC236}">
              <a16:creationId xmlns:a16="http://schemas.microsoft.com/office/drawing/2014/main" id="{00000000-0008-0000-2A00-000013000000}"/>
            </a:ext>
          </a:extLst>
        </xdr:cNvPr>
        <xdr:cNvSpPr txBox="1"/>
      </xdr:nvSpPr>
      <xdr:spPr>
        <a:xfrm>
          <a:off x="228600" y="1231472"/>
          <a:ext cx="10677525" cy="654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I - Comércio</a:t>
          </a:r>
        </a:p>
        <a:p>
          <a:pPr algn="l"/>
          <a:endParaRPr lang="pt-BR" sz="1000" b="1" i="0">
            <a:solidFill>
              <a:schemeClr val="tx1">
                <a:lumMod val="50000"/>
                <a:lumOff val="50000"/>
              </a:schemeClr>
            </a:solidFill>
            <a:effectLst/>
            <a:latin typeface="+mn-lt"/>
            <a:ea typeface="+mn-ea"/>
            <a:cs typeface="+mn-cs"/>
          </a:endParaRPr>
        </a:p>
        <a:p>
          <a:pPr algn="l"/>
          <a:r>
            <a:rPr lang="pt-BR" sz="1000" b="0" i="0">
              <a:solidFill>
                <a:schemeClr val="tx1">
                  <a:lumMod val="50000"/>
                  <a:lumOff val="50000"/>
                </a:schemeClr>
              </a:solidFill>
              <a:effectLst/>
              <a:latin typeface="+mn-lt"/>
              <a:ea typeface="+mn-ea"/>
              <a:cs typeface="+mn-cs"/>
            </a:rPr>
            <a:t>► Atividades de revenda de mercadorias.</a:t>
          </a:r>
        </a:p>
      </xdr:txBody>
    </xdr:sp>
    <xdr:clientData/>
  </xdr:twoCellAnchor>
  <xdr:twoCellAnchor>
    <xdr:from>
      <xdr:col>2</xdr:col>
      <xdr:colOff>19050</xdr:colOff>
      <xdr:row>5</xdr:row>
      <xdr:rowOff>107523</xdr:rowOff>
    </xdr:from>
    <xdr:to>
      <xdr:col>19</xdr:col>
      <xdr:colOff>333375</xdr:colOff>
      <xdr:row>7</xdr:row>
      <xdr:rowOff>171450</xdr:rowOff>
    </xdr:to>
    <xdr:sp macro="" textlink="">
      <xdr:nvSpPr>
        <xdr:cNvPr id="20" name="CaixaDeTexto 19">
          <a:extLst>
            <a:ext uri="{FF2B5EF4-FFF2-40B4-BE49-F238E27FC236}">
              <a16:creationId xmlns:a16="http://schemas.microsoft.com/office/drawing/2014/main" id="{00000000-0008-0000-2A00-000014000000}"/>
            </a:ext>
          </a:extLst>
        </xdr:cNvPr>
        <xdr:cNvSpPr txBox="1"/>
      </xdr:nvSpPr>
      <xdr:spPr>
        <a:xfrm>
          <a:off x="247650" y="1860123"/>
          <a:ext cx="10677525" cy="6163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II - Indústria</a:t>
          </a:r>
        </a:p>
        <a:p>
          <a:pPr algn="l"/>
          <a:endParaRPr lang="pt-BR" sz="1000" b="1" i="0">
            <a:solidFill>
              <a:schemeClr val="tx1">
                <a:lumMod val="50000"/>
                <a:lumOff val="50000"/>
              </a:schemeClr>
            </a:solidFill>
            <a:effectLst/>
            <a:latin typeface="+mn-lt"/>
            <a:ea typeface="+mn-ea"/>
            <a:cs typeface="+mn-cs"/>
          </a:endParaRPr>
        </a:p>
        <a:p>
          <a:pPr algn="l"/>
          <a:r>
            <a:rPr lang="pt-BR" sz="1000" b="0" i="0">
              <a:solidFill>
                <a:schemeClr val="tx1">
                  <a:lumMod val="50000"/>
                  <a:lumOff val="50000"/>
                </a:schemeClr>
              </a:solidFill>
              <a:effectLst/>
              <a:latin typeface="+mn-lt"/>
              <a:ea typeface="+mn-ea"/>
              <a:cs typeface="+mn-cs"/>
            </a:rPr>
            <a:t>► Atividades de mercadorias industrializadas pela contribuinte.</a:t>
          </a:r>
        </a:p>
      </xdr:txBody>
    </xdr:sp>
    <xdr:clientData/>
  </xdr:twoCellAnchor>
  <xdr:twoCellAnchor>
    <xdr:from>
      <xdr:col>2</xdr:col>
      <xdr:colOff>0</xdr:colOff>
      <xdr:row>19</xdr:row>
      <xdr:rowOff>219075</xdr:rowOff>
    </xdr:from>
    <xdr:to>
      <xdr:col>19</xdr:col>
      <xdr:colOff>314325</xdr:colOff>
      <xdr:row>25</xdr:row>
      <xdr:rowOff>76200</xdr:rowOff>
    </xdr:to>
    <xdr:sp macro="" textlink="">
      <xdr:nvSpPr>
        <xdr:cNvPr id="21" name="CaixaDeTexto 20">
          <a:extLst>
            <a:ext uri="{FF2B5EF4-FFF2-40B4-BE49-F238E27FC236}">
              <a16:creationId xmlns:a16="http://schemas.microsoft.com/office/drawing/2014/main" id="{00000000-0008-0000-2A00-000015000000}"/>
            </a:ext>
          </a:extLst>
        </xdr:cNvPr>
        <xdr:cNvSpPr txBox="1"/>
      </xdr:nvSpPr>
      <xdr:spPr>
        <a:xfrm>
          <a:off x="228600" y="5838825"/>
          <a:ext cx="10677525" cy="1514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IV - Serviços</a:t>
          </a:r>
        </a:p>
        <a:p>
          <a:pPr algn="l"/>
          <a:endParaRPr lang="pt-BR" sz="1000" b="1"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 Construção de imóveis e obras de engenharia em geral, inclusive sob a forma de subempreitada;</a:t>
          </a:r>
        </a:p>
        <a:p>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Execução de projetos;</a:t>
          </a:r>
        </a:p>
        <a:p>
          <a:r>
            <a:rPr lang="pt-BR" sz="1000" b="0" i="0">
              <a:solidFill>
                <a:schemeClr val="tx1">
                  <a:lumMod val="50000"/>
                  <a:lumOff val="50000"/>
                </a:schemeClr>
              </a:solidFill>
              <a:effectLst/>
              <a:latin typeface="+mn-lt"/>
              <a:ea typeface="+mn-ea"/>
              <a:cs typeface="+mn-cs"/>
            </a:rPr>
            <a:t>► serviços de paisagismo;</a:t>
          </a:r>
        </a:p>
        <a:p>
          <a:r>
            <a:rPr lang="pt-BR" sz="1000" b="0" i="0">
              <a:solidFill>
                <a:schemeClr val="tx1">
                  <a:lumMod val="50000"/>
                  <a:lumOff val="50000"/>
                </a:schemeClr>
              </a:solidFill>
              <a:effectLst/>
              <a:latin typeface="+mn-lt"/>
              <a:ea typeface="+mn-ea"/>
              <a:cs typeface="+mn-cs"/>
            </a:rPr>
            <a:t>► Decoração de interiores;</a:t>
          </a:r>
        </a:p>
        <a:p>
          <a:r>
            <a:rPr lang="pt-BR" sz="1000" b="0" i="0">
              <a:solidFill>
                <a:schemeClr val="tx1">
                  <a:lumMod val="50000"/>
                  <a:lumOff val="50000"/>
                </a:schemeClr>
              </a:solidFill>
              <a:effectLst/>
              <a:latin typeface="+mn-lt"/>
              <a:ea typeface="+mn-ea"/>
              <a:cs typeface="+mn-cs"/>
            </a:rPr>
            <a:t>► Serviço de vigilância;</a:t>
          </a:r>
        </a:p>
        <a:p>
          <a:r>
            <a:rPr lang="pt-BR" sz="1000" b="0" i="0">
              <a:solidFill>
                <a:schemeClr val="tx1">
                  <a:lumMod val="50000"/>
                  <a:lumOff val="50000"/>
                </a:schemeClr>
              </a:solidFill>
              <a:effectLst/>
              <a:latin typeface="+mn-lt"/>
              <a:ea typeface="+mn-ea"/>
              <a:cs typeface="+mn-cs"/>
            </a:rPr>
            <a:t>► limpeza ou conservação;</a:t>
          </a:r>
        </a:p>
        <a:p>
          <a:r>
            <a:rPr lang="pt-BR" sz="1000" b="0" i="0">
              <a:solidFill>
                <a:schemeClr val="tx1">
                  <a:lumMod val="50000"/>
                  <a:lumOff val="50000"/>
                </a:schemeClr>
              </a:solidFill>
              <a:effectLst/>
              <a:latin typeface="+mn-lt"/>
              <a:ea typeface="+mn-ea"/>
              <a:cs typeface="+mn-cs"/>
            </a:rPr>
            <a:t>► Serviços advocatícios;</a:t>
          </a:r>
        </a:p>
      </xdr:txBody>
    </xdr:sp>
    <xdr:clientData/>
  </xdr:twoCellAnchor>
  <xdr:twoCellAnchor>
    <xdr:from>
      <xdr:col>2</xdr:col>
      <xdr:colOff>0</xdr:colOff>
      <xdr:row>25</xdr:row>
      <xdr:rowOff>123824</xdr:rowOff>
    </xdr:from>
    <xdr:to>
      <xdr:col>19</xdr:col>
      <xdr:colOff>314325</xdr:colOff>
      <xdr:row>41</xdr:row>
      <xdr:rowOff>19049</xdr:rowOff>
    </xdr:to>
    <xdr:sp macro="" textlink="">
      <xdr:nvSpPr>
        <xdr:cNvPr id="22" name="CaixaDeTexto 21">
          <a:extLst>
            <a:ext uri="{FF2B5EF4-FFF2-40B4-BE49-F238E27FC236}">
              <a16:creationId xmlns:a16="http://schemas.microsoft.com/office/drawing/2014/main" id="{00000000-0008-0000-2A00-000016000000}"/>
            </a:ext>
          </a:extLst>
        </xdr:cNvPr>
        <xdr:cNvSpPr txBox="1"/>
      </xdr:nvSpPr>
      <xdr:spPr>
        <a:xfrm>
          <a:off x="228600" y="7400924"/>
          <a:ext cx="10677525" cy="43148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pt-BR" sz="1000" b="1" i="0">
              <a:solidFill>
                <a:schemeClr val="tx1">
                  <a:lumMod val="75000"/>
                  <a:lumOff val="25000"/>
                </a:schemeClr>
              </a:solidFill>
              <a:effectLst/>
              <a:latin typeface="+mn-lt"/>
              <a:ea typeface="+mn-ea"/>
              <a:cs typeface="+mn-cs"/>
            </a:rPr>
            <a:t>Atividades Anexo V - Serviços</a:t>
          </a:r>
        </a:p>
        <a:p>
          <a:pPr algn="l"/>
          <a:endParaRPr lang="pt-BR" sz="1000" b="1"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 Administração e locação de imóveis de terceiros, assim entendidas a gestão e administração de imóveis de terceiros para qualquer finalidade, incluída a cobrança de aluguéis de imóveis de terceiros;</a:t>
          </a:r>
        </a:p>
        <a:p>
          <a:r>
            <a:rPr lang="pt-BR" sz="1000" b="0" i="0">
              <a:solidFill>
                <a:schemeClr val="tx1">
                  <a:lumMod val="50000"/>
                  <a:lumOff val="50000"/>
                </a:schemeClr>
              </a:solidFill>
              <a:effectLst/>
              <a:latin typeface="+mn-lt"/>
              <a:ea typeface="+mn-ea"/>
              <a:cs typeface="+mn-cs"/>
            </a:rPr>
            <a:t>► Academias de dança, de capoeira, de ioga e de artes marciais;</a:t>
          </a:r>
        </a:p>
        <a:p>
          <a:r>
            <a:rPr lang="pt-BR" sz="1000" b="0" i="0">
              <a:solidFill>
                <a:schemeClr val="tx1">
                  <a:lumMod val="50000"/>
                  <a:lumOff val="50000"/>
                </a:schemeClr>
              </a:solidFill>
              <a:effectLst/>
              <a:latin typeface="+mn-lt"/>
              <a:ea typeface="+mn-ea"/>
              <a:cs typeface="+mn-cs"/>
            </a:rPr>
            <a:t>► Academias de atividades físicas, desportivas, de natação e escolas de esportes;</a:t>
          </a:r>
        </a:p>
        <a:p>
          <a:r>
            <a:rPr lang="pt-BR" sz="1000" b="0" i="0">
              <a:solidFill>
                <a:schemeClr val="tx1">
                  <a:lumMod val="50000"/>
                  <a:lumOff val="50000"/>
                </a:schemeClr>
              </a:solidFill>
              <a:effectLst/>
              <a:latin typeface="+mn-lt"/>
              <a:ea typeface="+mn-ea"/>
              <a:cs typeface="+mn-cs"/>
            </a:rPr>
            <a:t>► Elaboração de programas de computadores, inclusive jogos eletrônicos, desde que desenvolvidos em estabelecimento da optante;</a:t>
          </a:r>
        </a:p>
        <a:p>
          <a:r>
            <a:rPr lang="pt-BR" sz="1000" b="0" i="0">
              <a:solidFill>
                <a:schemeClr val="tx1">
                  <a:lumMod val="50000"/>
                  <a:lumOff val="50000"/>
                </a:schemeClr>
              </a:solidFill>
              <a:effectLst/>
              <a:latin typeface="+mn-lt"/>
              <a:ea typeface="+mn-ea"/>
              <a:cs typeface="+mn-cs"/>
            </a:rPr>
            <a:t>► Licenciamento ou cessão de direito de uso de programas de computação;</a:t>
          </a:r>
        </a:p>
        <a:p>
          <a:r>
            <a:rPr lang="pt-BR" sz="1000" b="0" i="0">
              <a:solidFill>
                <a:schemeClr val="tx1">
                  <a:lumMod val="50000"/>
                  <a:lumOff val="50000"/>
                </a:schemeClr>
              </a:solidFill>
              <a:effectLst/>
              <a:latin typeface="+mn-lt"/>
              <a:ea typeface="+mn-ea"/>
              <a:cs typeface="+mn-cs"/>
            </a:rPr>
            <a:t>► Planejamento, confecção, manutenção e atualização de páginas eletrônicas, desde que realizados em estabelecimento da optante;</a:t>
          </a:r>
        </a:p>
        <a:p>
          <a:r>
            <a:rPr lang="pt-BR" sz="1000" b="0" i="0">
              <a:solidFill>
                <a:schemeClr val="tx1">
                  <a:lumMod val="50000"/>
                  <a:lumOff val="50000"/>
                </a:schemeClr>
              </a:solidFill>
              <a:effectLst/>
              <a:latin typeface="+mn-lt"/>
              <a:ea typeface="+mn-ea"/>
              <a:cs typeface="+mn-cs"/>
            </a:rPr>
            <a:t>► Empresas montadoras de estandes para feiras;</a:t>
          </a:r>
        </a:p>
        <a:p>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Laboratórios de análises clínicas ou de patologia clínica;</a:t>
          </a:r>
        </a:p>
        <a:p>
          <a:r>
            <a:rPr lang="pt-BR" sz="1000" b="0" i="0">
              <a:solidFill>
                <a:schemeClr val="tx1">
                  <a:lumMod val="50000"/>
                  <a:lumOff val="50000"/>
                </a:schemeClr>
              </a:solidFill>
              <a:effectLst/>
              <a:latin typeface="+mn-lt"/>
              <a:ea typeface="+mn-ea"/>
              <a:cs typeface="+mn-cs"/>
            </a:rPr>
            <a:t>► Serviços de tomografia, diagnósticos médicos por imagem, registros gráficos e métodos óticos, bem como ressonância magnética;</a:t>
          </a:r>
        </a:p>
        <a:p>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Serviços de prótese em geral;</a:t>
          </a:r>
        </a:p>
        <a:p>
          <a:r>
            <a:rPr lang="pt-BR" sz="1000" b="0" i="0">
              <a:solidFill>
                <a:schemeClr val="tx1">
                  <a:lumMod val="50000"/>
                  <a:lumOff val="50000"/>
                </a:schemeClr>
              </a:solidFill>
              <a:effectLst/>
              <a:latin typeface="+mn-lt"/>
              <a:ea typeface="+mn-ea"/>
              <a:cs typeface="+mn-cs"/>
            </a:rPr>
            <a:t>► Fisioterapia;</a:t>
          </a:r>
        </a:p>
        <a:p>
          <a:r>
            <a:rPr lang="pt-BR" sz="1000" b="0" i="0">
              <a:solidFill>
                <a:schemeClr val="tx1">
                  <a:lumMod val="50000"/>
                  <a:lumOff val="50000"/>
                </a:schemeClr>
              </a:solidFill>
              <a:effectLst/>
              <a:latin typeface="+mn-lt"/>
              <a:ea typeface="+mn-ea"/>
              <a:cs typeface="+mn-cs"/>
            </a:rPr>
            <a:t>► Medicina, inclusive laboratorial, e enfermagem;</a:t>
          </a:r>
        </a:p>
        <a:p>
          <a:r>
            <a:rPr lang="pt-BR" sz="1000" b="0" i="0">
              <a:solidFill>
                <a:schemeClr val="tx1">
                  <a:lumMod val="50000"/>
                  <a:lumOff val="50000"/>
                </a:schemeClr>
              </a:solidFill>
              <a:effectLst/>
              <a:latin typeface="+mn-lt"/>
              <a:ea typeface="+mn-ea"/>
              <a:cs typeface="+mn-cs"/>
            </a:rPr>
            <a:t>► Medicina veterinária;</a:t>
          </a:r>
        </a:p>
        <a:p>
          <a:r>
            <a:rPr lang="pt-BR" sz="1000" b="0" i="0">
              <a:solidFill>
                <a:schemeClr val="tx1">
                  <a:lumMod val="50000"/>
                  <a:lumOff val="50000"/>
                </a:schemeClr>
              </a:solidFill>
              <a:effectLst/>
              <a:latin typeface="+mn-lt"/>
              <a:ea typeface="+mn-ea"/>
              <a:cs typeface="+mn-cs"/>
            </a:rPr>
            <a:t>► Odontologia e prótese dentária;</a:t>
          </a:r>
        </a:p>
        <a:p>
          <a:r>
            <a:rPr lang="pt-BR" sz="1000" b="0" i="0">
              <a:solidFill>
                <a:schemeClr val="tx1">
                  <a:lumMod val="50000"/>
                  <a:lumOff val="50000"/>
                </a:schemeClr>
              </a:solidFill>
              <a:effectLst/>
              <a:latin typeface="+mn-lt"/>
              <a:ea typeface="+mn-ea"/>
              <a:cs typeface="+mn-cs"/>
            </a:rPr>
            <a:t>► Psicologia, psicanálise, terapia ocupacional, acupuntura, podologia, fonoaudiologia, clínicas de nutrição e de vacinação e bancos de leite;</a:t>
          </a:r>
        </a:p>
        <a:p>
          <a:r>
            <a:rPr lang="pt-BR" sz="1000" b="0" i="0">
              <a:solidFill>
                <a:schemeClr val="tx1">
                  <a:lumMod val="50000"/>
                  <a:lumOff val="50000"/>
                </a:schemeClr>
              </a:solidFill>
              <a:effectLst/>
              <a:latin typeface="+mn-lt"/>
              <a:ea typeface="+mn-ea"/>
              <a:cs typeface="+mn-cs"/>
            </a:rPr>
            <a:t>► Serviços de comissária, de despachantes, de tradução e de interpretação;</a:t>
          </a:r>
        </a:p>
        <a:p>
          <a:r>
            <a:rPr lang="pt-BR" sz="1000" b="0" i="0">
              <a:solidFill>
                <a:schemeClr val="tx1">
                  <a:lumMod val="50000"/>
                  <a:lumOff val="50000"/>
                </a:schemeClr>
              </a:solidFill>
              <a:effectLst/>
              <a:latin typeface="+mn-lt"/>
              <a:ea typeface="+mn-ea"/>
              <a:cs typeface="+mn-cs"/>
            </a:rPr>
            <a:t>► Arquitetura e urbanismo;</a:t>
          </a:r>
        </a:p>
        <a:p>
          <a:r>
            <a:rPr lang="pt-BR" sz="1000" b="0" i="0">
              <a:solidFill>
                <a:schemeClr val="tx1">
                  <a:lumMod val="50000"/>
                  <a:lumOff val="50000"/>
                </a:schemeClr>
              </a:solidFill>
              <a:effectLst/>
              <a:latin typeface="+mn-lt"/>
              <a:ea typeface="+mn-ea"/>
              <a:cs typeface="+mn-cs"/>
            </a:rPr>
            <a:t>► Engenharia, medição, cartografia, topografia, geologia, geodésia, testes, suporte e análises técnicas e tecnológicas, pesquisa, design, desenho e agronomia;</a:t>
          </a:r>
        </a:p>
        <a:p>
          <a:r>
            <a:rPr lang="pt-BR" sz="1000" b="0" i="0">
              <a:solidFill>
                <a:schemeClr val="tx1">
                  <a:lumMod val="50000"/>
                  <a:lumOff val="50000"/>
                </a:schemeClr>
              </a:solidFill>
              <a:effectLst/>
              <a:latin typeface="+mn-lt"/>
              <a:ea typeface="+mn-ea"/>
              <a:cs typeface="+mn-cs"/>
            </a:rPr>
            <a:t>► Representação comercial e demais atividades de intermediação de negócios e serviços de terceiros;</a:t>
          </a:r>
        </a:p>
        <a:p>
          <a:r>
            <a:rPr lang="pt-BR" sz="1000" b="0" i="0">
              <a:solidFill>
                <a:schemeClr val="tx1">
                  <a:lumMod val="50000"/>
                  <a:lumOff val="50000"/>
                </a:schemeClr>
              </a:solidFill>
              <a:effectLst/>
              <a:latin typeface="+mn-lt"/>
              <a:ea typeface="+mn-ea"/>
              <a:cs typeface="+mn-cs"/>
            </a:rPr>
            <a:t>► Perícia, leilão e avaliação;</a:t>
          </a:r>
        </a:p>
        <a:p>
          <a:r>
            <a:rPr lang="pt-BR" sz="1000" b="0" i="0">
              <a:solidFill>
                <a:schemeClr val="tx1">
                  <a:lumMod val="50000"/>
                  <a:lumOff val="50000"/>
                </a:schemeClr>
              </a:solidFill>
              <a:effectLst/>
              <a:latin typeface="+mn-lt"/>
              <a:ea typeface="+mn-ea"/>
              <a:cs typeface="+mn-cs"/>
            </a:rPr>
            <a:t>► Auditoria, economia, consultoria, gestão, organização, controle e administração;</a:t>
          </a:r>
        </a:p>
        <a:p>
          <a:r>
            <a:rPr lang="pt-BR" sz="1000" b="0" i="0">
              <a:solidFill>
                <a:schemeClr val="tx1">
                  <a:lumMod val="50000"/>
                  <a:lumOff val="50000"/>
                </a:schemeClr>
              </a:solidFill>
              <a:effectLst/>
              <a:latin typeface="+mn-lt"/>
              <a:ea typeface="+mn-ea"/>
              <a:cs typeface="+mn-cs"/>
            </a:rPr>
            <a:t>► Jornalismo e publicidade;</a:t>
          </a:r>
        </a:p>
        <a:p>
          <a:r>
            <a:rPr lang="pt-BR" sz="1000" b="0" i="0">
              <a:solidFill>
                <a:schemeClr val="tx1">
                  <a:lumMod val="50000"/>
                  <a:lumOff val="50000"/>
                </a:schemeClr>
              </a:solidFill>
              <a:effectLst/>
              <a:latin typeface="+mn-lt"/>
              <a:ea typeface="+mn-ea"/>
              <a:cs typeface="+mn-cs"/>
            </a:rPr>
            <a:t>► Agenciamento.</a:t>
          </a:r>
        </a:p>
        <a:p>
          <a:r>
            <a:rPr lang="pt-BR" sz="1000" b="0" i="0">
              <a:solidFill>
                <a:schemeClr val="tx1">
                  <a:lumMod val="50000"/>
                  <a:lumOff val="50000"/>
                </a:schemeClr>
              </a:solidFill>
              <a:effectLst/>
              <a:latin typeface="+mn-lt"/>
              <a:ea typeface="+mn-ea"/>
              <a:cs typeface="+mn-cs"/>
            </a:rPr>
            <a:t>► E outras atividades que tenham por finalidade a prestação de serviços decorrentes do exercício de atividade intelectual, de natureza técnica, científica, desportiva, artística ou cultural, que constitua profissão regulamentada ou não.</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23" name="Retângulo 22">
          <a:hlinkClick xmlns:r="http://schemas.openxmlformats.org/officeDocument/2006/relationships" r:id="rId8"/>
          <a:extLst>
            <a:ext uri="{FF2B5EF4-FFF2-40B4-BE49-F238E27FC236}">
              <a16:creationId xmlns:a16="http://schemas.microsoft.com/office/drawing/2014/main" id="{00000000-0008-0000-2A00-000017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Tabelas</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24" name="Retângulo 23">
          <a:hlinkClick xmlns:r="http://schemas.openxmlformats.org/officeDocument/2006/relationships" r:id="rId9"/>
          <a:extLst>
            <a:ext uri="{FF2B5EF4-FFF2-40B4-BE49-F238E27FC236}">
              <a16:creationId xmlns:a16="http://schemas.microsoft.com/office/drawing/2014/main" id="{00000000-0008-0000-2A00-000018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Créditos</a:t>
          </a:r>
        </a:p>
      </xdr:txBody>
    </xdr:sp>
    <xdr:clientData/>
  </xdr:twoCellAnchor>
  <xdr:twoCellAnchor editAs="absolute">
    <xdr:from>
      <xdr:col>10</xdr:col>
      <xdr:colOff>247650</xdr:colOff>
      <xdr:row>1</xdr:row>
      <xdr:rowOff>142875</xdr:rowOff>
    </xdr:from>
    <xdr:to>
      <xdr:col>12</xdr:col>
      <xdr:colOff>108450</xdr:colOff>
      <xdr:row>2</xdr:row>
      <xdr:rowOff>13875</xdr:rowOff>
    </xdr:to>
    <xdr:sp macro="" textlink="">
      <xdr:nvSpPr>
        <xdr:cNvPr id="25" name="Retângulo 24">
          <a:hlinkClick xmlns:r="http://schemas.openxmlformats.org/officeDocument/2006/relationships" r:id="rId10"/>
          <a:extLst>
            <a:ext uri="{FF2B5EF4-FFF2-40B4-BE49-F238E27FC236}">
              <a16:creationId xmlns:a16="http://schemas.microsoft.com/office/drawing/2014/main" id="{00000000-0008-0000-2A00-000019000000}"/>
            </a:ext>
          </a:extLst>
        </xdr:cNvPr>
        <xdr:cNvSpPr/>
      </xdr:nvSpPr>
      <xdr:spPr>
        <a:xfrm>
          <a:off x="53530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Atividades</a:t>
          </a:r>
        </a:p>
      </xdr:txBody>
    </xdr: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26" name="Retângulo 25">
          <a:hlinkClick xmlns:r="http://schemas.openxmlformats.org/officeDocument/2006/relationships" r:id="rId11"/>
          <a:extLst>
            <a:ext uri="{FF2B5EF4-FFF2-40B4-BE49-F238E27FC236}">
              <a16:creationId xmlns:a16="http://schemas.microsoft.com/office/drawing/2014/main" id="{00000000-0008-0000-2A00-00001A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Cadastrais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27" name="Retângulo 26">
          <a:hlinkClick xmlns:r="http://schemas.openxmlformats.org/officeDocument/2006/relationships" r:id="rId2"/>
          <a:extLst>
            <a:ext uri="{FF2B5EF4-FFF2-40B4-BE49-F238E27FC236}">
              <a16:creationId xmlns:a16="http://schemas.microsoft.com/office/drawing/2014/main" id="{00000000-0008-0000-2A00-00001B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Informações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2B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2B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2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B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B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2B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9" name="Retângulo 18">
          <a:hlinkClick xmlns:r="http://schemas.openxmlformats.org/officeDocument/2006/relationships" r:id="rId11"/>
          <a:extLst>
            <a:ext uri="{FF2B5EF4-FFF2-40B4-BE49-F238E27FC236}">
              <a16:creationId xmlns:a16="http://schemas.microsoft.com/office/drawing/2014/main" id="{00000000-0008-0000-2B00-000013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20" name="Retângulo 19">
          <a:hlinkClick xmlns:r="http://schemas.openxmlformats.org/officeDocument/2006/relationships" r:id="rId12"/>
          <a:extLst>
            <a:ext uri="{FF2B5EF4-FFF2-40B4-BE49-F238E27FC236}">
              <a16:creationId xmlns:a16="http://schemas.microsoft.com/office/drawing/2014/main" id="{00000000-0008-0000-2B00-000014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48" name="Retângulo 47">
          <a:hlinkClick xmlns:r="http://schemas.openxmlformats.org/officeDocument/2006/relationships" r:id="rId13"/>
          <a:extLst>
            <a:ext uri="{FF2B5EF4-FFF2-40B4-BE49-F238E27FC236}">
              <a16:creationId xmlns:a16="http://schemas.microsoft.com/office/drawing/2014/main" id="{00000000-0008-0000-2B00-000030000000}"/>
            </a:ext>
          </a:extLst>
        </xdr:cNvPr>
        <xdr:cNvSpPr/>
      </xdr:nvSpPr>
      <xdr:spPr>
        <a:xfrm>
          <a:off x="33242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49" name="Retângulo 48">
          <a:hlinkClick xmlns:r="http://schemas.openxmlformats.org/officeDocument/2006/relationships" r:id="rId14"/>
          <a:extLst>
            <a:ext uri="{FF2B5EF4-FFF2-40B4-BE49-F238E27FC236}">
              <a16:creationId xmlns:a16="http://schemas.microsoft.com/office/drawing/2014/main" id="{00000000-0008-0000-2B00-000031000000}"/>
            </a:ext>
          </a:extLst>
        </xdr:cNvPr>
        <xdr:cNvSpPr/>
      </xdr:nvSpPr>
      <xdr:spPr>
        <a:xfrm>
          <a:off x="25431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50" name="Retângulo 49">
          <a:hlinkClick xmlns:r="http://schemas.openxmlformats.org/officeDocument/2006/relationships" r:id="rId15"/>
          <a:extLst>
            <a:ext uri="{FF2B5EF4-FFF2-40B4-BE49-F238E27FC236}">
              <a16:creationId xmlns:a16="http://schemas.microsoft.com/office/drawing/2014/main" id="{00000000-0008-0000-2B00-000032000000}"/>
            </a:ext>
          </a:extLst>
        </xdr:cNvPr>
        <xdr:cNvSpPr/>
      </xdr:nvSpPr>
      <xdr:spPr>
        <a:xfrm>
          <a:off x="4876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51" name="Retângulo 50">
          <a:hlinkClick xmlns:r="http://schemas.openxmlformats.org/officeDocument/2006/relationships" r:id="rId16"/>
          <a:extLst>
            <a:ext uri="{FF2B5EF4-FFF2-40B4-BE49-F238E27FC236}">
              <a16:creationId xmlns:a16="http://schemas.microsoft.com/office/drawing/2014/main" id="{00000000-0008-0000-2B00-000033000000}"/>
            </a:ext>
          </a:extLst>
        </xdr:cNvPr>
        <xdr:cNvSpPr/>
      </xdr:nvSpPr>
      <xdr:spPr>
        <a:xfrm>
          <a:off x="41052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52" name="Retângulo 51">
          <a:hlinkClick xmlns:r="http://schemas.openxmlformats.org/officeDocument/2006/relationships" r:id="rId17"/>
          <a:extLst>
            <a:ext uri="{FF2B5EF4-FFF2-40B4-BE49-F238E27FC236}">
              <a16:creationId xmlns:a16="http://schemas.microsoft.com/office/drawing/2014/main" id="{00000000-0008-0000-2B00-000034000000}"/>
            </a:ext>
          </a:extLst>
        </xdr:cNvPr>
        <xdr:cNvSpPr/>
      </xdr:nvSpPr>
      <xdr:spPr>
        <a:xfrm>
          <a:off x="9810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53" name="Retângulo 52">
          <a:hlinkClick xmlns:r="http://schemas.openxmlformats.org/officeDocument/2006/relationships" r:id="rId3"/>
          <a:extLst>
            <a:ext uri="{FF2B5EF4-FFF2-40B4-BE49-F238E27FC236}">
              <a16:creationId xmlns:a16="http://schemas.microsoft.com/office/drawing/2014/main" id="{00000000-0008-0000-2B00-000035000000}"/>
            </a:ext>
          </a:extLst>
        </xdr:cNvPr>
        <xdr:cNvSpPr/>
      </xdr:nvSpPr>
      <xdr:spPr>
        <a:xfrm>
          <a:off x="228600"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54" name="Retângulo 53">
          <a:hlinkClick xmlns:r="http://schemas.openxmlformats.org/officeDocument/2006/relationships" r:id="rId18"/>
          <a:extLst>
            <a:ext uri="{FF2B5EF4-FFF2-40B4-BE49-F238E27FC236}">
              <a16:creationId xmlns:a16="http://schemas.microsoft.com/office/drawing/2014/main" id="{00000000-0008-0000-2B00-000036000000}"/>
            </a:ext>
          </a:extLst>
        </xdr:cNvPr>
        <xdr:cNvSpPr/>
      </xdr:nvSpPr>
      <xdr:spPr>
        <a:xfrm>
          <a:off x="17621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55" name="Retângulo 54">
          <a:hlinkClick xmlns:r="http://schemas.openxmlformats.org/officeDocument/2006/relationships" r:id="rId19"/>
          <a:extLst>
            <a:ext uri="{FF2B5EF4-FFF2-40B4-BE49-F238E27FC236}">
              <a16:creationId xmlns:a16="http://schemas.microsoft.com/office/drawing/2014/main" id="{00000000-0008-0000-2B00-000037000000}"/>
            </a:ext>
          </a:extLst>
        </xdr:cNvPr>
        <xdr:cNvSpPr/>
      </xdr:nvSpPr>
      <xdr:spPr>
        <a:xfrm>
          <a:off x="72199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56" name="Retângulo 55">
          <a:hlinkClick xmlns:r="http://schemas.openxmlformats.org/officeDocument/2006/relationships" r:id="rId20"/>
          <a:extLst>
            <a:ext uri="{FF2B5EF4-FFF2-40B4-BE49-F238E27FC236}">
              <a16:creationId xmlns:a16="http://schemas.microsoft.com/office/drawing/2014/main" id="{00000000-0008-0000-2B00-000038000000}"/>
            </a:ext>
          </a:extLst>
        </xdr:cNvPr>
        <xdr:cNvSpPr/>
      </xdr:nvSpPr>
      <xdr:spPr>
        <a:xfrm>
          <a:off x="64389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2B00-000039000000}"/>
            </a:ext>
          </a:extLst>
        </xdr:cNvPr>
        <xdr:cNvSpPr/>
      </xdr:nvSpPr>
      <xdr:spPr>
        <a:xfrm>
          <a:off x="87820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58" name="Retângulo 57">
          <a:hlinkClick xmlns:r="http://schemas.openxmlformats.org/officeDocument/2006/relationships" r:id="rId22"/>
          <a:extLst>
            <a:ext uri="{FF2B5EF4-FFF2-40B4-BE49-F238E27FC236}">
              <a16:creationId xmlns:a16="http://schemas.microsoft.com/office/drawing/2014/main" id="{00000000-0008-0000-2B00-00003A000000}"/>
            </a:ext>
          </a:extLst>
        </xdr:cNvPr>
        <xdr:cNvSpPr/>
      </xdr:nvSpPr>
      <xdr:spPr>
        <a:xfrm>
          <a:off x="80010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59" name="Retângulo 58">
          <a:hlinkClick xmlns:r="http://schemas.openxmlformats.org/officeDocument/2006/relationships" r:id="rId23"/>
          <a:extLst>
            <a:ext uri="{FF2B5EF4-FFF2-40B4-BE49-F238E27FC236}">
              <a16:creationId xmlns:a16="http://schemas.microsoft.com/office/drawing/2014/main" id="{00000000-0008-0000-2B00-00003B000000}"/>
            </a:ext>
          </a:extLst>
        </xdr:cNvPr>
        <xdr:cNvSpPr/>
      </xdr:nvSpPr>
      <xdr:spPr>
        <a:xfrm>
          <a:off x="5657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mc:AlternateContent xmlns:mc="http://schemas.openxmlformats.org/markup-compatibility/2006">
    <mc:Choice xmlns:a14="http://schemas.microsoft.com/office/drawing/2010/main" Requires="a14">
      <xdr:twoCellAnchor editAs="absolute">
        <xdr:from>
          <xdr:col>2</xdr:col>
          <xdr:colOff>0</xdr:colOff>
          <xdr:row>3</xdr:row>
          <xdr:rowOff>152400</xdr:rowOff>
        </xdr:from>
        <xdr:to>
          <xdr:col>18</xdr:col>
          <xdr:colOff>476250</xdr:colOff>
          <xdr:row>3</xdr:row>
          <xdr:rowOff>847725</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2B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2</xdr:col>
      <xdr:colOff>9524</xdr:colOff>
      <xdr:row>2</xdr:row>
      <xdr:rowOff>476250</xdr:rowOff>
    </xdr:from>
    <xdr:to>
      <xdr:col>9</xdr:col>
      <xdr:colOff>65699</xdr:colOff>
      <xdr:row>2</xdr:row>
      <xdr:rowOff>476250</xdr:rowOff>
    </xdr:to>
    <xdr:cxnSp macro="">
      <xdr:nvCxnSpPr>
        <xdr:cNvPr id="61" name="Conector reto 60">
          <a:extLst>
            <a:ext uri="{FF2B5EF4-FFF2-40B4-BE49-F238E27FC236}">
              <a16:creationId xmlns:a16="http://schemas.microsoft.com/office/drawing/2014/main" id="{00000000-0008-0000-2B00-00003D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62" name="Conector reto 61">
          <a:extLst>
            <a:ext uri="{FF2B5EF4-FFF2-40B4-BE49-F238E27FC236}">
              <a16:creationId xmlns:a16="http://schemas.microsoft.com/office/drawing/2014/main" id="{00000000-0008-0000-2B00-00003E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63" name="Conector reto 62">
          <a:extLst>
            <a:ext uri="{FF2B5EF4-FFF2-40B4-BE49-F238E27FC236}">
              <a16:creationId xmlns:a16="http://schemas.microsoft.com/office/drawing/2014/main" id="{00000000-0008-0000-2B00-00003F000000}"/>
            </a:ext>
          </a:extLst>
        </xdr:cNvPr>
        <xdr:cNvCxnSpPr/>
      </xdr:nvCxnSpPr>
      <xdr:spPr>
        <a:xfrm flipV="1">
          <a:off x="17335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64" name="Conector reto 63">
          <a:extLst>
            <a:ext uri="{FF2B5EF4-FFF2-40B4-BE49-F238E27FC236}">
              <a16:creationId xmlns:a16="http://schemas.microsoft.com/office/drawing/2014/main" id="{00000000-0008-0000-2B00-000040000000}"/>
            </a:ext>
          </a:extLst>
        </xdr:cNvPr>
        <xdr:cNvCxnSpPr/>
      </xdr:nvCxnSpPr>
      <xdr:spPr>
        <a:xfrm flipV="1">
          <a:off x="25145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65" name="Conector reto 64">
          <a:extLst>
            <a:ext uri="{FF2B5EF4-FFF2-40B4-BE49-F238E27FC236}">
              <a16:creationId xmlns:a16="http://schemas.microsoft.com/office/drawing/2014/main" id="{00000000-0008-0000-2B00-000041000000}"/>
            </a:ext>
          </a:extLst>
        </xdr:cNvPr>
        <xdr:cNvCxnSpPr/>
      </xdr:nvCxnSpPr>
      <xdr:spPr>
        <a:xfrm flipV="1">
          <a:off x="32956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66" name="Conector reto 65">
          <a:extLst>
            <a:ext uri="{FF2B5EF4-FFF2-40B4-BE49-F238E27FC236}">
              <a16:creationId xmlns:a16="http://schemas.microsoft.com/office/drawing/2014/main" id="{00000000-0008-0000-2B00-000042000000}"/>
            </a:ext>
          </a:extLst>
        </xdr:cNvPr>
        <xdr:cNvCxnSpPr/>
      </xdr:nvCxnSpPr>
      <xdr:spPr>
        <a:xfrm flipV="1">
          <a:off x="40766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67" name="Conector reto 66">
          <a:extLst>
            <a:ext uri="{FF2B5EF4-FFF2-40B4-BE49-F238E27FC236}">
              <a16:creationId xmlns:a16="http://schemas.microsoft.com/office/drawing/2014/main" id="{00000000-0008-0000-2B00-000043000000}"/>
            </a:ext>
          </a:extLst>
        </xdr:cNvPr>
        <xdr:cNvCxnSpPr/>
      </xdr:nvCxnSpPr>
      <xdr:spPr>
        <a:xfrm flipV="1">
          <a:off x="48577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68" name="Conector reto 67">
          <a:extLst>
            <a:ext uri="{FF2B5EF4-FFF2-40B4-BE49-F238E27FC236}">
              <a16:creationId xmlns:a16="http://schemas.microsoft.com/office/drawing/2014/main" id="{00000000-0008-0000-2B00-000044000000}"/>
            </a:ext>
          </a:extLst>
        </xdr:cNvPr>
        <xdr:cNvCxnSpPr/>
      </xdr:nvCxnSpPr>
      <xdr:spPr>
        <a:xfrm flipV="1">
          <a:off x="5629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69" name="Conector reto 68">
          <a:extLst>
            <a:ext uri="{FF2B5EF4-FFF2-40B4-BE49-F238E27FC236}">
              <a16:creationId xmlns:a16="http://schemas.microsoft.com/office/drawing/2014/main" id="{00000000-0008-0000-2B00-000045000000}"/>
            </a:ext>
          </a:extLst>
        </xdr:cNvPr>
        <xdr:cNvCxnSpPr/>
      </xdr:nvCxnSpPr>
      <xdr:spPr>
        <a:xfrm flipV="1">
          <a:off x="6410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70" name="Conector reto 69">
          <a:extLst>
            <a:ext uri="{FF2B5EF4-FFF2-40B4-BE49-F238E27FC236}">
              <a16:creationId xmlns:a16="http://schemas.microsoft.com/office/drawing/2014/main" id="{00000000-0008-0000-2B00-000046000000}"/>
            </a:ext>
          </a:extLst>
        </xdr:cNvPr>
        <xdr:cNvCxnSpPr/>
      </xdr:nvCxnSpPr>
      <xdr:spPr>
        <a:xfrm flipV="1">
          <a:off x="71913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71" name="Conector reto 70">
          <a:extLst>
            <a:ext uri="{FF2B5EF4-FFF2-40B4-BE49-F238E27FC236}">
              <a16:creationId xmlns:a16="http://schemas.microsoft.com/office/drawing/2014/main" id="{00000000-0008-0000-2B00-000047000000}"/>
            </a:ext>
          </a:extLst>
        </xdr:cNvPr>
        <xdr:cNvCxnSpPr/>
      </xdr:nvCxnSpPr>
      <xdr:spPr>
        <a:xfrm flipV="1">
          <a:off x="79724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72" name="Conector reto 71">
          <a:extLst>
            <a:ext uri="{FF2B5EF4-FFF2-40B4-BE49-F238E27FC236}">
              <a16:creationId xmlns:a16="http://schemas.microsoft.com/office/drawing/2014/main" id="{00000000-0008-0000-2B00-000048000000}"/>
            </a:ext>
          </a:extLst>
        </xdr:cNvPr>
        <xdr:cNvCxnSpPr/>
      </xdr:nvCxnSpPr>
      <xdr:spPr>
        <a:xfrm flipV="1">
          <a:off x="87534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73" name="Conector reto 72">
          <a:extLst>
            <a:ext uri="{FF2B5EF4-FFF2-40B4-BE49-F238E27FC236}">
              <a16:creationId xmlns:a16="http://schemas.microsoft.com/office/drawing/2014/main" id="{00000000-0008-0000-2B00-000049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28575</xdr:colOff>
      <xdr:row>3</xdr:row>
      <xdr:rowOff>409575</xdr:rowOff>
    </xdr:from>
    <xdr:to>
      <xdr:col>3</xdr:col>
      <xdr:colOff>1564629</xdr:colOff>
      <xdr:row>3</xdr:row>
      <xdr:rowOff>642780</xdr:rowOff>
    </xdr:to>
    <xdr:sp macro="" textlink="">
      <xdr:nvSpPr>
        <xdr:cNvPr id="46" name="CaixaDeTexto 45">
          <a:extLst>
            <a:ext uri="{FF2B5EF4-FFF2-40B4-BE49-F238E27FC236}">
              <a16:creationId xmlns:a16="http://schemas.microsoft.com/office/drawing/2014/main" id="{00000000-0008-0000-2B00-00002E000000}"/>
            </a:ext>
          </a:extLst>
        </xdr:cNvPr>
        <xdr:cNvSpPr txBox="1"/>
      </xdr:nvSpPr>
      <xdr:spPr>
        <a:xfrm>
          <a:off x="257175" y="1733550"/>
          <a:ext cx="271715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solidFill>
                <a:schemeClr val="tx1"/>
              </a:solidFill>
            </a:rPr>
            <a:t>Em relação</a:t>
          </a:r>
          <a:r>
            <a:rPr lang="pt-BR" sz="900" baseline="0">
              <a:solidFill>
                <a:schemeClr val="tx1"/>
              </a:solidFill>
            </a:rPr>
            <a:t> a Folha de Pagamento, prefiro a opção de:</a:t>
          </a:r>
          <a:endParaRPr lang="pt-BR" sz="9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absolute">
        <xdr:from>
          <xdr:col>3</xdr:col>
          <xdr:colOff>1628775</xdr:colOff>
          <xdr:row>3</xdr:row>
          <xdr:rowOff>419100</xdr:rowOff>
        </xdr:from>
        <xdr:to>
          <xdr:col>5</xdr:col>
          <xdr:colOff>314325</xdr:colOff>
          <xdr:row>3</xdr:row>
          <xdr:rowOff>628650</xdr:rowOff>
        </xdr:to>
        <xdr:sp macro="" textlink="">
          <xdr:nvSpPr>
            <xdr:cNvPr id="11267" name="Option Button 3" hidden="1">
              <a:extLst>
                <a:ext uri="{63B3BB69-23CF-44E3-9099-C40C66FF867C}">
                  <a14:compatExt spid="_x0000_s11267"/>
                </a:ext>
                <a:ext uri="{FF2B5EF4-FFF2-40B4-BE49-F238E27FC236}">
                  <a16:creationId xmlns:a16="http://schemas.microsoft.com/office/drawing/2014/main" id="{00000000-0008-0000-2B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Preencher somente os valores totais.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400050</xdr:colOff>
          <xdr:row>3</xdr:row>
          <xdr:rowOff>419100</xdr:rowOff>
        </xdr:from>
        <xdr:to>
          <xdr:col>7</xdr:col>
          <xdr:colOff>228600</xdr:colOff>
          <xdr:row>3</xdr:row>
          <xdr:rowOff>628650</xdr:rowOff>
        </xdr:to>
        <xdr:sp macro="" textlink="">
          <xdr:nvSpPr>
            <xdr:cNvPr id="11268" name="Option Button 4" hidden="1">
              <a:extLst>
                <a:ext uri="{63B3BB69-23CF-44E3-9099-C40C66FF867C}">
                  <a14:compatExt spid="_x0000_s11268"/>
                </a:ext>
                <a:ext uri="{FF2B5EF4-FFF2-40B4-BE49-F238E27FC236}">
                  <a16:creationId xmlns:a16="http://schemas.microsoft.com/office/drawing/2014/main" id="{00000000-0008-0000-2B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Fazer o preenchimento por salários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971550</xdr:rowOff>
        </xdr:from>
        <xdr:to>
          <xdr:col>18</xdr:col>
          <xdr:colOff>476250</xdr:colOff>
          <xdr:row>7</xdr:row>
          <xdr:rowOff>190500</xdr:rowOff>
        </xdr:to>
        <xdr:sp macro="" textlink="">
          <xdr:nvSpPr>
            <xdr:cNvPr id="11269" name="Group Box 5" hidden="1">
              <a:extLst>
                <a:ext uri="{63B3BB69-23CF-44E3-9099-C40C66FF867C}">
                  <a14:compatExt spid="_x0000_s11269"/>
                </a:ext>
                <a:ext uri="{FF2B5EF4-FFF2-40B4-BE49-F238E27FC236}">
                  <a16:creationId xmlns:a16="http://schemas.microsoft.com/office/drawing/2014/main" id="{00000000-0008-0000-2B00-000005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60" name="Retângulo 59">
          <a:hlinkClick xmlns:r="http://schemas.openxmlformats.org/officeDocument/2006/relationships" r:id="rId24"/>
          <a:extLst>
            <a:ext uri="{FF2B5EF4-FFF2-40B4-BE49-F238E27FC236}">
              <a16:creationId xmlns:a16="http://schemas.microsoft.com/office/drawing/2014/main" id="{00000000-0008-0000-2B00-00003C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8</xdr:col>
      <xdr:colOff>923925</xdr:colOff>
      <xdr:row>3</xdr:row>
      <xdr:rowOff>304800</xdr:rowOff>
    </xdr:from>
    <xdr:to>
      <xdr:col>18</xdr:col>
      <xdr:colOff>279333</xdr:colOff>
      <xdr:row>3</xdr:row>
      <xdr:rowOff>710167</xdr:rowOff>
    </xdr:to>
    <xdr:sp macro="" textlink="">
      <xdr:nvSpPr>
        <xdr:cNvPr id="18" name="CaixaDeTexto 17">
          <a:extLst>
            <a:ext uri="{FF2B5EF4-FFF2-40B4-BE49-F238E27FC236}">
              <a16:creationId xmlns:a16="http://schemas.microsoft.com/office/drawing/2014/main" id="{00000000-0008-0000-2B00-000012000000}"/>
            </a:ext>
          </a:extLst>
        </xdr:cNvPr>
        <xdr:cNvSpPr txBox="1"/>
      </xdr:nvSpPr>
      <xdr:spPr>
        <a:xfrm>
          <a:off x="9172575" y="1628775"/>
          <a:ext cx="3098733"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Não</a:t>
          </a:r>
          <a:r>
            <a:rPr lang="pt-BR" sz="1000" baseline="0">
              <a:solidFill>
                <a:srgbClr val="FB5A56"/>
              </a:solidFill>
            </a:rPr>
            <a:t> utilize o CTRL+C e CTRL+V nesse ambiente de folha </a:t>
          </a:r>
        </a:p>
        <a:p>
          <a:r>
            <a:rPr lang="pt-BR" sz="1000" baseline="0">
              <a:solidFill>
                <a:srgbClr val="FB5A56"/>
              </a:solidFill>
            </a:rPr>
            <a:t>para que não perca nenhuma configuração das células.</a:t>
          </a:r>
          <a:endParaRPr lang="pt-BR" sz="1000">
            <a:solidFill>
              <a:srgbClr val="FB5A56"/>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2C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2C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2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C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C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2C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2C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2C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38914" name="Group Box 2" hidden="1">
              <a:extLst>
                <a:ext uri="{63B3BB69-23CF-44E3-9099-C40C66FF867C}">
                  <a14:compatExt spid="_x0000_s38914"/>
                </a:ext>
                <a:ext uri="{FF2B5EF4-FFF2-40B4-BE49-F238E27FC236}">
                  <a16:creationId xmlns:a16="http://schemas.microsoft.com/office/drawing/2014/main" id="{00000000-0008-0000-2C00-000002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38916" name="Group Box 4" hidden="1">
              <a:extLst>
                <a:ext uri="{63B3BB69-23CF-44E3-9099-C40C66FF867C}">
                  <a14:compatExt spid="_x0000_s38916"/>
                </a:ext>
                <a:ext uri="{FF2B5EF4-FFF2-40B4-BE49-F238E27FC236}">
                  <a16:creationId xmlns:a16="http://schemas.microsoft.com/office/drawing/2014/main" id="{00000000-0008-0000-2C00-0000049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2C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2C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2C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2C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2C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2C00-000018000000}"/>
            </a:ext>
          </a:extLst>
        </xdr:cNvPr>
        <xdr:cNvSpPr/>
      </xdr:nvSpPr>
      <xdr:spPr>
        <a:xfrm>
          <a:off x="1009650"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2C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2C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2C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2C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2C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2C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2C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2C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2C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2C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2C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2C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2C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2C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2C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2C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2C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2C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2C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2C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24.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2D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2D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2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D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D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2D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2D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2D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39938" name="Group Box 2" hidden="1">
              <a:extLst>
                <a:ext uri="{63B3BB69-23CF-44E3-9099-C40C66FF867C}">
                  <a14:compatExt spid="_x0000_s39938"/>
                </a:ext>
                <a:ext uri="{FF2B5EF4-FFF2-40B4-BE49-F238E27FC236}">
                  <a16:creationId xmlns:a16="http://schemas.microsoft.com/office/drawing/2014/main" id="{00000000-0008-0000-2D00-000002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39940" name="Group Box 4" hidden="1">
              <a:extLst>
                <a:ext uri="{63B3BB69-23CF-44E3-9099-C40C66FF867C}">
                  <a14:compatExt spid="_x0000_s39940"/>
                </a:ext>
                <a:ext uri="{FF2B5EF4-FFF2-40B4-BE49-F238E27FC236}">
                  <a16:creationId xmlns:a16="http://schemas.microsoft.com/office/drawing/2014/main" id="{00000000-0008-0000-2D00-0000049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2D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2D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2D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2D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2D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2D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2D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2D00-00001A000000}"/>
            </a:ext>
          </a:extLst>
        </xdr:cNvPr>
        <xdr:cNvSpPr/>
      </xdr:nvSpPr>
      <xdr:spPr>
        <a:xfrm>
          <a:off x="1790700"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2D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2D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2D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2D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2D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2D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2D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2D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2D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2D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2D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2D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2D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2D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2D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2D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2D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2D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25.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2E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2E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2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E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E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2E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2E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2E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0962" name="Group Box 2" hidden="1">
              <a:extLst>
                <a:ext uri="{63B3BB69-23CF-44E3-9099-C40C66FF867C}">
                  <a14:compatExt spid="_x0000_s40962"/>
                </a:ext>
                <a:ext uri="{FF2B5EF4-FFF2-40B4-BE49-F238E27FC236}">
                  <a16:creationId xmlns:a16="http://schemas.microsoft.com/office/drawing/2014/main" id="{00000000-0008-0000-2E00-000002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0964" name="Group Box 4" hidden="1">
              <a:extLst>
                <a:ext uri="{63B3BB69-23CF-44E3-9099-C40C66FF867C}">
                  <a14:compatExt spid="_x0000_s40964"/>
                </a:ext>
                <a:ext uri="{FF2B5EF4-FFF2-40B4-BE49-F238E27FC236}">
                  <a16:creationId xmlns:a16="http://schemas.microsoft.com/office/drawing/2014/main" id="{00000000-0008-0000-2E00-000004A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2E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2E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2E00-000015000000}"/>
            </a:ext>
          </a:extLst>
        </xdr:cNvPr>
        <xdr:cNvSpPr/>
      </xdr:nvSpPr>
      <xdr:spPr>
        <a:xfrm>
          <a:off x="2571750"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2E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2E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2E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2E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2E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2E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2E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2E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2E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2E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2E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2E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2E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2E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2E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2E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2E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2E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2E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2E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2E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2E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2E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26.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2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2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2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2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2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2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2F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2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2F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2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2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2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2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2F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2F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2F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2F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2F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1986" name="Group Box 2" hidden="1">
              <a:extLst>
                <a:ext uri="{63B3BB69-23CF-44E3-9099-C40C66FF867C}">
                  <a14:compatExt spid="_x0000_s41986"/>
                </a:ext>
                <a:ext uri="{FF2B5EF4-FFF2-40B4-BE49-F238E27FC236}">
                  <a16:creationId xmlns:a16="http://schemas.microsoft.com/office/drawing/2014/main" id="{00000000-0008-0000-2F00-000002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1988" name="Group Box 4" hidden="1">
              <a:extLst>
                <a:ext uri="{63B3BB69-23CF-44E3-9099-C40C66FF867C}">
                  <a14:compatExt spid="_x0000_s41988"/>
                </a:ext>
                <a:ext uri="{FF2B5EF4-FFF2-40B4-BE49-F238E27FC236}">
                  <a16:creationId xmlns:a16="http://schemas.microsoft.com/office/drawing/2014/main" id="{00000000-0008-0000-2F00-000004A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2F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2F00-000014000000}"/>
            </a:ext>
          </a:extLst>
        </xdr:cNvPr>
        <xdr:cNvSpPr/>
      </xdr:nvSpPr>
      <xdr:spPr>
        <a:xfrm>
          <a:off x="3352800"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2F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2F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2F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2F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2F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2F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2F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2F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2F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2F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2F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2F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2F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2F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2F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2F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2F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2F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2F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2F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2F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2F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2F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2F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27.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30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0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0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0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0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0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0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3010" name="Group Box 2" hidden="1">
              <a:extLst>
                <a:ext uri="{63B3BB69-23CF-44E3-9099-C40C66FF867C}">
                  <a14:compatExt spid="_x0000_s43010"/>
                </a:ext>
                <a:ext uri="{FF2B5EF4-FFF2-40B4-BE49-F238E27FC236}">
                  <a16:creationId xmlns:a16="http://schemas.microsoft.com/office/drawing/2014/main" id="{00000000-0008-0000-3000-000002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3012" name="Group Box 4" hidden="1">
              <a:extLst>
                <a:ext uri="{63B3BB69-23CF-44E3-9099-C40C66FF867C}">
                  <a14:compatExt spid="_x0000_s43012"/>
                </a:ext>
                <a:ext uri="{FF2B5EF4-FFF2-40B4-BE49-F238E27FC236}">
                  <a16:creationId xmlns:a16="http://schemas.microsoft.com/office/drawing/2014/main" id="{00000000-0008-0000-3000-000004A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30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30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30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30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3000-000017000000}"/>
            </a:ext>
          </a:extLst>
        </xdr:cNvPr>
        <xdr:cNvSpPr/>
      </xdr:nvSpPr>
      <xdr:spPr>
        <a:xfrm>
          <a:off x="4133850"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30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30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30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30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30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30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30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30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30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30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30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30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30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30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30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30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30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30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30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30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30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28.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31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1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1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1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1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1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1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4034" name="Group Box 2" hidden="1">
              <a:extLst>
                <a:ext uri="{63B3BB69-23CF-44E3-9099-C40C66FF867C}">
                  <a14:compatExt spid="_x0000_s44034"/>
                </a:ext>
                <a:ext uri="{FF2B5EF4-FFF2-40B4-BE49-F238E27FC236}">
                  <a16:creationId xmlns:a16="http://schemas.microsoft.com/office/drawing/2014/main" id="{00000000-0008-0000-3100-000002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4036" name="Group Box 4" hidden="1">
              <a:extLst>
                <a:ext uri="{63B3BB69-23CF-44E3-9099-C40C66FF867C}">
                  <a14:compatExt spid="_x0000_s44036"/>
                </a:ext>
                <a:ext uri="{FF2B5EF4-FFF2-40B4-BE49-F238E27FC236}">
                  <a16:creationId xmlns:a16="http://schemas.microsoft.com/office/drawing/2014/main" id="{00000000-0008-0000-3100-000004A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31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31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31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3100-000016000000}"/>
            </a:ext>
          </a:extLst>
        </xdr:cNvPr>
        <xdr:cNvSpPr/>
      </xdr:nvSpPr>
      <xdr:spPr>
        <a:xfrm>
          <a:off x="4905375"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31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31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31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31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31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31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31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31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31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31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31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31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31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31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31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31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31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31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31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31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31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31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29.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32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2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2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2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2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2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2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5058" name="Group Box 2" hidden="1">
              <a:extLst>
                <a:ext uri="{63B3BB69-23CF-44E3-9099-C40C66FF867C}">
                  <a14:compatExt spid="_x0000_s45058"/>
                </a:ext>
                <a:ext uri="{FF2B5EF4-FFF2-40B4-BE49-F238E27FC236}">
                  <a16:creationId xmlns:a16="http://schemas.microsoft.com/office/drawing/2014/main" id="{00000000-0008-0000-3200-000002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5060" name="Group Box 4" hidden="1">
              <a:extLst>
                <a:ext uri="{63B3BB69-23CF-44E3-9099-C40C66FF867C}">
                  <a14:compatExt spid="_x0000_s45060"/>
                </a:ext>
                <a:ext uri="{FF2B5EF4-FFF2-40B4-BE49-F238E27FC236}">
                  <a16:creationId xmlns:a16="http://schemas.microsoft.com/office/drawing/2014/main" id="{00000000-0008-0000-3200-000004B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32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32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32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32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32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32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32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32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32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32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32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32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3200-00001F000000}"/>
            </a:ext>
          </a:extLst>
        </xdr:cNvPr>
        <xdr:cNvSpPr/>
      </xdr:nvSpPr>
      <xdr:spPr>
        <a:xfrm>
          <a:off x="5686425"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32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32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32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32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32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32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32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32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32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32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32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32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32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30.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33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3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3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3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3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3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3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6082" name="Group Box 2" hidden="1">
              <a:extLst>
                <a:ext uri="{63B3BB69-23CF-44E3-9099-C40C66FF867C}">
                  <a14:compatExt spid="_x0000_s46082"/>
                </a:ext>
                <a:ext uri="{FF2B5EF4-FFF2-40B4-BE49-F238E27FC236}">
                  <a16:creationId xmlns:a16="http://schemas.microsoft.com/office/drawing/2014/main" id="{00000000-0008-0000-3300-000002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6084" name="Group Box 4" hidden="1">
              <a:extLst>
                <a:ext uri="{63B3BB69-23CF-44E3-9099-C40C66FF867C}">
                  <a14:compatExt spid="_x0000_s46084"/>
                </a:ext>
                <a:ext uri="{FF2B5EF4-FFF2-40B4-BE49-F238E27FC236}">
                  <a16:creationId xmlns:a16="http://schemas.microsoft.com/office/drawing/2014/main" id="{00000000-0008-0000-3300-000004B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33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33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33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33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33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33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33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33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33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3300-00001C000000}"/>
            </a:ext>
          </a:extLst>
        </xdr:cNvPr>
        <xdr:cNvSpPr/>
      </xdr:nvSpPr>
      <xdr:spPr>
        <a:xfrm>
          <a:off x="6467475"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33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33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33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33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33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33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33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33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33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33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33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33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33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33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33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33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31.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34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4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4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4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4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4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4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4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4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4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4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7107" name="Group Box 3" hidden="1">
              <a:extLst>
                <a:ext uri="{63B3BB69-23CF-44E3-9099-C40C66FF867C}">
                  <a14:compatExt spid="_x0000_s47107"/>
                </a:ext>
                <a:ext uri="{FF2B5EF4-FFF2-40B4-BE49-F238E27FC236}">
                  <a16:creationId xmlns:a16="http://schemas.microsoft.com/office/drawing/2014/main" id="{00000000-0008-0000-3400-000003B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7109" name="Group Box 5" hidden="1">
              <a:extLst>
                <a:ext uri="{63B3BB69-23CF-44E3-9099-C40C66FF867C}">
                  <a14:compatExt spid="_x0000_s47109"/>
                </a:ext>
                <a:ext uri="{FF2B5EF4-FFF2-40B4-BE49-F238E27FC236}">
                  <a16:creationId xmlns:a16="http://schemas.microsoft.com/office/drawing/2014/main" id="{00000000-0008-0000-3400-000005B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34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34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34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34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34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34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34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34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3400-00001B000000}"/>
            </a:ext>
          </a:extLst>
        </xdr:cNvPr>
        <xdr:cNvSpPr/>
      </xdr:nvSpPr>
      <xdr:spPr>
        <a:xfrm>
          <a:off x="7248525"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34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34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34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34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34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34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34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34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34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34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34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34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34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34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34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34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34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32.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35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5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5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5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5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5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5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5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5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5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5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5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8130" name="Group Box 2" hidden="1">
              <a:extLst>
                <a:ext uri="{63B3BB69-23CF-44E3-9099-C40C66FF867C}">
                  <a14:compatExt spid="_x0000_s48130"/>
                </a:ext>
                <a:ext uri="{FF2B5EF4-FFF2-40B4-BE49-F238E27FC236}">
                  <a16:creationId xmlns:a16="http://schemas.microsoft.com/office/drawing/2014/main" id="{00000000-0008-0000-3500-000002B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8132" name="Group Box 4" hidden="1">
              <a:extLst>
                <a:ext uri="{63B3BB69-23CF-44E3-9099-C40C66FF867C}">
                  <a14:compatExt spid="_x0000_s48132"/>
                </a:ext>
                <a:ext uri="{FF2B5EF4-FFF2-40B4-BE49-F238E27FC236}">
                  <a16:creationId xmlns:a16="http://schemas.microsoft.com/office/drawing/2014/main" id="{00000000-0008-0000-3500-000004B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35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35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35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35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35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35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35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35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35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35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3500-00001D000000}"/>
            </a:ext>
          </a:extLst>
        </xdr:cNvPr>
        <xdr:cNvSpPr/>
      </xdr:nvSpPr>
      <xdr:spPr>
        <a:xfrm>
          <a:off x="88106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3500-00001E000000}"/>
            </a:ext>
          </a:extLst>
        </xdr:cNvPr>
        <xdr:cNvSpPr/>
      </xdr:nvSpPr>
      <xdr:spPr>
        <a:xfrm>
          <a:off x="8029575"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35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35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35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35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35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35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35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35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35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35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35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35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35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35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33.xml><?xml version="1.0" encoding="utf-8"?>
<xdr:wsDr xmlns:xdr="http://schemas.openxmlformats.org/drawingml/2006/spreadsheetDrawing" xmlns:a="http://schemas.openxmlformats.org/drawingml/2006/main">
  <xdr:twoCellAnchor editAs="absolute">
    <xdr:from>
      <xdr:col>3</xdr:col>
      <xdr:colOff>76200</xdr:colOff>
      <xdr:row>0</xdr:row>
      <xdr:rowOff>85725</xdr:rowOff>
    </xdr:from>
    <xdr:to>
      <xdr:col>3</xdr:col>
      <xdr:colOff>1156200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1181100</xdr:colOff>
      <xdr:row>0</xdr:row>
      <xdr:rowOff>85725</xdr:rowOff>
    </xdr:from>
    <xdr:to>
      <xdr:col>4</xdr:col>
      <xdr:colOff>213225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238125</xdr:colOff>
      <xdr:row>0</xdr:row>
      <xdr:rowOff>85725</xdr:rowOff>
    </xdr:from>
    <xdr:to>
      <xdr:col>5</xdr:col>
      <xdr:colOff>70350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152400</xdr:colOff>
      <xdr:row>0</xdr:row>
      <xdr:rowOff>85725</xdr:rowOff>
    </xdr:from>
    <xdr:to>
      <xdr:col>6</xdr:col>
      <xdr:colOff>1232400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9525</xdr:colOff>
      <xdr:row>0</xdr:row>
      <xdr:rowOff>85725</xdr:rowOff>
    </xdr:from>
    <xdr:to>
      <xdr:col>7</xdr:col>
      <xdr:colOff>1089525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7</xdr:col>
      <xdr:colOff>1114425</xdr:colOff>
      <xdr:row>0</xdr:row>
      <xdr:rowOff>85725</xdr:rowOff>
    </xdr:from>
    <xdr:to>
      <xdr:col>8</xdr:col>
      <xdr:colOff>946650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428625</xdr:colOff>
      <xdr:row>0</xdr:row>
      <xdr:rowOff>371475</xdr:rowOff>
    </xdr:from>
    <xdr:to>
      <xdr:col>4</xdr:col>
      <xdr:colOff>1148625</xdr:colOff>
      <xdr:row>0</xdr:row>
      <xdr:rowOff>388425</xdr:rowOff>
    </xdr:to>
    <xdr:sp macro="" textlink="">
      <xdr:nvSpPr>
        <xdr:cNvPr id="8" name="Retângulo 7">
          <a:extLst>
            <a:ext uri="{FF2B5EF4-FFF2-40B4-BE49-F238E27FC236}">
              <a16:creationId xmlns:a16="http://schemas.microsoft.com/office/drawing/2014/main" id="{00000000-0008-0000-36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5</xdr:col>
      <xdr:colOff>95250</xdr:colOff>
      <xdr:row>0</xdr:row>
      <xdr:rowOff>85725</xdr:rowOff>
    </xdr:from>
    <xdr:to>
      <xdr:col>6</xdr:col>
      <xdr:colOff>127500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641850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6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6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6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6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6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657225</xdr:colOff>
      <xdr:row>1</xdr:row>
      <xdr:rowOff>142875</xdr:rowOff>
    </xdr:from>
    <xdr:to>
      <xdr:col>3</xdr:col>
      <xdr:colOff>1737225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6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3</xdr:col>
      <xdr:colOff>1752600</xdr:colOff>
      <xdr:row>1</xdr:row>
      <xdr:rowOff>142875</xdr:rowOff>
    </xdr:from>
    <xdr:to>
      <xdr:col>4</xdr:col>
      <xdr:colOff>784725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6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4</xdr:col>
      <xdr:colOff>800100</xdr:colOff>
      <xdr:row>1</xdr:row>
      <xdr:rowOff>142875</xdr:rowOff>
    </xdr:from>
    <xdr:to>
      <xdr:col>5</xdr:col>
      <xdr:colOff>632325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6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5</xdr:col>
      <xdr:colOff>647700</xdr:colOff>
      <xdr:row>1</xdr:row>
      <xdr:rowOff>142875</xdr:rowOff>
    </xdr:from>
    <xdr:to>
      <xdr:col>6</xdr:col>
      <xdr:colOff>679950</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6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6</xdr:col>
      <xdr:colOff>695325</xdr:colOff>
      <xdr:row>1</xdr:row>
      <xdr:rowOff>142875</xdr:rowOff>
    </xdr:from>
    <xdr:to>
      <xdr:col>7</xdr:col>
      <xdr:colOff>527550</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6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9154" name="Group Box 2" hidden="1">
              <a:extLst>
                <a:ext uri="{63B3BB69-23CF-44E3-9099-C40C66FF867C}">
                  <a14:compatExt spid="_x0000_s49154"/>
                </a:ext>
                <a:ext uri="{FF2B5EF4-FFF2-40B4-BE49-F238E27FC236}">
                  <a16:creationId xmlns:a16="http://schemas.microsoft.com/office/drawing/2014/main" id="{00000000-0008-0000-3600-000002C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971550</xdr:rowOff>
        </xdr:from>
        <xdr:to>
          <xdr:col>18</xdr:col>
          <xdr:colOff>476250</xdr:colOff>
          <xdr:row>7</xdr:row>
          <xdr:rowOff>190500</xdr:rowOff>
        </xdr:to>
        <xdr:sp macro="" textlink="">
          <xdr:nvSpPr>
            <xdr:cNvPr id="49156" name="Group Box 4" hidden="1">
              <a:extLst>
                <a:ext uri="{63B3BB69-23CF-44E3-9099-C40C66FF867C}">
                  <a14:compatExt spid="_x0000_s49156"/>
                </a:ext>
                <a:ext uri="{FF2B5EF4-FFF2-40B4-BE49-F238E27FC236}">
                  <a16:creationId xmlns:a16="http://schemas.microsoft.com/office/drawing/2014/main" id="{00000000-0008-0000-3600-000004C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Saldos Consolidados</a:t>
              </a:r>
            </a:p>
          </xdr:txBody>
        </xdr:sp>
        <xdr:clientData/>
      </xdr:twoCellAnchor>
    </mc:Choice>
    <mc:Fallback/>
  </mc:AlternateContent>
  <xdr:twoCellAnchor editAs="absolute">
    <xdr:from>
      <xdr:col>7</xdr:col>
      <xdr:colOff>542925</xdr:colOff>
      <xdr:row>1</xdr:row>
      <xdr:rowOff>142875</xdr:rowOff>
    </xdr:from>
    <xdr:to>
      <xdr:col>8</xdr:col>
      <xdr:colOff>375150</xdr:colOff>
      <xdr:row>2</xdr:row>
      <xdr:rowOff>13875</xdr:rowOff>
    </xdr:to>
    <xdr:sp macro="" textlink="">
      <xdr:nvSpPr>
        <xdr:cNvPr id="47" name="Retângulo 46">
          <a:hlinkClick xmlns:r="http://schemas.openxmlformats.org/officeDocument/2006/relationships" r:id="rId13"/>
          <a:extLst>
            <a:ext uri="{FF2B5EF4-FFF2-40B4-BE49-F238E27FC236}">
              <a16:creationId xmlns:a16="http://schemas.microsoft.com/office/drawing/2014/main" id="{00000000-0008-0000-36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3</xdr:col>
      <xdr:colOff>1943100</xdr:colOff>
      <xdr:row>2</xdr:row>
      <xdr:rowOff>200025</xdr:rowOff>
    </xdr:from>
    <xdr:to>
      <xdr:col>4</xdr:col>
      <xdr:colOff>615225</xdr:colOff>
      <xdr:row>2</xdr:row>
      <xdr:rowOff>452025</xdr:rowOff>
    </xdr:to>
    <xdr:sp macro="" textlink="">
      <xdr:nvSpPr>
        <xdr:cNvPr id="20" name="Retângulo 19">
          <a:hlinkClick xmlns:r="http://schemas.openxmlformats.org/officeDocument/2006/relationships" r:id="rId14"/>
          <a:extLst>
            <a:ext uri="{FF2B5EF4-FFF2-40B4-BE49-F238E27FC236}">
              <a16:creationId xmlns:a16="http://schemas.microsoft.com/office/drawing/2014/main" id="{00000000-0008-0000-3600-000014000000}"/>
            </a:ext>
          </a:extLst>
        </xdr:cNvPr>
        <xdr:cNvSpPr/>
      </xdr:nvSpPr>
      <xdr:spPr>
        <a:xfrm>
          <a:off x="33528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Mai</a:t>
          </a:r>
        </a:p>
      </xdr:txBody>
    </xdr:sp>
    <xdr:clientData/>
  </xdr:twoCellAnchor>
  <xdr:twoCellAnchor editAs="absolute">
    <xdr:from>
      <xdr:col>3</xdr:col>
      <xdr:colOff>1162050</xdr:colOff>
      <xdr:row>2</xdr:row>
      <xdr:rowOff>200025</xdr:rowOff>
    </xdr:from>
    <xdr:to>
      <xdr:col>3</xdr:col>
      <xdr:colOff>1882050</xdr:colOff>
      <xdr:row>2</xdr:row>
      <xdr:rowOff>452025</xdr:rowOff>
    </xdr:to>
    <xdr:sp macro="" textlink="">
      <xdr:nvSpPr>
        <xdr:cNvPr id="21" name="Retângulo 20">
          <a:hlinkClick xmlns:r="http://schemas.openxmlformats.org/officeDocument/2006/relationships" r:id="rId15"/>
          <a:extLst>
            <a:ext uri="{FF2B5EF4-FFF2-40B4-BE49-F238E27FC236}">
              <a16:creationId xmlns:a16="http://schemas.microsoft.com/office/drawing/2014/main" id="{00000000-0008-0000-3600-000015000000}"/>
            </a:ext>
          </a:extLst>
        </xdr:cNvPr>
        <xdr:cNvSpPr/>
      </xdr:nvSpPr>
      <xdr:spPr>
        <a:xfrm>
          <a:off x="25717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Abr</a:t>
          </a:r>
        </a:p>
      </xdr:txBody>
    </xdr:sp>
    <xdr:clientData/>
  </xdr:twoCellAnchor>
  <xdr:twoCellAnchor editAs="absolute">
    <xdr:from>
      <xdr:col>5</xdr:col>
      <xdr:colOff>200025</xdr:colOff>
      <xdr:row>2</xdr:row>
      <xdr:rowOff>200025</xdr:rowOff>
    </xdr:from>
    <xdr:to>
      <xdr:col>5</xdr:col>
      <xdr:colOff>920025</xdr:colOff>
      <xdr:row>2</xdr:row>
      <xdr:rowOff>452025</xdr:rowOff>
    </xdr:to>
    <xdr:sp macro="" textlink="">
      <xdr:nvSpPr>
        <xdr:cNvPr id="22" name="Retângulo 21">
          <a:hlinkClick xmlns:r="http://schemas.openxmlformats.org/officeDocument/2006/relationships" r:id="rId16"/>
          <a:extLst>
            <a:ext uri="{FF2B5EF4-FFF2-40B4-BE49-F238E27FC236}">
              <a16:creationId xmlns:a16="http://schemas.microsoft.com/office/drawing/2014/main" id="{00000000-0008-0000-3600-000016000000}"/>
            </a:ext>
          </a:extLst>
        </xdr:cNvPr>
        <xdr:cNvSpPr/>
      </xdr:nvSpPr>
      <xdr:spPr>
        <a:xfrm>
          <a:off x="49053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Jul</a:t>
          </a:r>
        </a:p>
      </xdr:txBody>
    </xdr:sp>
    <xdr:clientData/>
  </xdr:twoCellAnchor>
  <xdr:twoCellAnchor editAs="absolute">
    <xdr:from>
      <xdr:col>4</xdr:col>
      <xdr:colOff>676275</xdr:colOff>
      <xdr:row>2</xdr:row>
      <xdr:rowOff>200025</xdr:rowOff>
    </xdr:from>
    <xdr:to>
      <xdr:col>5</xdr:col>
      <xdr:colOff>148500</xdr:colOff>
      <xdr:row>2</xdr:row>
      <xdr:rowOff>452025</xdr:rowOff>
    </xdr:to>
    <xdr:sp macro="" textlink="">
      <xdr:nvSpPr>
        <xdr:cNvPr id="23" name="Retângulo 22">
          <a:hlinkClick xmlns:r="http://schemas.openxmlformats.org/officeDocument/2006/relationships" r:id="rId17"/>
          <a:extLst>
            <a:ext uri="{FF2B5EF4-FFF2-40B4-BE49-F238E27FC236}">
              <a16:creationId xmlns:a16="http://schemas.microsoft.com/office/drawing/2014/main" id="{00000000-0008-0000-3600-000017000000}"/>
            </a:ext>
          </a:extLst>
        </xdr:cNvPr>
        <xdr:cNvSpPr/>
      </xdr:nvSpPr>
      <xdr:spPr>
        <a:xfrm>
          <a:off x="41338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Jun</a:t>
          </a:r>
        </a:p>
      </xdr:txBody>
    </xdr:sp>
    <xdr:clientData/>
  </xdr:twoCellAnchor>
  <xdr:twoCellAnchor editAs="absolute">
    <xdr:from>
      <xdr:col>2</xdr:col>
      <xdr:colOff>781050</xdr:colOff>
      <xdr:row>2</xdr:row>
      <xdr:rowOff>200025</xdr:rowOff>
    </xdr:from>
    <xdr:to>
      <xdr:col>3</xdr:col>
      <xdr:colOff>319950</xdr:colOff>
      <xdr:row>2</xdr:row>
      <xdr:rowOff>452025</xdr:rowOff>
    </xdr:to>
    <xdr:sp macro="" textlink="">
      <xdr:nvSpPr>
        <xdr:cNvPr id="24" name="Retângulo 23">
          <a:hlinkClick xmlns:r="http://schemas.openxmlformats.org/officeDocument/2006/relationships" r:id="rId18"/>
          <a:extLst>
            <a:ext uri="{FF2B5EF4-FFF2-40B4-BE49-F238E27FC236}">
              <a16:creationId xmlns:a16="http://schemas.microsoft.com/office/drawing/2014/main" id="{00000000-0008-0000-3600-000018000000}"/>
            </a:ext>
          </a:extLst>
        </xdr:cNvPr>
        <xdr:cNvSpPr/>
      </xdr:nvSpPr>
      <xdr:spPr>
        <a:xfrm>
          <a:off x="100965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Fev</a:t>
          </a:r>
        </a:p>
      </xdr:txBody>
    </xdr:sp>
    <xdr:clientData/>
  </xdr:twoCellAnchor>
  <xdr:twoCellAnchor editAs="absolute">
    <xdr:from>
      <xdr:col>2</xdr:col>
      <xdr:colOff>0</xdr:colOff>
      <xdr:row>2</xdr:row>
      <xdr:rowOff>200025</xdr:rowOff>
    </xdr:from>
    <xdr:to>
      <xdr:col>2</xdr:col>
      <xdr:colOff>720000</xdr:colOff>
      <xdr:row>2</xdr:row>
      <xdr:rowOff>452025</xdr:rowOff>
    </xdr:to>
    <xdr:sp macro="" textlink="">
      <xdr:nvSpPr>
        <xdr:cNvPr id="25" name="Retângulo 24">
          <a:hlinkClick xmlns:r="http://schemas.openxmlformats.org/officeDocument/2006/relationships" r:id="rId3"/>
          <a:extLst>
            <a:ext uri="{FF2B5EF4-FFF2-40B4-BE49-F238E27FC236}">
              <a16:creationId xmlns:a16="http://schemas.microsoft.com/office/drawing/2014/main" id="{00000000-0008-0000-3600-000019000000}"/>
            </a:ext>
          </a:extLst>
        </xdr:cNvPr>
        <xdr:cNvSpPr/>
      </xdr:nvSpPr>
      <xdr:spPr>
        <a:xfrm>
          <a:off x="2286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Jan</a:t>
          </a:r>
        </a:p>
      </xdr:txBody>
    </xdr:sp>
    <xdr:clientData/>
  </xdr:twoCellAnchor>
  <xdr:twoCellAnchor editAs="absolute">
    <xdr:from>
      <xdr:col>3</xdr:col>
      <xdr:colOff>381000</xdr:colOff>
      <xdr:row>2</xdr:row>
      <xdr:rowOff>200025</xdr:rowOff>
    </xdr:from>
    <xdr:to>
      <xdr:col>3</xdr:col>
      <xdr:colOff>1101000</xdr:colOff>
      <xdr:row>2</xdr:row>
      <xdr:rowOff>452025</xdr:rowOff>
    </xdr:to>
    <xdr:sp macro="" textlink="">
      <xdr:nvSpPr>
        <xdr:cNvPr id="26" name="Retângulo 25">
          <a:hlinkClick xmlns:r="http://schemas.openxmlformats.org/officeDocument/2006/relationships" r:id="rId19"/>
          <a:extLst>
            <a:ext uri="{FF2B5EF4-FFF2-40B4-BE49-F238E27FC236}">
              <a16:creationId xmlns:a16="http://schemas.microsoft.com/office/drawing/2014/main" id="{00000000-0008-0000-3600-00001A000000}"/>
            </a:ext>
          </a:extLst>
        </xdr:cNvPr>
        <xdr:cNvSpPr/>
      </xdr:nvSpPr>
      <xdr:spPr>
        <a:xfrm>
          <a:off x="1790700"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Mar</a:t>
          </a:r>
        </a:p>
      </xdr:txBody>
    </xdr:sp>
    <xdr:clientData/>
  </xdr:twoCellAnchor>
  <xdr:twoCellAnchor editAs="absolute">
    <xdr:from>
      <xdr:col>7</xdr:col>
      <xdr:colOff>247650</xdr:colOff>
      <xdr:row>2</xdr:row>
      <xdr:rowOff>200025</xdr:rowOff>
    </xdr:from>
    <xdr:to>
      <xdr:col>7</xdr:col>
      <xdr:colOff>967650</xdr:colOff>
      <xdr:row>2</xdr:row>
      <xdr:rowOff>452025</xdr:rowOff>
    </xdr:to>
    <xdr:sp macro="" textlink="">
      <xdr:nvSpPr>
        <xdr:cNvPr id="27" name="Retângulo 26">
          <a:hlinkClick xmlns:r="http://schemas.openxmlformats.org/officeDocument/2006/relationships" r:id="rId20"/>
          <a:extLst>
            <a:ext uri="{FF2B5EF4-FFF2-40B4-BE49-F238E27FC236}">
              <a16:creationId xmlns:a16="http://schemas.microsoft.com/office/drawing/2014/main" id="{00000000-0008-0000-3600-00001B000000}"/>
            </a:ext>
          </a:extLst>
        </xdr:cNvPr>
        <xdr:cNvSpPr/>
      </xdr:nvSpPr>
      <xdr:spPr>
        <a:xfrm>
          <a:off x="72485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Out</a:t>
          </a:r>
        </a:p>
      </xdr:txBody>
    </xdr:sp>
    <xdr:clientData/>
  </xdr:twoCellAnchor>
  <xdr:twoCellAnchor editAs="absolute">
    <xdr:from>
      <xdr:col>6</xdr:col>
      <xdr:colOff>714375</xdr:colOff>
      <xdr:row>2</xdr:row>
      <xdr:rowOff>200025</xdr:rowOff>
    </xdr:from>
    <xdr:to>
      <xdr:col>7</xdr:col>
      <xdr:colOff>186600</xdr:colOff>
      <xdr:row>2</xdr:row>
      <xdr:rowOff>452025</xdr:rowOff>
    </xdr:to>
    <xdr:sp macro="" textlink="">
      <xdr:nvSpPr>
        <xdr:cNvPr id="28" name="Retângulo 27">
          <a:hlinkClick xmlns:r="http://schemas.openxmlformats.org/officeDocument/2006/relationships" r:id="rId21"/>
          <a:extLst>
            <a:ext uri="{FF2B5EF4-FFF2-40B4-BE49-F238E27FC236}">
              <a16:creationId xmlns:a16="http://schemas.microsoft.com/office/drawing/2014/main" id="{00000000-0008-0000-3600-00001C000000}"/>
            </a:ext>
          </a:extLst>
        </xdr:cNvPr>
        <xdr:cNvSpPr/>
      </xdr:nvSpPr>
      <xdr:spPr>
        <a:xfrm>
          <a:off x="64674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Set</a:t>
          </a:r>
        </a:p>
      </xdr:txBody>
    </xdr:sp>
    <xdr:clientData/>
  </xdr:twoCellAnchor>
  <xdr:twoCellAnchor editAs="absolute">
    <xdr:from>
      <xdr:col>8</xdr:col>
      <xdr:colOff>561975</xdr:colOff>
      <xdr:row>2</xdr:row>
      <xdr:rowOff>200025</xdr:rowOff>
    </xdr:from>
    <xdr:to>
      <xdr:col>9</xdr:col>
      <xdr:colOff>34200</xdr:colOff>
      <xdr:row>2</xdr:row>
      <xdr:rowOff>452025</xdr:rowOff>
    </xdr:to>
    <xdr:sp macro="" textlink="">
      <xdr:nvSpPr>
        <xdr:cNvPr id="29" name="Retângulo 28">
          <a:hlinkClick xmlns:r="http://schemas.openxmlformats.org/officeDocument/2006/relationships" r:id="rId22"/>
          <a:extLst>
            <a:ext uri="{FF2B5EF4-FFF2-40B4-BE49-F238E27FC236}">
              <a16:creationId xmlns:a16="http://schemas.microsoft.com/office/drawing/2014/main" id="{00000000-0008-0000-3600-00001D000000}"/>
            </a:ext>
          </a:extLst>
        </xdr:cNvPr>
        <xdr:cNvSpPr/>
      </xdr:nvSpPr>
      <xdr:spPr>
        <a:xfrm>
          <a:off x="8810625" y="1019175"/>
          <a:ext cx="7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Dez</a:t>
          </a:r>
        </a:p>
      </xdr:txBody>
    </xdr:sp>
    <xdr:clientData/>
  </xdr:twoCellAnchor>
  <xdr:twoCellAnchor editAs="absolute">
    <xdr:from>
      <xdr:col>7</xdr:col>
      <xdr:colOff>1028700</xdr:colOff>
      <xdr:row>2</xdr:row>
      <xdr:rowOff>200025</xdr:rowOff>
    </xdr:from>
    <xdr:to>
      <xdr:col>8</xdr:col>
      <xdr:colOff>500925</xdr:colOff>
      <xdr:row>2</xdr:row>
      <xdr:rowOff>452025</xdr:rowOff>
    </xdr:to>
    <xdr:sp macro="" textlink="">
      <xdr:nvSpPr>
        <xdr:cNvPr id="30" name="Retângulo 29">
          <a:hlinkClick xmlns:r="http://schemas.openxmlformats.org/officeDocument/2006/relationships" r:id="rId23"/>
          <a:extLst>
            <a:ext uri="{FF2B5EF4-FFF2-40B4-BE49-F238E27FC236}">
              <a16:creationId xmlns:a16="http://schemas.microsoft.com/office/drawing/2014/main" id="{00000000-0008-0000-3600-00001E000000}"/>
            </a:ext>
          </a:extLst>
        </xdr:cNvPr>
        <xdr:cNvSpPr/>
      </xdr:nvSpPr>
      <xdr:spPr>
        <a:xfrm>
          <a:off x="802957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Nov</a:t>
          </a:r>
        </a:p>
      </xdr:txBody>
    </xdr:sp>
    <xdr:clientData/>
  </xdr:twoCellAnchor>
  <xdr:twoCellAnchor editAs="absolute">
    <xdr:from>
      <xdr:col>5</xdr:col>
      <xdr:colOff>981075</xdr:colOff>
      <xdr:row>2</xdr:row>
      <xdr:rowOff>200025</xdr:rowOff>
    </xdr:from>
    <xdr:to>
      <xdr:col>6</xdr:col>
      <xdr:colOff>653325</xdr:colOff>
      <xdr:row>2</xdr:row>
      <xdr:rowOff>452025</xdr:rowOff>
    </xdr:to>
    <xdr:sp macro="" textlink="">
      <xdr:nvSpPr>
        <xdr:cNvPr id="31" name="Retângulo 30">
          <a:hlinkClick xmlns:r="http://schemas.openxmlformats.org/officeDocument/2006/relationships" r:id="rId24"/>
          <a:extLst>
            <a:ext uri="{FF2B5EF4-FFF2-40B4-BE49-F238E27FC236}">
              <a16:creationId xmlns:a16="http://schemas.microsoft.com/office/drawing/2014/main" id="{00000000-0008-0000-3600-00001F000000}"/>
            </a:ext>
          </a:extLst>
        </xdr:cNvPr>
        <xdr:cNvSpPr/>
      </xdr:nvSpPr>
      <xdr:spPr>
        <a:xfrm>
          <a:off x="5686425" y="1019175"/>
          <a:ext cx="7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Ago</a:t>
          </a:r>
        </a:p>
      </xdr:txBody>
    </xdr:sp>
    <xdr:clientData/>
  </xdr:twoCellAnchor>
  <xdr:twoCellAnchor editAs="absolute">
    <xdr:from>
      <xdr:col>2</xdr:col>
      <xdr:colOff>9524</xdr:colOff>
      <xdr:row>2</xdr:row>
      <xdr:rowOff>476250</xdr:rowOff>
    </xdr:from>
    <xdr:to>
      <xdr:col>9</xdr:col>
      <xdr:colOff>65699</xdr:colOff>
      <xdr:row>2</xdr:row>
      <xdr:rowOff>476250</xdr:rowOff>
    </xdr:to>
    <xdr:cxnSp macro="">
      <xdr:nvCxnSpPr>
        <xdr:cNvPr id="32" name="Conector reto 31">
          <a:extLst>
            <a:ext uri="{FF2B5EF4-FFF2-40B4-BE49-F238E27FC236}">
              <a16:creationId xmlns:a16="http://schemas.microsoft.com/office/drawing/2014/main" id="{00000000-0008-0000-3600-000020000000}"/>
            </a:ext>
          </a:extLst>
        </xdr:cNvPr>
        <xdr:cNvCxnSpPr/>
      </xdr:nvCxnSpPr>
      <xdr:spPr>
        <a:xfrm>
          <a:off x="238124" y="1295400"/>
          <a:ext cx="93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752474</xdr:colOff>
      <xdr:row>2</xdr:row>
      <xdr:rowOff>200024</xdr:rowOff>
    </xdr:from>
    <xdr:to>
      <xdr:col>2</xdr:col>
      <xdr:colOff>752475</xdr:colOff>
      <xdr:row>2</xdr:row>
      <xdr:rowOff>452024</xdr:rowOff>
    </xdr:to>
    <xdr:cxnSp macro="">
      <xdr:nvCxnSpPr>
        <xdr:cNvPr id="33" name="Conector reto 32">
          <a:extLst>
            <a:ext uri="{FF2B5EF4-FFF2-40B4-BE49-F238E27FC236}">
              <a16:creationId xmlns:a16="http://schemas.microsoft.com/office/drawing/2014/main" id="{00000000-0008-0000-3600-000021000000}"/>
            </a:ext>
          </a:extLst>
        </xdr:cNvPr>
        <xdr:cNvCxnSpPr/>
      </xdr:nvCxnSpPr>
      <xdr:spPr>
        <a:xfrm flipV="1">
          <a:off x="981074" y="1019174"/>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352424</xdr:colOff>
      <xdr:row>2</xdr:row>
      <xdr:rowOff>209549</xdr:rowOff>
    </xdr:from>
    <xdr:to>
      <xdr:col>3</xdr:col>
      <xdr:colOff>352425</xdr:colOff>
      <xdr:row>2</xdr:row>
      <xdr:rowOff>461549</xdr:rowOff>
    </xdr:to>
    <xdr:cxnSp macro="">
      <xdr:nvCxnSpPr>
        <xdr:cNvPr id="34" name="Conector reto 33">
          <a:extLst>
            <a:ext uri="{FF2B5EF4-FFF2-40B4-BE49-F238E27FC236}">
              <a16:creationId xmlns:a16="http://schemas.microsoft.com/office/drawing/2014/main" id="{00000000-0008-0000-3600-000022000000}"/>
            </a:ext>
          </a:extLst>
        </xdr:cNvPr>
        <xdr:cNvCxnSpPr/>
      </xdr:nvCxnSpPr>
      <xdr:spPr>
        <a:xfrm flipV="1">
          <a:off x="17621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1133474</xdr:colOff>
      <xdr:row>2</xdr:row>
      <xdr:rowOff>209549</xdr:rowOff>
    </xdr:from>
    <xdr:to>
      <xdr:col>3</xdr:col>
      <xdr:colOff>1133475</xdr:colOff>
      <xdr:row>2</xdr:row>
      <xdr:rowOff>461549</xdr:rowOff>
    </xdr:to>
    <xdr:cxnSp macro="">
      <xdr:nvCxnSpPr>
        <xdr:cNvPr id="35" name="Conector reto 34">
          <a:extLst>
            <a:ext uri="{FF2B5EF4-FFF2-40B4-BE49-F238E27FC236}">
              <a16:creationId xmlns:a16="http://schemas.microsoft.com/office/drawing/2014/main" id="{00000000-0008-0000-3600-000023000000}"/>
            </a:ext>
          </a:extLst>
        </xdr:cNvPr>
        <xdr:cNvCxnSpPr/>
      </xdr:nvCxnSpPr>
      <xdr:spPr>
        <a:xfrm flipV="1">
          <a:off x="25431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1914524</xdr:colOff>
      <xdr:row>2</xdr:row>
      <xdr:rowOff>209549</xdr:rowOff>
    </xdr:from>
    <xdr:to>
      <xdr:col>3</xdr:col>
      <xdr:colOff>1914525</xdr:colOff>
      <xdr:row>2</xdr:row>
      <xdr:rowOff>461549</xdr:rowOff>
    </xdr:to>
    <xdr:cxnSp macro="">
      <xdr:nvCxnSpPr>
        <xdr:cNvPr id="36" name="Conector reto 35">
          <a:extLst>
            <a:ext uri="{FF2B5EF4-FFF2-40B4-BE49-F238E27FC236}">
              <a16:creationId xmlns:a16="http://schemas.microsoft.com/office/drawing/2014/main" id="{00000000-0008-0000-3600-000024000000}"/>
            </a:ext>
          </a:extLst>
        </xdr:cNvPr>
        <xdr:cNvCxnSpPr/>
      </xdr:nvCxnSpPr>
      <xdr:spPr>
        <a:xfrm flipV="1">
          <a:off x="33242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647699</xdr:colOff>
      <xdr:row>2</xdr:row>
      <xdr:rowOff>209549</xdr:rowOff>
    </xdr:from>
    <xdr:to>
      <xdr:col>4</xdr:col>
      <xdr:colOff>647700</xdr:colOff>
      <xdr:row>2</xdr:row>
      <xdr:rowOff>461549</xdr:rowOff>
    </xdr:to>
    <xdr:cxnSp macro="">
      <xdr:nvCxnSpPr>
        <xdr:cNvPr id="37" name="Conector reto 36">
          <a:extLst>
            <a:ext uri="{FF2B5EF4-FFF2-40B4-BE49-F238E27FC236}">
              <a16:creationId xmlns:a16="http://schemas.microsoft.com/office/drawing/2014/main" id="{00000000-0008-0000-3600-000025000000}"/>
            </a:ext>
          </a:extLst>
        </xdr:cNvPr>
        <xdr:cNvCxnSpPr/>
      </xdr:nvCxnSpPr>
      <xdr:spPr>
        <a:xfrm flipV="1">
          <a:off x="410527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180974</xdr:colOff>
      <xdr:row>2</xdr:row>
      <xdr:rowOff>209549</xdr:rowOff>
    </xdr:from>
    <xdr:to>
      <xdr:col>5</xdr:col>
      <xdr:colOff>180975</xdr:colOff>
      <xdr:row>2</xdr:row>
      <xdr:rowOff>461549</xdr:rowOff>
    </xdr:to>
    <xdr:cxnSp macro="">
      <xdr:nvCxnSpPr>
        <xdr:cNvPr id="38" name="Conector reto 37">
          <a:extLst>
            <a:ext uri="{FF2B5EF4-FFF2-40B4-BE49-F238E27FC236}">
              <a16:creationId xmlns:a16="http://schemas.microsoft.com/office/drawing/2014/main" id="{00000000-0008-0000-3600-000026000000}"/>
            </a:ext>
          </a:extLst>
        </xdr:cNvPr>
        <xdr:cNvCxnSpPr/>
      </xdr:nvCxnSpPr>
      <xdr:spPr>
        <a:xfrm flipV="1">
          <a:off x="4886324"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952499</xdr:colOff>
      <xdr:row>2</xdr:row>
      <xdr:rowOff>209549</xdr:rowOff>
    </xdr:from>
    <xdr:to>
      <xdr:col>5</xdr:col>
      <xdr:colOff>952500</xdr:colOff>
      <xdr:row>2</xdr:row>
      <xdr:rowOff>461549</xdr:rowOff>
    </xdr:to>
    <xdr:cxnSp macro="">
      <xdr:nvCxnSpPr>
        <xdr:cNvPr id="39" name="Conector reto 38">
          <a:extLst>
            <a:ext uri="{FF2B5EF4-FFF2-40B4-BE49-F238E27FC236}">
              <a16:creationId xmlns:a16="http://schemas.microsoft.com/office/drawing/2014/main" id="{00000000-0008-0000-3600-000027000000}"/>
            </a:ext>
          </a:extLst>
        </xdr:cNvPr>
        <xdr:cNvCxnSpPr/>
      </xdr:nvCxnSpPr>
      <xdr:spPr>
        <a:xfrm flipV="1">
          <a:off x="56578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685799</xdr:colOff>
      <xdr:row>2</xdr:row>
      <xdr:rowOff>209549</xdr:rowOff>
    </xdr:from>
    <xdr:to>
      <xdr:col>6</xdr:col>
      <xdr:colOff>685800</xdr:colOff>
      <xdr:row>2</xdr:row>
      <xdr:rowOff>461549</xdr:rowOff>
    </xdr:to>
    <xdr:cxnSp macro="">
      <xdr:nvCxnSpPr>
        <xdr:cNvPr id="40" name="Conector reto 39">
          <a:extLst>
            <a:ext uri="{FF2B5EF4-FFF2-40B4-BE49-F238E27FC236}">
              <a16:creationId xmlns:a16="http://schemas.microsoft.com/office/drawing/2014/main" id="{00000000-0008-0000-3600-000028000000}"/>
            </a:ext>
          </a:extLst>
        </xdr:cNvPr>
        <xdr:cNvCxnSpPr/>
      </xdr:nvCxnSpPr>
      <xdr:spPr>
        <a:xfrm flipV="1">
          <a:off x="64388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219074</xdr:colOff>
      <xdr:row>2</xdr:row>
      <xdr:rowOff>209549</xdr:rowOff>
    </xdr:from>
    <xdr:to>
      <xdr:col>7</xdr:col>
      <xdr:colOff>219075</xdr:colOff>
      <xdr:row>2</xdr:row>
      <xdr:rowOff>461549</xdr:rowOff>
    </xdr:to>
    <xdr:cxnSp macro="">
      <xdr:nvCxnSpPr>
        <xdr:cNvPr id="41" name="Conector reto 40">
          <a:extLst>
            <a:ext uri="{FF2B5EF4-FFF2-40B4-BE49-F238E27FC236}">
              <a16:creationId xmlns:a16="http://schemas.microsoft.com/office/drawing/2014/main" id="{00000000-0008-0000-3600-000029000000}"/>
            </a:ext>
          </a:extLst>
        </xdr:cNvPr>
        <xdr:cNvCxnSpPr/>
      </xdr:nvCxnSpPr>
      <xdr:spPr>
        <a:xfrm flipV="1">
          <a:off x="72199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1000124</xdr:colOff>
      <xdr:row>2</xdr:row>
      <xdr:rowOff>209549</xdr:rowOff>
    </xdr:from>
    <xdr:to>
      <xdr:col>7</xdr:col>
      <xdr:colOff>1000125</xdr:colOff>
      <xdr:row>2</xdr:row>
      <xdr:rowOff>461549</xdr:rowOff>
    </xdr:to>
    <xdr:cxnSp macro="">
      <xdr:nvCxnSpPr>
        <xdr:cNvPr id="42" name="Conector reto 41">
          <a:extLst>
            <a:ext uri="{FF2B5EF4-FFF2-40B4-BE49-F238E27FC236}">
              <a16:creationId xmlns:a16="http://schemas.microsoft.com/office/drawing/2014/main" id="{00000000-0008-0000-3600-00002A000000}"/>
            </a:ext>
          </a:extLst>
        </xdr:cNvPr>
        <xdr:cNvCxnSpPr/>
      </xdr:nvCxnSpPr>
      <xdr:spPr>
        <a:xfrm flipV="1">
          <a:off x="800099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533399</xdr:colOff>
      <xdr:row>2</xdr:row>
      <xdr:rowOff>209549</xdr:rowOff>
    </xdr:from>
    <xdr:to>
      <xdr:col>8</xdr:col>
      <xdr:colOff>533400</xdr:colOff>
      <xdr:row>2</xdr:row>
      <xdr:rowOff>461549</xdr:rowOff>
    </xdr:to>
    <xdr:cxnSp macro="">
      <xdr:nvCxnSpPr>
        <xdr:cNvPr id="43" name="Conector reto 42">
          <a:extLst>
            <a:ext uri="{FF2B5EF4-FFF2-40B4-BE49-F238E27FC236}">
              <a16:creationId xmlns:a16="http://schemas.microsoft.com/office/drawing/2014/main" id="{00000000-0008-0000-3600-00002B000000}"/>
            </a:ext>
          </a:extLst>
        </xdr:cNvPr>
        <xdr:cNvCxnSpPr/>
      </xdr:nvCxnSpPr>
      <xdr:spPr>
        <a:xfrm flipV="1">
          <a:off x="8782049" y="1028699"/>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66674</xdr:colOff>
      <xdr:row>2</xdr:row>
      <xdr:rowOff>190499</xdr:rowOff>
    </xdr:from>
    <xdr:to>
      <xdr:col>9</xdr:col>
      <xdr:colOff>66675</xdr:colOff>
      <xdr:row>2</xdr:row>
      <xdr:rowOff>478499</xdr:rowOff>
    </xdr:to>
    <xdr:cxnSp macro="">
      <xdr:nvCxnSpPr>
        <xdr:cNvPr id="44" name="Conector reto 43">
          <a:extLst>
            <a:ext uri="{FF2B5EF4-FFF2-40B4-BE49-F238E27FC236}">
              <a16:creationId xmlns:a16="http://schemas.microsoft.com/office/drawing/2014/main" id="{00000000-0008-0000-3600-00002C000000}"/>
            </a:ext>
          </a:extLst>
        </xdr:cNvPr>
        <xdr:cNvCxnSpPr/>
      </xdr:nvCxnSpPr>
      <xdr:spPr>
        <a:xfrm flipV="1">
          <a:off x="9563099" y="1009649"/>
          <a:ext cx="1" cy="288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wsDr>
</file>

<file path=xl/drawings/drawing34.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37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7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7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7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7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7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7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11</xdr:col>
      <xdr:colOff>228601</xdr:colOff>
      <xdr:row>2</xdr:row>
      <xdr:rowOff>219075</xdr:rowOff>
    </xdr:from>
    <xdr:to>
      <xdr:col>11</xdr:col>
      <xdr:colOff>228602</xdr:colOff>
      <xdr:row>3</xdr:row>
      <xdr:rowOff>90075</xdr:rowOff>
    </xdr:to>
    <xdr:cxnSp macro="">
      <xdr:nvCxnSpPr>
        <xdr:cNvPr id="20" name="Conector reto 19">
          <a:extLst>
            <a:ext uri="{FF2B5EF4-FFF2-40B4-BE49-F238E27FC236}">
              <a16:creationId xmlns:a16="http://schemas.microsoft.com/office/drawing/2014/main" id="{00000000-0008-0000-3700-000014000000}"/>
            </a:ext>
          </a:extLst>
        </xdr:cNvPr>
        <xdr:cNvCxnSpPr/>
      </xdr:nvCxnSpPr>
      <xdr:spPr>
        <a:xfrm flipV="1">
          <a:off x="8391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16</xdr:col>
          <xdr:colOff>123825</xdr:colOff>
          <xdr:row>11</xdr:row>
          <xdr:rowOff>238125</xdr:rowOff>
        </xdr:to>
        <xdr:sp macro="" textlink="">
          <xdr:nvSpPr>
            <xdr:cNvPr id="253953" name="Group Box 1" hidden="1">
              <a:extLst>
                <a:ext uri="{63B3BB69-23CF-44E3-9099-C40C66FF867C}">
                  <a14:compatExt spid="_x0000_s253953"/>
                </a:ext>
                <a:ext uri="{FF2B5EF4-FFF2-40B4-BE49-F238E27FC236}">
                  <a16:creationId xmlns:a16="http://schemas.microsoft.com/office/drawing/2014/main" id="{00000000-0008-0000-3700-000001E0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Base de Cálculo de Pis e Cofins</a:t>
              </a:r>
            </a:p>
          </xdr:txBody>
        </xdr:sp>
        <xdr:clientData/>
      </xdr:twoCellAnchor>
    </mc:Choice>
    <mc:Fallback/>
  </mc:AlternateContent>
  <xdr:twoCellAnchor editAs="absolute">
    <xdr:from>
      <xdr:col>5</xdr:col>
      <xdr:colOff>723901</xdr:colOff>
      <xdr:row>2</xdr:row>
      <xdr:rowOff>219075</xdr:rowOff>
    </xdr:from>
    <xdr:to>
      <xdr:col>7</xdr:col>
      <xdr:colOff>572251</xdr:colOff>
      <xdr:row>3</xdr:row>
      <xdr:rowOff>90075</xdr:rowOff>
    </xdr:to>
    <xdr:sp macro="" textlink="">
      <xdr:nvSpPr>
        <xdr:cNvPr id="23" name="Retângulo 22">
          <a:hlinkClick xmlns:r="http://schemas.openxmlformats.org/officeDocument/2006/relationships" r:id="rId13"/>
          <a:extLst>
            <a:ext uri="{FF2B5EF4-FFF2-40B4-BE49-F238E27FC236}">
              <a16:creationId xmlns:a16="http://schemas.microsoft.com/office/drawing/2014/main" id="{00000000-0008-0000-3700-000017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24" name="Retângulo 23">
          <a:hlinkClick xmlns:r="http://schemas.openxmlformats.org/officeDocument/2006/relationships" r:id="rId8"/>
          <a:extLst>
            <a:ext uri="{FF2B5EF4-FFF2-40B4-BE49-F238E27FC236}">
              <a16:creationId xmlns:a16="http://schemas.microsoft.com/office/drawing/2014/main" id="{00000000-0008-0000-3700-000018000000}"/>
            </a:ext>
          </a:extLst>
        </xdr:cNvPr>
        <xdr:cNvSpPr/>
      </xdr:nvSpPr>
      <xdr:spPr>
        <a:xfrm>
          <a:off x="219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25" name="Retângulo 24">
          <a:hlinkClick xmlns:r="http://schemas.openxmlformats.org/officeDocument/2006/relationships" r:id="rId14"/>
          <a:extLst>
            <a:ext uri="{FF2B5EF4-FFF2-40B4-BE49-F238E27FC236}">
              <a16:creationId xmlns:a16="http://schemas.microsoft.com/office/drawing/2014/main" id="{00000000-0008-0000-3700-000019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26" name="Retângulo 25">
          <a:hlinkClick xmlns:r="http://schemas.openxmlformats.org/officeDocument/2006/relationships" r:id="rId15"/>
          <a:extLst>
            <a:ext uri="{FF2B5EF4-FFF2-40B4-BE49-F238E27FC236}">
              <a16:creationId xmlns:a16="http://schemas.microsoft.com/office/drawing/2014/main" id="{00000000-0008-0000-3700-00001A000000}"/>
            </a:ext>
          </a:extLst>
        </xdr:cNvPr>
        <xdr:cNvSpPr/>
      </xdr:nvSpPr>
      <xdr:spPr>
        <a:xfrm>
          <a:off x="18954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27" name="Conector reto 26">
          <a:extLst>
            <a:ext uri="{FF2B5EF4-FFF2-40B4-BE49-F238E27FC236}">
              <a16:creationId xmlns:a16="http://schemas.microsoft.com/office/drawing/2014/main" id="{00000000-0008-0000-3700-00001B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28" name="Conector reto 27">
          <a:extLst>
            <a:ext uri="{FF2B5EF4-FFF2-40B4-BE49-F238E27FC236}">
              <a16:creationId xmlns:a16="http://schemas.microsoft.com/office/drawing/2014/main" id="{00000000-0008-0000-3700-00001C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29" name="Conector reto 28">
          <a:extLst>
            <a:ext uri="{FF2B5EF4-FFF2-40B4-BE49-F238E27FC236}">
              <a16:creationId xmlns:a16="http://schemas.microsoft.com/office/drawing/2014/main" id="{00000000-0008-0000-3700-00001D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30" name="Conector reto 29">
          <a:extLst>
            <a:ext uri="{FF2B5EF4-FFF2-40B4-BE49-F238E27FC236}">
              <a16:creationId xmlns:a16="http://schemas.microsoft.com/office/drawing/2014/main" id="{00000000-0008-0000-3700-00001E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31" name="Retângulo 30">
          <a:hlinkClick xmlns:r="http://schemas.openxmlformats.org/officeDocument/2006/relationships" r:id="rId16"/>
          <a:extLst>
            <a:ext uri="{FF2B5EF4-FFF2-40B4-BE49-F238E27FC236}">
              <a16:creationId xmlns:a16="http://schemas.microsoft.com/office/drawing/2014/main" id="{00000000-0008-0000-3700-00001F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32" name="Conector reto 31">
          <a:extLst>
            <a:ext uri="{FF2B5EF4-FFF2-40B4-BE49-F238E27FC236}">
              <a16:creationId xmlns:a16="http://schemas.microsoft.com/office/drawing/2014/main" id="{00000000-0008-0000-3700-000020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33" name="Retângulo 32">
          <a:hlinkClick xmlns:r="http://schemas.openxmlformats.org/officeDocument/2006/relationships" r:id="rId17"/>
          <a:extLst>
            <a:ext uri="{FF2B5EF4-FFF2-40B4-BE49-F238E27FC236}">
              <a16:creationId xmlns:a16="http://schemas.microsoft.com/office/drawing/2014/main" id="{00000000-0008-0000-3700-000021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34" name="Conector reto 33">
          <a:extLst>
            <a:ext uri="{FF2B5EF4-FFF2-40B4-BE49-F238E27FC236}">
              <a16:creationId xmlns:a16="http://schemas.microsoft.com/office/drawing/2014/main" id="{00000000-0008-0000-3700-000022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35" name="Conector reto 34">
          <a:extLst>
            <a:ext uri="{FF2B5EF4-FFF2-40B4-BE49-F238E27FC236}">
              <a16:creationId xmlns:a16="http://schemas.microsoft.com/office/drawing/2014/main" id="{00000000-0008-0000-3700-000023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14</xdr:col>
      <xdr:colOff>266701</xdr:colOff>
      <xdr:row>2</xdr:row>
      <xdr:rowOff>219075</xdr:rowOff>
    </xdr:from>
    <xdr:to>
      <xdr:col>16</xdr:col>
      <xdr:colOff>115051</xdr:colOff>
      <xdr:row>3</xdr:row>
      <xdr:rowOff>90075</xdr:rowOff>
    </xdr:to>
    <xdr:sp macro="" textlink="">
      <xdr:nvSpPr>
        <xdr:cNvPr id="38" name="Retângulo 37">
          <a:hlinkClick xmlns:r="http://schemas.openxmlformats.org/officeDocument/2006/relationships" r:id="rId18"/>
          <a:extLst>
            <a:ext uri="{FF2B5EF4-FFF2-40B4-BE49-F238E27FC236}">
              <a16:creationId xmlns:a16="http://schemas.microsoft.com/office/drawing/2014/main" id="{00000000-0008-0000-3700-000026000000}"/>
            </a:ext>
          </a:extLst>
        </xdr:cNvPr>
        <xdr:cNvSpPr/>
      </xdr:nvSpPr>
      <xdr:spPr>
        <a:xfrm>
          <a:off x="11087101"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Bases de Cálculo</a:t>
          </a:r>
        </a:p>
      </xdr:txBody>
    </xdr:sp>
    <xdr:clientData/>
  </xdr:twoCellAnchor>
  <xdr:twoCellAnchor>
    <xdr:from>
      <xdr:col>14</xdr:col>
      <xdr:colOff>228600</xdr:colOff>
      <xdr:row>3</xdr:row>
      <xdr:rowOff>104775</xdr:rowOff>
    </xdr:from>
    <xdr:to>
      <xdr:col>16</xdr:col>
      <xdr:colOff>148950</xdr:colOff>
      <xdr:row>3</xdr:row>
      <xdr:rowOff>104775</xdr:rowOff>
    </xdr:to>
    <xdr:cxnSp macro="">
      <xdr:nvCxnSpPr>
        <xdr:cNvPr id="39" name="Conector reto 38">
          <a:extLst>
            <a:ext uri="{FF2B5EF4-FFF2-40B4-BE49-F238E27FC236}">
              <a16:creationId xmlns:a16="http://schemas.microsoft.com/office/drawing/2014/main" id="{00000000-0008-0000-3700-000027000000}"/>
            </a:ext>
          </a:extLst>
        </xdr:cNvPr>
        <xdr:cNvCxnSpPr/>
      </xdr:nvCxnSpPr>
      <xdr:spPr>
        <a:xfrm>
          <a:off x="11049000" y="1304925"/>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14</xdr:col>
      <xdr:colOff>238126</xdr:colOff>
      <xdr:row>2</xdr:row>
      <xdr:rowOff>219075</xdr:rowOff>
    </xdr:from>
    <xdr:to>
      <xdr:col>14</xdr:col>
      <xdr:colOff>238127</xdr:colOff>
      <xdr:row>3</xdr:row>
      <xdr:rowOff>90075</xdr:rowOff>
    </xdr:to>
    <xdr:cxnSp macro="">
      <xdr:nvCxnSpPr>
        <xdr:cNvPr id="40" name="Conector reto 39">
          <a:extLst>
            <a:ext uri="{FF2B5EF4-FFF2-40B4-BE49-F238E27FC236}">
              <a16:creationId xmlns:a16="http://schemas.microsoft.com/office/drawing/2014/main" id="{00000000-0008-0000-3700-000028000000}"/>
            </a:ext>
          </a:extLst>
        </xdr:cNvPr>
        <xdr:cNvCxnSpPr/>
      </xdr:nvCxnSpPr>
      <xdr:spPr>
        <a:xfrm flipV="1">
          <a:off x="11058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16</xdr:col>
      <xdr:colOff>133351</xdr:colOff>
      <xdr:row>2</xdr:row>
      <xdr:rowOff>219075</xdr:rowOff>
    </xdr:from>
    <xdr:to>
      <xdr:col>16</xdr:col>
      <xdr:colOff>133352</xdr:colOff>
      <xdr:row>3</xdr:row>
      <xdr:rowOff>90075</xdr:rowOff>
    </xdr:to>
    <xdr:cxnSp macro="">
      <xdr:nvCxnSpPr>
        <xdr:cNvPr id="41" name="Conector reto 40">
          <a:extLst>
            <a:ext uri="{FF2B5EF4-FFF2-40B4-BE49-F238E27FC236}">
              <a16:creationId xmlns:a16="http://schemas.microsoft.com/office/drawing/2014/main" id="{00000000-0008-0000-3700-000029000000}"/>
            </a:ext>
          </a:extLst>
        </xdr:cNvPr>
        <xdr:cNvCxnSpPr/>
      </xdr:nvCxnSpPr>
      <xdr:spPr>
        <a:xfrm flipV="1">
          <a:off x="127254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11</xdr:row>
          <xdr:rowOff>276225</xdr:rowOff>
        </xdr:from>
        <xdr:to>
          <xdr:col>16</xdr:col>
          <xdr:colOff>123825</xdr:colOff>
          <xdr:row>25</xdr:row>
          <xdr:rowOff>228600</xdr:rowOff>
        </xdr:to>
        <xdr:sp macro="" textlink="">
          <xdr:nvSpPr>
            <xdr:cNvPr id="253957" name="Group Box 5" hidden="1">
              <a:extLst>
                <a:ext uri="{63B3BB69-23CF-44E3-9099-C40C66FF867C}">
                  <a14:compatExt spid="_x0000_s253957"/>
                </a:ext>
                <a:ext uri="{FF2B5EF4-FFF2-40B4-BE49-F238E27FC236}">
                  <a16:creationId xmlns:a16="http://schemas.microsoft.com/office/drawing/2014/main" id="{00000000-0008-0000-3700-000005E0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Base de Cálculo de ICMS</a:t>
              </a:r>
            </a:p>
          </xdr:txBody>
        </xdr:sp>
        <xdr:clientData/>
      </xdr:twoCellAnchor>
    </mc:Choice>
    <mc:Fallback/>
  </mc:AlternateContent>
  <xdr:oneCellAnchor>
    <xdr:from>
      <xdr:col>2</xdr:col>
      <xdr:colOff>200025</xdr:colOff>
      <xdr:row>14</xdr:row>
      <xdr:rowOff>66675</xdr:rowOff>
    </xdr:from>
    <xdr:ext cx="612000" cy="248851"/>
    <xdr:sp macro="" textlink="ICMS!J8">
      <xdr:nvSpPr>
        <xdr:cNvPr id="21" name="CaixaDeTexto 20">
          <a:extLst>
            <a:ext uri="{FF2B5EF4-FFF2-40B4-BE49-F238E27FC236}">
              <a16:creationId xmlns:a16="http://schemas.microsoft.com/office/drawing/2014/main" id="{00000000-0008-0000-3700-000015000000}"/>
            </a:ext>
          </a:extLst>
        </xdr:cNvPr>
        <xdr:cNvSpPr txBox="1"/>
      </xdr:nvSpPr>
      <xdr:spPr>
        <a:xfrm>
          <a:off x="428625" y="4724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98D06359-4148-4EC0-8C09-CAC58B937FEE}" type="TxLink">
            <a:rPr lang="en-US" sz="1000" b="0" i="0" u="none" strike="noStrike">
              <a:solidFill>
                <a:schemeClr val="bg1"/>
              </a:solidFill>
              <a:latin typeface="Calibri"/>
              <a:cs typeface="Calibri"/>
            </a:rPr>
            <a:pPr algn="ctr"/>
            <a:t>5,00%</a:t>
          </a:fld>
          <a:endParaRPr lang="pt-BR" sz="1100">
            <a:solidFill>
              <a:schemeClr val="bg1"/>
            </a:solidFill>
          </a:endParaRPr>
        </a:p>
      </xdr:txBody>
    </xdr:sp>
    <xdr:clientData/>
  </xdr:oneCellAnchor>
  <xdr:oneCellAnchor>
    <xdr:from>
      <xdr:col>2</xdr:col>
      <xdr:colOff>200025</xdr:colOff>
      <xdr:row>15</xdr:row>
      <xdr:rowOff>66675</xdr:rowOff>
    </xdr:from>
    <xdr:ext cx="612000" cy="248851"/>
    <xdr:sp macro="" textlink="ICMS!J9">
      <xdr:nvSpPr>
        <xdr:cNvPr id="42" name="CaixaDeTexto 41">
          <a:extLst>
            <a:ext uri="{FF2B5EF4-FFF2-40B4-BE49-F238E27FC236}">
              <a16:creationId xmlns:a16="http://schemas.microsoft.com/office/drawing/2014/main" id="{00000000-0008-0000-3700-00002A000000}"/>
            </a:ext>
          </a:extLst>
        </xdr:cNvPr>
        <xdr:cNvSpPr txBox="1"/>
      </xdr:nvSpPr>
      <xdr:spPr>
        <a:xfrm>
          <a:off x="428625" y="5105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6037791E-632A-4333-B96D-66ECE3CF616D}" type="TxLink">
            <a:rPr lang="en-US" sz="1000" b="0" i="0" u="none" strike="noStrike">
              <a:solidFill>
                <a:schemeClr val="bg1"/>
              </a:solidFill>
              <a:latin typeface="Calibri"/>
              <a:cs typeface="Calibri"/>
            </a:rPr>
            <a:pPr algn="ctr"/>
            <a:t>3,00%</a:t>
          </a:fld>
          <a:endParaRPr lang="pt-BR" sz="1100">
            <a:solidFill>
              <a:schemeClr val="bg1"/>
            </a:solidFill>
          </a:endParaRPr>
        </a:p>
      </xdr:txBody>
    </xdr:sp>
    <xdr:clientData/>
  </xdr:oneCellAnchor>
  <xdr:oneCellAnchor>
    <xdr:from>
      <xdr:col>2</xdr:col>
      <xdr:colOff>200025</xdr:colOff>
      <xdr:row>16</xdr:row>
      <xdr:rowOff>66675</xdr:rowOff>
    </xdr:from>
    <xdr:ext cx="612000" cy="248851"/>
    <xdr:sp macro="" textlink="ICMS!J10">
      <xdr:nvSpPr>
        <xdr:cNvPr id="43" name="CaixaDeTexto 42">
          <a:extLst>
            <a:ext uri="{FF2B5EF4-FFF2-40B4-BE49-F238E27FC236}">
              <a16:creationId xmlns:a16="http://schemas.microsoft.com/office/drawing/2014/main" id="{00000000-0008-0000-3700-00002B000000}"/>
            </a:ext>
          </a:extLst>
        </xdr:cNvPr>
        <xdr:cNvSpPr txBox="1"/>
      </xdr:nvSpPr>
      <xdr:spPr>
        <a:xfrm>
          <a:off x="428625" y="5486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7254AFCC-971A-4A7F-B754-B1803A7F26A7}" type="TxLink">
            <a:rPr lang="en-US" sz="1000" b="0" i="0" u="none" strike="noStrike">
              <a:solidFill>
                <a:schemeClr val="bg1"/>
              </a:solidFill>
              <a:latin typeface="Calibri"/>
              <a:cs typeface="Calibri"/>
            </a:rPr>
            <a:pPr algn="ctr"/>
            <a:t>12,00%</a:t>
          </a:fld>
          <a:endParaRPr lang="pt-BR" sz="1100">
            <a:solidFill>
              <a:schemeClr val="bg1"/>
            </a:solidFill>
          </a:endParaRPr>
        </a:p>
      </xdr:txBody>
    </xdr:sp>
    <xdr:clientData/>
  </xdr:oneCellAnchor>
  <xdr:oneCellAnchor>
    <xdr:from>
      <xdr:col>2</xdr:col>
      <xdr:colOff>200025</xdr:colOff>
      <xdr:row>17</xdr:row>
      <xdr:rowOff>66675</xdr:rowOff>
    </xdr:from>
    <xdr:ext cx="612000" cy="248851"/>
    <xdr:sp macro="" textlink="ICMS!J11">
      <xdr:nvSpPr>
        <xdr:cNvPr id="44" name="CaixaDeTexto 43">
          <a:extLst>
            <a:ext uri="{FF2B5EF4-FFF2-40B4-BE49-F238E27FC236}">
              <a16:creationId xmlns:a16="http://schemas.microsoft.com/office/drawing/2014/main" id="{00000000-0008-0000-3700-00002C000000}"/>
            </a:ext>
          </a:extLst>
        </xdr:cNvPr>
        <xdr:cNvSpPr txBox="1"/>
      </xdr:nvSpPr>
      <xdr:spPr>
        <a:xfrm>
          <a:off x="428625" y="5867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1D1D32A1-8716-4C4D-895D-70251CFBD785}" type="TxLink">
            <a:rPr lang="en-US" sz="1000" b="0" i="0" u="none" strike="noStrike">
              <a:solidFill>
                <a:schemeClr val="bg1"/>
              </a:solidFill>
              <a:latin typeface="Calibri"/>
              <a:cs typeface="Calibri"/>
            </a:rPr>
            <a:pPr algn="ctr"/>
            <a:t>8,00%</a:t>
          </a:fld>
          <a:endParaRPr lang="pt-BR" sz="1100">
            <a:solidFill>
              <a:schemeClr val="bg1"/>
            </a:solidFill>
          </a:endParaRPr>
        </a:p>
      </xdr:txBody>
    </xdr:sp>
    <xdr:clientData/>
  </xdr:oneCellAnchor>
  <xdr:oneCellAnchor>
    <xdr:from>
      <xdr:col>2</xdr:col>
      <xdr:colOff>200025</xdr:colOff>
      <xdr:row>18</xdr:row>
      <xdr:rowOff>66675</xdr:rowOff>
    </xdr:from>
    <xdr:ext cx="612000" cy="248851"/>
    <xdr:sp macro="" textlink="ICMS!J12">
      <xdr:nvSpPr>
        <xdr:cNvPr id="45" name="CaixaDeTexto 44">
          <a:extLst>
            <a:ext uri="{FF2B5EF4-FFF2-40B4-BE49-F238E27FC236}">
              <a16:creationId xmlns:a16="http://schemas.microsoft.com/office/drawing/2014/main" id="{00000000-0008-0000-3700-00002D000000}"/>
            </a:ext>
          </a:extLst>
        </xdr:cNvPr>
        <xdr:cNvSpPr txBox="1"/>
      </xdr:nvSpPr>
      <xdr:spPr>
        <a:xfrm>
          <a:off x="428625" y="6248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11A065F2-2994-4DEE-950B-89D9E0A85FFF}" type="TxLink">
            <a:rPr lang="en-US" sz="1000" b="0" i="0" u="none" strike="noStrike">
              <a:solidFill>
                <a:schemeClr val="bg1"/>
              </a:solidFill>
              <a:latin typeface="Calibri"/>
              <a:cs typeface="Calibri"/>
            </a:rPr>
            <a:pPr algn="ctr"/>
            <a:t>6,00%</a:t>
          </a:fld>
          <a:endParaRPr lang="pt-BR" sz="1100">
            <a:solidFill>
              <a:schemeClr val="bg1"/>
            </a:solidFill>
          </a:endParaRPr>
        </a:p>
      </xdr:txBody>
    </xdr:sp>
    <xdr:clientData/>
  </xdr:oneCellAnchor>
  <xdr:oneCellAnchor>
    <xdr:from>
      <xdr:col>2</xdr:col>
      <xdr:colOff>200025</xdr:colOff>
      <xdr:row>19</xdr:row>
      <xdr:rowOff>66675</xdr:rowOff>
    </xdr:from>
    <xdr:ext cx="612000" cy="248851"/>
    <xdr:sp macro="" textlink="ICMS!J13">
      <xdr:nvSpPr>
        <xdr:cNvPr id="46" name="CaixaDeTexto 45">
          <a:extLst>
            <a:ext uri="{FF2B5EF4-FFF2-40B4-BE49-F238E27FC236}">
              <a16:creationId xmlns:a16="http://schemas.microsoft.com/office/drawing/2014/main" id="{00000000-0008-0000-3700-00002E000000}"/>
            </a:ext>
          </a:extLst>
        </xdr:cNvPr>
        <xdr:cNvSpPr txBox="1"/>
      </xdr:nvSpPr>
      <xdr:spPr>
        <a:xfrm>
          <a:off x="428625" y="6629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22C1B0FF-99D8-4B2C-B454-55A855CDC658}" type="TxLink">
            <a:rPr lang="en-US" sz="1000" b="0" i="0" u="none" strike="noStrike">
              <a:solidFill>
                <a:schemeClr val="bg1"/>
              </a:solidFill>
              <a:latin typeface="Calibri"/>
              <a:cs typeface="Calibri"/>
            </a:rPr>
            <a:pPr algn="ctr"/>
            <a:t>5,00%</a:t>
          </a:fld>
          <a:endParaRPr lang="pt-BR" sz="1100">
            <a:solidFill>
              <a:schemeClr val="bg1"/>
            </a:solidFill>
          </a:endParaRPr>
        </a:p>
      </xdr:txBody>
    </xdr:sp>
    <xdr:clientData/>
  </xdr:oneCellAnchor>
  <xdr:oneCellAnchor>
    <xdr:from>
      <xdr:col>2</xdr:col>
      <xdr:colOff>200025</xdr:colOff>
      <xdr:row>20</xdr:row>
      <xdr:rowOff>66675</xdr:rowOff>
    </xdr:from>
    <xdr:ext cx="612000" cy="248851"/>
    <xdr:sp macro="" textlink="ICMS!J14">
      <xdr:nvSpPr>
        <xdr:cNvPr id="47" name="CaixaDeTexto 46">
          <a:extLst>
            <a:ext uri="{FF2B5EF4-FFF2-40B4-BE49-F238E27FC236}">
              <a16:creationId xmlns:a16="http://schemas.microsoft.com/office/drawing/2014/main" id="{00000000-0008-0000-3700-00002F000000}"/>
            </a:ext>
          </a:extLst>
        </xdr:cNvPr>
        <xdr:cNvSpPr txBox="1"/>
      </xdr:nvSpPr>
      <xdr:spPr>
        <a:xfrm>
          <a:off x="428625" y="7010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BA76DFE-5128-4045-AB25-9B95506E6A8A}" type="TxLink">
            <a:rPr lang="en-US" sz="1000" b="0" i="0" u="none" strike="noStrike">
              <a:solidFill>
                <a:schemeClr val="bg1"/>
              </a:solidFill>
              <a:latin typeface="Calibri"/>
              <a:cs typeface="Calibri"/>
            </a:rPr>
            <a:pPr algn="ctr"/>
            <a:t>4,00%</a:t>
          </a:fld>
          <a:endParaRPr lang="pt-BR" sz="1100">
            <a:solidFill>
              <a:schemeClr val="bg1"/>
            </a:solidFill>
          </a:endParaRPr>
        </a:p>
      </xdr:txBody>
    </xdr:sp>
    <xdr:clientData/>
  </xdr:oneCellAnchor>
  <xdr:oneCellAnchor>
    <xdr:from>
      <xdr:col>2</xdr:col>
      <xdr:colOff>200025</xdr:colOff>
      <xdr:row>21</xdr:row>
      <xdr:rowOff>66675</xdr:rowOff>
    </xdr:from>
    <xdr:ext cx="612000" cy="248851"/>
    <xdr:sp macro="" textlink="ICMS!J15">
      <xdr:nvSpPr>
        <xdr:cNvPr id="48" name="CaixaDeTexto 47">
          <a:extLst>
            <a:ext uri="{FF2B5EF4-FFF2-40B4-BE49-F238E27FC236}">
              <a16:creationId xmlns:a16="http://schemas.microsoft.com/office/drawing/2014/main" id="{00000000-0008-0000-3700-000030000000}"/>
            </a:ext>
          </a:extLst>
        </xdr:cNvPr>
        <xdr:cNvSpPr txBox="1"/>
      </xdr:nvSpPr>
      <xdr:spPr>
        <a:xfrm>
          <a:off x="428625" y="7391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13156942-BAA0-4897-BDFC-F77631603745}" type="TxLink">
            <a:rPr lang="en-US" sz="1000" b="0" i="0" u="none" strike="noStrike">
              <a:solidFill>
                <a:schemeClr val="bg1"/>
              </a:solidFill>
              <a:latin typeface="Calibri"/>
              <a:cs typeface="Calibri"/>
            </a:rPr>
            <a:pPr algn="ctr"/>
            <a:t>9,00%</a:t>
          </a:fld>
          <a:endParaRPr lang="pt-BR" sz="1100">
            <a:solidFill>
              <a:schemeClr val="bg1"/>
            </a:solidFill>
          </a:endParaRPr>
        </a:p>
      </xdr:txBody>
    </xdr:sp>
    <xdr:clientData/>
  </xdr:oneCellAnchor>
  <xdr:oneCellAnchor>
    <xdr:from>
      <xdr:col>2</xdr:col>
      <xdr:colOff>200025</xdr:colOff>
      <xdr:row>22</xdr:row>
      <xdr:rowOff>66675</xdr:rowOff>
    </xdr:from>
    <xdr:ext cx="612000" cy="248851"/>
    <xdr:sp macro="" textlink="ICMS!J16">
      <xdr:nvSpPr>
        <xdr:cNvPr id="49" name="CaixaDeTexto 48">
          <a:extLst>
            <a:ext uri="{FF2B5EF4-FFF2-40B4-BE49-F238E27FC236}">
              <a16:creationId xmlns:a16="http://schemas.microsoft.com/office/drawing/2014/main" id="{00000000-0008-0000-3700-000031000000}"/>
            </a:ext>
          </a:extLst>
        </xdr:cNvPr>
        <xdr:cNvSpPr txBox="1"/>
      </xdr:nvSpPr>
      <xdr:spPr>
        <a:xfrm>
          <a:off x="428625" y="7772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62AB2BAF-483B-4130-ABF5-DCA2497A0A6A}" type="TxLink">
            <a:rPr lang="en-US" sz="1000" b="0" i="0" u="none" strike="noStrike">
              <a:solidFill>
                <a:schemeClr val="bg1"/>
              </a:solidFill>
              <a:latin typeface="Calibri"/>
              <a:cs typeface="Calibri"/>
            </a:rPr>
            <a:pPr algn="ctr"/>
            <a:t>12,00%</a:t>
          </a:fld>
          <a:endParaRPr lang="pt-BR" sz="1100">
            <a:solidFill>
              <a:schemeClr val="bg1"/>
            </a:solidFill>
          </a:endParaRPr>
        </a:p>
      </xdr:txBody>
    </xdr:sp>
    <xdr:clientData/>
  </xdr:oneCellAnchor>
  <xdr:oneCellAnchor>
    <xdr:from>
      <xdr:col>2</xdr:col>
      <xdr:colOff>200025</xdr:colOff>
      <xdr:row>23</xdr:row>
      <xdr:rowOff>66675</xdr:rowOff>
    </xdr:from>
    <xdr:ext cx="612000" cy="248851"/>
    <xdr:sp macro="" textlink="ICMS!J17">
      <xdr:nvSpPr>
        <xdr:cNvPr id="50" name="CaixaDeTexto 49">
          <a:extLst>
            <a:ext uri="{FF2B5EF4-FFF2-40B4-BE49-F238E27FC236}">
              <a16:creationId xmlns:a16="http://schemas.microsoft.com/office/drawing/2014/main" id="{00000000-0008-0000-3700-000032000000}"/>
            </a:ext>
          </a:extLst>
        </xdr:cNvPr>
        <xdr:cNvSpPr txBox="1"/>
      </xdr:nvSpPr>
      <xdr:spPr>
        <a:xfrm>
          <a:off x="428625" y="8153400"/>
          <a:ext cx="612000" cy="248851"/>
        </a:xfrm>
        <a:prstGeom prst="rect">
          <a:avLst/>
        </a:prstGeom>
        <a:solidFill>
          <a:srgbClr val="FF5050"/>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8C28F1C6-9DB4-438B-A956-6FF6170CA71E}" type="TxLink">
            <a:rPr lang="en-US" sz="1000" b="0" i="0" u="none" strike="noStrike">
              <a:solidFill>
                <a:schemeClr val="bg1"/>
              </a:solidFill>
              <a:latin typeface="Calibri"/>
              <a:cs typeface="Calibri"/>
            </a:rPr>
            <a:pPr algn="ctr"/>
            <a:t>15,00%</a:t>
          </a:fld>
          <a:endParaRPr lang="pt-BR" sz="1100">
            <a:solidFill>
              <a:schemeClr val="bg1"/>
            </a:solidFill>
          </a:endParaRPr>
        </a:p>
      </xdr:txBody>
    </xdr:sp>
    <xdr:clientData/>
  </xdr:oneCellAnchor>
  <mc:AlternateContent xmlns:mc="http://schemas.openxmlformats.org/markup-compatibility/2006">
    <mc:Choice xmlns:a14="http://schemas.microsoft.com/office/drawing/2010/main" Requires="a14">
      <xdr:twoCellAnchor editAs="oneCell">
        <xdr:from>
          <xdr:col>1</xdr:col>
          <xdr:colOff>0</xdr:colOff>
          <xdr:row>25</xdr:row>
          <xdr:rowOff>276225</xdr:rowOff>
        </xdr:from>
        <xdr:to>
          <xdr:col>16</xdr:col>
          <xdr:colOff>123825</xdr:colOff>
          <xdr:row>39</xdr:row>
          <xdr:rowOff>228600</xdr:rowOff>
        </xdr:to>
        <xdr:sp macro="" textlink="">
          <xdr:nvSpPr>
            <xdr:cNvPr id="253958" name="Group Box 6" hidden="1">
              <a:extLst>
                <a:ext uri="{63B3BB69-23CF-44E3-9099-C40C66FF867C}">
                  <a14:compatExt spid="_x0000_s253958"/>
                </a:ext>
                <a:ext uri="{FF2B5EF4-FFF2-40B4-BE49-F238E27FC236}">
                  <a16:creationId xmlns:a16="http://schemas.microsoft.com/office/drawing/2014/main" id="{00000000-0008-0000-3700-000006E0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Base de Cálculo de IPI</a:t>
              </a:r>
            </a:p>
          </xdr:txBody>
        </xdr:sp>
        <xdr:clientData/>
      </xdr:twoCellAnchor>
    </mc:Choice>
    <mc:Fallback/>
  </mc:AlternateContent>
  <xdr:oneCellAnchor>
    <xdr:from>
      <xdr:col>2</xdr:col>
      <xdr:colOff>200025</xdr:colOff>
      <xdr:row>28</xdr:row>
      <xdr:rowOff>66675</xdr:rowOff>
    </xdr:from>
    <xdr:ext cx="612000" cy="248851"/>
    <xdr:sp macro="" textlink="IPI!J8">
      <xdr:nvSpPr>
        <xdr:cNvPr id="51" name="CaixaDeTexto 50">
          <a:extLst>
            <a:ext uri="{FF2B5EF4-FFF2-40B4-BE49-F238E27FC236}">
              <a16:creationId xmlns:a16="http://schemas.microsoft.com/office/drawing/2014/main" id="{00000000-0008-0000-3700-000033000000}"/>
            </a:ext>
          </a:extLst>
        </xdr:cNvPr>
        <xdr:cNvSpPr txBox="1"/>
      </xdr:nvSpPr>
      <xdr:spPr>
        <a:xfrm>
          <a:off x="428625" y="4724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774EB6FC-4346-4E35-AEBA-0DACFDC5EB22}" type="TxLink">
            <a:rPr lang="en-US" sz="1000" b="0" i="0" u="none" strike="noStrike">
              <a:solidFill>
                <a:schemeClr val="tx1"/>
              </a:solidFill>
              <a:latin typeface="Calibri"/>
              <a:cs typeface="Calibri"/>
            </a:rPr>
            <a:pPr algn="ctr"/>
            <a:t>4,00%</a:t>
          </a:fld>
          <a:endParaRPr lang="pt-BR" sz="1100">
            <a:solidFill>
              <a:schemeClr val="tx1"/>
            </a:solidFill>
          </a:endParaRPr>
        </a:p>
      </xdr:txBody>
    </xdr:sp>
    <xdr:clientData/>
  </xdr:oneCellAnchor>
  <xdr:oneCellAnchor>
    <xdr:from>
      <xdr:col>2</xdr:col>
      <xdr:colOff>200025</xdr:colOff>
      <xdr:row>29</xdr:row>
      <xdr:rowOff>66675</xdr:rowOff>
    </xdr:from>
    <xdr:ext cx="612000" cy="248851"/>
    <xdr:sp macro="" textlink="IPI!J9">
      <xdr:nvSpPr>
        <xdr:cNvPr id="52" name="CaixaDeTexto 51">
          <a:extLst>
            <a:ext uri="{FF2B5EF4-FFF2-40B4-BE49-F238E27FC236}">
              <a16:creationId xmlns:a16="http://schemas.microsoft.com/office/drawing/2014/main" id="{00000000-0008-0000-3700-000034000000}"/>
            </a:ext>
          </a:extLst>
        </xdr:cNvPr>
        <xdr:cNvSpPr txBox="1"/>
      </xdr:nvSpPr>
      <xdr:spPr>
        <a:xfrm>
          <a:off x="428625" y="5105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F1183BF5-A196-4549-BF0F-E47A1569B680}" type="TxLink">
            <a:rPr lang="en-US" sz="1000" b="0" i="0" u="none" strike="noStrike">
              <a:solidFill>
                <a:schemeClr val="tx1"/>
              </a:solidFill>
              <a:latin typeface="Calibri"/>
              <a:cs typeface="Calibri"/>
            </a:rPr>
            <a:pPr algn="ctr"/>
            <a:t>5,00%</a:t>
          </a:fld>
          <a:endParaRPr lang="pt-BR" sz="1100">
            <a:solidFill>
              <a:schemeClr val="tx1"/>
            </a:solidFill>
          </a:endParaRPr>
        </a:p>
      </xdr:txBody>
    </xdr:sp>
    <xdr:clientData/>
  </xdr:oneCellAnchor>
  <xdr:oneCellAnchor>
    <xdr:from>
      <xdr:col>2</xdr:col>
      <xdr:colOff>200025</xdr:colOff>
      <xdr:row>30</xdr:row>
      <xdr:rowOff>66675</xdr:rowOff>
    </xdr:from>
    <xdr:ext cx="612000" cy="248851"/>
    <xdr:sp macro="" textlink="IPI!J10">
      <xdr:nvSpPr>
        <xdr:cNvPr id="53" name="CaixaDeTexto 52">
          <a:extLst>
            <a:ext uri="{FF2B5EF4-FFF2-40B4-BE49-F238E27FC236}">
              <a16:creationId xmlns:a16="http://schemas.microsoft.com/office/drawing/2014/main" id="{00000000-0008-0000-3700-000035000000}"/>
            </a:ext>
          </a:extLst>
        </xdr:cNvPr>
        <xdr:cNvSpPr txBox="1"/>
      </xdr:nvSpPr>
      <xdr:spPr>
        <a:xfrm>
          <a:off x="428625" y="5486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664179E4-C892-4F4B-8457-6095D7FB9D1B}" type="TxLink">
            <a:rPr lang="en-US" sz="1000" b="0" i="0" u="none" strike="noStrike">
              <a:solidFill>
                <a:schemeClr val="tx1"/>
              </a:solidFill>
              <a:latin typeface="Calibri"/>
              <a:cs typeface="Calibri"/>
            </a:rPr>
            <a:pPr algn="ctr"/>
            <a:t>6,00%</a:t>
          </a:fld>
          <a:endParaRPr lang="pt-BR" sz="1100">
            <a:solidFill>
              <a:schemeClr val="tx1"/>
            </a:solidFill>
          </a:endParaRPr>
        </a:p>
      </xdr:txBody>
    </xdr:sp>
    <xdr:clientData/>
  </xdr:oneCellAnchor>
  <xdr:oneCellAnchor>
    <xdr:from>
      <xdr:col>2</xdr:col>
      <xdr:colOff>200025</xdr:colOff>
      <xdr:row>31</xdr:row>
      <xdr:rowOff>66675</xdr:rowOff>
    </xdr:from>
    <xdr:ext cx="612000" cy="248851"/>
    <xdr:sp macro="" textlink="IPI!J11">
      <xdr:nvSpPr>
        <xdr:cNvPr id="54" name="CaixaDeTexto 53">
          <a:extLst>
            <a:ext uri="{FF2B5EF4-FFF2-40B4-BE49-F238E27FC236}">
              <a16:creationId xmlns:a16="http://schemas.microsoft.com/office/drawing/2014/main" id="{00000000-0008-0000-3700-000036000000}"/>
            </a:ext>
          </a:extLst>
        </xdr:cNvPr>
        <xdr:cNvSpPr txBox="1"/>
      </xdr:nvSpPr>
      <xdr:spPr>
        <a:xfrm>
          <a:off x="428625" y="5867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DB71B8A4-9377-42E4-AD70-7D5D0046740C}" type="TxLink">
            <a:rPr lang="en-US" sz="1000" b="0" i="0" u="none" strike="noStrike">
              <a:solidFill>
                <a:schemeClr val="tx1"/>
              </a:solidFill>
              <a:latin typeface="Calibri"/>
              <a:cs typeface="Calibri"/>
            </a:rPr>
            <a:pPr algn="ctr"/>
            <a:t>7,00%</a:t>
          </a:fld>
          <a:endParaRPr lang="pt-BR" sz="1100">
            <a:solidFill>
              <a:schemeClr val="tx1"/>
            </a:solidFill>
          </a:endParaRPr>
        </a:p>
      </xdr:txBody>
    </xdr:sp>
    <xdr:clientData/>
  </xdr:oneCellAnchor>
  <xdr:oneCellAnchor>
    <xdr:from>
      <xdr:col>2</xdr:col>
      <xdr:colOff>200025</xdr:colOff>
      <xdr:row>32</xdr:row>
      <xdr:rowOff>66675</xdr:rowOff>
    </xdr:from>
    <xdr:ext cx="612000" cy="248851"/>
    <xdr:sp macro="" textlink="IPI!J12">
      <xdr:nvSpPr>
        <xdr:cNvPr id="55" name="CaixaDeTexto 54">
          <a:extLst>
            <a:ext uri="{FF2B5EF4-FFF2-40B4-BE49-F238E27FC236}">
              <a16:creationId xmlns:a16="http://schemas.microsoft.com/office/drawing/2014/main" id="{00000000-0008-0000-3700-000037000000}"/>
            </a:ext>
          </a:extLst>
        </xdr:cNvPr>
        <xdr:cNvSpPr txBox="1"/>
      </xdr:nvSpPr>
      <xdr:spPr>
        <a:xfrm>
          <a:off x="428625" y="6248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5FDC5153-E1CF-4E62-8900-644DA63142AA}" type="TxLink">
            <a:rPr lang="en-US" sz="1000" b="0" i="0" u="none" strike="noStrike">
              <a:solidFill>
                <a:schemeClr val="tx1"/>
              </a:solidFill>
              <a:latin typeface="Calibri"/>
              <a:cs typeface="Calibri"/>
            </a:rPr>
            <a:pPr algn="ctr"/>
            <a:t>8,00%</a:t>
          </a:fld>
          <a:endParaRPr lang="pt-BR" sz="1100">
            <a:solidFill>
              <a:schemeClr val="tx1"/>
            </a:solidFill>
          </a:endParaRPr>
        </a:p>
      </xdr:txBody>
    </xdr:sp>
    <xdr:clientData/>
  </xdr:oneCellAnchor>
  <xdr:oneCellAnchor>
    <xdr:from>
      <xdr:col>2</xdr:col>
      <xdr:colOff>200025</xdr:colOff>
      <xdr:row>33</xdr:row>
      <xdr:rowOff>66675</xdr:rowOff>
    </xdr:from>
    <xdr:ext cx="612000" cy="248851"/>
    <xdr:sp macro="" textlink="IPI!J13">
      <xdr:nvSpPr>
        <xdr:cNvPr id="56" name="CaixaDeTexto 55">
          <a:extLst>
            <a:ext uri="{FF2B5EF4-FFF2-40B4-BE49-F238E27FC236}">
              <a16:creationId xmlns:a16="http://schemas.microsoft.com/office/drawing/2014/main" id="{00000000-0008-0000-3700-000038000000}"/>
            </a:ext>
          </a:extLst>
        </xdr:cNvPr>
        <xdr:cNvSpPr txBox="1"/>
      </xdr:nvSpPr>
      <xdr:spPr>
        <a:xfrm>
          <a:off x="428625" y="6629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C816ED9F-4B5E-4789-AAAC-EC14D95B2F4A}" type="TxLink">
            <a:rPr lang="en-US" sz="1000" b="0" i="0" u="none" strike="noStrike">
              <a:solidFill>
                <a:schemeClr val="tx1"/>
              </a:solidFill>
              <a:latin typeface="Calibri"/>
              <a:cs typeface="Calibri"/>
            </a:rPr>
            <a:pPr algn="ctr"/>
            <a:t>9,00%</a:t>
          </a:fld>
          <a:endParaRPr lang="pt-BR" sz="1100">
            <a:solidFill>
              <a:schemeClr val="tx1"/>
            </a:solidFill>
          </a:endParaRPr>
        </a:p>
      </xdr:txBody>
    </xdr:sp>
    <xdr:clientData/>
  </xdr:oneCellAnchor>
  <xdr:oneCellAnchor>
    <xdr:from>
      <xdr:col>2</xdr:col>
      <xdr:colOff>200025</xdr:colOff>
      <xdr:row>34</xdr:row>
      <xdr:rowOff>66675</xdr:rowOff>
    </xdr:from>
    <xdr:ext cx="612000" cy="248851"/>
    <xdr:sp macro="" textlink="IPI!J14">
      <xdr:nvSpPr>
        <xdr:cNvPr id="57" name="CaixaDeTexto 56">
          <a:extLst>
            <a:ext uri="{FF2B5EF4-FFF2-40B4-BE49-F238E27FC236}">
              <a16:creationId xmlns:a16="http://schemas.microsoft.com/office/drawing/2014/main" id="{00000000-0008-0000-3700-000039000000}"/>
            </a:ext>
          </a:extLst>
        </xdr:cNvPr>
        <xdr:cNvSpPr txBox="1"/>
      </xdr:nvSpPr>
      <xdr:spPr>
        <a:xfrm>
          <a:off x="428625" y="7010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FC8C5630-6A95-457A-87F8-93A55FA923A3}" type="TxLink">
            <a:rPr lang="en-US" sz="1000" b="0" i="0" u="none" strike="noStrike">
              <a:solidFill>
                <a:schemeClr val="tx1"/>
              </a:solidFill>
              <a:latin typeface="Calibri"/>
              <a:cs typeface="Calibri"/>
            </a:rPr>
            <a:pPr algn="ctr"/>
            <a:t>10,00%</a:t>
          </a:fld>
          <a:endParaRPr lang="pt-BR" sz="1100">
            <a:solidFill>
              <a:schemeClr val="tx1"/>
            </a:solidFill>
          </a:endParaRPr>
        </a:p>
      </xdr:txBody>
    </xdr:sp>
    <xdr:clientData/>
  </xdr:oneCellAnchor>
  <xdr:oneCellAnchor>
    <xdr:from>
      <xdr:col>2</xdr:col>
      <xdr:colOff>200025</xdr:colOff>
      <xdr:row>35</xdr:row>
      <xdr:rowOff>66675</xdr:rowOff>
    </xdr:from>
    <xdr:ext cx="612000" cy="248851"/>
    <xdr:sp macro="" textlink="IPI!J15">
      <xdr:nvSpPr>
        <xdr:cNvPr id="58" name="CaixaDeTexto 57">
          <a:extLst>
            <a:ext uri="{FF2B5EF4-FFF2-40B4-BE49-F238E27FC236}">
              <a16:creationId xmlns:a16="http://schemas.microsoft.com/office/drawing/2014/main" id="{00000000-0008-0000-3700-00003A000000}"/>
            </a:ext>
          </a:extLst>
        </xdr:cNvPr>
        <xdr:cNvSpPr txBox="1"/>
      </xdr:nvSpPr>
      <xdr:spPr>
        <a:xfrm>
          <a:off x="428625" y="7391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EC6A2BF4-AB63-4E09-8491-3F2CC4958154}" type="TxLink">
            <a:rPr lang="en-US" sz="1000" b="0" i="0" u="none" strike="noStrike">
              <a:solidFill>
                <a:schemeClr val="tx1"/>
              </a:solidFill>
              <a:latin typeface="Calibri"/>
              <a:cs typeface="Calibri"/>
            </a:rPr>
            <a:pPr algn="ctr"/>
            <a:t>11,00%</a:t>
          </a:fld>
          <a:endParaRPr lang="pt-BR" sz="1100">
            <a:solidFill>
              <a:schemeClr val="tx1"/>
            </a:solidFill>
          </a:endParaRPr>
        </a:p>
      </xdr:txBody>
    </xdr:sp>
    <xdr:clientData/>
  </xdr:oneCellAnchor>
  <xdr:oneCellAnchor>
    <xdr:from>
      <xdr:col>2</xdr:col>
      <xdr:colOff>200025</xdr:colOff>
      <xdr:row>36</xdr:row>
      <xdr:rowOff>66675</xdr:rowOff>
    </xdr:from>
    <xdr:ext cx="612000" cy="248851"/>
    <xdr:sp macro="" textlink="IPI!J16">
      <xdr:nvSpPr>
        <xdr:cNvPr id="59" name="CaixaDeTexto 58">
          <a:extLst>
            <a:ext uri="{FF2B5EF4-FFF2-40B4-BE49-F238E27FC236}">
              <a16:creationId xmlns:a16="http://schemas.microsoft.com/office/drawing/2014/main" id="{00000000-0008-0000-3700-00003B000000}"/>
            </a:ext>
          </a:extLst>
        </xdr:cNvPr>
        <xdr:cNvSpPr txBox="1"/>
      </xdr:nvSpPr>
      <xdr:spPr>
        <a:xfrm>
          <a:off x="428625" y="7772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879B78E-34FD-4EBF-A45A-64BF69BD86C2}" type="TxLink">
            <a:rPr lang="en-US" sz="1000" b="0" i="0" u="none" strike="noStrike">
              <a:solidFill>
                <a:schemeClr val="tx1"/>
              </a:solidFill>
              <a:latin typeface="Calibri"/>
              <a:cs typeface="Calibri"/>
            </a:rPr>
            <a:pPr algn="ctr"/>
            <a:t>12,00%</a:t>
          </a:fld>
          <a:endParaRPr lang="pt-BR" sz="1100">
            <a:solidFill>
              <a:schemeClr val="tx1"/>
            </a:solidFill>
          </a:endParaRPr>
        </a:p>
      </xdr:txBody>
    </xdr:sp>
    <xdr:clientData/>
  </xdr:oneCellAnchor>
  <xdr:oneCellAnchor>
    <xdr:from>
      <xdr:col>2</xdr:col>
      <xdr:colOff>200025</xdr:colOff>
      <xdr:row>37</xdr:row>
      <xdr:rowOff>66675</xdr:rowOff>
    </xdr:from>
    <xdr:ext cx="612000" cy="248851"/>
    <xdr:sp macro="" textlink="IPI!J17">
      <xdr:nvSpPr>
        <xdr:cNvPr id="60" name="CaixaDeTexto 59">
          <a:extLst>
            <a:ext uri="{FF2B5EF4-FFF2-40B4-BE49-F238E27FC236}">
              <a16:creationId xmlns:a16="http://schemas.microsoft.com/office/drawing/2014/main" id="{00000000-0008-0000-3700-00003C000000}"/>
            </a:ext>
          </a:extLst>
        </xdr:cNvPr>
        <xdr:cNvSpPr txBox="1"/>
      </xdr:nvSpPr>
      <xdr:spPr>
        <a:xfrm>
          <a:off x="428625" y="8153400"/>
          <a:ext cx="612000" cy="248851"/>
        </a:xfrm>
        <a:prstGeom prst="rect">
          <a:avLst/>
        </a:prstGeom>
        <a:solidFill>
          <a:srgbClr val="F2C80F"/>
        </a:solid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88A3290B-1E21-4EAB-B50A-54070B51BEAC}" type="TxLink">
            <a:rPr lang="en-US" sz="1000" b="0" i="0" u="none" strike="noStrike">
              <a:solidFill>
                <a:schemeClr val="tx1"/>
              </a:solidFill>
              <a:latin typeface="Calibri"/>
              <a:cs typeface="Calibri"/>
            </a:rPr>
            <a:pPr algn="ctr"/>
            <a:t>15,00%</a:t>
          </a:fld>
          <a:endParaRPr lang="pt-BR" sz="1100">
            <a:solidFill>
              <a:schemeClr val="tx1"/>
            </a:solidFill>
          </a:endParaRPr>
        </a:p>
      </xdr:txBody>
    </xdr:sp>
    <xdr:clientData/>
  </xdr:oneCellAnchor>
  <xdr:twoCellAnchor editAs="absolute">
    <xdr:from>
      <xdr:col>10</xdr:col>
      <xdr:colOff>266700</xdr:colOff>
      <xdr:row>1</xdr:row>
      <xdr:rowOff>142875</xdr:rowOff>
    </xdr:from>
    <xdr:to>
      <xdr:col>11</xdr:col>
      <xdr:colOff>460875</xdr:colOff>
      <xdr:row>2</xdr:row>
      <xdr:rowOff>13875</xdr:rowOff>
    </xdr:to>
    <xdr:sp macro="" textlink="">
      <xdr:nvSpPr>
        <xdr:cNvPr id="61" name="Retângulo 60">
          <a:hlinkClick xmlns:r="http://schemas.openxmlformats.org/officeDocument/2006/relationships" r:id="rId19"/>
          <a:extLst>
            <a:ext uri="{FF2B5EF4-FFF2-40B4-BE49-F238E27FC236}">
              <a16:creationId xmlns:a16="http://schemas.microsoft.com/office/drawing/2014/main" id="{00000000-0008-0000-3700-00003D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38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8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8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8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8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8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8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11</xdr:col>
      <xdr:colOff>228601</xdr:colOff>
      <xdr:row>2</xdr:row>
      <xdr:rowOff>219075</xdr:rowOff>
    </xdr:from>
    <xdr:to>
      <xdr:col>11</xdr:col>
      <xdr:colOff>228602</xdr:colOff>
      <xdr:row>3</xdr:row>
      <xdr:rowOff>90075</xdr:rowOff>
    </xdr:to>
    <xdr:cxnSp macro="">
      <xdr:nvCxnSpPr>
        <xdr:cNvPr id="30" name="Conector reto 29">
          <a:extLst>
            <a:ext uri="{FF2B5EF4-FFF2-40B4-BE49-F238E27FC236}">
              <a16:creationId xmlns:a16="http://schemas.microsoft.com/office/drawing/2014/main" id="{00000000-0008-0000-3800-00001E000000}"/>
            </a:ext>
          </a:extLst>
        </xdr:cNvPr>
        <xdr:cNvCxnSpPr/>
      </xdr:nvCxnSpPr>
      <xdr:spPr>
        <a:xfrm flipV="1">
          <a:off x="8391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16</xdr:col>
          <xdr:colOff>123825</xdr:colOff>
          <xdr:row>11</xdr:row>
          <xdr:rowOff>266700</xdr:rowOff>
        </xdr:to>
        <xdr:sp macro="" textlink="">
          <xdr:nvSpPr>
            <xdr:cNvPr id="51202" name="Group Box 2" hidden="1">
              <a:extLst>
                <a:ext uri="{63B3BB69-23CF-44E3-9099-C40C66FF867C}">
                  <a14:compatExt spid="_x0000_s51202"/>
                </a:ext>
                <a:ext uri="{FF2B5EF4-FFF2-40B4-BE49-F238E27FC236}">
                  <a16:creationId xmlns:a16="http://schemas.microsoft.com/office/drawing/2014/main" id="{00000000-0008-0000-3800-000002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Tributadas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19050</xdr:rowOff>
        </xdr:from>
        <xdr:to>
          <xdr:col>16</xdr:col>
          <xdr:colOff>123825</xdr:colOff>
          <xdr:row>22</xdr:row>
          <xdr:rowOff>219075</xdr:rowOff>
        </xdr:to>
        <xdr:sp macro="" textlink="">
          <xdr:nvSpPr>
            <xdr:cNvPr id="51203" name="Group Box 3" hidden="1">
              <a:extLst>
                <a:ext uri="{63B3BB69-23CF-44E3-9099-C40C66FF867C}">
                  <a14:compatExt spid="_x0000_s51203"/>
                </a:ext>
                <a:ext uri="{FF2B5EF4-FFF2-40B4-BE49-F238E27FC236}">
                  <a16:creationId xmlns:a16="http://schemas.microsoft.com/office/drawing/2014/main" id="{00000000-0008-0000-3800-000003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a:t>
              </a:r>
            </a:p>
          </xdr:txBody>
        </xdr:sp>
        <xdr:clientData/>
      </xdr:twoCellAnchor>
    </mc:Choice>
    <mc:Fallback/>
  </mc:AlternateContent>
  <xdr:twoCellAnchor editAs="absolute">
    <xdr:from>
      <xdr:col>5</xdr:col>
      <xdr:colOff>723901</xdr:colOff>
      <xdr:row>2</xdr:row>
      <xdr:rowOff>219075</xdr:rowOff>
    </xdr:from>
    <xdr:to>
      <xdr:col>7</xdr:col>
      <xdr:colOff>572251</xdr:colOff>
      <xdr:row>3</xdr:row>
      <xdr:rowOff>90075</xdr:rowOff>
    </xdr:to>
    <xdr:sp macro="" textlink="">
      <xdr:nvSpPr>
        <xdr:cNvPr id="34" name="Retângulo 33">
          <a:hlinkClick xmlns:r="http://schemas.openxmlformats.org/officeDocument/2006/relationships" r:id="rId13"/>
          <a:extLst>
            <a:ext uri="{FF2B5EF4-FFF2-40B4-BE49-F238E27FC236}">
              <a16:creationId xmlns:a16="http://schemas.microsoft.com/office/drawing/2014/main" id="{00000000-0008-0000-3800-000022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35" name="Retângulo 34">
          <a:hlinkClick xmlns:r="http://schemas.openxmlformats.org/officeDocument/2006/relationships" r:id="rId8"/>
          <a:extLst>
            <a:ext uri="{FF2B5EF4-FFF2-40B4-BE49-F238E27FC236}">
              <a16:creationId xmlns:a16="http://schemas.microsoft.com/office/drawing/2014/main" id="{00000000-0008-0000-3800-000023000000}"/>
            </a:ext>
          </a:extLst>
        </xdr:cNvPr>
        <xdr:cNvSpPr/>
      </xdr:nvSpPr>
      <xdr:spPr>
        <a:xfrm>
          <a:off x="2190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36" name="Retângulo 35">
          <a:hlinkClick xmlns:r="http://schemas.openxmlformats.org/officeDocument/2006/relationships" r:id="rId14"/>
          <a:extLst>
            <a:ext uri="{FF2B5EF4-FFF2-40B4-BE49-F238E27FC236}">
              <a16:creationId xmlns:a16="http://schemas.microsoft.com/office/drawing/2014/main" id="{00000000-0008-0000-3800-000024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37" name="Retângulo 36">
          <a:hlinkClick xmlns:r="http://schemas.openxmlformats.org/officeDocument/2006/relationships" r:id="rId15"/>
          <a:extLst>
            <a:ext uri="{FF2B5EF4-FFF2-40B4-BE49-F238E27FC236}">
              <a16:creationId xmlns:a16="http://schemas.microsoft.com/office/drawing/2014/main" id="{00000000-0008-0000-3800-000025000000}"/>
            </a:ext>
          </a:extLst>
        </xdr:cNvPr>
        <xdr:cNvSpPr/>
      </xdr:nvSpPr>
      <xdr:spPr>
        <a:xfrm>
          <a:off x="18954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38" name="Conector reto 37">
          <a:extLst>
            <a:ext uri="{FF2B5EF4-FFF2-40B4-BE49-F238E27FC236}">
              <a16:creationId xmlns:a16="http://schemas.microsoft.com/office/drawing/2014/main" id="{00000000-0008-0000-3800-000026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39" name="Conector reto 38">
          <a:extLst>
            <a:ext uri="{FF2B5EF4-FFF2-40B4-BE49-F238E27FC236}">
              <a16:creationId xmlns:a16="http://schemas.microsoft.com/office/drawing/2014/main" id="{00000000-0008-0000-3800-000027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40" name="Conector reto 39">
          <a:extLst>
            <a:ext uri="{FF2B5EF4-FFF2-40B4-BE49-F238E27FC236}">
              <a16:creationId xmlns:a16="http://schemas.microsoft.com/office/drawing/2014/main" id="{00000000-0008-0000-3800-000028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41" name="Conector reto 40">
          <a:extLst>
            <a:ext uri="{FF2B5EF4-FFF2-40B4-BE49-F238E27FC236}">
              <a16:creationId xmlns:a16="http://schemas.microsoft.com/office/drawing/2014/main" id="{00000000-0008-0000-3800-000029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42" name="Retângulo 41">
          <a:hlinkClick xmlns:r="http://schemas.openxmlformats.org/officeDocument/2006/relationships" r:id="rId16"/>
          <a:extLst>
            <a:ext uri="{FF2B5EF4-FFF2-40B4-BE49-F238E27FC236}">
              <a16:creationId xmlns:a16="http://schemas.microsoft.com/office/drawing/2014/main" id="{00000000-0008-0000-3800-00002A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43" name="Conector reto 42">
          <a:extLst>
            <a:ext uri="{FF2B5EF4-FFF2-40B4-BE49-F238E27FC236}">
              <a16:creationId xmlns:a16="http://schemas.microsoft.com/office/drawing/2014/main" id="{00000000-0008-0000-3800-00002B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44" name="Retângulo 43">
          <a:hlinkClick xmlns:r="http://schemas.openxmlformats.org/officeDocument/2006/relationships" r:id="rId17"/>
          <a:extLst>
            <a:ext uri="{FF2B5EF4-FFF2-40B4-BE49-F238E27FC236}">
              <a16:creationId xmlns:a16="http://schemas.microsoft.com/office/drawing/2014/main" id="{00000000-0008-0000-3800-00002C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45" name="Conector reto 44">
          <a:extLst>
            <a:ext uri="{FF2B5EF4-FFF2-40B4-BE49-F238E27FC236}">
              <a16:creationId xmlns:a16="http://schemas.microsoft.com/office/drawing/2014/main" id="{00000000-0008-0000-3800-00002D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46" name="Conector reto 45">
          <a:extLst>
            <a:ext uri="{FF2B5EF4-FFF2-40B4-BE49-F238E27FC236}">
              <a16:creationId xmlns:a16="http://schemas.microsoft.com/office/drawing/2014/main" id="{00000000-0008-0000-3800-00002E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95250</xdr:colOff>
          <xdr:row>12</xdr:row>
          <xdr:rowOff>190500</xdr:rowOff>
        </xdr:from>
        <xdr:to>
          <xdr:col>4</xdr:col>
          <xdr:colOff>485775</xdr:colOff>
          <xdr:row>13</xdr:row>
          <xdr:rowOff>171450</xdr:rowOff>
        </xdr:to>
        <xdr:sp macro="" textlink="">
          <xdr:nvSpPr>
            <xdr:cNvPr id="51204" name="Option Button 4" hidden="1">
              <a:extLst>
                <a:ext uri="{63B3BB69-23CF-44E3-9099-C40C66FF867C}">
                  <a14:compatExt spid="_x0000_s51204"/>
                </a:ext>
                <a:ext uri="{FF2B5EF4-FFF2-40B4-BE49-F238E27FC236}">
                  <a16:creationId xmlns:a16="http://schemas.microsoft.com/office/drawing/2014/main" id="{00000000-0008-0000-3800-000004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190500</xdr:rowOff>
        </xdr:from>
        <xdr:to>
          <xdr:col>7</xdr:col>
          <xdr:colOff>28575</xdr:colOff>
          <xdr:row>13</xdr:row>
          <xdr:rowOff>171450</xdr:rowOff>
        </xdr:to>
        <xdr:sp macro="" textlink="">
          <xdr:nvSpPr>
            <xdr:cNvPr id="51205" name="Option Button 5" hidden="1">
              <a:extLst>
                <a:ext uri="{63B3BB69-23CF-44E3-9099-C40C66FF867C}">
                  <a14:compatExt spid="_x0000_s51205"/>
                </a:ext>
                <a:ext uri="{FF2B5EF4-FFF2-40B4-BE49-F238E27FC236}">
                  <a16:creationId xmlns:a16="http://schemas.microsoft.com/office/drawing/2014/main" id="{00000000-0008-0000-3800-000005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Presumido</a:t>
              </a:r>
            </a:p>
          </xdr:txBody>
        </xdr:sp>
        <xdr:clientData/>
      </xdr:twoCellAnchor>
    </mc:Choice>
    <mc:Fallback/>
  </mc:AlternateContent>
  <xdr:twoCellAnchor>
    <xdr:from>
      <xdr:col>14</xdr:col>
      <xdr:colOff>266701</xdr:colOff>
      <xdr:row>2</xdr:row>
      <xdr:rowOff>219075</xdr:rowOff>
    </xdr:from>
    <xdr:to>
      <xdr:col>16</xdr:col>
      <xdr:colOff>115051</xdr:colOff>
      <xdr:row>3</xdr:row>
      <xdr:rowOff>90075</xdr:rowOff>
    </xdr:to>
    <xdr:sp macro="" textlink="">
      <xdr:nvSpPr>
        <xdr:cNvPr id="47" name="Retângulo 46">
          <a:hlinkClick xmlns:r="http://schemas.openxmlformats.org/officeDocument/2006/relationships" r:id="rId18"/>
          <a:extLst>
            <a:ext uri="{FF2B5EF4-FFF2-40B4-BE49-F238E27FC236}">
              <a16:creationId xmlns:a16="http://schemas.microsoft.com/office/drawing/2014/main" id="{00000000-0008-0000-3800-00002F000000}"/>
            </a:ext>
          </a:extLst>
        </xdr:cNvPr>
        <xdr:cNvSpPr/>
      </xdr:nvSpPr>
      <xdr:spPr>
        <a:xfrm>
          <a:off x="11087101"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Bases de Cálculo</a:t>
          </a:r>
        </a:p>
      </xdr:txBody>
    </xdr:sp>
    <xdr:clientData/>
  </xdr:twoCellAnchor>
  <xdr:twoCellAnchor>
    <xdr:from>
      <xdr:col>14</xdr:col>
      <xdr:colOff>228600</xdr:colOff>
      <xdr:row>3</xdr:row>
      <xdr:rowOff>104775</xdr:rowOff>
    </xdr:from>
    <xdr:to>
      <xdr:col>16</xdr:col>
      <xdr:colOff>148950</xdr:colOff>
      <xdr:row>3</xdr:row>
      <xdr:rowOff>104775</xdr:rowOff>
    </xdr:to>
    <xdr:cxnSp macro="">
      <xdr:nvCxnSpPr>
        <xdr:cNvPr id="48" name="Conector reto 47">
          <a:extLst>
            <a:ext uri="{FF2B5EF4-FFF2-40B4-BE49-F238E27FC236}">
              <a16:creationId xmlns:a16="http://schemas.microsoft.com/office/drawing/2014/main" id="{00000000-0008-0000-3800-000030000000}"/>
            </a:ext>
          </a:extLst>
        </xdr:cNvPr>
        <xdr:cNvCxnSpPr/>
      </xdr:nvCxnSpPr>
      <xdr:spPr>
        <a:xfrm>
          <a:off x="11049000" y="1304925"/>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14</xdr:col>
      <xdr:colOff>238126</xdr:colOff>
      <xdr:row>2</xdr:row>
      <xdr:rowOff>219075</xdr:rowOff>
    </xdr:from>
    <xdr:to>
      <xdr:col>14</xdr:col>
      <xdr:colOff>238127</xdr:colOff>
      <xdr:row>3</xdr:row>
      <xdr:rowOff>90075</xdr:rowOff>
    </xdr:to>
    <xdr:cxnSp macro="">
      <xdr:nvCxnSpPr>
        <xdr:cNvPr id="49" name="Conector reto 48">
          <a:extLst>
            <a:ext uri="{FF2B5EF4-FFF2-40B4-BE49-F238E27FC236}">
              <a16:creationId xmlns:a16="http://schemas.microsoft.com/office/drawing/2014/main" id="{00000000-0008-0000-3800-000031000000}"/>
            </a:ext>
          </a:extLst>
        </xdr:cNvPr>
        <xdr:cNvCxnSpPr/>
      </xdr:nvCxnSpPr>
      <xdr:spPr>
        <a:xfrm flipV="1">
          <a:off x="11058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16</xdr:col>
      <xdr:colOff>133351</xdr:colOff>
      <xdr:row>2</xdr:row>
      <xdr:rowOff>219075</xdr:rowOff>
    </xdr:from>
    <xdr:to>
      <xdr:col>16</xdr:col>
      <xdr:colOff>133352</xdr:colOff>
      <xdr:row>3</xdr:row>
      <xdr:rowOff>90075</xdr:rowOff>
    </xdr:to>
    <xdr:cxnSp macro="">
      <xdr:nvCxnSpPr>
        <xdr:cNvPr id="50" name="Conector reto 49">
          <a:extLst>
            <a:ext uri="{FF2B5EF4-FFF2-40B4-BE49-F238E27FC236}">
              <a16:creationId xmlns:a16="http://schemas.microsoft.com/office/drawing/2014/main" id="{00000000-0008-0000-3800-000032000000}"/>
            </a:ext>
          </a:extLst>
        </xdr:cNvPr>
        <xdr:cNvCxnSpPr/>
      </xdr:nvCxnSpPr>
      <xdr:spPr>
        <a:xfrm flipV="1">
          <a:off x="127254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oneCellAnchor>
    <xdr:from>
      <xdr:col>5</xdr:col>
      <xdr:colOff>247650</xdr:colOff>
      <xdr:row>4</xdr:row>
      <xdr:rowOff>38100</xdr:rowOff>
    </xdr:from>
    <xdr:ext cx="3427028" cy="233205"/>
    <xdr:sp macro="" textlink="">
      <xdr:nvSpPr>
        <xdr:cNvPr id="20" name="CaixaDeTexto 19">
          <a:extLst>
            <a:ext uri="{FF2B5EF4-FFF2-40B4-BE49-F238E27FC236}">
              <a16:creationId xmlns:a16="http://schemas.microsoft.com/office/drawing/2014/main" id="{00000000-0008-0000-3800-000014000000}"/>
            </a:ext>
          </a:extLst>
        </xdr:cNvPr>
        <xdr:cNvSpPr txBox="1"/>
      </xdr:nvSpPr>
      <xdr:spPr>
        <a:xfrm>
          <a:off x="3095625" y="1514475"/>
          <a:ext cx="3427028"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solidFill>
                <a:schemeClr val="tx1"/>
              </a:solidFill>
            </a:rPr>
            <a:t>A base de cálculo de Pis</a:t>
          </a:r>
          <a:r>
            <a:rPr lang="pt-BR" sz="900" baseline="0">
              <a:solidFill>
                <a:schemeClr val="tx1"/>
              </a:solidFill>
            </a:rPr>
            <a:t> / Cofins é a mesma base de cálculo do ICMS?</a:t>
          </a:r>
          <a:endParaRPr lang="pt-BR" sz="900">
            <a:solidFill>
              <a:schemeClr val="tx1"/>
            </a:solidFill>
          </a:endParaRPr>
        </a:p>
      </xdr:txBody>
    </xdr:sp>
    <xdr:clientData/>
  </xdr:oneCellAnchor>
  <mc:AlternateContent xmlns:mc="http://schemas.openxmlformats.org/markup-compatibility/2006">
    <mc:Choice xmlns:a14="http://schemas.microsoft.com/office/drawing/2010/main" Requires="a14">
      <xdr:twoCellAnchor editAs="oneCell">
        <xdr:from>
          <xdr:col>9</xdr:col>
          <xdr:colOff>295275</xdr:colOff>
          <xdr:row>4</xdr:row>
          <xdr:rowOff>47625</xdr:rowOff>
        </xdr:from>
        <xdr:to>
          <xdr:col>9</xdr:col>
          <xdr:colOff>838200</xdr:colOff>
          <xdr:row>4</xdr:row>
          <xdr:rowOff>257175</xdr:rowOff>
        </xdr:to>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3800-000006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857250</xdr:colOff>
          <xdr:row>4</xdr:row>
          <xdr:rowOff>47625</xdr:rowOff>
        </xdr:from>
        <xdr:to>
          <xdr:col>10</xdr:col>
          <xdr:colOff>514350</xdr:colOff>
          <xdr:row>4</xdr:row>
          <xdr:rowOff>257175</xdr:rowOff>
        </xdr:to>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3800-000007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xdr:oneCellAnchor>
    <xdr:from>
      <xdr:col>10</xdr:col>
      <xdr:colOff>495300</xdr:colOff>
      <xdr:row>4</xdr:row>
      <xdr:rowOff>28575</xdr:rowOff>
    </xdr:from>
    <xdr:ext cx="4878771" cy="233205"/>
    <xdr:sp macro="" textlink="">
      <xdr:nvSpPr>
        <xdr:cNvPr id="51" name="CaixaDeTexto 50">
          <a:extLst>
            <a:ext uri="{FF2B5EF4-FFF2-40B4-BE49-F238E27FC236}">
              <a16:creationId xmlns:a16="http://schemas.microsoft.com/office/drawing/2014/main" id="{00000000-0008-0000-3800-000033000000}"/>
            </a:ext>
          </a:extLst>
        </xdr:cNvPr>
        <xdr:cNvSpPr txBox="1"/>
      </xdr:nvSpPr>
      <xdr:spPr>
        <a:xfrm>
          <a:off x="7772400" y="1504950"/>
          <a:ext cx="487877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solidFill>
                <a:schemeClr val="tx1">
                  <a:lumMod val="75000"/>
                  <a:lumOff val="25000"/>
                </a:schemeClr>
              </a:solidFill>
            </a:rPr>
            <a:t>Se a resposta for </a:t>
          </a:r>
          <a:r>
            <a:rPr lang="pt-BR" sz="900" b="1">
              <a:solidFill>
                <a:schemeClr val="tx1">
                  <a:lumMod val="75000"/>
                  <a:lumOff val="25000"/>
                </a:schemeClr>
              </a:solidFill>
            </a:rPr>
            <a:t>Não</a:t>
          </a:r>
          <a:r>
            <a:rPr lang="pt-BR" sz="900">
              <a:solidFill>
                <a:schemeClr val="tx1">
                  <a:lumMod val="75000"/>
                  <a:lumOff val="25000"/>
                </a:schemeClr>
              </a:solidFill>
            </a:rPr>
            <a:t>, você deve acessar o botão Azul ao lado e preencher</a:t>
          </a:r>
          <a:r>
            <a:rPr lang="pt-BR" sz="900" baseline="0">
              <a:solidFill>
                <a:schemeClr val="tx1">
                  <a:lumMod val="75000"/>
                  <a:lumOff val="25000"/>
                </a:schemeClr>
              </a:solidFill>
            </a:rPr>
            <a:t> as bases separadamente.</a:t>
          </a:r>
          <a:endParaRPr lang="pt-BR" sz="9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1</xdr:col>
          <xdr:colOff>0</xdr:colOff>
          <xdr:row>10</xdr:row>
          <xdr:rowOff>38100</xdr:rowOff>
        </xdr:from>
        <xdr:to>
          <xdr:col>16</xdr:col>
          <xdr:colOff>123825</xdr:colOff>
          <xdr:row>11</xdr:row>
          <xdr:rowOff>266700</xdr:rowOff>
        </xdr:to>
        <xdr:sp macro="" textlink="">
          <xdr:nvSpPr>
            <xdr:cNvPr id="51208" name="Group Box 8" hidden="1">
              <a:extLst>
                <a:ext uri="{63B3BB69-23CF-44E3-9099-C40C66FF867C}">
                  <a14:compatExt spid="_x0000_s51208"/>
                </a:ext>
                <a:ext uri="{FF2B5EF4-FFF2-40B4-BE49-F238E27FC236}">
                  <a16:creationId xmlns:a16="http://schemas.microsoft.com/office/drawing/2014/main" id="{00000000-0008-0000-3800-000008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304800</xdr:colOff>
          <xdr:row>4</xdr:row>
          <xdr:rowOff>285750</xdr:rowOff>
        </xdr:from>
        <xdr:to>
          <xdr:col>9</xdr:col>
          <xdr:colOff>704850</xdr:colOff>
          <xdr:row>4</xdr:row>
          <xdr:rowOff>495300</xdr:rowOff>
        </xdr:to>
        <xdr:sp macro="" textlink="">
          <xdr:nvSpPr>
            <xdr:cNvPr id="51211" name="Option Button 11" hidden="1">
              <a:extLst>
                <a:ext uri="{63B3BB69-23CF-44E3-9099-C40C66FF867C}">
                  <a14:compatExt spid="_x0000_s51211"/>
                </a:ext>
                <a:ext uri="{FF2B5EF4-FFF2-40B4-BE49-F238E27FC236}">
                  <a16:creationId xmlns:a16="http://schemas.microsoft.com/office/drawing/2014/main" id="{00000000-0008-0000-3800-00000B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847725</xdr:colOff>
          <xdr:row>4</xdr:row>
          <xdr:rowOff>285750</xdr:rowOff>
        </xdr:from>
        <xdr:to>
          <xdr:col>10</xdr:col>
          <xdr:colOff>361950</xdr:colOff>
          <xdr:row>4</xdr:row>
          <xdr:rowOff>495300</xdr:rowOff>
        </xdr:to>
        <xdr:sp macro="" textlink="">
          <xdr:nvSpPr>
            <xdr:cNvPr id="51213" name="Option Button 13" hidden="1">
              <a:extLst>
                <a:ext uri="{63B3BB69-23CF-44E3-9099-C40C66FF867C}">
                  <a14:compatExt spid="_x0000_s51213"/>
                </a:ext>
                <a:ext uri="{FF2B5EF4-FFF2-40B4-BE49-F238E27FC236}">
                  <a16:creationId xmlns:a16="http://schemas.microsoft.com/office/drawing/2014/main" id="{00000000-0008-0000-3800-00000D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xdr:oneCellAnchor>
    <xdr:from>
      <xdr:col>5</xdr:col>
      <xdr:colOff>247650</xdr:colOff>
      <xdr:row>4</xdr:row>
      <xdr:rowOff>276225</xdr:rowOff>
    </xdr:from>
    <xdr:ext cx="3303277" cy="233205"/>
    <xdr:sp macro="" textlink="">
      <xdr:nvSpPr>
        <xdr:cNvPr id="21" name="CaixaDeTexto 20">
          <a:extLst>
            <a:ext uri="{FF2B5EF4-FFF2-40B4-BE49-F238E27FC236}">
              <a16:creationId xmlns:a16="http://schemas.microsoft.com/office/drawing/2014/main" id="{00000000-0008-0000-3800-000015000000}"/>
            </a:ext>
          </a:extLst>
        </xdr:cNvPr>
        <xdr:cNvSpPr txBox="1"/>
      </xdr:nvSpPr>
      <xdr:spPr>
        <a:xfrm>
          <a:off x="3095625" y="1752600"/>
          <a:ext cx="330327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A base de cálculo de IPI</a:t>
          </a:r>
          <a:r>
            <a:rPr lang="pt-BR" sz="900" baseline="0"/>
            <a:t> possui produtos com alíquotas diferentes?</a:t>
          </a:r>
          <a:endParaRPr lang="pt-BR" sz="900"/>
        </a:p>
      </xdr:txBody>
    </xdr:sp>
    <xdr:clientData/>
  </xdr:oneCellAnchor>
  <xdr:oneCellAnchor>
    <xdr:from>
      <xdr:col>10</xdr:col>
      <xdr:colOff>504825</xdr:colOff>
      <xdr:row>4</xdr:row>
      <xdr:rowOff>266700</xdr:rowOff>
    </xdr:from>
    <xdr:ext cx="4831323" cy="233205"/>
    <xdr:sp macro="" textlink="">
      <xdr:nvSpPr>
        <xdr:cNvPr id="55" name="CaixaDeTexto 54">
          <a:extLst>
            <a:ext uri="{FF2B5EF4-FFF2-40B4-BE49-F238E27FC236}">
              <a16:creationId xmlns:a16="http://schemas.microsoft.com/office/drawing/2014/main" id="{00000000-0008-0000-3800-000037000000}"/>
            </a:ext>
          </a:extLst>
        </xdr:cNvPr>
        <xdr:cNvSpPr txBox="1"/>
      </xdr:nvSpPr>
      <xdr:spPr>
        <a:xfrm>
          <a:off x="7781925" y="1743075"/>
          <a:ext cx="4831323"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solidFill>
                <a:schemeClr val="tx1">
                  <a:lumMod val="75000"/>
                  <a:lumOff val="25000"/>
                </a:schemeClr>
              </a:solidFill>
            </a:rPr>
            <a:t>Se a resposta for </a:t>
          </a:r>
          <a:r>
            <a:rPr lang="pt-BR" sz="900" b="1">
              <a:solidFill>
                <a:schemeClr val="tx1">
                  <a:lumMod val="75000"/>
                  <a:lumOff val="25000"/>
                </a:schemeClr>
              </a:solidFill>
            </a:rPr>
            <a:t>Sim</a:t>
          </a:r>
          <a:r>
            <a:rPr lang="pt-BR" sz="900">
              <a:solidFill>
                <a:schemeClr val="tx1">
                  <a:lumMod val="75000"/>
                  <a:lumOff val="25000"/>
                </a:schemeClr>
              </a:solidFill>
            </a:rPr>
            <a:t>, você deve acessar o botão Azul ao lado e preencher</a:t>
          </a:r>
          <a:r>
            <a:rPr lang="pt-BR" sz="900" baseline="0">
              <a:solidFill>
                <a:schemeClr val="tx1">
                  <a:lumMod val="75000"/>
                  <a:lumOff val="25000"/>
                </a:schemeClr>
              </a:solidFill>
            </a:rPr>
            <a:t> as bases separadamente.</a:t>
          </a:r>
          <a:endParaRPr lang="pt-BR" sz="900">
            <a:solidFill>
              <a:schemeClr val="tx1">
                <a:lumMod val="75000"/>
                <a:lumOff val="25000"/>
              </a:schemeClr>
            </a:solidFill>
          </a:endParaRPr>
        </a:p>
      </xdr:txBody>
    </xdr:sp>
    <xdr:clientData/>
  </xdr:oneCellAnchor>
  <xdr:twoCellAnchor editAs="absolute">
    <xdr:from>
      <xdr:col>10</xdr:col>
      <xdr:colOff>266700</xdr:colOff>
      <xdr:row>1</xdr:row>
      <xdr:rowOff>142875</xdr:rowOff>
    </xdr:from>
    <xdr:to>
      <xdr:col>11</xdr:col>
      <xdr:colOff>460875</xdr:colOff>
      <xdr:row>2</xdr:row>
      <xdr:rowOff>13875</xdr:rowOff>
    </xdr:to>
    <xdr:sp macro="" textlink="">
      <xdr:nvSpPr>
        <xdr:cNvPr id="52" name="Retângulo 51">
          <a:hlinkClick xmlns:r="http://schemas.openxmlformats.org/officeDocument/2006/relationships" r:id="rId19"/>
          <a:extLst>
            <a:ext uri="{FF2B5EF4-FFF2-40B4-BE49-F238E27FC236}">
              <a16:creationId xmlns:a16="http://schemas.microsoft.com/office/drawing/2014/main" id="{00000000-0008-0000-3800-000034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266700</xdr:rowOff>
        </xdr:from>
        <xdr:to>
          <xdr:col>16</xdr:col>
          <xdr:colOff>114300</xdr:colOff>
          <xdr:row>4</xdr:row>
          <xdr:rowOff>514350</xdr:rowOff>
        </xdr:to>
        <xdr:sp macro="" textlink="">
          <xdr:nvSpPr>
            <xdr:cNvPr id="51214" name="Group Box 14" hidden="1">
              <a:extLst>
                <a:ext uri="{63B3BB69-23CF-44E3-9099-C40C66FF867C}">
                  <a14:compatExt spid="_x0000_s51214"/>
                </a:ext>
                <a:ext uri="{FF2B5EF4-FFF2-40B4-BE49-F238E27FC236}">
                  <a16:creationId xmlns:a16="http://schemas.microsoft.com/office/drawing/2014/main" id="{00000000-0008-0000-3800-00000E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38100</xdr:rowOff>
        </xdr:from>
        <xdr:to>
          <xdr:col>16</xdr:col>
          <xdr:colOff>123825</xdr:colOff>
          <xdr:row>11</xdr:row>
          <xdr:rowOff>266700</xdr:rowOff>
        </xdr:to>
        <xdr:sp macro="" textlink="">
          <xdr:nvSpPr>
            <xdr:cNvPr id="51215" name="Group Box 15" hidden="1">
              <a:extLst>
                <a:ext uri="{63B3BB69-23CF-44E3-9099-C40C66FF867C}">
                  <a14:compatExt spid="_x0000_s51215"/>
                </a:ext>
                <a:ext uri="{FF2B5EF4-FFF2-40B4-BE49-F238E27FC236}">
                  <a16:creationId xmlns:a16="http://schemas.microsoft.com/office/drawing/2014/main" id="{00000000-0008-0000-3800-00000FC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1</xdr:col>
      <xdr:colOff>104775</xdr:colOff>
      <xdr:row>10</xdr:row>
      <xdr:rowOff>171450</xdr:rowOff>
    </xdr:from>
    <xdr:ext cx="1030795" cy="233205"/>
    <xdr:sp macro="" textlink="">
      <xdr:nvSpPr>
        <xdr:cNvPr id="54" name="CaixaDeTexto 53">
          <a:extLst>
            <a:ext uri="{FF2B5EF4-FFF2-40B4-BE49-F238E27FC236}">
              <a16:creationId xmlns:a16="http://schemas.microsoft.com/office/drawing/2014/main" id="{00000000-0008-0000-3800-000036000000}"/>
            </a:ext>
          </a:extLst>
        </xdr:cNvPr>
        <xdr:cNvSpPr txBox="1"/>
      </xdr:nvSpPr>
      <xdr:spPr>
        <a:xfrm>
          <a:off x="219075" y="4000500"/>
          <a:ext cx="103079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IPI?</a:t>
          </a:r>
        </a:p>
      </xdr:txBody>
    </xdr:sp>
    <xdr:clientData/>
  </xdr:oneCellAnchor>
  <xdr:oneCellAnchor>
    <xdr:from>
      <xdr:col>9</xdr:col>
      <xdr:colOff>219075</xdr:colOff>
      <xdr:row>10</xdr:row>
      <xdr:rowOff>171450</xdr:rowOff>
    </xdr:from>
    <xdr:ext cx="1048107" cy="233205"/>
    <xdr:sp macro="" textlink="">
      <xdr:nvSpPr>
        <xdr:cNvPr id="56" name="CaixaDeTexto 55">
          <a:extLst>
            <a:ext uri="{FF2B5EF4-FFF2-40B4-BE49-F238E27FC236}">
              <a16:creationId xmlns:a16="http://schemas.microsoft.com/office/drawing/2014/main" id="{00000000-0008-0000-3800-000038000000}"/>
            </a:ext>
          </a:extLst>
        </xdr:cNvPr>
        <xdr:cNvSpPr txBox="1"/>
      </xdr:nvSpPr>
      <xdr:spPr>
        <a:xfrm>
          <a:off x="6610350" y="4000500"/>
          <a:ext cx="104810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ISS?</a:t>
          </a:r>
        </a:p>
      </xdr:txBody>
    </xdr:sp>
    <xdr:clientData/>
  </xdr:oneCellAnchor>
  <mc:AlternateContent xmlns:mc="http://schemas.openxmlformats.org/markup-compatibility/2006">
    <mc:Choice xmlns:a14="http://schemas.microsoft.com/office/drawing/2010/main" Requires="a14">
      <xdr:twoCellAnchor editAs="oneCell">
        <xdr:from>
          <xdr:col>3</xdr:col>
          <xdr:colOff>409575</xdr:colOff>
          <xdr:row>10</xdr:row>
          <xdr:rowOff>171450</xdr:rowOff>
        </xdr:from>
        <xdr:to>
          <xdr:col>3</xdr:col>
          <xdr:colOff>876300</xdr:colOff>
          <xdr:row>11</xdr:row>
          <xdr:rowOff>104775</xdr:rowOff>
        </xdr:to>
        <xdr:sp macro="" textlink="">
          <xdr:nvSpPr>
            <xdr:cNvPr id="51216" name="Option Button 16" hidden="1">
              <a:extLst>
                <a:ext uri="{63B3BB69-23CF-44E3-9099-C40C66FF867C}">
                  <a14:compatExt spid="_x0000_s51216"/>
                </a:ext>
                <a:ext uri="{FF2B5EF4-FFF2-40B4-BE49-F238E27FC236}">
                  <a16:creationId xmlns:a16="http://schemas.microsoft.com/office/drawing/2014/main" id="{00000000-0008-0000-3800-000010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10</xdr:row>
          <xdr:rowOff>171450</xdr:rowOff>
        </xdr:from>
        <xdr:to>
          <xdr:col>4</xdr:col>
          <xdr:colOff>609600</xdr:colOff>
          <xdr:row>11</xdr:row>
          <xdr:rowOff>104775</xdr:rowOff>
        </xdr:to>
        <xdr:sp macro="" textlink="">
          <xdr:nvSpPr>
            <xdr:cNvPr id="51217" name="Option Button 17" hidden="1">
              <a:extLst>
                <a:ext uri="{63B3BB69-23CF-44E3-9099-C40C66FF867C}">
                  <a14:compatExt spid="_x0000_s51217"/>
                </a:ext>
                <a:ext uri="{FF2B5EF4-FFF2-40B4-BE49-F238E27FC236}">
                  <a16:creationId xmlns:a16="http://schemas.microsoft.com/office/drawing/2014/main" id="{00000000-0008-0000-3800-00001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447675</xdr:colOff>
          <xdr:row>10</xdr:row>
          <xdr:rowOff>171450</xdr:rowOff>
        </xdr:from>
        <xdr:to>
          <xdr:col>10</xdr:col>
          <xdr:colOff>876300</xdr:colOff>
          <xdr:row>11</xdr:row>
          <xdr:rowOff>104775</xdr:rowOff>
        </xdr:to>
        <xdr:sp macro="" textlink="">
          <xdr:nvSpPr>
            <xdr:cNvPr id="51218" name="Option Button 18" hidden="1">
              <a:extLst>
                <a:ext uri="{63B3BB69-23CF-44E3-9099-C40C66FF867C}">
                  <a14:compatExt spid="_x0000_s51218"/>
                </a:ext>
                <a:ext uri="{FF2B5EF4-FFF2-40B4-BE49-F238E27FC236}">
                  <a16:creationId xmlns:a16="http://schemas.microsoft.com/office/drawing/2014/main" id="{00000000-0008-0000-3800-00001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171450</xdr:rowOff>
        </xdr:from>
        <xdr:to>
          <xdr:col>11</xdr:col>
          <xdr:colOff>571500</xdr:colOff>
          <xdr:row>11</xdr:row>
          <xdr:rowOff>104775</xdr:rowOff>
        </xdr:to>
        <xdr:sp macro="" textlink="">
          <xdr:nvSpPr>
            <xdr:cNvPr id="51219" name="Option Button 19" hidden="1">
              <a:extLst>
                <a:ext uri="{63B3BB69-23CF-44E3-9099-C40C66FF867C}">
                  <a14:compatExt spid="_x0000_s51219"/>
                </a:ext>
                <a:ext uri="{FF2B5EF4-FFF2-40B4-BE49-F238E27FC236}">
                  <a16:creationId xmlns:a16="http://schemas.microsoft.com/office/drawing/2014/main" id="{00000000-0008-0000-3800-000013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32" name="Retângulo 31">
          <a:hlinkClick xmlns:r="http://schemas.openxmlformats.org/officeDocument/2006/relationships" r:id="rId1"/>
          <a:extLst>
            <a:ext uri="{FF2B5EF4-FFF2-40B4-BE49-F238E27FC236}">
              <a16:creationId xmlns:a16="http://schemas.microsoft.com/office/drawing/2014/main" id="{00000000-0008-0000-3900-000020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3" name="Retângulo 32">
          <a:hlinkClick xmlns:r="http://schemas.openxmlformats.org/officeDocument/2006/relationships" r:id="rId2"/>
          <a:extLst>
            <a:ext uri="{FF2B5EF4-FFF2-40B4-BE49-F238E27FC236}">
              <a16:creationId xmlns:a16="http://schemas.microsoft.com/office/drawing/2014/main" id="{00000000-0008-0000-3900-000021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34" name="Retângulo 33">
          <a:hlinkClick xmlns:r="http://schemas.openxmlformats.org/officeDocument/2006/relationships" r:id="rId3"/>
          <a:extLst>
            <a:ext uri="{FF2B5EF4-FFF2-40B4-BE49-F238E27FC236}">
              <a16:creationId xmlns:a16="http://schemas.microsoft.com/office/drawing/2014/main" id="{00000000-0008-0000-3900-000022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35" name="Retângulo 34">
          <a:hlinkClick xmlns:r="http://schemas.openxmlformats.org/officeDocument/2006/relationships" r:id="rId4"/>
          <a:extLst>
            <a:ext uri="{FF2B5EF4-FFF2-40B4-BE49-F238E27FC236}">
              <a16:creationId xmlns:a16="http://schemas.microsoft.com/office/drawing/2014/main" id="{00000000-0008-0000-3900-000023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36" name="Retângulo 35">
          <a:hlinkClick xmlns:r="http://schemas.openxmlformats.org/officeDocument/2006/relationships" r:id="rId5"/>
          <a:extLst>
            <a:ext uri="{FF2B5EF4-FFF2-40B4-BE49-F238E27FC236}">
              <a16:creationId xmlns:a16="http://schemas.microsoft.com/office/drawing/2014/main" id="{00000000-0008-0000-3900-000024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37" name="Retângulo 36">
          <a:hlinkClick xmlns:r="http://schemas.openxmlformats.org/officeDocument/2006/relationships" r:id="rId6"/>
          <a:extLst>
            <a:ext uri="{FF2B5EF4-FFF2-40B4-BE49-F238E27FC236}">
              <a16:creationId xmlns:a16="http://schemas.microsoft.com/office/drawing/2014/main" id="{00000000-0008-0000-3900-000025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38" name="Retângulo 37">
          <a:extLst>
            <a:ext uri="{FF2B5EF4-FFF2-40B4-BE49-F238E27FC236}">
              <a16:creationId xmlns:a16="http://schemas.microsoft.com/office/drawing/2014/main" id="{00000000-0008-0000-3900-000026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39" name="Retângulo 38">
          <a:hlinkClick xmlns:r="http://schemas.openxmlformats.org/officeDocument/2006/relationships" r:id="rId7"/>
          <a:extLst>
            <a:ext uri="{FF2B5EF4-FFF2-40B4-BE49-F238E27FC236}">
              <a16:creationId xmlns:a16="http://schemas.microsoft.com/office/drawing/2014/main" id="{00000000-0008-0000-3900-000027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40" name="Retângulo 39">
          <a:hlinkClick xmlns:r="http://schemas.openxmlformats.org/officeDocument/2006/relationships" r:id="rId3"/>
          <a:extLst>
            <a:ext uri="{FF2B5EF4-FFF2-40B4-BE49-F238E27FC236}">
              <a16:creationId xmlns:a16="http://schemas.microsoft.com/office/drawing/2014/main" id="{00000000-0008-0000-3900-000028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41" name="Agrupar 40">
          <a:extLst>
            <a:ext uri="{FF2B5EF4-FFF2-40B4-BE49-F238E27FC236}">
              <a16:creationId xmlns:a16="http://schemas.microsoft.com/office/drawing/2014/main" id="{00000000-0008-0000-3900-000029000000}"/>
            </a:ext>
          </a:extLst>
        </xdr:cNvPr>
        <xdr:cNvGrpSpPr/>
      </xdr:nvGrpSpPr>
      <xdr:grpSpPr>
        <a:xfrm>
          <a:off x="113929" y="0"/>
          <a:ext cx="903030" cy="428625"/>
          <a:chOff x="142504" y="66675"/>
          <a:chExt cx="903030" cy="534208"/>
        </a:xfrm>
      </xdr:grpSpPr>
      <xdr:sp macro="" textlink="">
        <xdr:nvSpPr>
          <xdr:cNvPr id="42" name="CaixaDeTexto 41">
            <a:extLst>
              <a:ext uri="{FF2B5EF4-FFF2-40B4-BE49-F238E27FC236}">
                <a16:creationId xmlns:a16="http://schemas.microsoft.com/office/drawing/2014/main" id="{00000000-0008-0000-3900-00002A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43" name="Meio-quadro 42">
            <a:extLst>
              <a:ext uri="{FF2B5EF4-FFF2-40B4-BE49-F238E27FC236}">
                <a16:creationId xmlns:a16="http://schemas.microsoft.com/office/drawing/2014/main" id="{00000000-0008-0000-3900-00002B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44" name="Meio-quadro 43">
            <a:extLst>
              <a:ext uri="{FF2B5EF4-FFF2-40B4-BE49-F238E27FC236}">
                <a16:creationId xmlns:a16="http://schemas.microsoft.com/office/drawing/2014/main" id="{00000000-0008-0000-3900-00002C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45" name="Retângulo 44">
          <a:hlinkClick xmlns:r="http://schemas.openxmlformats.org/officeDocument/2006/relationships" r:id="rId8"/>
          <a:extLst>
            <a:ext uri="{FF2B5EF4-FFF2-40B4-BE49-F238E27FC236}">
              <a16:creationId xmlns:a16="http://schemas.microsoft.com/office/drawing/2014/main" id="{00000000-0008-0000-3900-00002D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46" name="Retângulo 45">
          <a:hlinkClick xmlns:r="http://schemas.openxmlformats.org/officeDocument/2006/relationships" r:id="rId9"/>
          <a:extLst>
            <a:ext uri="{FF2B5EF4-FFF2-40B4-BE49-F238E27FC236}">
              <a16:creationId xmlns:a16="http://schemas.microsoft.com/office/drawing/2014/main" id="{00000000-0008-0000-3900-00002E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3900-00002F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48" name="Retângulo 47">
          <a:hlinkClick xmlns:r="http://schemas.openxmlformats.org/officeDocument/2006/relationships" r:id="rId11"/>
          <a:extLst>
            <a:ext uri="{FF2B5EF4-FFF2-40B4-BE49-F238E27FC236}">
              <a16:creationId xmlns:a16="http://schemas.microsoft.com/office/drawing/2014/main" id="{00000000-0008-0000-3900-000030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49" name="Retângulo 48">
          <a:hlinkClick xmlns:r="http://schemas.openxmlformats.org/officeDocument/2006/relationships" r:id="rId12"/>
          <a:extLst>
            <a:ext uri="{FF2B5EF4-FFF2-40B4-BE49-F238E27FC236}">
              <a16:creationId xmlns:a16="http://schemas.microsoft.com/office/drawing/2014/main" id="{00000000-0008-0000-3900-000031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5</xdr:col>
      <xdr:colOff>723901</xdr:colOff>
      <xdr:row>2</xdr:row>
      <xdr:rowOff>219075</xdr:rowOff>
    </xdr:from>
    <xdr:to>
      <xdr:col>7</xdr:col>
      <xdr:colOff>572251</xdr:colOff>
      <xdr:row>3</xdr:row>
      <xdr:rowOff>90075</xdr:rowOff>
    </xdr:to>
    <xdr:sp macro="" textlink="">
      <xdr:nvSpPr>
        <xdr:cNvPr id="61" name="Retângulo 60">
          <a:hlinkClick xmlns:r="http://schemas.openxmlformats.org/officeDocument/2006/relationships" r:id="rId13"/>
          <a:extLst>
            <a:ext uri="{FF2B5EF4-FFF2-40B4-BE49-F238E27FC236}">
              <a16:creationId xmlns:a16="http://schemas.microsoft.com/office/drawing/2014/main" id="{00000000-0008-0000-3900-00003D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62" name="Retângulo 61">
          <a:hlinkClick xmlns:r="http://schemas.openxmlformats.org/officeDocument/2006/relationships" r:id="rId8"/>
          <a:extLst>
            <a:ext uri="{FF2B5EF4-FFF2-40B4-BE49-F238E27FC236}">
              <a16:creationId xmlns:a16="http://schemas.microsoft.com/office/drawing/2014/main" id="{00000000-0008-0000-3900-00003E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63" name="Retângulo 62">
          <a:hlinkClick xmlns:r="http://schemas.openxmlformats.org/officeDocument/2006/relationships" r:id="rId14"/>
          <a:extLst>
            <a:ext uri="{FF2B5EF4-FFF2-40B4-BE49-F238E27FC236}">
              <a16:creationId xmlns:a16="http://schemas.microsoft.com/office/drawing/2014/main" id="{00000000-0008-0000-3900-00003F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64" name="Retângulo 63">
          <a:hlinkClick xmlns:r="http://schemas.openxmlformats.org/officeDocument/2006/relationships" r:id="rId15"/>
          <a:extLst>
            <a:ext uri="{FF2B5EF4-FFF2-40B4-BE49-F238E27FC236}">
              <a16:creationId xmlns:a16="http://schemas.microsoft.com/office/drawing/2014/main" id="{00000000-0008-0000-3900-000040000000}"/>
            </a:ext>
          </a:extLst>
        </xdr:cNvPr>
        <xdr:cNvSpPr/>
      </xdr:nvSpPr>
      <xdr:spPr>
        <a:xfrm>
          <a:off x="18954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65" name="Conector reto 64">
          <a:extLst>
            <a:ext uri="{FF2B5EF4-FFF2-40B4-BE49-F238E27FC236}">
              <a16:creationId xmlns:a16="http://schemas.microsoft.com/office/drawing/2014/main" id="{00000000-0008-0000-3900-000041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66" name="Conector reto 65">
          <a:extLst>
            <a:ext uri="{FF2B5EF4-FFF2-40B4-BE49-F238E27FC236}">
              <a16:creationId xmlns:a16="http://schemas.microsoft.com/office/drawing/2014/main" id="{00000000-0008-0000-3900-000042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67" name="Conector reto 66">
          <a:extLst>
            <a:ext uri="{FF2B5EF4-FFF2-40B4-BE49-F238E27FC236}">
              <a16:creationId xmlns:a16="http://schemas.microsoft.com/office/drawing/2014/main" id="{00000000-0008-0000-3900-000043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68" name="Conector reto 67">
          <a:extLst>
            <a:ext uri="{FF2B5EF4-FFF2-40B4-BE49-F238E27FC236}">
              <a16:creationId xmlns:a16="http://schemas.microsoft.com/office/drawing/2014/main" id="{00000000-0008-0000-3900-000044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69" name="Retângulo 68">
          <a:hlinkClick xmlns:r="http://schemas.openxmlformats.org/officeDocument/2006/relationships" r:id="rId16"/>
          <a:extLst>
            <a:ext uri="{FF2B5EF4-FFF2-40B4-BE49-F238E27FC236}">
              <a16:creationId xmlns:a16="http://schemas.microsoft.com/office/drawing/2014/main" id="{00000000-0008-0000-3900-000045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70" name="Conector reto 69">
          <a:extLst>
            <a:ext uri="{FF2B5EF4-FFF2-40B4-BE49-F238E27FC236}">
              <a16:creationId xmlns:a16="http://schemas.microsoft.com/office/drawing/2014/main" id="{00000000-0008-0000-3900-000046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71" name="Retângulo 70">
          <a:hlinkClick xmlns:r="http://schemas.openxmlformats.org/officeDocument/2006/relationships" r:id="rId17"/>
          <a:extLst>
            <a:ext uri="{FF2B5EF4-FFF2-40B4-BE49-F238E27FC236}">
              <a16:creationId xmlns:a16="http://schemas.microsoft.com/office/drawing/2014/main" id="{00000000-0008-0000-3900-000047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72" name="Conector reto 71">
          <a:extLst>
            <a:ext uri="{FF2B5EF4-FFF2-40B4-BE49-F238E27FC236}">
              <a16:creationId xmlns:a16="http://schemas.microsoft.com/office/drawing/2014/main" id="{00000000-0008-0000-3900-000048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73" name="Conector reto 72">
          <a:extLst>
            <a:ext uri="{FF2B5EF4-FFF2-40B4-BE49-F238E27FC236}">
              <a16:creationId xmlns:a16="http://schemas.microsoft.com/office/drawing/2014/main" id="{00000000-0008-0000-3900-000049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16</xdr:col>
          <xdr:colOff>123825</xdr:colOff>
          <xdr:row>12</xdr:row>
          <xdr:rowOff>0</xdr:rowOff>
        </xdr:to>
        <xdr:sp macro="" textlink="">
          <xdr:nvSpPr>
            <xdr:cNvPr id="52227" name="Group Box 3" hidden="1">
              <a:extLst>
                <a:ext uri="{63B3BB69-23CF-44E3-9099-C40C66FF867C}">
                  <a14:compatExt spid="_x0000_s52227"/>
                </a:ext>
                <a:ext uri="{FF2B5EF4-FFF2-40B4-BE49-F238E27FC236}">
                  <a16:creationId xmlns:a16="http://schemas.microsoft.com/office/drawing/2014/main" id="{00000000-0008-0000-3900-000003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Substituição Tributária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19050</xdr:rowOff>
        </xdr:from>
        <xdr:to>
          <xdr:col>16</xdr:col>
          <xdr:colOff>123825</xdr:colOff>
          <xdr:row>23</xdr:row>
          <xdr:rowOff>133350</xdr:rowOff>
        </xdr:to>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3900-000005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12</xdr:row>
          <xdr:rowOff>190500</xdr:rowOff>
        </xdr:from>
        <xdr:to>
          <xdr:col>4</xdr:col>
          <xdr:colOff>485775</xdr:colOff>
          <xdr:row>13</xdr:row>
          <xdr:rowOff>171450</xdr:rowOff>
        </xdr:to>
        <xdr:sp macro="" textlink="">
          <xdr:nvSpPr>
            <xdr:cNvPr id="52230" name="Option Button 6" hidden="1">
              <a:extLst>
                <a:ext uri="{63B3BB69-23CF-44E3-9099-C40C66FF867C}">
                  <a14:compatExt spid="_x0000_s52230"/>
                </a:ext>
                <a:ext uri="{FF2B5EF4-FFF2-40B4-BE49-F238E27FC236}">
                  <a16:creationId xmlns:a16="http://schemas.microsoft.com/office/drawing/2014/main" id="{00000000-0008-0000-3900-000006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190500</xdr:rowOff>
        </xdr:from>
        <xdr:to>
          <xdr:col>7</xdr:col>
          <xdr:colOff>28575</xdr:colOff>
          <xdr:row>13</xdr:row>
          <xdr:rowOff>171450</xdr:rowOff>
        </xdr:to>
        <xdr:sp macro="" textlink="">
          <xdr:nvSpPr>
            <xdr:cNvPr id="52231" name="Option Button 7" hidden="1">
              <a:extLst>
                <a:ext uri="{63B3BB69-23CF-44E3-9099-C40C66FF867C}">
                  <a14:compatExt spid="_x0000_s52231"/>
                </a:ext>
                <a:ext uri="{FF2B5EF4-FFF2-40B4-BE49-F238E27FC236}">
                  <a16:creationId xmlns:a16="http://schemas.microsoft.com/office/drawing/2014/main" id="{00000000-0008-0000-3900-000007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Presumido</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50" name="Retângulo 49">
          <a:hlinkClick xmlns:r="http://schemas.openxmlformats.org/officeDocument/2006/relationships" r:id="rId18"/>
          <a:extLst>
            <a:ext uri="{FF2B5EF4-FFF2-40B4-BE49-F238E27FC236}">
              <a16:creationId xmlns:a16="http://schemas.microsoft.com/office/drawing/2014/main" id="{00000000-0008-0000-3900-000032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10</xdr:row>
          <xdr:rowOff>38100</xdr:rowOff>
        </xdr:from>
        <xdr:to>
          <xdr:col>16</xdr:col>
          <xdr:colOff>123825</xdr:colOff>
          <xdr:row>11</xdr:row>
          <xdr:rowOff>266700</xdr:rowOff>
        </xdr:to>
        <xdr:sp macro="" textlink="">
          <xdr:nvSpPr>
            <xdr:cNvPr id="52232" name="Group Box 8" hidden="1">
              <a:extLst>
                <a:ext uri="{63B3BB69-23CF-44E3-9099-C40C66FF867C}">
                  <a14:compatExt spid="_x0000_s52232"/>
                </a:ext>
                <a:ext uri="{FF2B5EF4-FFF2-40B4-BE49-F238E27FC236}">
                  <a16:creationId xmlns:a16="http://schemas.microsoft.com/office/drawing/2014/main" id="{00000000-0008-0000-3900-000008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38100</xdr:rowOff>
        </xdr:from>
        <xdr:to>
          <xdr:col>16</xdr:col>
          <xdr:colOff>123825</xdr:colOff>
          <xdr:row>11</xdr:row>
          <xdr:rowOff>266700</xdr:rowOff>
        </xdr:to>
        <xdr:sp macro="" textlink="">
          <xdr:nvSpPr>
            <xdr:cNvPr id="52233" name="Group Box 9" hidden="1">
              <a:extLst>
                <a:ext uri="{63B3BB69-23CF-44E3-9099-C40C66FF867C}">
                  <a14:compatExt spid="_x0000_s52233"/>
                </a:ext>
                <a:ext uri="{FF2B5EF4-FFF2-40B4-BE49-F238E27FC236}">
                  <a16:creationId xmlns:a16="http://schemas.microsoft.com/office/drawing/2014/main" id="{00000000-0008-0000-3900-000009C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1</xdr:col>
      <xdr:colOff>104775</xdr:colOff>
      <xdr:row>10</xdr:row>
      <xdr:rowOff>171450</xdr:rowOff>
    </xdr:from>
    <xdr:ext cx="1030795" cy="233205"/>
    <xdr:sp macro="" textlink="">
      <xdr:nvSpPr>
        <xdr:cNvPr id="51" name="CaixaDeTexto 50">
          <a:extLst>
            <a:ext uri="{FF2B5EF4-FFF2-40B4-BE49-F238E27FC236}">
              <a16:creationId xmlns:a16="http://schemas.microsoft.com/office/drawing/2014/main" id="{00000000-0008-0000-3900-000033000000}"/>
            </a:ext>
          </a:extLst>
        </xdr:cNvPr>
        <xdr:cNvSpPr txBox="1"/>
      </xdr:nvSpPr>
      <xdr:spPr>
        <a:xfrm>
          <a:off x="219075" y="4000500"/>
          <a:ext cx="103079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IPI?</a:t>
          </a:r>
        </a:p>
      </xdr:txBody>
    </xdr:sp>
    <xdr:clientData/>
  </xdr:oneCellAnchor>
  <xdr:oneCellAnchor>
    <xdr:from>
      <xdr:col>9</xdr:col>
      <xdr:colOff>219075</xdr:colOff>
      <xdr:row>10</xdr:row>
      <xdr:rowOff>171450</xdr:rowOff>
    </xdr:from>
    <xdr:ext cx="1048107" cy="233205"/>
    <xdr:sp macro="" textlink="">
      <xdr:nvSpPr>
        <xdr:cNvPr id="52" name="CaixaDeTexto 51">
          <a:extLst>
            <a:ext uri="{FF2B5EF4-FFF2-40B4-BE49-F238E27FC236}">
              <a16:creationId xmlns:a16="http://schemas.microsoft.com/office/drawing/2014/main" id="{00000000-0008-0000-3900-000034000000}"/>
            </a:ext>
          </a:extLst>
        </xdr:cNvPr>
        <xdr:cNvSpPr txBox="1"/>
      </xdr:nvSpPr>
      <xdr:spPr>
        <a:xfrm>
          <a:off x="6610350" y="4000500"/>
          <a:ext cx="104810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ISS?</a:t>
          </a:r>
        </a:p>
      </xdr:txBody>
    </xdr:sp>
    <xdr:clientData/>
  </xdr:oneCellAnchor>
  <mc:AlternateContent xmlns:mc="http://schemas.openxmlformats.org/markup-compatibility/2006">
    <mc:Choice xmlns:a14="http://schemas.microsoft.com/office/drawing/2010/main" Requires="a14">
      <xdr:twoCellAnchor editAs="oneCell">
        <xdr:from>
          <xdr:col>3</xdr:col>
          <xdr:colOff>409575</xdr:colOff>
          <xdr:row>10</xdr:row>
          <xdr:rowOff>171450</xdr:rowOff>
        </xdr:from>
        <xdr:to>
          <xdr:col>3</xdr:col>
          <xdr:colOff>876300</xdr:colOff>
          <xdr:row>11</xdr:row>
          <xdr:rowOff>104775</xdr:rowOff>
        </xdr:to>
        <xdr:sp macro="" textlink="">
          <xdr:nvSpPr>
            <xdr:cNvPr id="52234" name="Option Button 10" hidden="1">
              <a:extLst>
                <a:ext uri="{63B3BB69-23CF-44E3-9099-C40C66FF867C}">
                  <a14:compatExt spid="_x0000_s52234"/>
                </a:ext>
                <a:ext uri="{FF2B5EF4-FFF2-40B4-BE49-F238E27FC236}">
                  <a16:creationId xmlns:a16="http://schemas.microsoft.com/office/drawing/2014/main" id="{00000000-0008-0000-3900-00000A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10</xdr:row>
          <xdr:rowOff>171450</xdr:rowOff>
        </xdr:from>
        <xdr:to>
          <xdr:col>4</xdr:col>
          <xdr:colOff>609600</xdr:colOff>
          <xdr:row>11</xdr:row>
          <xdr:rowOff>104775</xdr:rowOff>
        </xdr:to>
        <xdr:sp macro="" textlink="">
          <xdr:nvSpPr>
            <xdr:cNvPr id="52235" name="Option Button 11" hidden="1">
              <a:extLst>
                <a:ext uri="{63B3BB69-23CF-44E3-9099-C40C66FF867C}">
                  <a14:compatExt spid="_x0000_s52235"/>
                </a:ext>
                <a:ext uri="{FF2B5EF4-FFF2-40B4-BE49-F238E27FC236}">
                  <a16:creationId xmlns:a16="http://schemas.microsoft.com/office/drawing/2014/main" id="{00000000-0008-0000-3900-00000B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447675</xdr:colOff>
          <xdr:row>10</xdr:row>
          <xdr:rowOff>171450</xdr:rowOff>
        </xdr:from>
        <xdr:to>
          <xdr:col>10</xdr:col>
          <xdr:colOff>876300</xdr:colOff>
          <xdr:row>11</xdr:row>
          <xdr:rowOff>104775</xdr:rowOff>
        </xdr:to>
        <xdr:sp macro="" textlink="">
          <xdr:nvSpPr>
            <xdr:cNvPr id="52236" name="Option Button 12" hidden="1">
              <a:extLst>
                <a:ext uri="{63B3BB69-23CF-44E3-9099-C40C66FF867C}">
                  <a14:compatExt spid="_x0000_s52236"/>
                </a:ext>
                <a:ext uri="{FF2B5EF4-FFF2-40B4-BE49-F238E27FC236}">
                  <a16:creationId xmlns:a16="http://schemas.microsoft.com/office/drawing/2014/main" id="{00000000-0008-0000-3900-00000C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171450</xdr:rowOff>
        </xdr:from>
        <xdr:to>
          <xdr:col>11</xdr:col>
          <xdr:colOff>571500</xdr:colOff>
          <xdr:row>11</xdr:row>
          <xdr:rowOff>104775</xdr:rowOff>
        </xdr:to>
        <xdr:sp macro="" textlink="">
          <xdr:nvSpPr>
            <xdr:cNvPr id="52237" name="Option Button 13" hidden="1">
              <a:extLst>
                <a:ext uri="{63B3BB69-23CF-44E3-9099-C40C66FF867C}">
                  <a14:compatExt spid="_x0000_s52237"/>
                </a:ext>
                <a:ext uri="{FF2B5EF4-FFF2-40B4-BE49-F238E27FC236}">
                  <a16:creationId xmlns:a16="http://schemas.microsoft.com/office/drawing/2014/main" id="{00000000-0008-0000-3900-00000DC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3A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A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A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A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A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A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A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oneCellAnchor>
    <xdr:from>
      <xdr:col>8</xdr:col>
      <xdr:colOff>209550</xdr:colOff>
      <xdr:row>7</xdr:row>
      <xdr:rowOff>133350</xdr:rowOff>
    </xdr:from>
    <xdr:ext cx="184731" cy="264560"/>
    <xdr:sp macro="" textlink="">
      <xdr:nvSpPr>
        <xdr:cNvPr id="31" name="CaixaDeTexto 30">
          <a:extLst>
            <a:ext uri="{FF2B5EF4-FFF2-40B4-BE49-F238E27FC236}">
              <a16:creationId xmlns:a16="http://schemas.microsoft.com/office/drawing/2014/main" id="{00000000-0008-0000-3A00-00001F000000}"/>
            </a:ext>
          </a:extLst>
        </xdr:cNvPr>
        <xdr:cNvSpPr txBox="1"/>
      </xdr:nvSpPr>
      <xdr:spPr>
        <a:xfrm>
          <a:off x="4095750" y="2438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mc:AlternateContent xmlns:mc="http://schemas.openxmlformats.org/markup-compatibility/2006">
    <mc:Choice xmlns:a14="http://schemas.microsoft.com/office/drawing/2010/main" Requires="a14">
      <xdr:twoCellAnchor editAs="oneCell">
        <xdr:from>
          <xdr:col>1</xdr:col>
          <xdr:colOff>19050</xdr:colOff>
          <xdr:row>21</xdr:row>
          <xdr:rowOff>142875</xdr:rowOff>
        </xdr:from>
        <xdr:to>
          <xdr:col>16</xdr:col>
          <xdr:colOff>104775</xdr:colOff>
          <xdr:row>22</xdr:row>
          <xdr:rowOff>247650</xdr:rowOff>
        </xdr:to>
        <xdr:sp macro="" textlink="">
          <xdr:nvSpPr>
            <xdr:cNvPr id="53253" name="Label 5" hidden="1">
              <a:extLst>
                <a:ext uri="{63B3BB69-23CF-44E3-9099-C40C66FF867C}">
                  <a14:compatExt spid="_x0000_s53253"/>
                </a:ext>
                <a:ext uri="{FF2B5EF4-FFF2-40B4-BE49-F238E27FC236}">
                  <a16:creationId xmlns:a16="http://schemas.microsoft.com/office/drawing/2014/main" id="{00000000-0008-0000-3A00-000005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Regime de tributação monofásica, não se aplica, ou seja, não é exigido para todos os produtos e sim para alguns que o Governo definiu como prioritários, tais como: Combustíveis, Produtos Farmacêuticos, Cervejas, Refrigerantes, Veículos, Pneus e Autopeças.</a:t>
              </a:r>
            </a:p>
            <a:p>
              <a:pPr algn="l" rtl="0">
                <a:defRPr sz="1000"/>
              </a:pPr>
              <a:endParaRPr lang="pt-BR" sz="800" b="0" i="0" u="none" strike="noStrike" baseline="0">
                <a:solidFill>
                  <a:srgbClr val="000000"/>
                </a:solidFill>
                <a:latin typeface="Segoe UI"/>
                <a:cs typeface="Segoe UI"/>
              </a:endParaRPr>
            </a:p>
          </xdr:txBody>
        </xdr:sp>
        <xdr:clientData/>
      </xdr:twoCellAnchor>
    </mc:Choice>
    <mc:Fallback/>
  </mc:AlternateContent>
  <xdr:twoCellAnchor editAs="absolute">
    <xdr:from>
      <xdr:col>5</xdr:col>
      <xdr:colOff>723901</xdr:colOff>
      <xdr:row>2</xdr:row>
      <xdr:rowOff>219075</xdr:rowOff>
    </xdr:from>
    <xdr:to>
      <xdr:col>7</xdr:col>
      <xdr:colOff>572251</xdr:colOff>
      <xdr:row>3</xdr:row>
      <xdr:rowOff>90075</xdr:rowOff>
    </xdr:to>
    <xdr:sp macro="" textlink="">
      <xdr:nvSpPr>
        <xdr:cNvPr id="34" name="Retângulo 33">
          <a:hlinkClick xmlns:r="http://schemas.openxmlformats.org/officeDocument/2006/relationships" r:id="rId13"/>
          <a:extLst>
            <a:ext uri="{FF2B5EF4-FFF2-40B4-BE49-F238E27FC236}">
              <a16:creationId xmlns:a16="http://schemas.microsoft.com/office/drawing/2014/main" id="{00000000-0008-0000-3A00-000022000000}"/>
            </a:ext>
          </a:extLst>
        </xdr:cNvPr>
        <xdr:cNvSpPr/>
      </xdr:nvSpPr>
      <xdr:spPr>
        <a:xfrm>
          <a:off x="35718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Receitas</a:t>
          </a:r>
          <a:r>
            <a:rPr lang="pt-BR" sz="1000" b="0" baseline="0">
              <a:solidFill>
                <a:schemeClr val="bg1"/>
              </a:solidFill>
            </a:rPr>
            <a:t> Monofásicas</a:t>
          </a:r>
          <a:endParaRPr lang="pt-BR" sz="1000" b="0">
            <a:solidFill>
              <a:schemeClr val="bg1"/>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35" name="Retângulo 34">
          <a:hlinkClick xmlns:r="http://schemas.openxmlformats.org/officeDocument/2006/relationships" r:id="rId8"/>
          <a:extLst>
            <a:ext uri="{FF2B5EF4-FFF2-40B4-BE49-F238E27FC236}">
              <a16:creationId xmlns:a16="http://schemas.microsoft.com/office/drawing/2014/main" id="{00000000-0008-0000-3A00-000023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36" name="Retângulo 35">
          <a:hlinkClick xmlns:r="http://schemas.openxmlformats.org/officeDocument/2006/relationships" r:id="rId14"/>
          <a:extLst>
            <a:ext uri="{FF2B5EF4-FFF2-40B4-BE49-F238E27FC236}">
              <a16:creationId xmlns:a16="http://schemas.microsoft.com/office/drawing/2014/main" id="{00000000-0008-0000-3A00-000024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37" name="Retângulo 36">
          <a:hlinkClick xmlns:r="http://schemas.openxmlformats.org/officeDocument/2006/relationships" r:id="rId15"/>
          <a:extLst>
            <a:ext uri="{FF2B5EF4-FFF2-40B4-BE49-F238E27FC236}">
              <a16:creationId xmlns:a16="http://schemas.microsoft.com/office/drawing/2014/main" id="{00000000-0008-0000-3A00-000025000000}"/>
            </a:ext>
          </a:extLst>
        </xdr:cNvPr>
        <xdr:cNvSpPr/>
      </xdr:nvSpPr>
      <xdr:spPr>
        <a:xfrm>
          <a:off x="18954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38" name="Conector reto 37">
          <a:extLst>
            <a:ext uri="{FF2B5EF4-FFF2-40B4-BE49-F238E27FC236}">
              <a16:creationId xmlns:a16="http://schemas.microsoft.com/office/drawing/2014/main" id="{00000000-0008-0000-3A00-000026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39" name="Conector reto 38">
          <a:extLst>
            <a:ext uri="{FF2B5EF4-FFF2-40B4-BE49-F238E27FC236}">
              <a16:creationId xmlns:a16="http://schemas.microsoft.com/office/drawing/2014/main" id="{00000000-0008-0000-3A00-000027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40" name="Conector reto 39">
          <a:extLst>
            <a:ext uri="{FF2B5EF4-FFF2-40B4-BE49-F238E27FC236}">
              <a16:creationId xmlns:a16="http://schemas.microsoft.com/office/drawing/2014/main" id="{00000000-0008-0000-3A00-000028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41" name="Conector reto 40">
          <a:extLst>
            <a:ext uri="{FF2B5EF4-FFF2-40B4-BE49-F238E27FC236}">
              <a16:creationId xmlns:a16="http://schemas.microsoft.com/office/drawing/2014/main" id="{00000000-0008-0000-3A00-000029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42" name="Retângulo 41">
          <a:hlinkClick xmlns:r="http://schemas.openxmlformats.org/officeDocument/2006/relationships" r:id="rId16"/>
          <a:extLst>
            <a:ext uri="{FF2B5EF4-FFF2-40B4-BE49-F238E27FC236}">
              <a16:creationId xmlns:a16="http://schemas.microsoft.com/office/drawing/2014/main" id="{00000000-0008-0000-3A00-00002A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43" name="Conector reto 42">
          <a:extLst>
            <a:ext uri="{FF2B5EF4-FFF2-40B4-BE49-F238E27FC236}">
              <a16:creationId xmlns:a16="http://schemas.microsoft.com/office/drawing/2014/main" id="{00000000-0008-0000-3A00-00002B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44" name="Retângulo 43">
          <a:hlinkClick xmlns:r="http://schemas.openxmlformats.org/officeDocument/2006/relationships" r:id="rId17"/>
          <a:extLst>
            <a:ext uri="{FF2B5EF4-FFF2-40B4-BE49-F238E27FC236}">
              <a16:creationId xmlns:a16="http://schemas.microsoft.com/office/drawing/2014/main" id="{00000000-0008-0000-3A00-00002C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45" name="Conector reto 44">
          <a:extLst>
            <a:ext uri="{FF2B5EF4-FFF2-40B4-BE49-F238E27FC236}">
              <a16:creationId xmlns:a16="http://schemas.microsoft.com/office/drawing/2014/main" id="{00000000-0008-0000-3A00-00002D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46" name="Conector reto 45">
          <a:extLst>
            <a:ext uri="{FF2B5EF4-FFF2-40B4-BE49-F238E27FC236}">
              <a16:creationId xmlns:a16="http://schemas.microsoft.com/office/drawing/2014/main" id="{00000000-0008-0000-3A00-00002E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19050</xdr:rowOff>
        </xdr:from>
        <xdr:to>
          <xdr:col>16</xdr:col>
          <xdr:colOff>123825</xdr:colOff>
          <xdr:row>23</xdr:row>
          <xdr:rowOff>104775</xdr:rowOff>
        </xdr:to>
        <xdr:sp macro="" textlink="">
          <xdr:nvSpPr>
            <xdr:cNvPr id="53258" name="Group Box 10" hidden="1">
              <a:extLst>
                <a:ext uri="{63B3BB69-23CF-44E3-9099-C40C66FF867C}">
                  <a14:compatExt spid="_x0000_s53258"/>
                </a:ext>
                <a:ext uri="{FF2B5EF4-FFF2-40B4-BE49-F238E27FC236}">
                  <a16:creationId xmlns:a16="http://schemas.microsoft.com/office/drawing/2014/main" id="{00000000-0008-0000-3A00-00000A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12</xdr:row>
          <xdr:rowOff>190500</xdr:rowOff>
        </xdr:from>
        <xdr:to>
          <xdr:col>4</xdr:col>
          <xdr:colOff>485775</xdr:colOff>
          <xdr:row>13</xdr:row>
          <xdr:rowOff>171450</xdr:rowOff>
        </xdr:to>
        <xdr:sp macro="" textlink="">
          <xdr:nvSpPr>
            <xdr:cNvPr id="53259" name="Option Button 11" hidden="1">
              <a:extLst>
                <a:ext uri="{63B3BB69-23CF-44E3-9099-C40C66FF867C}">
                  <a14:compatExt spid="_x0000_s53259"/>
                </a:ext>
                <a:ext uri="{FF2B5EF4-FFF2-40B4-BE49-F238E27FC236}">
                  <a16:creationId xmlns:a16="http://schemas.microsoft.com/office/drawing/2014/main" id="{00000000-0008-0000-3A00-00000B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190500</xdr:rowOff>
        </xdr:from>
        <xdr:to>
          <xdr:col>7</xdr:col>
          <xdr:colOff>28575</xdr:colOff>
          <xdr:row>13</xdr:row>
          <xdr:rowOff>171450</xdr:rowOff>
        </xdr:to>
        <xdr:sp macro="" textlink="">
          <xdr:nvSpPr>
            <xdr:cNvPr id="53260" name="Option Button 12" hidden="1">
              <a:extLst>
                <a:ext uri="{63B3BB69-23CF-44E3-9099-C40C66FF867C}">
                  <a14:compatExt spid="_x0000_s53260"/>
                </a:ext>
                <a:ext uri="{FF2B5EF4-FFF2-40B4-BE49-F238E27FC236}">
                  <a16:creationId xmlns:a16="http://schemas.microsoft.com/office/drawing/2014/main" id="{00000000-0008-0000-3A00-00000C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Presumido</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47" name="Retângulo 46">
          <a:hlinkClick xmlns:r="http://schemas.openxmlformats.org/officeDocument/2006/relationships" r:id="rId18"/>
          <a:extLst>
            <a:ext uri="{FF2B5EF4-FFF2-40B4-BE49-F238E27FC236}">
              <a16:creationId xmlns:a16="http://schemas.microsoft.com/office/drawing/2014/main" id="{00000000-0008-0000-3A00-00002F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10</xdr:row>
          <xdr:rowOff>38100</xdr:rowOff>
        </xdr:from>
        <xdr:to>
          <xdr:col>16</xdr:col>
          <xdr:colOff>123825</xdr:colOff>
          <xdr:row>11</xdr:row>
          <xdr:rowOff>266700</xdr:rowOff>
        </xdr:to>
        <xdr:sp macro="" textlink="">
          <xdr:nvSpPr>
            <xdr:cNvPr id="53261" name="Group Box 13" hidden="1">
              <a:extLst>
                <a:ext uri="{63B3BB69-23CF-44E3-9099-C40C66FF867C}">
                  <a14:compatExt spid="_x0000_s53261"/>
                </a:ext>
                <a:ext uri="{FF2B5EF4-FFF2-40B4-BE49-F238E27FC236}">
                  <a16:creationId xmlns:a16="http://schemas.microsoft.com/office/drawing/2014/main" id="{00000000-0008-0000-3A00-00000D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38100</xdr:rowOff>
        </xdr:from>
        <xdr:to>
          <xdr:col>16</xdr:col>
          <xdr:colOff>123825</xdr:colOff>
          <xdr:row>11</xdr:row>
          <xdr:rowOff>266700</xdr:rowOff>
        </xdr:to>
        <xdr:sp macro="" textlink="">
          <xdr:nvSpPr>
            <xdr:cNvPr id="53262" name="Group Box 14" hidden="1">
              <a:extLst>
                <a:ext uri="{63B3BB69-23CF-44E3-9099-C40C66FF867C}">
                  <a14:compatExt spid="_x0000_s53262"/>
                </a:ext>
                <a:ext uri="{FF2B5EF4-FFF2-40B4-BE49-F238E27FC236}">
                  <a16:creationId xmlns:a16="http://schemas.microsoft.com/office/drawing/2014/main" id="{00000000-0008-0000-3A00-00000E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1</xdr:col>
      <xdr:colOff>104775</xdr:colOff>
      <xdr:row>10</xdr:row>
      <xdr:rowOff>171450</xdr:rowOff>
    </xdr:from>
    <xdr:ext cx="1030795" cy="233205"/>
    <xdr:sp macro="" textlink="">
      <xdr:nvSpPr>
        <xdr:cNvPr id="48" name="CaixaDeTexto 47">
          <a:extLst>
            <a:ext uri="{FF2B5EF4-FFF2-40B4-BE49-F238E27FC236}">
              <a16:creationId xmlns:a16="http://schemas.microsoft.com/office/drawing/2014/main" id="{00000000-0008-0000-3A00-000030000000}"/>
            </a:ext>
          </a:extLst>
        </xdr:cNvPr>
        <xdr:cNvSpPr txBox="1"/>
      </xdr:nvSpPr>
      <xdr:spPr>
        <a:xfrm>
          <a:off x="219075" y="4000500"/>
          <a:ext cx="103079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IPI?</a:t>
          </a:r>
        </a:p>
      </xdr:txBody>
    </xdr:sp>
    <xdr:clientData/>
  </xdr:oneCellAnchor>
  <xdr:oneCellAnchor>
    <xdr:from>
      <xdr:col>9</xdr:col>
      <xdr:colOff>219075</xdr:colOff>
      <xdr:row>10</xdr:row>
      <xdr:rowOff>171450</xdr:rowOff>
    </xdr:from>
    <xdr:ext cx="1048107" cy="233205"/>
    <xdr:sp macro="" textlink="">
      <xdr:nvSpPr>
        <xdr:cNvPr id="49" name="CaixaDeTexto 48">
          <a:extLst>
            <a:ext uri="{FF2B5EF4-FFF2-40B4-BE49-F238E27FC236}">
              <a16:creationId xmlns:a16="http://schemas.microsoft.com/office/drawing/2014/main" id="{00000000-0008-0000-3A00-000031000000}"/>
            </a:ext>
          </a:extLst>
        </xdr:cNvPr>
        <xdr:cNvSpPr txBox="1"/>
      </xdr:nvSpPr>
      <xdr:spPr>
        <a:xfrm>
          <a:off x="6610350" y="4000500"/>
          <a:ext cx="104810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ISS?</a:t>
          </a:r>
        </a:p>
      </xdr:txBody>
    </xdr:sp>
    <xdr:clientData/>
  </xdr:oneCellAnchor>
  <mc:AlternateContent xmlns:mc="http://schemas.openxmlformats.org/markup-compatibility/2006">
    <mc:Choice xmlns:a14="http://schemas.microsoft.com/office/drawing/2010/main" Requires="a14">
      <xdr:twoCellAnchor editAs="oneCell">
        <xdr:from>
          <xdr:col>8</xdr:col>
          <xdr:colOff>876300</xdr:colOff>
          <xdr:row>10</xdr:row>
          <xdr:rowOff>38100</xdr:rowOff>
        </xdr:from>
        <xdr:to>
          <xdr:col>16</xdr:col>
          <xdr:colOff>133350</xdr:colOff>
          <xdr:row>11</xdr:row>
          <xdr:rowOff>266700</xdr:rowOff>
        </xdr:to>
        <xdr:sp macro="" textlink="">
          <xdr:nvSpPr>
            <xdr:cNvPr id="53268" name="Group Box 20" hidden="1">
              <a:extLst>
                <a:ext uri="{63B3BB69-23CF-44E3-9099-C40C66FF867C}">
                  <a14:compatExt spid="_x0000_s53268"/>
                </a:ext>
                <a:ext uri="{FF2B5EF4-FFF2-40B4-BE49-F238E27FC236}">
                  <a16:creationId xmlns:a16="http://schemas.microsoft.com/office/drawing/2014/main" id="{00000000-0008-0000-3A00-000014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10</xdr:row>
          <xdr:rowOff>171450</xdr:rowOff>
        </xdr:from>
        <xdr:to>
          <xdr:col>3</xdr:col>
          <xdr:colOff>876300</xdr:colOff>
          <xdr:row>11</xdr:row>
          <xdr:rowOff>104775</xdr:rowOff>
        </xdr:to>
        <xdr:sp macro="" textlink="">
          <xdr:nvSpPr>
            <xdr:cNvPr id="53272" name="Option Button 24" hidden="1">
              <a:extLst>
                <a:ext uri="{63B3BB69-23CF-44E3-9099-C40C66FF867C}">
                  <a14:compatExt spid="_x0000_s53272"/>
                </a:ext>
                <a:ext uri="{FF2B5EF4-FFF2-40B4-BE49-F238E27FC236}">
                  <a16:creationId xmlns:a16="http://schemas.microsoft.com/office/drawing/2014/main" id="{00000000-0008-0000-3A00-000018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10</xdr:row>
          <xdr:rowOff>171450</xdr:rowOff>
        </xdr:from>
        <xdr:to>
          <xdr:col>4</xdr:col>
          <xdr:colOff>609600</xdr:colOff>
          <xdr:row>11</xdr:row>
          <xdr:rowOff>104775</xdr:rowOff>
        </xdr:to>
        <xdr:sp macro="" textlink="">
          <xdr:nvSpPr>
            <xdr:cNvPr id="53273" name="Option Button 25" hidden="1">
              <a:extLst>
                <a:ext uri="{63B3BB69-23CF-44E3-9099-C40C66FF867C}">
                  <a14:compatExt spid="_x0000_s53273"/>
                </a:ext>
                <a:ext uri="{FF2B5EF4-FFF2-40B4-BE49-F238E27FC236}">
                  <a16:creationId xmlns:a16="http://schemas.microsoft.com/office/drawing/2014/main" id="{00000000-0008-0000-3A00-000019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447675</xdr:colOff>
          <xdr:row>10</xdr:row>
          <xdr:rowOff>171450</xdr:rowOff>
        </xdr:from>
        <xdr:to>
          <xdr:col>10</xdr:col>
          <xdr:colOff>876300</xdr:colOff>
          <xdr:row>11</xdr:row>
          <xdr:rowOff>104775</xdr:rowOff>
        </xdr:to>
        <xdr:sp macro="" textlink="">
          <xdr:nvSpPr>
            <xdr:cNvPr id="53274" name="Option Button 26" hidden="1">
              <a:extLst>
                <a:ext uri="{63B3BB69-23CF-44E3-9099-C40C66FF867C}">
                  <a14:compatExt spid="_x0000_s53274"/>
                </a:ext>
                <a:ext uri="{FF2B5EF4-FFF2-40B4-BE49-F238E27FC236}">
                  <a16:creationId xmlns:a16="http://schemas.microsoft.com/office/drawing/2014/main" id="{00000000-0008-0000-3A00-00001A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171450</xdr:rowOff>
        </xdr:from>
        <xdr:to>
          <xdr:col>11</xdr:col>
          <xdr:colOff>571500</xdr:colOff>
          <xdr:row>11</xdr:row>
          <xdr:rowOff>104775</xdr:rowOff>
        </xdr:to>
        <xdr:sp macro="" textlink="">
          <xdr:nvSpPr>
            <xdr:cNvPr id="53275" name="Option Button 27" hidden="1">
              <a:extLst>
                <a:ext uri="{63B3BB69-23CF-44E3-9099-C40C66FF867C}">
                  <a14:compatExt spid="_x0000_s53275"/>
                </a:ext>
                <a:ext uri="{FF2B5EF4-FFF2-40B4-BE49-F238E27FC236}">
                  <a16:creationId xmlns:a16="http://schemas.microsoft.com/office/drawing/2014/main" id="{00000000-0008-0000-3A00-00001BD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266700</xdr:rowOff>
        </xdr:from>
        <xdr:to>
          <xdr:col>16</xdr:col>
          <xdr:colOff>123825</xdr:colOff>
          <xdr:row>11</xdr:row>
          <xdr:rowOff>266700</xdr:rowOff>
        </xdr:to>
        <xdr:sp macro="" textlink="">
          <xdr:nvSpPr>
            <xdr:cNvPr id="53276" name="Group Box 28" hidden="1">
              <a:extLst>
                <a:ext uri="{63B3BB69-23CF-44E3-9099-C40C66FF867C}">
                  <a14:compatExt spid="_x0000_s53276"/>
                </a:ext>
                <a:ext uri="{FF2B5EF4-FFF2-40B4-BE49-F238E27FC236}">
                  <a16:creationId xmlns:a16="http://schemas.microsoft.com/office/drawing/2014/main" id="{00000000-0008-0000-3A00-00001CD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Monofásicas</a:t>
              </a:r>
            </a:p>
          </xdr:txBody>
        </xdr:sp>
        <xdr:clientData/>
      </xdr:twoCellAnchor>
    </mc:Choice>
    <mc:Fallback/>
  </mc:AlternateContent>
</xdr:wsDr>
</file>

<file path=xl/drawings/drawing38.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3B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B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B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B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B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B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B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5</xdr:col>
      <xdr:colOff>723901</xdr:colOff>
      <xdr:row>2</xdr:row>
      <xdr:rowOff>219075</xdr:rowOff>
    </xdr:from>
    <xdr:to>
      <xdr:col>7</xdr:col>
      <xdr:colOff>572251</xdr:colOff>
      <xdr:row>3</xdr:row>
      <xdr:rowOff>90075</xdr:rowOff>
    </xdr:to>
    <xdr:sp macro="" textlink="">
      <xdr:nvSpPr>
        <xdr:cNvPr id="32" name="Retângulo 31">
          <a:hlinkClick xmlns:r="http://schemas.openxmlformats.org/officeDocument/2006/relationships" r:id="rId13"/>
          <a:extLst>
            <a:ext uri="{FF2B5EF4-FFF2-40B4-BE49-F238E27FC236}">
              <a16:creationId xmlns:a16="http://schemas.microsoft.com/office/drawing/2014/main" id="{00000000-0008-0000-3B00-000020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33" name="Retângulo 32">
          <a:hlinkClick xmlns:r="http://schemas.openxmlformats.org/officeDocument/2006/relationships" r:id="rId8"/>
          <a:extLst>
            <a:ext uri="{FF2B5EF4-FFF2-40B4-BE49-F238E27FC236}">
              <a16:creationId xmlns:a16="http://schemas.microsoft.com/office/drawing/2014/main" id="{00000000-0008-0000-3B00-000021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34" name="Retângulo 33">
          <a:hlinkClick xmlns:r="http://schemas.openxmlformats.org/officeDocument/2006/relationships" r:id="rId14"/>
          <a:extLst>
            <a:ext uri="{FF2B5EF4-FFF2-40B4-BE49-F238E27FC236}">
              <a16:creationId xmlns:a16="http://schemas.microsoft.com/office/drawing/2014/main" id="{00000000-0008-0000-3B00-000022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35" name="Retângulo 34">
          <a:hlinkClick xmlns:r="http://schemas.openxmlformats.org/officeDocument/2006/relationships" r:id="rId15"/>
          <a:extLst>
            <a:ext uri="{FF2B5EF4-FFF2-40B4-BE49-F238E27FC236}">
              <a16:creationId xmlns:a16="http://schemas.microsoft.com/office/drawing/2014/main" id="{00000000-0008-0000-3B00-000023000000}"/>
            </a:ext>
          </a:extLst>
        </xdr:cNvPr>
        <xdr:cNvSpPr/>
      </xdr:nvSpPr>
      <xdr:spPr>
        <a:xfrm>
          <a:off x="18954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36" name="Conector reto 35">
          <a:extLst>
            <a:ext uri="{FF2B5EF4-FFF2-40B4-BE49-F238E27FC236}">
              <a16:creationId xmlns:a16="http://schemas.microsoft.com/office/drawing/2014/main" id="{00000000-0008-0000-3B00-000024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37" name="Conector reto 36">
          <a:extLst>
            <a:ext uri="{FF2B5EF4-FFF2-40B4-BE49-F238E27FC236}">
              <a16:creationId xmlns:a16="http://schemas.microsoft.com/office/drawing/2014/main" id="{00000000-0008-0000-3B00-000025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38" name="Conector reto 37">
          <a:extLst>
            <a:ext uri="{FF2B5EF4-FFF2-40B4-BE49-F238E27FC236}">
              <a16:creationId xmlns:a16="http://schemas.microsoft.com/office/drawing/2014/main" id="{00000000-0008-0000-3B00-000026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39" name="Conector reto 38">
          <a:extLst>
            <a:ext uri="{FF2B5EF4-FFF2-40B4-BE49-F238E27FC236}">
              <a16:creationId xmlns:a16="http://schemas.microsoft.com/office/drawing/2014/main" id="{00000000-0008-0000-3B00-000027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40" name="Retângulo 39">
          <a:hlinkClick xmlns:r="http://schemas.openxmlformats.org/officeDocument/2006/relationships" r:id="rId16"/>
          <a:extLst>
            <a:ext uri="{FF2B5EF4-FFF2-40B4-BE49-F238E27FC236}">
              <a16:creationId xmlns:a16="http://schemas.microsoft.com/office/drawing/2014/main" id="{00000000-0008-0000-3B00-000028000000}"/>
            </a:ext>
          </a:extLst>
        </xdr:cNvPr>
        <xdr:cNvSpPr/>
      </xdr:nvSpPr>
      <xdr:spPr>
        <a:xfrm>
          <a:off x="52482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a:t>
          </a:r>
          <a:r>
            <a:rPr lang="pt-BR" sz="1000" b="0" baseline="0">
              <a:solidFill>
                <a:schemeClr val="bg1"/>
              </a:solidFill>
            </a:rPr>
            <a:t> ST &amp; Monofásicas</a:t>
          </a:r>
          <a:endParaRPr lang="pt-BR" sz="1000" b="0">
            <a:solidFill>
              <a:schemeClr val="bg1"/>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41" name="Conector reto 40">
          <a:extLst>
            <a:ext uri="{FF2B5EF4-FFF2-40B4-BE49-F238E27FC236}">
              <a16:creationId xmlns:a16="http://schemas.microsoft.com/office/drawing/2014/main" id="{00000000-0008-0000-3B00-000029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42" name="Retângulo 41">
          <a:hlinkClick xmlns:r="http://schemas.openxmlformats.org/officeDocument/2006/relationships" r:id="rId17"/>
          <a:extLst>
            <a:ext uri="{FF2B5EF4-FFF2-40B4-BE49-F238E27FC236}">
              <a16:creationId xmlns:a16="http://schemas.microsoft.com/office/drawing/2014/main" id="{00000000-0008-0000-3B00-00002A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43" name="Conector reto 42">
          <a:extLst>
            <a:ext uri="{FF2B5EF4-FFF2-40B4-BE49-F238E27FC236}">
              <a16:creationId xmlns:a16="http://schemas.microsoft.com/office/drawing/2014/main" id="{00000000-0008-0000-3B00-00002B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44" name="Conector reto 43">
          <a:extLst>
            <a:ext uri="{FF2B5EF4-FFF2-40B4-BE49-F238E27FC236}">
              <a16:creationId xmlns:a16="http://schemas.microsoft.com/office/drawing/2014/main" id="{00000000-0008-0000-3B00-00002C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19050</xdr:rowOff>
        </xdr:from>
        <xdr:to>
          <xdr:col>16</xdr:col>
          <xdr:colOff>123825</xdr:colOff>
          <xdr:row>23</xdr:row>
          <xdr:rowOff>95250</xdr:rowOff>
        </xdr:to>
        <xdr:sp macro="" textlink="">
          <xdr:nvSpPr>
            <xdr:cNvPr id="54277" name="Group Box 5" hidden="1">
              <a:extLst>
                <a:ext uri="{63B3BB69-23CF-44E3-9099-C40C66FF867C}">
                  <a14:compatExt spid="_x0000_s54277"/>
                </a:ext>
                <a:ext uri="{FF2B5EF4-FFF2-40B4-BE49-F238E27FC236}">
                  <a16:creationId xmlns:a16="http://schemas.microsoft.com/office/drawing/2014/main" id="{00000000-0008-0000-3B00-000005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12</xdr:row>
          <xdr:rowOff>190500</xdr:rowOff>
        </xdr:from>
        <xdr:to>
          <xdr:col>4</xdr:col>
          <xdr:colOff>485775</xdr:colOff>
          <xdr:row>13</xdr:row>
          <xdr:rowOff>171450</xdr:rowOff>
        </xdr:to>
        <xdr:sp macro="" textlink="">
          <xdr:nvSpPr>
            <xdr:cNvPr id="54278" name="Option Button 6" hidden="1">
              <a:extLst>
                <a:ext uri="{63B3BB69-23CF-44E3-9099-C40C66FF867C}">
                  <a14:compatExt spid="_x0000_s54278"/>
                </a:ext>
                <a:ext uri="{FF2B5EF4-FFF2-40B4-BE49-F238E27FC236}">
                  <a16:creationId xmlns:a16="http://schemas.microsoft.com/office/drawing/2014/main" id="{00000000-0008-0000-3B00-000006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190500</xdr:rowOff>
        </xdr:from>
        <xdr:to>
          <xdr:col>7</xdr:col>
          <xdr:colOff>28575</xdr:colOff>
          <xdr:row>13</xdr:row>
          <xdr:rowOff>171450</xdr:rowOff>
        </xdr:to>
        <xdr:sp macro="" textlink="">
          <xdr:nvSpPr>
            <xdr:cNvPr id="54279" name="Option Button 7" hidden="1">
              <a:extLst>
                <a:ext uri="{63B3BB69-23CF-44E3-9099-C40C66FF867C}">
                  <a14:compatExt spid="_x0000_s54279"/>
                </a:ext>
                <a:ext uri="{FF2B5EF4-FFF2-40B4-BE49-F238E27FC236}">
                  <a16:creationId xmlns:a16="http://schemas.microsoft.com/office/drawing/2014/main" id="{00000000-0008-0000-3B00-000007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Presumido</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45" name="Retângulo 44">
          <a:hlinkClick xmlns:r="http://schemas.openxmlformats.org/officeDocument/2006/relationships" r:id="rId18"/>
          <a:extLst>
            <a:ext uri="{FF2B5EF4-FFF2-40B4-BE49-F238E27FC236}">
              <a16:creationId xmlns:a16="http://schemas.microsoft.com/office/drawing/2014/main" id="{00000000-0008-0000-3B00-00002D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10</xdr:row>
          <xdr:rowOff>38100</xdr:rowOff>
        </xdr:from>
        <xdr:to>
          <xdr:col>16</xdr:col>
          <xdr:colOff>123825</xdr:colOff>
          <xdr:row>11</xdr:row>
          <xdr:rowOff>266700</xdr:rowOff>
        </xdr:to>
        <xdr:sp macro="" textlink="">
          <xdr:nvSpPr>
            <xdr:cNvPr id="54280" name="Group Box 8" hidden="1">
              <a:extLst>
                <a:ext uri="{63B3BB69-23CF-44E3-9099-C40C66FF867C}">
                  <a14:compatExt spid="_x0000_s54280"/>
                </a:ext>
                <a:ext uri="{FF2B5EF4-FFF2-40B4-BE49-F238E27FC236}">
                  <a16:creationId xmlns:a16="http://schemas.microsoft.com/office/drawing/2014/main" id="{00000000-0008-0000-3B00-000008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38100</xdr:rowOff>
        </xdr:from>
        <xdr:to>
          <xdr:col>16</xdr:col>
          <xdr:colOff>123825</xdr:colOff>
          <xdr:row>11</xdr:row>
          <xdr:rowOff>266700</xdr:rowOff>
        </xdr:to>
        <xdr:sp macro="" textlink="">
          <xdr:nvSpPr>
            <xdr:cNvPr id="54281" name="Group Box 9" hidden="1">
              <a:extLst>
                <a:ext uri="{63B3BB69-23CF-44E3-9099-C40C66FF867C}">
                  <a14:compatExt spid="_x0000_s54281"/>
                </a:ext>
                <a:ext uri="{FF2B5EF4-FFF2-40B4-BE49-F238E27FC236}">
                  <a16:creationId xmlns:a16="http://schemas.microsoft.com/office/drawing/2014/main" id="{00000000-0008-0000-3B00-000009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1</xdr:col>
      <xdr:colOff>104775</xdr:colOff>
      <xdr:row>10</xdr:row>
      <xdr:rowOff>171450</xdr:rowOff>
    </xdr:from>
    <xdr:ext cx="1030795" cy="233205"/>
    <xdr:sp macro="" textlink="">
      <xdr:nvSpPr>
        <xdr:cNvPr id="46" name="CaixaDeTexto 45">
          <a:extLst>
            <a:ext uri="{FF2B5EF4-FFF2-40B4-BE49-F238E27FC236}">
              <a16:creationId xmlns:a16="http://schemas.microsoft.com/office/drawing/2014/main" id="{00000000-0008-0000-3B00-00002E000000}"/>
            </a:ext>
          </a:extLst>
        </xdr:cNvPr>
        <xdr:cNvSpPr txBox="1"/>
      </xdr:nvSpPr>
      <xdr:spPr>
        <a:xfrm>
          <a:off x="219075" y="4000500"/>
          <a:ext cx="103079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IPI?</a:t>
          </a:r>
        </a:p>
      </xdr:txBody>
    </xdr:sp>
    <xdr:clientData/>
  </xdr:oneCellAnchor>
  <xdr:oneCellAnchor>
    <xdr:from>
      <xdr:col>9</xdr:col>
      <xdr:colOff>219075</xdr:colOff>
      <xdr:row>10</xdr:row>
      <xdr:rowOff>171450</xdr:rowOff>
    </xdr:from>
    <xdr:ext cx="1048107" cy="233205"/>
    <xdr:sp macro="" textlink="">
      <xdr:nvSpPr>
        <xdr:cNvPr id="47" name="CaixaDeTexto 46">
          <a:extLst>
            <a:ext uri="{FF2B5EF4-FFF2-40B4-BE49-F238E27FC236}">
              <a16:creationId xmlns:a16="http://schemas.microsoft.com/office/drawing/2014/main" id="{00000000-0008-0000-3B00-00002F000000}"/>
            </a:ext>
          </a:extLst>
        </xdr:cNvPr>
        <xdr:cNvSpPr txBox="1"/>
      </xdr:nvSpPr>
      <xdr:spPr>
        <a:xfrm>
          <a:off x="6610350" y="4000500"/>
          <a:ext cx="104810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ISS?</a:t>
          </a:r>
        </a:p>
      </xdr:txBody>
    </xdr:sp>
    <xdr:clientData/>
  </xdr:oneCellAnchor>
  <mc:AlternateContent xmlns:mc="http://schemas.openxmlformats.org/markup-compatibility/2006">
    <mc:Choice xmlns:a14="http://schemas.microsoft.com/office/drawing/2010/main" Requires="a14">
      <xdr:twoCellAnchor editAs="oneCell">
        <xdr:from>
          <xdr:col>3</xdr:col>
          <xdr:colOff>409575</xdr:colOff>
          <xdr:row>10</xdr:row>
          <xdr:rowOff>171450</xdr:rowOff>
        </xdr:from>
        <xdr:to>
          <xdr:col>3</xdr:col>
          <xdr:colOff>876300</xdr:colOff>
          <xdr:row>11</xdr:row>
          <xdr:rowOff>104775</xdr:rowOff>
        </xdr:to>
        <xdr:sp macro="" textlink="">
          <xdr:nvSpPr>
            <xdr:cNvPr id="54282" name="Option Button 10" hidden="1">
              <a:extLst>
                <a:ext uri="{63B3BB69-23CF-44E3-9099-C40C66FF867C}">
                  <a14:compatExt spid="_x0000_s54282"/>
                </a:ext>
                <a:ext uri="{FF2B5EF4-FFF2-40B4-BE49-F238E27FC236}">
                  <a16:creationId xmlns:a16="http://schemas.microsoft.com/office/drawing/2014/main" id="{00000000-0008-0000-3B00-00000A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10</xdr:row>
          <xdr:rowOff>171450</xdr:rowOff>
        </xdr:from>
        <xdr:to>
          <xdr:col>4</xdr:col>
          <xdr:colOff>609600</xdr:colOff>
          <xdr:row>11</xdr:row>
          <xdr:rowOff>104775</xdr:rowOff>
        </xdr:to>
        <xdr:sp macro="" textlink="">
          <xdr:nvSpPr>
            <xdr:cNvPr id="54283" name="Option Button 11" hidden="1">
              <a:extLst>
                <a:ext uri="{63B3BB69-23CF-44E3-9099-C40C66FF867C}">
                  <a14:compatExt spid="_x0000_s54283"/>
                </a:ext>
                <a:ext uri="{FF2B5EF4-FFF2-40B4-BE49-F238E27FC236}">
                  <a16:creationId xmlns:a16="http://schemas.microsoft.com/office/drawing/2014/main" id="{00000000-0008-0000-3B00-00000B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447675</xdr:colOff>
          <xdr:row>10</xdr:row>
          <xdr:rowOff>171450</xdr:rowOff>
        </xdr:from>
        <xdr:to>
          <xdr:col>10</xdr:col>
          <xdr:colOff>876300</xdr:colOff>
          <xdr:row>11</xdr:row>
          <xdr:rowOff>104775</xdr:rowOff>
        </xdr:to>
        <xdr:sp macro="" textlink="">
          <xdr:nvSpPr>
            <xdr:cNvPr id="54284" name="Option Button 12" hidden="1">
              <a:extLst>
                <a:ext uri="{63B3BB69-23CF-44E3-9099-C40C66FF867C}">
                  <a14:compatExt spid="_x0000_s54284"/>
                </a:ext>
                <a:ext uri="{FF2B5EF4-FFF2-40B4-BE49-F238E27FC236}">
                  <a16:creationId xmlns:a16="http://schemas.microsoft.com/office/drawing/2014/main" id="{00000000-0008-0000-3B00-00000C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171450</xdr:rowOff>
        </xdr:from>
        <xdr:to>
          <xdr:col>11</xdr:col>
          <xdr:colOff>571500</xdr:colOff>
          <xdr:row>11</xdr:row>
          <xdr:rowOff>104775</xdr:rowOff>
        </xdr:to>
        <xdr:sp macro="" textlink="">
          <xdr:nvSpPr>
            <xdr:cNvPr id="54285" name="Option Button 13" hidden="1">
              <a:extLst>
                <a:ext uri="{63B3BB69-23CF-44E3-9099-C40C66FF867C}">
                  <a14:compatExt spid="_x0000_s54285"/>
                </a:ext>
                <a:ext uri="{FF2B5EF4-FFF2-40B4-BE49-F238E27FC236}">
                  <a16:creationId xmlns:a16="http://schemas.microsoft.com/office/drawing/2014/main" id="{00000000-0008-0000-3B00-00000DD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266700</xdr:rowOff>
        </xdr:from>
        <xdr:to>
          <xdr:col>16</xdr:col>
          <xdr:colOff>123825</xdr:colOff>
          <xdr:row>11</xdr:row>
          <xdr:rowOff>266700</xdr:rowOff>
        </xdr:to>
        <xdr:sp macro="" textlink="">
          <xdr:nvSpPr>
            <xdr:cNvPr id="54286" name="Group Box 14" hidden="1">
              <a:extLst>
                <a:ext uri="{63B3BB69-23CF-44E3-9099-C40C66FF867C}">
                  <a14:compatExt spid="_x0000_s54286"/>
                </a:ext>
                <a:ext uri="{FF2B5EF4-FFF2-40B4-BE49-F238E27FC236}">
                  <a16:creationId xmlns:a16="http://schemas.microsoft.com/office/drawing/2014/main" id="{00000000-0008-0000-3B00-00000ED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ST &amp; Monofásicas</a:t>
              </a:r>
            </a:p>
          </xdr:txBody>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absolute">
    <xdr:from>
      <xdr:col>5</xdr:col>
      <xdr:colOff>723901</xdr:colOff>
      <xdr:row>2</xdr:row>
      <xdr:rowOff>219075</xdr:rowOff>
    </xdr:from>
    <xdr:to>
      <xdr:col>7</xdr:col>
      <xdr:colOff>572251</xdr:colOff>
      <xdr:row>3</xdr:row>
      <xdr:rowOff>90075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C00-000002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C00-000003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C00-000004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C00-000005000000}"/>
            </a:ext>
          </a:extLst>
        </xdr:cNvPr>
        <xdr:cNvSpPr/>
      </xdr:nvSpPr>
      <xdr:spPr>
        <a:xfrm>
          <a:off x="18954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6" name="Conector reto 5">
          <a:extLst>
            <a:ext uri="{FF2B5EF4-FFF2-40B4-BE49-F238E27FC236}">
              <a16:creationId xmlns:a16="http://schemas.microsoft.com/office/drawing/2014/main" id="{00000000-0008-0000-3C00-000006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7" name="Conector reto 6">
          <a:extLst>
            <a:ext uri="{FF2B5EF4-FFF2-40B4-BE49-F238E27FC236}">
              <a16:creationId xmlns:a16="http://schemas.microsoft.com/office/drawing/2014/main" id="{00000000-0008-0000-3C00-000007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8" name="Conector reto 7">
          <a:extLst>
            <a:ext uri="{FF2B5EF4-FFF2-40B4-BE49-F238E27FC236}">
              <a16:creationId xmlns:a16="http://schemas.microsoft.com/office/drawing/2014/main" id="{00000000-0008-0000-3C00-000008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9" name="Conector reto 8">
          <a:extLst>
            <a:ext uri="{FF2B5EF4-FFF2-40B4-BE49-F238E27FC236}">
              <a16:creationId xmlns:a16="http://schemas.microsoft.com/office/drawing/2014/main" id="{00000000-0008-0000-3C00-000009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3C00-00000A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11" name="Conector reto 10">
          <a:extLst>
            <a:ext uri="{FF2B5EF4-FFF2-40B4-BE49-F238E27FC236}">
              <a16:creationId xmlns:a16="http://schemas.microsoft.com/office/drawing/2014/main" id="{00000000-0008-0000-3C00-00000B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00000000-0008-0000-3C00-00000C000000}"/>
            </a:ext>
          </a:extLst>
        </xdr:cNvPr>
        <xdr:cNvSpPr/>
      </xdr:nvSpPr>
      <xdr:spPr>
        <a:xfrm>
          <a:off x="69246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a:t>
          </a:r>
          <a:r>
            <a:rPr lang="pt-BR" sz="1000" b="0" baseline="0">
              <a:solidFill>
                <a:schemeClr val="bg1"/>
              </a:solidFill>
            </a:rPr>
            <a:t> Isentas</a:t>
          </a:r>
          <a:endParaRPr lang="pt-BR" sz="1000" b="0">
            <a:solidFill>
              <a:schemeClr val="bg1"/>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13" name="Conector reto 12">
          <a:extLst>
            <a:ext uri="{FF2B5EF4-FFF2-40B4-BE49-F238E27FC236}">
              <a16:creationId xmlns:a16="http://schemas.microsoft.com/office/drawing/2014/main" id="{00000000-0008-0000-3C00-00000D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14" name="Conector reto 13">
          <a:extLst>
            <a:ext uri="{FF2B5EF4-FFF2-40B4-BE49-F238E27FC236}">
              <a16:creationId xmlns:a16="http://schemas.microsoft.com/office/drawing/2014/main" id="{00000000-0008-0000-3C00-00000E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409575</xdr:colOff>
      <xdr:row>0</xdr:row>
      <xdr:rowOff>85725</xdr:rowOff>
    </xdr:from>
    <xdr:to>
      <xdr:col>4</xdr:col>
      <xdr:colOff>603750</xdr:colOff>
      <xdr:row>0</xdr:row>
      <xdr:rowOff>373725</xdr:rowOff>
    </xdr:to>
    <xdr:sp macro="" textlink="">
      <xdr:nvSpPr>
        <xdr:cNvPr id="16" name="Retângulo 15">
          <a:hlinkClick xmlns:r="http://schemas.openxmlformats.org/officeDocument/2006/relationships" r:id="rId7"/>
          <a:extLst>
            <a:ext uri="{FF2B5EF4-FFF2-40B4-BE49-F238E27FC236}">
              <a16:creationId xmlns:a16="http://schemas.microsoft.com/office/drawing/2014/main" id="{00000000-0008-0000-3C00-000010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17" name="Retângulo 16">
          <a:hlinkClick xmlns:r="http://schemas.openxmlformats.org/officeDocument/2006/relationships" r:id="rId8"/>
          <a:extLst>
            <a:ext uri="{FF2B5EF4-FFF2-40B4-BE49-F238E27FC236}">
              <a16:creationId xmlns:a16="http://schemas.microsoft.com/office/drawing/2014/main" id="{00000000-0008-0000-3C00-000011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18" name="Retângulo 17">
          <a:hlinkClick xmlns:r="http://schemas.openxmlformats.org/officeDocument/2006/relationships" r:id="rId9"/>
          <a:extLst>
            <a:ext uri="{FF2B5EF4-FFF2-40B4-BE49-F238E27FC236}">
              <a16:creationId xmlns:a16="http://schemas.microsoft.com/office/drawing/2014/main" id="{00000000-0008-0000-3C00-000012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19" name="Retângulo 18">
          <a:hlinkClick xmlns:r="http://schemas.openxmlformats.org/officeDocument/2006/relationships" r:id="rId10"/>
          <a:extLst>
            <a:ext uri="{FF2B5EF4-FFF2-40B4-BE49-F238E27FC236}">
              <a16:creationId xmlns:a16="http://schemas.microsoft.com/office/drawing/2014/main" id="{00000000-0008-0000-3C00-000013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20" name="Retângulo 19">
          <a:hlinkClick xmlns:r="http://schemas.openxmlformats.org/officeDocument/2006/relationships" r:id="rId11"/>
          <a:extLst>
            <a:ext uri="{FF2B5EF4-FFF2-40B4-BE49-F238E27FC236}">
              <a16:creationId xmlns:a16="http://schemas.microsoft.com/office/drawing/2014/main" id="{00000000-0008-0000-3C00-000014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21" name="Retângulo 20">
          <a:hlinkClick xmlns:r="http://schemas.openxmlformats.org/officeDocument/2006/relationships" r:id="rId12"/>
          <a:extLst>
            <a:ext uri="{FF2B5EF4-FFF2-40B4-BE49-F238E27FC236}">
              <a16:creationId xmlns:a16="http://schemas.microsoft.com/office/drawing/2014/main" id="{00000000-0008-0000-3C00-000015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22" name="Retângulo 21">
          <a:extLst>
            <a:ext uri="{FF2B5EF4-FFF2-40B4-BE49-F238E27FC236}">
              <a16:creationId xmlns:a16="http://schemas.microsoft.com/office/drawing/2014/main" id="{00000000-0008-0000-3C00-000016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23" name="Retângulo 22">
          <a:hlinkClick xmlns:r="http://schemas.openxmlformats.org/officeDocument/2006/relationships" r:id="rId13"/>
          <a:extLst>
            <a:ext uri="{FF2B5EF4-FFF2-40B4-BE49-F238E27FC236}">
              <a16:creationId xmlns:a16="http://schemas.microsoft.com/office/drawing/2014/main" id="{00000000-0008-0000-3C00-000017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24" name="Retângulo 23">
          <a:hlinkClick xmlns:r="http://schemas.openxmlformats.org/officeDocument/2006/relationships" r:id="rId9"/>
          <a:extLst>
            <a:ext uri="{FF2B5EF4-FFF2-40B4-BE49-F238E27FC236}">
              <a16:creationId xmlns:a16="http://schemas.microsoft.com/office/drawing/2014/main" id="{00000000-0008-0000-3C00-000018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25" name="Agrupar 24">
          <a:extLst>
            <a:ext uri="{FF2B5EF4-FFF2-40B4-BE49-F238E27FC236}">
              <a16:creationId xmlns:a16="http://schemas.microsoft.com/office/drawing/2014/main" id="{00000000-0008-0000-3C00-000019000000}"/>
            </a:ext>
          </a:extLst>
        </xdr:cNvPr>
        <xdr:cNvGrpSpPr/>
      </xdr:nvGrpSpPr>
      <xdr:grpSpPr>
        <a:xfrm>
          <a:off x="113929" y="0"/>
          <a:ext cx="903030" cy="428625"/>
          <a:chOff x="142504" y="66675"/>
          <a:chExt cx="903030" cy="534208"/>
        </a:xfrm>
      </xdr:grpSpPr>
      <xdr:sp macro="" textlink="">
        <xdr:nvSpPr>
          <xdr:cNvPr id="26" name="CaixaDeTexto 25">
            <a:extLst>
              <a:ext uri="{FF2B5EF4-FFF2-40B4-BE49-F238E27FC236}">
                <a16:creationId xmlns:a16="http://schemas.microsoft.com/office/drawing/2014/main" id="{00000000-0008-0000-3C00-00001A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27" name="Meio-quadro 26">
            <a:extLst>
              <a:ext uri="{FF2B5EF4-FFF2-40B4-BE49-F238E27FC236}">
                <a16:creationId xmlns:a16="http://schemas.microsoft.com/office/drawing/2014/main" id="{00000000-0008-0000-3C00-00001B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28" name="Meio-quadro 27">
            <a:extLst>
              <a:ext uri="{FF2B5EF4-FFF2-40B4-BE49-F238E27FC236}">
                <a16:creationId xmlns:a16="http://schemas.microsoft.com/office/drawing/2014/main" id="{00000000-0008-0000-3C00-00001C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29" name="Retângulo 28">
          <a:hlinkClick xmlns:r="http://schemas.openxmlformats.org/officeDocument/2006/relationships" r:id="rId2"/>
          <a:extLst>
            <a:ext uri="{FF2B5EF4-FFF2-40B4-BE49-F238E27FC236}">
              <a16:creationId xmlns:a16="http://schemas.microsoft.com/office/drawing/2014/main" id="{00000000-0008-0000-3C00-00001D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30" name="Retângulo 29">
          <a:hlinkClick xmlns:r="http://schemas.openxmlformats.org/officeDocument/2006/relationships" r:id="rId14"/>
          <a:extLst>
            <a:ext uri="{FF2B5EF4-FFF2-40B4-BE49-F238E27FC236}">
              <a16:creationId xmlns:a16="http://schemas.microsoft.com/office/drawing/2014/main" id="{00000000-0008-0000-3C00-00001E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31" name="Retângulo 30">
          <a:hlinkClick xmlns:r="http://schemas.openxmlformats.org/officeDocument/2006/relationships" r:id="rId15"/>
          <a:extLst>
            <a:ext uri="{FF2B5EF4-FFF2-40B4-BE49-F238E27FC236}">
              <a16:creationId xmlns:a16="http://schemas.microsoft.com/office/drawing/2014/main" id="{00000000-0008-0000-3C00-00001F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32" name="Retângulo 31">
          <a:hlinkClick xmlns:r="http://schemas.openxmlformats.org/officeDocument/2006/relationships" r:id="rId16"/>
          <a:extLst>
            <a:ext uri="{FF2B5EF4-FFF2-40B4-BE49-F238E27FC236}">
              <a16:creationId xmlns:a16="http://schemas.microsoft.com/office/drawing/2014/main" id="{00000000-0008-0000-3C00-000020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33" name="Retângulo 32">
          <a:hlinkClick xmlns:r="http://schemas.openxmlformats.org/officeDocument/2006/relationships" r:id="rId17"/>
          <a:extLst>
            <a:ext uri="{FF2B5EF4-FFF2-40B4-BE49-F238E27FC236}">
              <a16:creationId xmlns:a16="http://schemas.microsoft.com/office/drawing/2014/main" id="{00000000-0008-0000-3C00-000021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19050</xdr:rowOff>
        </xdr:from>
        <xdr:to>
          <xdr:col>16</xdr:col>
          <xdr:colOff>123825</xdr:colOff>
          <xdr:row>23</xdr:row>
          <xdr:rowOff>104775</xdr:rowOff>
        </xdr:to>
        <xdr:sp macro="" textlink="">
          <xdr:nvSpPr>
            <xdr:cNvPr id="68614" name="Group Box 6" hidden="1">
              <a:extLst>
                <a:ext uri="{63B3BB69-23CF-44E3-9099-C40C66FF867C}">
                  <a14:compatExt spid="_x0000_s68614"/>
                </a:ext>
                <a:ext uri="{FF2B5EF4-FFF2-40B4-BE49-F238E27FC236}">
                  <a16:creationId xmlns:a16="http://schemas.microsoft.com/office/drawing/2014/main" id="{00000000-0008-0000-3C00-0000060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12</xdr:row>
          <xdr:rowOff>190500</xdr:rowOff>
        </xdr:from>
        <xdr:to>
          <xdr:col>4</xdr:col>
          <xdr:colOff>485775</xdr:colOff>
          <xdr:row>13</xdr:row>
          <xdr:rowOff>171450</xdr:rowOff>
        </xdr:to>
        <xdr:sp macro="" textlink="">
          <xdr:nvSpPr>
            <xdr:cNvPr id="68615" name="Option Button 7" hidden="1">
              <a:extLst>
                <a:ext uri="{63B3BB69-23CF-44E3-9099-C40C66FF867C}">
                  <a14:compatExt spid="_x0000_s68615"/>
                </a:ext>
                <a:ext uri="{FF2B5EF4-FFF2-40B4-BE49-F238E27FC236}">
                  <a16:creationId xmlns:a16="http://schemas.microsoft.com/office/drawing/2014/main" id="{00000000-0008-0000-3C00-000007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190500</xdr:rowOff>
        </xdr:from>
        <xdr:to>
          <xdr:col>7</xdr:col>
          <xdr:colOff>28575</xdr:colOff>
          <xdr:row>13</xdr:row>
          <xdr:rowOff>171450</xdr:rowOff>
        </xdr:to>
        <xdr:sp macro="" textlink="">
          <xdr:nvSpPr>
            <xdr:cNvPr id="68616" name="Option Button 8" hidden="1">
              <a:extLst>
                <a:ext uri="{63B3BB69-23CF-44E3-9099-C40C66FF867C}">
                  <a14:compatExt spid="_x0000_s68616"/>
                </a:ext>
                <a:ext uri="{FF2B5EF4-FFF2-40B4-BE49-F238E27FC236}">
                  <a16:creationId xmlns:a16="http://schemas.microsoft.com/office/drawing/2014/main" id="{00000000-0008-0000-3C00-000008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Presumido</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37" name="Retângulo 36">
          <a:hlinkClick xmlns:r="http://schemas.openxmlformats.org/officeDocument/2006/relationships" r:id="rId18"/>
          <a:extLst>
            <a:ext uri="{FF2B5EF4-FFF2-40B4-BE49-F238E27FC236}">
              <a16:creationId xmlns:a16="http://schemas.microsoft.com/office/drawing/2014/main" id="{00000000-0008-0000-3C00-000025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10</xdr:row>
          <xdr:rowOff>38100</xdr:rowOff>
        </xdr:from>
        <xdr:to>
          <xdr:col>16</xdr:col>
          <xdr:colOff>123825</xdr:colOff>
          <xdr:row>11</xdr:row>
          <xdr:rowOff>266700</xdr:rowOff>
        </xdr:to>
        <xdr:sp macro="" textlink="">
          <xdr:nvSpPr>
            <xdr:cNvPr id="68617" name="Group Box 9" hidden="1">
              <a:extLst>
                <a:ext uri="{63B3BB69-23CF-44E3-9099-C40C66FF867C}">
                  <a14:compatExt spid="_x0000_s68617"/>
                </a:ext>
                <a:ext uri="{FF2B5EF4-FFF2-40B4-BE49-F238E27FC236}">
                  <a16:creationId xmlns:a16="http://schemas.microsoft.com/office/drawing/2014/main" id="{00000000-0008-0000-3C00-0000090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38100</xdr:rowOff>
        </xdr:from>
        <xdr:to>
          <xdr:col>16</xdr:col>
          <xdr:colOff>123825</xdr:colOff>
          <xdr:row>11</xdr:row>
          <xdr:rowOff>266700</xdr:rowOff>
        </xdr:to>
        <xdr:sp macro="" textlink="">
          <xdr:nvSpPr>
            <xdr:cNvPr id="68618" name="Group Box 10" hidden="1">
              <a:extLst>
                <a:ext uri="{63B3BB69-23CF-44E3-9099-C40C66FF867C}">
                  <a14:compatExt spid="_x0000_s68618"/>
                </a:ext>
                <a:ext uri="{FF2B5EF4-FFF2-40B4-BE49-F238E27FC236}">
                  <a16:creationId xmlns:a16="http://schemas.microsoft.com/office/drawing/2014/main" id="{00000000-0008-0000-3C00-00000A0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1</xdr:col>
      <xdr:colOff>104775</xdr:colOff>
      <xdr:row>10</xdr:row>
      <xdr:rowOff>171450</xdr:rowOff>
    </xdr:from>
    <xdr:ext cx="1030795" cy="233205"/>
    <xdr:sp macro="" textlink="">
      <xdr:nvSpPr>
        <xdr:cNvPr id="40" name="CaixaDeTexto 39">
          <a:extLst>
            <a:ext uri="{FF2B5EF4-FFF2-40B4-BE49-F238E27FC236}">
              <a16:creationId xmlns:a16="http://schemas.microsoft.com/office/drawing/2014/main" id="{00000000-0008-0000-3C00-000028000000}"/>
            </a:ext>
          </a:extLst>
        </xdr:cNvPr>
        <xdr:cNvSpPr txBox="1"/>
      </xdr:nvSpPr>
      <xdr:spPr>
        <a:xfrm>
          <a:off x="219075" y="4000500"/>
          <a:ext cx="103079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IPI?</a:t>
          </a:r>
        </a:p>
      </xdr:txBody>
    </xdr:sp>
    <xdr:clientData/>
  </xdr:oneCellAnchor>
  <xdr:oneCellAnchor>
    <xdr:from>
      <xdr:col>9</xdr:col>
      <xdr:colOff>219075</xdr:colOff>
      <xdr:row>10</xdr:row>
      <xdr:rowOff>171450</xdr:rowOff>
    </xdr:from>
    <xdr:ext cx="1048107" cy="233205"/>
    <xdr:sp macro="" textlink="">
      <xdr:nvSpPr>
        <xdr:cNvPr id="41" name="CaixaDeTexto 40">
          <a:extLst>
            <a:ext uri="{FF2B5EF4-FFF2-40B4-BE49-F238E27FC236}">
              <a16:creationId xmlns:a16="http://schemas.microsoft.com/office/drawing/2014/main" id="{00000000-0008-0000-3C00-000029000000}"/>
            </a:ext>
          </a:extLst>
        </xdr:cNvPr>
        <xdr:cNvSpPr txBox="1"/>
      </xdr:nvSpPr>
      <xdr:spPr>
        <a:xfrm>
          <a:off x="6610350" y="4000500"/>
          <a:ext cx="104810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ISS?</a:t>
          </a:r>
        </a:p>
      </xdr:txBody>
    </xdr:sp>
    <xdr:clientData/>
  </xdr:oneCellAnchor>
  <mc:AlternateContent xmlns:mc="http://schemas.openxmlformats.org/markup-compatibility/2006">
    <mc:Choice xmlns:a14="http://schemas.microsoft.com/office/drawing/2010/main" Requires="a14">
      <xdr:twoCellAnchor editAs="oneCell">
        <xdr:from>
          <xdr:col>3</xdr:col>
          <xdr:colOff>409575</xdr:colOff>
          <xdr:row>10</xdr:row>
          <xdr:rowOff>171450</xdr:rowOff>
        </xdr:from>
        <xdr:to>
          <xdr:col>3</xdr:col>
          <xdr:colOff>876300</xdr:colOff>
          <xdr:row>11</xdr:row>
          <xdr:rowOff>104775</xdr:rowOff>
        </xdr:to>
        <xdr:sp macro="" textlink="">
          <xdr:nvSpPr>
            <xdr:cNvPr id="68619" name="Option Button 11" hidden="1">
              <a:extLst>
                <a:ext uri="{63B3BB69-23CF-44E3-9099-C40C66FF867C}">
                  <a14:compatExt spid="_x0000_s68619"/>
                </a:ext>
                <a:ext uri="{FF2B5EF4-FFF2-40B4-BE49-F238E27FC236}">
                  <a16:creationId xmlns:a16="http://schemas.microsoft.com/office/drawing/2014/main" id="{00000000-0008-0000-3C00-00000B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10</xdr:row>
          <xdr:rowOff>171450</xdr:rowOff>
        </xdr:from>
        <xdr:to>
          <xdr:col>4</xdr:col>
          <xdr:colOff>609600</xdr:colOff>
          <xdr:row>11</xdr:row>
          <xdr:rowOff>104775</xdr:rowOff>
        </xdr:to>
        <xdr:sp macro="" textlink="">
          <xdr:nvSpPr>
            <xdr:cNvPr id="68620" name="Option Button 12" hidden="1">
              <a:extLst>
                <a:ext uri="{63B3BB69-23CF-44E3-9099-C40C66FF867C}">
                  <a14:compatExt spid="_x0000_s68620"/>
                </a:ext>
                <a:ext uri="{FF2B5EF4-FFF2-40B4-BE49-F238E27FC236}">
                  <a16:creationId xmlns:a16="http://schemas.microsoft.com/office/drawing/2014/main" id="{00000000-0008-0000-3C00-00000C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447675</xdr:colOff>
          <xdr:row>10</xdr:row>
          <xdr:rowOff>171450</xdr:rowOff>
        </xdr:from>
        <xdr:to>
          <xdr:col>10</xdr:col>
          <xdr:colOff>876300</xdr:colOff>
          <xdr:row>11</xdr:row>
          <xdr:rowOff>104775</xdr:rowOff>
        </xdr:to>
        <xdr:sp macro="" textlink="">
          <xdr:nvSpPr>
            <xdr:cNvPr id="68621" name="Option Button 13" hidden="1">
              <a:extLst>
                <a:ext uri="{63B3BB69-23CF-44E3-9099-C40C66FF867C}">
                  <a14:compatExt spid="_x0000_s68621"/>
                </a:ext>
                <a:ext uri="{FF2B5EF4-FFF2-40B4-BE49-F238E27FC236}">
                  <a16:creationId xmlns:a16="http://schemas.microsoft.com/office/drawing/2014/main" id="{00000000-0008-0000-3C00-00000D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171450</xdr:rowOff>
        </xdr:from>
        <xdr:to>
          <xdr:col>11</xdr:col>
          <xdr:colOff>571500</xdr:colOff>
          <xdr:row>11</xdr:row>
          <xdr:rowOff>104775</xdr:rowOff>
        </xdr:to>
        <xdr:sp macro="" textlink="">
          <xdr:nvSpPr>
            <xdr:cNvPr id="68622" name="Option Button 14" hidden="1">
              <a:extLst>
                <a:ext uri="{63B3BB69-23CF-44E3-9099-C40C66FF867C}">
                  <a14:compatExt spid="_x0000_s68622"/>
                </a:ext>
                <a:ext uri="{FF2B5EF4-FFF2-40B4-BE49-F238E27FC236}">
                  <a16:creationId xmlns:a16="http://schemas.microsoft.com/office/drawing/2014/main" id="{00000000-0008-0000-3C00-00000E0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266700</xdr:rowOff>
        </xdr:from>
        <xdr:to>
          <xdr:col>16</xdr:col>
          <xdr:colOff>123825</xdr:colOff>
          <xdr:row>11</xdr:row>
          <xdr:rowOff>266700</xdr:rowOff>
        </xdr:to>
        <xdr:sp macro="" textlink="">
          <xdr:nvSpPr>
            <xdr:cNvPr id="68623" name="Group Box 15" hidden="1">
              <a:extLst>
                <a:ext uri="{63B3BB69-23CF-44E3-9099-C40C66FF867C}">
                  <a14:compatExt spid="_x0000_s68623"/>
                </a:ext>
                <a:ext uri="{FF2B5EF4-FFF2-40B4-BE49-F238E27FC236}">
                  <a16:creationId xmlns:a16="http://schemas.microsoft.com/office/drawing/2014/main" id="{00000000-0008-0000-3C00-00000F0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Isentas</a:t>
              </a:r>
            </a:p>
          </xdr:txBody>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3D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D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D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D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D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D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D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5</xdr:col>
      <xdr:colOff>723901</xdr:colOff>
      <xdr:row>2</xdr:row>
      <xdr:rowOff>219075</xdr:rowOff>
    </xdr:from>
    <xdr:to>
      <xdr:col>7</xdr:col>
      <xdr:colOff>572251</xdr:colOff>
      <xdr:row>3</xdr:row>
      <xdr:rowOff>90075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3D00-000015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22" name="Retângulo 21">
          <a:hlinkClick xmlns:r="http://schemas.openxmlformats.org/officeDocument/2006/relationships" r:id="rId8"/>
          <a:extLst>
            <a:ext uri="{FF2B5EF4-FFF2-40B4-BE49-F238E27FC236}">
              <a16:creationId xmlns:a16="http://schemas.microsoft.com/office/drawing/2014/main" id="{00000000-0008-0000-3D00-000016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23" name="Retângulo 22">
          <a:hlinkClick xmlns:r="http://schemas.openxmlformats.org/officeDocument/2006/relationships" r:id="rId14"/>
          <a:extLst>
            <a:ext uri="{FF2B5EF4-FFF2-40B4-BE49-F238E27FC236}">
              <a16:creationId xmlns:a16="http://schemas.microsoft.com/office/drawing/2014/main" id="{00000000-0008-0000-3D00-000017000000}"/>
            </a:ext>
          </a:extLst>
        </xdr:cNvPr>
        <xdr:cNvSpPr/>
      </xdr:nvSpPr>
      <xdr:spPr>
        <a:xfrm>
          <a:off x="86010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24" name="Retângulo 23">
          <a:hlinkClick xmlns:r="http://schemas.openxmlformats.org/officeDocument/2006/relationships" r:id="rId15"/>
          <a:extLst>
            <a:ext uri="{FF2B5EF4-FFF2-40B4-BE49-F238E27FC236}">
              <a16:creationId xmlns:a16="http://schemas.microsoft.com/office/drawing/2014/main" id="{00000000-0008-0000-3D00-000018000000}"/>
            </a:ext>
          </a:extLst>
        </xdr:cNvPr>
        <xdr:cNvSpPr/>
      </xdr:nvSpPr>
      <xdr:spPr>
        <a:xfrm>
          <a:off x="18954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25" name="Conector reto 24">
          <a:extLst>
            <a:ext uri="{FF2B5EF4-FFF2-40B4-BE49-F238E27FC236}">
              <a16:creationId xmlns:a16="http://schemas.microsoft.com/office/drawing/2014/main" id="{00000000-0008-0000-3D00-000019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26" name="Conector reto 25">
          <a:extLst>
            <a:ext uri="{FF2B5EF4-FFF2-40B4-BE49-F238E27FC236}">
              <a16:creationId xmlns:a16="http://schemas.microsoft.com/office/drawing/2014/main" id="{00000000-0008-0000-3D00-00001A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27" name="Conector reto 26">
          <a:extLst>
            <a:ext uri="{FF2B5EF4-FFF2-40B4-BE49-F238E27FC236}">
              <a16:creationId xmlns:a16="http://schemas.microsoft.com/office/drawing/2014/main" id="{00000000-0008-0000-3D00-00001B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28" name="Conector reto 27">
          <a:extLst>
            <a:ext uri="{FF2B5EF4-FFF2-40B4-BE49-F238E27FC236}">
              <a16:creationId xmlns:a16="http://schemas.microsoft.com/office/drawing/2014/main" id="{00000000-0008-0000-3D00-00001C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333376</xdr:colOff>
      <xdr:row>2</xdr:row>
      <xdr:rowOff>219075</xdr:rowOff>
    </xdr:from>
    <xdr:to>
      <xdr:col>9</xdr:col>
      <xdr:colOff>333377</xdr:colOff>
      <xdr:row>3</xdr:row>
      <xdr:rowOff>90075</xdr:rowOff>
    </xdr:to>
    <xdr:cxnSp macro="">
      <xdr:nvCxnSpPr>
        <xdr:cNvPr id="29" name="Conector reto 28">
          <a:extLst>
            <a:ext uri="{FF2B5EF4-FFF2-40B4-BE49-F238E27FC236}">
              <a16:creationId xmlns:a16="http://schemas.microsoft.com/office/drawing/2014/main" id="{00000000-0008-0000-3D00-00001D000000}"/>
            </a:ext>
          </a:extLst>
        </xdr:cNvPr>
        <xdr:cNvCxnSpPr/>
      </xdr:nvCxnSpPr>
      <xdr:spPr>
        <a:xfrm flipV="1">
          <a:off x="672465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31" name="Retângulo 30">
          <a:hlinkClick xmlns:r="http://schemas.openxmlformats.org/officeDocument/2006/relationships" r:id="rId16"/>
          <a:extLst>
            <a:ext uri="{FF2B5EF4-FFF2-40B4-BE49-F238E27FC236}">
              <a16:creationId xmlns:a16="http://schemas.microsoft.com/office/drawing/2014/main" id="{00000000-0008-0000-3D00-00001F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32" name="Conector reto 31">
          <a:extLst>
            <a:ext uri="{FF2B5EF4-FFF2-40B4-BE49-F238E27FC236}">
              <a16:creationId xmlns:a16="http://schemas.microsoft.com/office/drawing/2014/main" id="{00000000-0008-0000-3D00-000020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33" name="Retângulo 32">
          <a:hlinkClick xmlns:r="http://schemas.openxmlformats.org/officeDocument/2006/relationships" r:id="rId17"/>
          <a:extLst>
            <a:ext uri="{FF2B5EF4-FFF2-40B4-BE49-F238E27FC236}">
              <a16:creationId xmlns:a16="http://schemas.microsoft.com/office/drawing/2014/main" id="{00000000-0008-0000-3D00-000021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34" name="Conector reto 33">
          <a:extLst>
            <a:ext uri="{FF2B5EF4-FFF2-40B4-BE49-F238E27FC236}">
              <a16:creationId xmlns:a16="http://schemas.microsoft.com/office/drawing/2014/main" id="{00000000-0008-0000-3D00-000022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35" name="Conector reto 34">
          <a:extLst>
            <a:ext uri="{FF2B5EF4-FFF2-40B4-BE49-F238E27FC236}">
              <a16:creationId xmlns:a16="http://schemas.microsoft.com/office/drawing/2014/main" id="{00000000-0008-0000-3D00-000023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12</xdr:row>
          <xdr:rowOff>19050</xdr:rowOff>
        </xdr:from>
        <xdr:to>
          <xdr:col>16</xdr:col>
          <xdr:colOff>123825</xdr:colOff>
          <xdr:row>23</xdr:row>
          <xdr:rowOff>104775</xdr:rowOff>
        </xdr:to>
        <xdr:sp macro="" textlink="">
          <xdr:nvSpPr>
            <xdr:cNvPr id="65541" name="Group Box 5" hidden="1">
              <a:extLst>
                <a:ext uri="{63B3BB69-23CF-44E3-9099-C40C66FF867C}">
                  <a14:compatExt spid="_x0000_s65541"/>
                </a:ext>
                <a:ext uri="{FF2B5EF4-FFF2-40B4-BE49-F238E27FC236}">
                  <a16:creationId xmlns:a16="http://schemas.microsoft.com/office/drawing/2014/main" id="{00000000-0008-0000-3D00-0000050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12</xdr:row>
          <xdr:rowOff>190500</xdr:rowOff>
        </xdr:from>
        <xdr:to>
          <xdr:col>4</xdr:col>
          <xdr:colOff>485775</xdr:colOff>
          <xdr:row>13</xdr:row>
          <xdr:rowOff>171450</xdr:rowOff>
        </xdr:to>
        <xdr:sp macro="" textlink="">
          <xdr:nvSpPr>
            <xdr:cNvPr id="65542" name="Option Button 6" hidden="1">
              <a:extLst>
                <a:ext uri="{63B3BB69-23CF-44E3-9099-C40C66FF867C}">
                  <a14:compatExt spid="_x0000_s65542"/>
                </a:ext>
                <a:ext uri="{FF2B5EF4-FFF2-40B4-BE49-F238E27FC236}">
                  <a16:creationId xmlns:a16="http://schemas.microsoft.com/office/drawing/2014/main" id="{00000000-0008-0000-3D00-000006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12</xdr:row>
          <xdr:rowOff>190500</xdr:rowOff>
        </xdr:from>
        <xdr:to>
          <xdr:col>7</xdr:col>
          <xdr:colOff>28575</xdr:colOff>
          <xdr:row>13</xdr:row>
          <xdr:rowOff>171450</xdr:rowOff>
        </xdr:to>
        <xdr:sp macro="" textlink="">
          <xdr:nvSpPr>
            <xdr:cNvPr id="65543" name="Option Button 7" hidden="1">
              <a:extLst>
                <a:ext uri="{63B3BB69-23CF-44E3-9099-C40C66FF867C}">
                  <a14:compatExt spid="_x0000_s65543"/>
                </a:ext>
                <a:ext uri="{FF2B5EF4-FFF2-40B4-BE49-F238E27FC236}">
                  <a16:creationId xmlns:a16="http://schemas.microsoft.com/office/drawing/2014/main" id="{00000000-0008-0000-3D00-000007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Visualizar apuração conforme Lucro Presumido</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38" name="Retângulo 37">
          <a:hlinkClick xmlns:r="http://schemas.openxmlformats.org/officeDocument/2006/relationships" r:id="rId18"/>
          <a:extLst>
            <a:ext uri="{FF2B5EF4-FFF2-40B4-BE49-F238E27FC236}">
              <a16:creationId xmlns:a16="http://schemas.microsoft.com/office/drawing/2014/main" id="{00000000-0008-0000-3D00-000026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10</xdr:row>
          <xdr:rowOff>38100</xdr:rowOff>
        </xdr:from>
        <xdr:to>
          <xdr:col>16</xdr:col>
          <xdr:colOff>123825</xdr:colOff>
          <xdr:row>11</xdr:row>
          <xdr:rowOff>266700</xdr:rowOff>
        </xdr:to>
        <xdr:sp macro="" textlink="">
          <xdr:nvSpPr>
            <xdr:cNvPr id="65544" name="Group Box 8" hidden="1">
              <a:extLst>
                <a:ext uri="{63B3BB69-23CF-44E3-9099-C40C66FF867C}">
                  <a14:compatExt spid="_x0000_s65544"/>
                </a:ext>
                <a:ext uri="{FF2B5EF4-FFF2-40B4-BE49-F238E27FC236}">
                  <a16:creationId xmlns:a16="http://schemas.microsoft.com/office/drawing/2014/main" id="{00000000-0008-0000-3D00-0000080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38100</xdr:rowOff>
        </xdr:from>
        <xdr:to>
          <xdr:col>16</xdr:col>
          <xdr:colOff>123825</xdr:colOff>
          <xdr:row>11</xdr:row>
          <xdr:rowOff>266700</xdr:rowOff>
        </xdr:to>
        <xdr:sp macro="" textlink="">
          <xdr:nvSpPr>
            <xdr:cNvPr id="65545" name="Group Box 9" hidden="1">
              <a:extLst>
                <a:ext uri="{63B3BB69-23CF-44E3-9099-C40C66FF867C}">
                  <a14:compatExt spid="_x0000_s65545"/>
                </a:ext>
                <a:ext uri="{FF2B5EF4-FFF2-40B4-BE49-F238E27FC236}">
                  <a16:creationId xmlns:a16="http://schemas.microsoft.com/office/drawing/2014/main" id="{00000000-0008-0000-3D00-0000090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1</xdr:col>
      <xdr:colOff>104775</xdr:colOff>
      <xdr:row>10</xdr:row>
      <xdr:rowOff>171450</xdr:rowOff>
    </xdr:from>
    <xdr:ext cx="1030795" cy="233205"/>
    <xdr:sp macro="" textlink="">
      <xdr:nvSpPr>
        <xdr:cNvPr id="41" name="CaixaDeTexto 40">
          <a:extLst>
            <a:ext uri="{FF2B5EF4-FFF2-40B4-BE49-F238E27FC236}">
              <a16:creationId xmlns:a16="http://schemas.microsoft.com/office/drawing/2014/main" id="{00000000-0008-0000-3D00-000029000000}"/>
            </a:ext>
          </a:extLst>
        </xdr:cNvPr>
        <xdr:cNvSpPr txBox="1"/>
      </xdr:nvSpPr>
      <xdr:spPr>
        <a:xfrm>
          <a:off x="219075" y="4000500"/>
          <a:ext cx="103079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IPI?</a:t>
          </a:r>
        </a:p>
      </xdr:txBody>
    </xdr:sp>
    <xdr:clientData/>
  </xdr:oneCellAnchor>
  <xdr:oneCellAnchor>
    <xdr:from>
      <xdr:col>9</xdr:col>
      <xdr:colOff>219075</xdr:colOff>
      <xdr:row>10</xdr:row>
      <xdr:rowOff>171450</xdr:rowOff>
    </xdr:from>
    <xdr:ext cx="1048107" cy="233205"/>
    <xdr:sp macro="" textlink="">
      <xdr:nvSpPr>
        <xdr:cNvPr id="42" name="CaixaDeTexto 41">
          <a:extLst>
            <a:ext uri="{FF2B5EF4-FFF2-40B4-BE49-F238E27FC236}">
              <a16:creationId xmlns:a16="http://schemas.microsoft.com/office/drawing/2014/main" id="{00000000-0008-0000-3D00-00002A000000}"/>
            </a:ext>
          </a:extLst>
        </xdr:cNvPr>
        <xdr:cNvSpPr txBox="1"/>
      </xdr:nvSpPr>
      <xdr:spPr>
        <a:xfrm>
          <a:off x="6610350" y="4000500"/>
          <a:ext cx="104810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t>Demonstrar o ISS?</a:t>
          </a:r>
        </a:p>
      </xdr:txBody>
    </xdr:sp>
    <xdr:clientData/>
  </xdr:oneCellAnchor>
  <mc:AlternateContent xmlns:mc="http://schemas.openxmlformats.org/markup-compatibility/2006">
    <mc:Choice xmlns:a14="http://schemas.microsoft.com/office/drawing/2010/main" Requires="a14">
      <xdr:twoCellAnchor editAs="oneCell">
        <xdr:from>
          <xdr:col>3</xdr:col>
          <xdr:colOff>409575</xdr:colOff>
          <xdr:row>10</xdr:row>
          <xdr:rowOff>171450</xdr:rowOff>
        </xdr:from>
        <xdr:to>
          <xdr:col>3</xdr:col>
          <xdr:colOff>876300</xdr:colOff>
          <xdr:row>11</xdr:row>
          <xdr:rowOff>104775</xdr:rowOff>
        </xdr:to>
        <xdr:sp macro="" textlink="">
          <xdr:nvSpPr>
            <xdr:cNvPr id="65546" name="Option Button 10" hidden="1">
              <a:extLst>
                <a:ext uri="{63B3BB69-23CF-44E3-9099-C40C66FF867C}">
                  <a14:compatExt spid="_x0000_s65546"/>
                </a:ext>
                <a:ext uri="{FF2B5EF4-FFF2-40B4-BE49-F238E27FC236}">
                  <a16:creationId xmlns:a16="http://schemas.microsoft.com/office/drawing/2014/main" id="{00000000-0008-0000-3D00-00000A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10</xdr:row>
          <xdr:rowOff>171450</xdr:rowOff>
        </xdr:from>
        <xdr:to>
          <xdr:col>4</xdr:col>
          <xdr:colOff>609600</xdr:colOff>
          <xdr:row>11</xdr:row>
          <xdr:rowOff>104775</xdr:rowOff>
        </xdr:to>
        <xdr:sp macro="" textlink="">
          <xdr:nvSpPr>
            <xdr:cNvPr id="65547" name="Option Button 11" hidden="1">
              <a:extLst>
                <a:ext uri="{63B3BB69-23CF-44E3-9099-C40C66FF867C}">
                  <a14:compatExt spid="_x0000_s65547"/>
                </a:ext>
                <a:ext uri="{FF2B5EF4-FFF2-40B4-BE49-F238E27FC236}">
                  <a16:creationId xmlns:a16="http://schemas.microsoft.com/office/drawing/2014/main" id="{00000000-0008-0000-3D00-00000B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447675</xdr:colOff>
          <xdr:row>10</xdr:row>
          <xdr:rowOff>171450</xdr:rowOff>
        </xdr:from>
        <xdr:to>
          <xdr:col>10</xdr:col>
          <xdr:colOff>876300</xdr:colOff>
          <xdr:row>11</xdr:row>
          <xdr:rowOff>104775</xdr:rowOff>
        </xdr:to>
        <xdr:sp macro="" textlink="">
          <xdr:nvSpPr>
            <xdr:cNvPr id="65548" name="Option Button 12" hidden="1">
              <a:extLst>
                <a:ext uri="{63B3BB69-23CF-44E3-9099-C40C66FF867C}">
                  <a14:compatExt spid="_x0000_s65548"/>
                </a:ext>
                <a:ext uri="{FF2B5EF4-FFF2-40B4-BE49-F238E27FC236}">
                  <a16:creationId xmlns:a16="http://schemas.microsoft.com/office/drawing/2014/main" id="{00000000-0008-0000-3D00-00000C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171450</xdr:rowOff>
        </xdr:from>
        <xdr:to>
          <xdr:col>11</xdr:col>
          <xdr:colOff>571500</xdr:colOff>
          <xdr:row>11</xdr:row>
          <xdr:rowOff>104775</xdr:rowOff>
        </xdr:to>
        <xdr:sp macro="" textlink="">
          <xdr:nvSpPr>
            <xdr:cNvPr id="65549" name="Option Button 13" hidden="1">
              <a:extLst>
                <a:ext uri="{63B3BB69-23CF-44E3-9099-C40C66FF867C}">
                  <a14:compatExt spid="_x0000_s65549"/>
                </a:ext>
                <a:ext uri="{FF2B5EF4-FFF2-40B4-BE49-F238E27FC236}">
                  <a16:creationId xmlns:a16="http://schemas.microsoft.com/office/drawing/2014/main" id="{00000000-0008-0000-3D00-00000D0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266700</xdr:rowOff>
        </xdr:from>
        <xdr:to>
          <xdr:col>16</xdr:col>
          <xdr:colOff>123825</xdr:colOff>
          <xdr:row>11</xdr:row>
          <xdr:rowOff>266700</xdr:rowOff>
        </xdr:to>
        <xdr:sp macro="" textlink="">
          <xdr:nvSpPr>
            <xdr:cNvPr id="65550" name="Group Box 14" hidden="1">
              <a:extLst>
                <a:ext uri="{63B3BB69-23CF-44E3-9099-C40C66FF867C}">
                  <a14:compatExt spid="_x0000_s65550"/>
                </a:ext>
                <a:ext uri="{FF2B5EF4-FFF2-40B4-BE49-F238E27FC236}">
                  <a16:creationId xmlns:a16="http://schemas.microsoft.com/office/drawing/2014/main" id="{00000000-0008-0000-3D00-00000E0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Consolidado</a:t>
              </a:r>
            </a:p>
          </xdr:txBody>
        </xdr:sp>
        <xdr:clientData/>
      </xdr:twoCellAnchor>
    </mc:Choice>
    <mc:Fallback/>
  </mc:AlternateContent>
</xdr:wsDr>
</file>

<file path=xl/drawings/drawing41.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3E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E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E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E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E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E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E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16</xdr:col>
          <xdr:colOff>123825</xdr:colOff>
          <xdr:row>19</xdr:row>
          <xdr:rowOff>200025</xdr:rowOff>
        </xdr:to>
        <xdr:sp macro="" textlink="">
          <xdr:nvSpPr>
            <xdr:cNvPr id="55297" name="Group Box 1" hidden="1">
              <a:extLst>
                <a:ext uri="{63B3BB69-23CF-44E3-9099-C40C66FF867C}">
                  <a14:compatExt spid="_x0000_s55297"/>
                </a:ext>
                <a:ext uri="{FF2B5EF4-FFF2-40B4-BE49-F238E27FC236}">
                  <a16:creationId xmlns:a16="http://schemas.microsoft.com/office/drawing/2014/main" id="{00000000-0008-0000-3E00-000001D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Custo</a:t>
              </a:r>
            </a:p>
          </xdr:txBody>
        </xdr:sp>
        <xdr:clientData/>
      </xdr:twoCellAnchor>
    </mc:Choice>
    <mc:Fallback/>
  </mc:AlternateContent>
  <xdr:twoCellAnchor editAs="absolute">
    <xdr:from>
      <xdr:col>3</xdr:col>
      <xdr:colOff>647701</xdr:colOff>
      <xdr:row>2</xdr:row>
      <xdr:rowOff>228600</xdr:rowOff>
    </xdr:from>
    <xdr:to>
      <xdr:col>5</xdr:col>
      <xdr:colOff>496051</xdr:colOff>
      <xdr:row>3</xdr:row>
      <xdr:rowOff>99600</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3E00-000015000000}"/>
            </a:ext>
          </a:extLst>
        </xdr:cNvPr>
        <xdr:cNvSpPr/>
      </xdr:nvSpPr>
      <xdr:spPr>
        <a:xfrm>
          <a:off x="1724026" y="1047750"/>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2</xdr:col>
      <xdr:colOff>1</xdr:colOff>
      <xdr:row>2</xdr:row>
      <xdr:rowOff>228600</xdr:rowOff>
    </xdr:from>
    <xdr:to>
      <xdr:col>3</xdr:col>
      <xdr:colOff>592276</xdr:colOff>
      <xdr:row>3</xdr:row>
      <xdr:rowOff>99600</xdr:rowOff>
    </xdr:to>
    <xdr:sp macro="" textlink="">
      <xdr:nvSpPr>
        <xdr:cNvPr id="22" name="Retângulo 21">
          <a:hlinkClick xmlns:r="http://schemas.openxmlformats.org/officeDocument/2006/relationships" r:id="rId9"/>
          <a:extLst>
            <a:ext uri="{FF2B5EF4-FFF2-40B4-BE49-F238E27FC236}">
              <a16:creationId xmlns:a16="http://schemas.microsoft.com/office/drawing/2014/main" id="{00000000-0008-0000-3E00-000016000000}"/>
            </a:ext>
          </a:extLst>
        </xdr:cNvPr>
        <xdr:cNvSpPr/>
      </xdr:nvSpPr>
      <xdr:spPr>
        <a:xfrm>
          <a:off x="228601" y="1047750"/>
          <a:ext cx="144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Indústria</a:t>
          </a:r>
        </a:p>
      </xdr:txBody>
    </xdr:sp>
    <xdr:clientData/>
  </xdr:twoCellAnchor>
  <xdr:twoCellAnchor editAs="absolute">
    <xdr:from>
      <xdr:col>5</xdr:col>
      <xdr:colOff>552451</xdr:colOff>
      <xdr:row>2</xdr:row>
      <xdr:rowOff>228600</xdr:rowOff>
    </xdr:from>
    <xdr:to>
      <xdr:col>7</xdr:col>
      <xdr:colOff>400801</xdr:colOff>
      <xdr:row>3</xdr:row>
      <xdr:rowOff>99600</xdr:rowOff>
    </xdr:to>
    <xdr:sp macro="" textlink="">
      <xdr:nvSpPr>
        <xdr:cNvPr id="23" name="Retângulo 22">
          <a:hlinkClick xmlns:r="http://schemas.openxmlformats.org/officeDocument/2006/relationships" r:id="rId14"/>
          <a:extLst>
            <a:ext uri="{FF2B5EF4-FFF2-40B4-BE49-F238E27FC236}">
              <a16:creationId xmlns:a16="http://schemas.microsoft.com/office/drawing/2014/main" id="{00000000-0008-0000-3E00-000017000000}"/>
            </a:ext>
          </a:extLst>
        </xdr:cNvPr>
        <xdr:cNvSpPr/>
      </xdr:nvSpPr>
      <xdr:spPr>
        <a:xfrm>
          <a:off x="3400426" y="1047750"/>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Serviços</a:t>
          </a:r>
        </a:p>
      </xdr:txBody>
    </xdr:sp>
    <xdr:clientData/>
  </xdr:twoCellAnchor>
  <xdr:twoCellAnchor editAs="absolute">
    <xdr:from>
      <xdr:col>1</xdr:col>
      <xdr:colOff>104775</xdr:colOff>
      <xdr:row>3</xdr:row>
      <xdr:rowOff>114300</xdr:rowOff>
    </xdr:from>
    <xdr:to>
      <xdr:col>7</xdr:col>
      <xdr:colOff>423450</xdr:colOff>
      <xdr:row>3</xdr:row>
      <xdr:rowOff>114300</xdr:rowOff>
    </xdr:to>
    <xdr:cxnSp macro="">
      <xdr:nvCxnSpPr>
        <xdr:cNvPr id="24" name="Conector reto 23">
          <a:extLst>
            <a:ext uri="{FF2B5EF4-FFF2-40B4-BE49-F238E27FC236}">
              <a16:creationId xmlns:a16="http://schemas.microsoft.com/office/drawing/2014/main" id="{00000000-0008-0000-3E00-000018000000}"/>
            </a:ext>
          </a:extLst>
        </xdr:cNvPr>
        <xdr:cNvCxnSpPr/>
      </xdr:nvCxnSpPr>
      <xdr:spPr>
        <a:xfrm>
          <a:off x="219075" y="1314450"/>
          <a:ext cx="48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619126</xdr:colOff>
      <xdr:row>2</xdr:row>
      <xdr:rowOff>228600</xdr:rowOff>
    </xdr:from>
    <xdr:to>
      <xdr:col>3</xdr:col>
      <xdr:colOff>619127</xdr:colOff>
      <xdr:row>3</xdr:row>
      <xdr:rowOff>99600</xdr:rowOff>
    </xdr:to>
    <xdr:cxnSp macro="">
      <xdr:nvCxnSpPr>
        <xdr:cNvPr id="25" name="Conector reto 24">
          <a:extLst>
            <a:ext uri="{FF2B5EF4-FFF2-40B4-BE49-F238E27FC236}">
              <a16:creationId xmlns:a16="http://schemas.microsoft.com/office/drawing/2014/main" id="{00000000-0008-0000-3E00-000019000000}"/>
            </a:ext>
          </a:extLst>
        </xdr:cNvPr>
        <xdr:cNvCxnSpPr/>
      </xdr:nvCxnSpPr>
      <xdr:spPr>
        <a:xfrm flipV="1">
          <a:off x="1695451" y="10477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523876</xdr:colOff>
      <xdr:row>2</xdr:row>
      <xdr:rowOff>228600</xdr:rowOff>
    </xdr:from>
    <xdr:to>
      <xdr:col>5</xdr:col>
      <xdr:colOff>523877</xdr:colOff>
      <xdr:row>3</xdr:row>
      <xdr:rowOff>99600</xdr:rowOff>
    </xdr:to>
    <xdr:cxnSp macro="">
      <xdr:nvCxnSpPr>
        <xdr:cNvPr id="26" name="Conector reto 25">
          <a:extLst>
            <a:ext uri="{FF2B5EF4-FFF2-40B4-BE49-F238E27FC236}">
              <a16:creationId xmlns:a16="http://schemas.microsoft.com/office/drawing/2014/main" id="{00000000-0008-0000-3E00-00001A000000}"/>
            </a:ext>
          </a:extLst>
        </xdr:cNvPr>
        <xdr:cNvCxnSpPr/>
      </xdr:nvCxnSpPr>
      <xdr:spPr>
        <a:xfrm flipV="1">
          <a:off x="3371851" y="10477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419101</xdr:colOff>
      <xdr:row>2</xdr:row>
      <xdr:rowOff>228600</xdr:rowOff>
    </xdr:from>
    <xdr:to>
      <xdr:col>7</xdr:col>
      <xdr:colOff>419102</xdr:colOff>
      <xdr:row>3</xdr:row>
      <xdr:rowOff>99600</xdr:rowOff>
    </xdr:to>
    <xdr:cxnSp macro="">
      <xdr:nvCxnSpPr>
        <xdr:cNvPr id="27" name="Conector reto 26">
          <a:extLst>
            <a:ext uri="{FF2B5EF4-FFF2-40B4-BE49-F238E27FC236}">
              <a16:creationId xmlns:a16="http://schemas.microsoft.com/office/drawing/2014/main" id="{00000000-0008-0000-3E00-00001B000000}"/>
            </a:ext>
          </a:extLst>
        </xdr:cNvPr>
        <xdr:cNvCxnSpPr/>
      </xdr:nvCxnSpPr>
      <xdr:spPr>
        <a:xfrm flipV="1">
          <a:off x="5038726" y="10477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8</xdr:col>
          <xdr:colOff>76200</xdr:colOff>
          <xdr:row>19</xdr:row>
          <xdr:rowOff>0</xdr:rowOff>
        </xdr:to>
        <xdr:sp macro="" textlink="">
          <xdr:nvSpPr>
            <xdr:cNvPr id="55298" name="Label 2" hidden="1">
              <a:extLst>
                <a:ext uri="{63B3BB69-23CF-44E3-9099-C40C66FF867C}">
                  <a14:compatExt spid="_x0000_s55298"/>
                </a:ext>
                <a:ext uri="{FF2B5EF4-FFF2-40B4-BE49-F238E27FC236}">
                  <a16:creationId xmlns:a16="http://schemas.microsoft.com/office/drawing/2014/main" id="{00000000-0008-0000-3E00-000002D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CPV = EI + (In + MO + GGF) – EF</a:t>
              </a:r>
            </a:p>
            <a:p>
              <a:pPr algn="l" rtl="0">
                <a:defRPr sz="1000"/>
              </a:pPr>
              <a:endParaRPr lang="pt-BR" sz="800" b="0" i="0" u="none" strike="noStrike" baseline="0">
                <a:solidFill>
                  <a:srgbClr val="000000"/>
                </a:solidFill>
                <a:latin typeface="Segoe UI"/>
                <a:cs typeface="Segoe UI"/>
              </a:endParaRPr>
            </a:p>
            <a:p>
              <a:pPr algn="l" rtl="0">
                <a:defRPr sz="1000"/>
              </a:pPr>
              <a:r>
                <a:rPr lang="pt-BR" sz="800" b="0" i="0" u="none" strike="noStrike" baseline="0">
                  <a:solidFill>
                    <a:srgbClr val="000000"/>
                  </a:solidFill>
                  <a:latin typeface="Segoe UI"/>
                  <a:cs typeface="Segoe UI"/>
                </a:rPr>
                <a:t>Em que:</a:t>
              </a:r>
            </a:p>
            <a:p>
              <a:pPr algn="l" rtl="0">
                <a:defRPr sz="1000"/>
              </a:pPr>
              <a:endParaRPr lang="pt-BR" sz="800" b="0" i="0" u="none" strike="noStrike" baseline="0">
                <a:solidFill>
                  <a:srgbClr val="000000"/>
                </a:solidFill>
                <a:latin typeface="Segoe UI"/>
                <a:cs typeface="Segoe UI"/>
              </a:endParaRPr>
            </a:p>
            <a:p>
              <a:pPr algn="l" rtl="0">
                <a:defRPr sz="1000"/>
              </a:pPr>
              <a:r>
                <a:rPr lang="pt-BR" sz="800" b="0" i="0" u="none" strike="noStrike" baseline="0">
                  <a:solidFill>
                    <a:srgbClr val="000000"/>
                  </a:solidFill>
                  <a:latin typeface="Segoe UI"/>
                  <a:cs typeface="Segoe UI"/>
                </a:rPr>
                <a:t>CPV = Custo dos Produtos Vendidos</a:t>
              </a:r>
            </a:p>
            <a:p>
              <a:pPr algn="l" rtl="0">
                <a:defRPr sz="1000"/>
              </a:pPr>
              <a:r>
                <a:rPr lang="pt-BR" sz="800" b="0" i="0" u="none" strike="noStrike" baseline="0">
                  <a:solidFill>
                    <a:srgbClr val="000000"/>
                  </a:solidFill>
                  <a:latin typeface="Segoe UI"/>
                  <a:cs typeface="Segoe UI"/>
                </a:rPr>
                <a:t>EI = Estoque inicial</a:t>
              </a:r>
            </a:p>
            <a:p>
              <a:pPr algn="l" rtl="0">
                <a:defRPr sz="1000"/>
              </a:pPr>
              <a:r>
                <a:rPr lang="pt-BR" sz="800" b="0" i="0" u="none" strike="noStrike" baseline="0">
                  <a:solidFill>
                    <a:srgbClr val="000000"/>
                  </a:solidFill>
                  <a:latin typeface="Segoe UI"/>
                  <a:cs typeface="Segoe UI"/>
                </a:rPr>
                <a:t>In = Insumos (matérias-primas, materiais de embalagem e outros materiais) aplicados nos produtos vendidos</a:t>
              </a:r>
            </a:p>
            <a:p>
              <a:pPr algn="l" rtl="0">
                <a:defRPr sz="1000"/>
              </a:pPr>
              <a:r>
                <a:rPr lang="pt-BR" sz="800" b="0" i="0" u="none" strike="noStrike" baseline="0">
                  <a:solidFill>
                    <a:srgbClr val="000000"/>
                  </a:solidFill>
                  <a:latin typeface="Segoe UI"/>
                  <a:cs typeface="Segoe UI"/>
                </a:rPr>
                <a:t>MO = Mão de obra direta aplicada nos produtos vendidos</a:t>
              </a:r>
            </a:p>
            <a:p>
              <a:pPr algn="l" rtl="0">
                <a:defRPr sz="1000"/>
              </a:pPr>
              <a:r>
                <a:rPr lang="pt-BR" sz="800" b="0" i="0" u="none" strike="noStrike" baseline="0">
                  <a:solidFill>
                    <a:srgbClr val="000000"/>
                  </a:solidFill>
                  <a:latin typeface="Segoe UI"/>
                  <a:cs typeface="Segoe UI"/>
                </a:rPr>
                <a:t>GGF = Gastos gerais de fabricação (aluguéis, energia, depreciações, mão de obra indireta etc.) aplicada nos produtos vendidos</a:t>
              </a:r>
            </a:p>
            <a:p>
              <a:pPr algn="l" rtl="0">
                <a:defRPr sz="1000"/>
              </a:pPr>
              <a:r>
                <a:rPr lang="pt-BR" sz="800" b="0" i="0" u="none" strike="noStrike" baseline="0">
                  <a:solidFill>
                    <a:srgbClr val="000000"/>
                  </a:solidFill>
                  <a:latin typeface="Segoe UI"/>
                  <a:cs typeface="Segoe UI"/>
                </a:rPr>
                <a:t>EF = Estoque final (inventário final</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29" name="Retângulo 28">
          <a:hlinkClick xmlns:r="http://schemas.openxmlformats.org/officeDocument/2006/relationships" r:id="rId15"/>
          <a:extLst>
            <a:ext uri="{FF2B5EF4-FFF2-40B4-BE49-F238E27FC236}">
              <a16:creationId xmlns:a16="http://schemas.microsoft.com/office/drawing/2014/main" id="{00000000-0008-0000-3E00-00001D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3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3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3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3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3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3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3F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3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3F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3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3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3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3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3F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3F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3F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3F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3F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3</xdr:col>
      <xdr:colOff>647701</xdr:colOff>
      <xdr:row>2</xdr:row>
      <xdr:rowOff>228600</xdr:rowOff>
    </xdr:from>
    <xdr:to>
      <xdr:col>5</xdr:col>
      <xdr:colOff>496051</xdr:colOff>
      <xdr:row>3</xdr:row>
      <xdr:rowOff>99600</xdr:rowOff>
    </xdr:to>
    <xdr:sp macro="" textlink="">
      <xdr:nvSpPr>
        <xdr:cNvPr id="20" name="Retângulo 19">
          <a:hlinkClick xmlns:r="http://schemas.openxmlformats.org/officeDocument/2006/relationships" r:id="rId13"/>
          <a:extLst>
            <a:ext uri="{FF2B5EF4-FFF2-40B4-BE49-F238E27FC236}">
              <a16:creationId xmlns:a16="http://schemas.microsoft.com/office/drawing/2014/main" id="{00000000-0008-0000-3F00-000014000000}"/>
            </a:ext>
          </a:extLst>
        </xdr:cNvPr>
        <xdr:cNvSpPr/>
      </xdr:nvSpPr>
      <xdr:spPr>
        <a:xfrm>
          <a:off x="1724026" y="1047750"/>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Comércio</a:t>
          </a:r>
        </a:p>
      </xdr:txBody>
    </xdr:sp>
    <xdr:clientData/>
  </xdr:twoCellAnchor>
  <xdr:twoCellAnchor editAs="absolute">
    <xdr:from>
      <xdr:col>2</xdr:col>
      <xdr:colOff>1</xdr:colOff>
      <xdr:row>2</xdr:row>
      <xdr:rowOff>228600</xdr:rowOff>
    </xdr:from>
    <xdr:to>
      <xdr:col>3</xdr:col>
      <xdr:colOff>592276</xdr:colOff>
      <xdr:row>3</xdr:row>
      <xdr:rowOff>99600</xdr:rowOff>
    </xdr:to>
    <xdr:sp macro="" textlink="">
      <xdr:nvSpPr>
        <xdr:cNvPr id="21" name="Retângulo 20">
          <a:hlinkClick xmlns:r="http://schemas.openxmlformats.org/officeDocument/2006/relationships" r:id="rId9"/>
          <a:extLst>
            <a:ext uri="{FF2B5EF4-FFF2-40B4-BE49-F238E27FC236}">
              <a16:creationId xmlns:a16="http://schemas.microsoft.com/office/drawing/2014/main" id="{00000000-0008-0000-3F00-000015000000}"/>
            </a:ext>
          </a:extLst>
        </xdr:cNvPr>
        <xdr:cNvSpPr/>
      </xdr:nvSpPr>
      <xdr:spPr>
        <a:xfrm>
          <a:off x="228601" y="1047750"/>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Indústria</a:t>
          </a:r>
        </a:p>
      </xdr:txBody>
    </xdr:sp>
    <xdr:clientData/>
  </xdr:twoCellAnchor>
  <xdr:twoCellAnchor editAs="absolute">
    <xdr:from>
      <xdr:col>5</xdr:col>
      <xdr:colOff>552451</xdr:colOff>
      <xdr:row>2</xdr:row>
      <xdr:rowOff>228600</xdr:rowOff>
    </xdr:from>
    <xdr:to>
      <xdr:col>7</xdr:col>
      <xdr:colOff>400801</xdr:colOff>
      <xdr:row>3</xdr:row>
      <xdr:rowOff>99600</xdr:rowOff>
    </xdr:to>
    <xdr:sp macro="" textlink="">
      <xdr:nvSpPr>
        <xdr:cNvPr id="22" name="Retângulo 21">
          <a:hlinkClick xmlns:r="http://schemas.openxmlformats.org/officeDocument/2006/relationships" r:id="rId14"/>
          <a:extLst>
            <a:ext uri="{FF2B5EF4-FFF2-40B4-BE49-F238E27FC236}">
              <a16:creationId xmlns:a16="http://schemas.microsoft.com/office/drawing/2014/main" id="{00000000-0008-0000-3F00-000016000000}"/>
            </a:ext>
          </a:extLst>
        </xdr:cNvPr>
        <xdr:cNvSpPr/>
      </xdr:nvSpPr>
      <xdr:spPr>
        <a:xfrm>
          <a:off x="3400426" y="1047750"/>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Serviços</a:t>
          </a:r>
        </a:p>
      </xdr:txBody>
    </xdr:sp>
    <xdr:clientData/>
  </xdr:twoCellAnchor>
  <xdr:twoCellAnchor editAs="absolute">
    <xdr:from>
      <xdr:col>1</xdr:col>
      <xdr:colOff>104775</xdr:colOff>
      <xdr:row>3</xdr:row>
      <xdr:rowOff>114300</xdr:rowOff>
    </xdr:from>
    <xdr:to>
      <xdr:col>7</xdr:col>
      <xdr:colOff>423450</xdr:colOff>
      <xdr:row>3</xdr:row>
      <xdr:rowOff>114300</xdr:rowOff>
    </xdr:to>
    <xdr:cxnSp macro="">
      <xdr:nvCxnSpPr>
        <xdr:cNvPr id="23" name="Conector reto 22">
          <a:extLst>
            <a:ext uri="{FF2B5EF4-FFF2-40B4-BE49-F238E27FC236}">
              <a16:creationId xmlns:a16="http://schemas.microsoft.com/office/drawing/2014/main" id="{00000000-0008-0000-3F00-000017000000}"/>
            </a:ext>
          </a:extLst>
        </xdr:cNvPr>
        <xdr:cNvCxnSpPr/>
      </xdr:nvCxnSpPr>
      <xdr:spPr>
        <a:xfrm>
          <a:off x="219075" y="1314450"/>
          <a:ext cx="48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619126</xdr:colOff>
      <xdr:row>2</xdr:row>
      <xdr:rowOff>228600</xdr:rowOff>
    </xdr:from>
    <xdr:to>
      <xdr:col>3</xdr:col>
      <xdr:colOff>619127</xdr:colOff>
      <xdr:row>3</xdr:row>
      <xdr:rowOff>99600</xdr:rowOff>
    </xdr:to>
    <xdr:cxnSp macro="">
      <xdr:nvCxnSpPr>
        <xdr:cNvPr id="24" name="Conector reto 23">
          <a:extLst>
            <a:ext uri="{FF2B5EF4-FFF2-40B4-BE49-F238E27FC236}">
              <a16:creationId xmlns:a16="http://schemas.microsoft.com/office/drawing/2014/main" id="{00000000-0008-0000-3F00-000018000000}"/>
            </a:ext>
          </a:extLst>
        </xdr:cNvPr>
        <xdr:cNvCxnSpPr/>
      </xdr:nvCxnSpPr>
      <xdr:spPr>
        <a:xfrm flipV="1">
          <a:off x="1695451" y="10477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523876</xdr:colOff>
      <xdr:row>2</xdr:row>
      <xdr:rowOff>228600</xdr:rowOff>
    </xdr:from>
    <xdr:to>
      <xdr:col>5</xdr:col>
      <xdr:colOff>523877</xdr:colOff>
      <xdr:row>3</xdr:row>
      <xdr:rowOff>99600</xdr:rowOff>
    </xdr:to>
    <xdr:cxnSp macro="">
      <xdr:nvCxnSpPr>
        <xdr:cNvPr id="25" name="Conector reto 24">
          <a:extLst>
            <a:ext uri="{FF2B5EF4-FFF2-40B4-BE49-F238E27FC236}">
              <a16:creationId xmlns:a16="http://schemas.microsoft.com/office/drawing/2014/main" id="{00000000-0008-0000-3F00-000019000000}"/>
            </a:ext>
          </a:extLst>
        </xdr:cNvPr>
        <xdr:cNvCxnSpPr/>
      </xdr:nvCxnSpPr>
      <xdr:spPr>
        <a:xfrm flipV="1">
          <a:off x="3371851" y="10477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419101</xdr:colOff>
      <xdr:row>2</xdr:row>
      <xdr:rowOff>228600</xdr:rowOff>
    </xdr:from>
    <xdr:to>
      <xdr:col>7</xdr:col>
      <xdr:colOff>419102</xdr:colOff>
      <xdr:row>3</xdr:row>
      <xdr:rowOff>99600</xdr:rowOff>
    </xdr:to>
    <xdr:cxnSp macro="">
      <xdr:nvCxnSpPr>
        <xdr:cNvPr id="26" name="Conector reto 25">
          <a:extLst>
            <a:ext uri="{FF2B5EF4-FFF2-40B4-BE49-F238E27FC236}">
              <a16:creationId xmlns:a16="http://schemas.microsoft.com/office/drawing/2014/main" id="{00000000-0008-0000-3F00-00001A000000}"/>
            </a:ext>
          </a:extLst>
        </xdr:cNvPr>
        <xdr:cNvCxnSpPr/>
      </xdr:nvCxnSpPr>
      <xdr:spPr>
        <a:xfrm flipV="1">
          <a:off x="5038726" y="10477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16</xdr:col>
          <xdr:colOff>123825</xdr:colOff>
          <xdr:row>19</xdr:row>
          <xdr:rowOff>200025</xdr:rowOff>
        </xdr:to>
        <xdr:sp macro="" textlink="">
          <xdr:nvSpPr>
            <xdr:cNvPr id="62465" name="Group Box 1" hidden="1">
              <a:extLst>
                <a:ext uri="{63B3BB69-23CF-44E3-9099-C40C66FF867C}">
                  <a14:compatExt spid="_x0000_s62465"/>
                </a:ext>
                <a:ext uri="{FF2B5EF4-FFF2-40B4-BE49-F238E27FC236}">
                  <a16:creationId xmlns:a16="http://schemas.microsoft.com/office/drawing/2014/main" id="{00000000-0008-0000-3F00-000001F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Custo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10</xdr:row>
          <xdr:rowOff>133350</xdr:rowOff>
        </xdr:from>
        <xdr:to>
          <xdr:col>8</xdr:col>
          <xdr:colOff>76200</xdr:colOff>
          <xdr:row>15</xdr:row>
          <xdr:rowOff>19050</xdr:rowOff>
        </xdr:to>
        <xdr:sp macro="" textlink="">
          <xdr:nvSpPr>
            <xdr:cNvPr id="62466" name="Label 2" hidden="1">
              <a:extLst>
                <a:ext uri="{63B3BB69-23CF-44E3-9099-C40C66FF867C}">
                  <a14:compatExt spid="_x0000_s62466"/>
                </a:ext>
                <a:ext uri="{FF2B5EF4-FFF2-40B4-BE49-F238E27FC236}">
                  <a16:creationId xmlns:a16="http://schemas.microsoft.com/office/drawing/2014/main" id="{00000000-0008-0000-3F00-000002F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CMV = EI + C – EF</a:t>
              </a:r>
            </a:p>
            <a:p>
              <a:pPr algn="l" rtl="0">
                <a:defRPr sz="1000"/>
              </a:pPr>
              <a:endParaRPr lang="pt-BR" sz="800" b="0" i="0" u="none" strike="noStrike" baseline="0">
                <a:solidFill>
                  <a:srgbClr val="000000"/>
                </a:solidFill>
                <a:latin typeface="Segoe UI"/>
                <a:cs typeface="Segoe UI"/>
              </a:endParaRPr>
            </a:p>
            <a:p>
              <a:pPr algn="l" rtl="0">
                <a:defRPr sz="1000"/>
              </a:pPr>
              <a:r>
                <a:rPr lang="pt-BR" sz="800" b="0" i="0" u="none" strike="noStrike" baseline="0">
                  <a:solidFill>
                    <a:srgbClr val="000000"/>
                  </a:solidFill>
                  <a:latin typeface="Segoe UI"/>
                  <a:cs typeface="Segoe UI"/>
                </a:rPr>
                <a:t>Em que:</a:t>
              </a:r>
            </a:p>
            <a:p>
              <a:pPr algn="l" rtl="0">
                <a:defRPr sz="1000"/>
              </a:pPr>
              <a:endParaRPr lang="pt-BR" sz="800" b="0" i="0" u="none" strike="noStrike" baseline="0">
                <a:solidFill>
                  <a:srgbClr val="000000"/>
                </a:solidFill>
                <a:latin typeface="Segoe UI"/>
                <a:cs typeface="Segoe UI"/>
              </a:endParaRPr>
            </a:p>
            <a:p>
              <a:pPr algn="l" rtl="0">
                <a:defRPr sz="1000"/>
              </a:pPr>
              <a:r>
                <a:rPr lang="pt-BR" sz="800" b="0" i="0" u="none" strike="noStrike" baseline="0">
                  <a:solidFill>
                    <a:srgbClr val="000000"/>
                  </a:solidFill>
                  <a:latin typeface="Segoe UI"/>
                  <a:cs typeface="Segoe UI"/>
                </a:rPr>
                <a:t>CMV = Custo das Mercadorias Vendidas</a:t>
              </a:r>
            </a:p>
            <a:p>
              <a:pPr algn="l" rtl="0">
                <a:defRPr sz="1000"/>
              </a:pPr>
              <a:r>
                <a:rPr lang="pt-BR" sz="800" b="0" i="0" u="none" strike="noStrike" baseline="0">
                  <a:solidFill>
                    <a:srgbClr val="000000"/>
                  </a:solidFill>
                  <a:latin typeface="Segoe UI"/>
                  <a:cs typeface="Segoe UI"/>
                </a:rPr>
                <a:t>EI = Estoque inicial</a:t>
              </a:r>
            </a:p>
            <a:p>
              <a:pPr algn="l" rtl="0">
                <a:defRPr sz="1000"/>
              </a:pPr>
              <a:r>
                <a:rPr lang="pt-BR" sz="800" b="0" i="0" u="none" strike="noStrike" baseline="0">
                  <a:solidFill>
                    <a:srgbClr val="000000"/>
                  </a:solidFill>
                  <a:latin typeface="Segoe UI"/>
                  <a:cs typeface="Segoe UI"/>
                </a:rPr>
                <a:t>C = Compras</a:t>
              </a:r>
            </a:p>
            <a:p>
              <a:pPr algn="l" rtl="0">
                <a:defRPr sz="1000"/>
              </a:pPr>
              <a:r>
                <a:rPr lang="pt-BR" sz="800" b="0" i="0" u="none" strike="noStrike" baseline="0">
                  <a:solidFill>
                    <a:srgbClr val="000000"/>
                  </a:solidFill>
                  <a:latin typeface="Segoe UI"/>
                  <a:cs typeface="Segoe UI"/>
                </a:rPr>
                <a:t>EF = Estoque final (inventário final)</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29" name="Retângulo 28">
          <a:hlinkClick xmlns:r="http://schemas.openxmlformats.org/officeDocument/2006/relationships" r:id="rId15"/>
          <a:extLst>
            <a:ext uri="{FF2B5EF4-FFF2-40B4-BE49-F238E27FC236}">
              <a16:creationId xmlns:a16="http://schemas.microsoft.com/office/drawing/2014/main" id="{00000000-0008-0000-3F00-00001D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wsDr>
</file>

<file path=xl/drawings/drawing43.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0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0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0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0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0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0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0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3</xdr:col>
      <xdr:colOff>647701</xdr:colOff>
      <xdr:row>2</xdr:row>
      <xdr:rowOff>228600</xdr:rowOff>
    </xdr:from>
    <xdr:to>
      <xdr:col>5</xdr:col>
      <xdr:colOff>496051</xdr:colOff>
      <xdr:row>3</xdr:row>
      <xdr:rowOff>99600</xdr:rowOff>
    </xdr:to>
    <xdr:sp macro="" textlink="">
      <xdr:nvSpPr>
        <xdr:cNvPr id="20" name="Retângulo 19">
          <a:hlinkClick xmlns:r="http://schemas.openxmlformats.org/officeDocument/2006/relationships" r:id="rId13"/>
          <a:extLst>
            <a:ext uri="{FF2B5EF4-FFF2-40B4-BE49-F238E27FC236}">
              <a16:creationId xmlns:a16="http://schemas.microsoft.com/office/drawing/2014/main" id="{00000000-0008-0000-4000-000014000000}"/>
            </a:ext>
          </a:extLst>
        </xdr:cNvPr>
        <xdr:cNvSpPr/>
      </xdr:nvSpPr>
      <xdr:spPr>
        <a:xfrm>
          <a:off x="1724026" y="1047750"/>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Comércio</a:t>
          </a:r>
        </a:p>
      </xdr:txBody>
    </xdr:sp>
    <xdr:clientData/>
  </xdr:twoCellAnchor>
  <xdr:twoCellAnchor editAs="absolute">
    <xdr:from>
      <xdr:col>2</xdr:col>
      <xdr:colOff>1</xdr:colOff>
      <xdr:row>2</xdr:row>
      <xdr:rowOff>228600</xdr:rowOff>
    </xdr:from>
    <xdr:to>
      <xdr:col>3</xdr:col>
      <xdr:colOff>592276</xdr:colOff>
      <xdr:row>3</xdr:row>
      <xdr:rowOff>99600</xdr:rowOff>
    </xdr:to>
    <xdr:sp macro="" textlink="">
      <xdr:nvSpPr>
        <xdr:cNvPr id="21" name="Retângulo 20">
          <a:hlinkClick xmlns:r="http://schemas.openxmlformats.org/officeDocument/2006/relationships" r:id="rId9"/>
          <a:extLst>
            <a:ext uri="{FF2B5EF4-FFF2-40B4-BE49-F238E27FC236}">
              <a16:creationId xmlns:a16="http://schemas.microsoft.com/office/drawing/2014/main" id="{00000000-0008-0000-4000-000015000000}"/>
            </a:ext>
          </a:extLst>
        </xdr:cNvPr>
        <xdr:cNvSpPr/>
      </xdr:nvSpPr>
      <xdr:spPr>
        <a:xfrm>
          <a:off x="228601" y="1047750"/>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Indústria</a:t>
          </a:r>
        </a:p>
      </xdr:txBody>
    </xdr:sp>
    <xdr:clientData/>
  </xdr:twoCellAnchor>
  <xdr:twoCellAnchor editAs="absolute">
    <xdr:from>
      <xdr:col>5</xdr:col>
      <xdr:colOff>552451</xdr:colOff>
      <xdr:row>2</xdr:row>
      <xdr:rowOff>228600</xdr:rowOff>
    </xdr:from>
    <xdr:to>
      <xdr:col>7</xdr:col>
      <xdr:colOff>400801</xdr:colOff>
      <xdr:row>3</xdr:row>
      <xdr:rowOff>99600</xdr:rowOff>
    </xdr:to>
    <xdr:sp macro="" textlink="">
      <xdr:nvSpPr>
        <xdr:cNvPr id="22" name="Retângulo 21">
          <a:hlinkClick xmlns:r="http://schemas.openxmlformats.org/officeDocument/2006/relationships" r:id="rId14"/>
          <a:extLst>
            <a:ext uri="{FF2B5EF4-FFF2-40B4-BE49-F238E27FC236}">
              <a16:creationId xmlns:a16="http://schemas.microsoft.com/office/drawing/2014/main" id="{00000000-0008-0000-4000-000016000000}"/>
            </a:ext>
          </a:extLst>
        </xdr:cNvPr>
        <xdr:cNvSpPr/>
      </xdr:nvSpPr>
      <xdr:spPr>
        <a:xfrm>
          <a:off x="3400426" y="1047750"/>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Serviços</a:t>
          </a:r>
        </a:p>
      </xdr:txBody>
    </xdr:sp>
    <xdr:clientData/>
  </xdr:twoCellAnchor>
  <xdr:twoCellAnchor editAs="absolute">
    <xdr:from>
      <xdr:col>1</xdr:col>
      <xdr:colOff>104775</xdr:colOff>
      <xdr:row>3</xdr:row>
      <xdr:rowOff>114300</xdr:rowOff>
    </xdr:from>
    <xdr:to>
      <xdr:col>7</xdr:col>
      <xdr:colOff>423450</xdr:colOff>
      <xdr:row>3</xdr:row>
      <xdr:rowOff>114300</xdr:rowOff>
    </xdr:to>
    <xdr:cxnSp macro="">
      <xdr:nvCxnSpPr>
        <xdr:cNvPr id="23" name="Conector reto 22">
          <a:extLst>
            <a:ext uri="{FF2B5EF4-FFF2-40B4-BE49-F238E27FC236}">
              <a16:creationId xmlns:a16="http://schemas.microsoft.com/office/drawing/2014/main" id="{00000000-0008-0000-4000-000017000000}"/>
            </a:ext>
          </a:extLst>
        </xdr:cNvPr>
        <xdr:cNvCxnSpPr/>
      </xdr:nvCxnSpPr>
      <xdr:spPr>
        <a:xfrm>
          <a:off x="219075" y="1314450"/>
          <a:ext cx="482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619126</xdr:colOff>
      <xdr:row>2</xdr:row>
      <xdr:rowOff>228600</xdr:rowOff>
    </xdr:from>
    <xdr:to>
      <xdr:col>3</xdr:col>
      <xdr:colOff>619127</xdr:colOff>
      <xdr:row>3</xdr:row>
      <xdr:rowOff>99600</xdr:rowOff>
    </xdr:to>
    <xdr:cxnSp macro="">
      <xdr:nvCxnSpPr>
        <xdr:cNvPr id="24" name="Conector reto 23">
          <a:extLst>
            <a:ext uri="{FF2B5EF4-FFF2-40B4-BE49-F238E27FC236}">
              <a16:creationId xmlns:a16="http://schemas.microsoft.com/office/drawing/2014/main" id="{00000000-0008-0000-4000-000018000000}"/>
            </a:ext>
          </a:extLst>
        </xdr:cNvPr>
        <xdr:cNvCxnSpPr/>
      </xdr:nvCxnSpPr>
      <xdr:spPr>
        <a:xfrm flipV="1">
          <a:off x="1695451" y="10477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523876</xdr:colOff>
      <xdr:row>2</xdr:row>
      <xdr:rowOff>228600</xdr:rowOff>
    </xdr:from>
    <xdr:to>
      <xdr:col>5</xdr:col>
      <xdr:colOff>523877</xdr:colOff>
      <xdr:row>3</xdr:row>
      <xdr:rowOff>99600</xdr:rowOff>
    </xdr:to>
    <xdr:cxnSp macro="">
      <xdr:nvCxnSpPr>
        <xdr:cNvPr id="25" name="Conector reto 24">
          <a:extLst>
            <a:ext uri="{FF2B5EF4-FFF2-40B4-BE49-F238E27FC236}">
              <a16:creationId xmlns:a16="http://schemas.microsoft.com/office/drawing/2014/main" id="{00000000-0008-0000-4000-000019000000}"/>
            </a:ext>
          </a:extLst>
        </xdr:cNvPr>
        <xdr:cNvCxnSpPr/>
      </xdr:nvCxnSpPr>
      <xdr:spPr>
        <a:xfrm flipV="1">
          <a:off x="3371851" y="10477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419101</xdr:colOff>
      <xdr:row>2</xdr:row>
      <xdr:rowOff>228600</xdr:rowOff>
    </xdr:from>
    <xdr:to>
      <xdr:col>7</xdr:col>
      <xdr:colOff>419102</xdr:colOff>
      <xdr:row>3</xdr:row>
      <xdr:rowOff>99600</xdr:rowOff>
    </xdr:to>
    <xdr:cxnSp macro="">
      <xdr:nvCxnSpPr>
        <xdr:cNvPr id="26" name="Conector reto 25">
          <a:extLst>
            <a:ext uri="{FF2B5EF4-FFF2-40B4-BE49-F238E27FC236}">
              <a16:creationId xmlns:a16="http://schemas.microsoft.com/office/drawing/2014/main" id="{00000000-0008-0000-4000-00001A000000}"/>
            </a:ext>
          </a:extLst>
        </xdr:cNvPr>
        <xdr:cNvCxnSpPr/>
      </xdr:nvCxnSpPr>
      <xdr:spPr>
        <a:xfrm flipV="1">
          <a:off x="5038726" y="10477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276225</xdr:rowOff>
        </xdr:from>
        <xdr:to>
          <xdr:col>16</xdr:col>
          <xdr:colOff>123825</xdr:colOff>
          <xdr:row>19</xdr:row>
          <xdr:rowOff>95250</xdr:rowOff>
        </xdr:to>
        <xdr:sp macro="" textlink="">
          <xdr:nvSpPr>
            <xdr:cNvPr id="63489" name="Group Box 1" hidden="1">
              <a:extLst>
                <a:ext uri="{63B3BB69-23CF-44E3-9099-C40C66FF867C}">
                  <a14:compatExt spid="_x0000_s63489"/>
                </a:ext>
                <a:ext uri="{FF2B5EF4-FFF2-40B4-BE49-F238E27FC236}">
                  <a16:creationId xmlns:a16="http://schemas.microsoft.com/office/drawing/2014/main" id="{00000000-0008-0000-4000-000001F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Custo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8</xdr:col>
          <xdr:colOff>76200</xdr:colOff>
          <xdr:row>19</xdr:row>
          <xdr:rowOff>0</xdr:rowOff>
        </xdr:to>
        <xdr:sp macro="" textlink="">
          <xdr:nvSpPr>
            <xdr:cNvPr id="63490" name="Label 2" hidden="1">
              <a:extLst>
                <a:ext uri="{63B3BB69-23CF-44E3-9099-C40C66FF867C}">
                  <a14:compatExt spid="_x0000_s63490"/>
                </a:ext>
                <a:ext uri="{FF2B5EF4-FFF2-40B4-BE49-F238E27FC236}">
                  <a16:creationId xmlns:a16="http://schemas.microsoft.com/office/drawing/2014/main" id="{00000000-0008-0000-4000-000002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8</xdr:col>
          <xdr:colOff>76200</xdr:colOff>
          <xdr:row>19</xdr:row>
          <xdr:rowOff>0</xdr:rowOff>
        </xdr:to>
        <xdr:sp macro="" textlink="">
          <xdr:nvSpPr>
            <xdr:cNvPr id="63493" name="Label 5" hidden="1">
              <a:extLst>
                <a:ext uri="{63B3BB69-23CF-44E3-9099-C40C66FF867C}">
                  <a14:compatExt spid="_x0000_s63493"/>
                </a:ext>
                <a:ext uri="{FF2B5EF4-FFF2-40B4-BE49-F238E27FC236}">
                  <a16:creationId xmlns:a16="http://schemas.microsoft.com/office/drawing/2014/main" id="{00000000-0008-0000-4000-000005F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CSV = Sin + (MO + GDS + GIS) – Sfi</a:t>
              </a:r>
            </a:p>
            <a:p>
              <a:pPr algn="l" rtl="0">
                <a:defRPr sz="1000"/>
              </a:pPr>
              <a:endParaRPr lang="pt-BR" sz="800" b="0" i="0" u="none" strike="noStrike" baseline="0">
                <a:solidFill>
                  <a:srgbClr val="000000"/>
                </a:solidFill>
                <a:latin typeface="Segoe UI"/>
                <a:cs typeface="Segoe UI"/>
              </a:endParaRPr>
            </a:p>
            <a:p>
              <a:pPr algn="l" rtl="0">
                <a:defRPr sz="1000"/>
              </a:pPr>
              <a:r>
                <a:rPr lang="pt-BR" sz="800" b="0" i="0" u="none" strike="noStrike" baseline="0">
                  <a:solidFill>
                    <a:srgbClr val="000000"/>
                  </a:solidFill>
                  <a:latin typeface="Segoe UI"/>
                  <a:cs typeface="Segoe UI"/>
                </a:rPr>
                <a:t>Em que:</a:t>
              </a:r>
            </a:p>
            <a:p>
              <a:pPr algn="l" rtl="0">
                <a:defRPr sz="1000"/>
              </a:pPr>
              <a:endParaRPr lang="pt-BR" sz="800" b="0" i="0" u="none" strike="noStrike" baseline="0">
                <a:solidFill>
                  <a:srgbClr val="000000"/>
                </a:solidFill>
                <a:latin typeface="Segoe UI"/>
                <a:cs typeface="Segoe UI"/>
              </a:endParaRPr>
            </a:p>
            <a:p>
              <a:pPr algn="l" rtl="0">
                <a:defRPr sz="1000"/>
              </a:pPr>
              <a:r>
                <a:rPr lang="pt-BR" sz="800" b="0" i="0" u="none" strike="noStrike" baseline="0">
                  <a:solidFill>
                    <a:srgbClr val="000000"/>
                  </a:solidFill>
                  <a:latin typeface="Segoe UI"/>
                  <a:cs typeface="Segoe UI"/>
                </a:rPr>
                <a:t>CSV = Custo dos Serviços Vendidos</a:t>
              </a:r>
            </a:p>
            <a:p>
              <a:pPr algn="l" rtl="0">
                <a:defRPr sz="1000"/>
              </a:pPr>
              <a:r>
                <a:rPr lang="pt-BR" sz="800" b="0" i="0" u="none" strike="noStrike" baseline="0">
                  <a:solidFill>
                    <a:srgbClr val="000000"/>
                  </a:solidFill>
                  <a:latin typeface="Segoe UI"/>
                  <a:cs typeface="Segoe UI"/>
                </a:rPr>
                <a:t>Sin = Saldo inicial dos serviços em andamento</a:t>
              </a:r>
            </a:p>
            <a:p>
              <a:pPr algn="l" rtl="0">
                <a:defRPr sz="1000"/>
              </a:pPr>
              <a:r>
                <a:rPr lang="pt-BR" sz="800" b="0" i="0" u="none" strike="noStrike" baseline="0">
                  <a:solidFill>
                    <a:srgbClr val="000000"/>
                  </a:solidFill>
                  <a:latin typeface="Segoe UI"/>
                  <a:cs typeface="Segoe UI"/>
                </a:rPr>
                <a:t>MO = Mão de obra direta aplicada nos serviços vendidos</a:t>
              </a:r>
            </a:p>
            <a:p>
              <a:pPr algn="l" rtl="0">
                <a:defRPr sz="1000"/>
              </a:pPr>
              <a:r>
                <a:rPr lang="pt-BR" sz="800" b="0" i="0" u="none" strike="noStrike" baseline="0">
                  <a:solidFill>
                    <a:srgbClr val="000000"/>
                  </a:solidFill>
                  <a:latin typeface="Segoe UI"/>
                  <a:cs typeface="Segoe UI"/>
                </a:rPr>
                <a:t>GDS = Gastos diretos (locação de equipamentos, subcontratações etc.) aplicados nos serviços vendidos</a:t>
              </a:r>
            </a:p>
            <a:p>
              <a:pPr algn="l" rtl="0">
                <a:defRPr sz="1000"/>
              </a:pPr>
              <a:r>
                <a:rPr lang="pt-BR" sz="800" b="0" i="0" u="none" strike="noStrike" baseline="0">
                  <a:solidFill>
                    <a:srgbClr val="000000"/>
                  </a:solidFill>
                  <a:latin typeface="Segoe UI"/>
                  <a:cs typeface="Segoe UI"/>
                </a:rPr>
                <a:t>GIS = Gastos indiretos (luz, mão de obra indireta, depreciações de equipamentos etc.) aplicados nos serviços vendidos</a:t>
              </a:r>
            </a:p>
            <a:p>
              <a:pPr algn="l" rtl="0">
                <a:defRPr sz="1000"/>
              </a:pPr>
              <a:r>
                <a:rPr lang="pt-BR" sz="800" b="0" i="0" u="none" strike="noStrike" baseline="0">
                  <a:solidFill>
                    <a:srgbClr val="000000"/>
                  </a:solidFill>
                  <a:latin typeface="Segoe UI"/>
                  <a:cs typeface="Segoe UI"/>
                </a:rPr>
                <a:t>Sfi = Saldo final dos serviços em andamento</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30" name="Retângulo 29">
          <a:hlinkClick xmlns:r="http://schemas.openxmlformats.org/officeDocument/2006/relationships" r:id="rId15"/>
          <a:extLst>
            <a:ext uri="{FF2B5EF4-FFF2-40B4-BE49-F238E27FC236}">
              <a16:creationId xmlns:a16="http://schemas.microsoft.com/office/drawing/2014/main" id="{00000000-0008-0000-4000-00001E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wsDr>
</file>

<file path=xl/drawings/drawing44.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1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1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1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1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1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1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1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16</xdr:col>
          <xdr:colOff>123825</xdr:colOff>
          <xdr:row>14</xdr:row>
          <xdr:rowOff>238125</xdr:rowOff>
        </xdr:to>
        <xdr:sp macro="" textlink="">
          <xdr:nvSpPr>
            <xdr:cNvPr id="56321" name="Group Box 1" hidden="1">
              <a:extLst>
                <a:ext uri="{63B3BB69-23CF-44E3-9099-C40C66FF867C}">
                  <a14:compatExt spid="_x0000_s56321"/>
                </a:ext>
                <a:ext uri="{FF2B5EF4-FFF2-40B4-BE49-F238E27FC236}">
                  <a16:creationId xmlns:a16="http://schemas.microsoft.com/office/drawing/2014/main" id="{00000000-0008-0000-4100-000001D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Despesas</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4100-000015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oneCellAnchor>
    <xdr:from>
      <xdr:col>1</xdr:col>
      <xdr:colOff>19050</xdr:colOff>
      <xdr:row>2</xdr:row>
      <xdr:rowOff>295275</xdr:rowOff>
    </xdr:from>
    <xdr:ext cx="7332520" cy="248851"/>
    <xdr:sp macro="" textlink="">
      <xdr:nvSpPr>
        <xdr:cNvPr id="20" name="CaixaDeTexto 19">
          <a:extLst>
            <a:ext uri="{FF2B5EF4-FFF2-40B4-BE49-F238E27FC236}">
              <a16:creationId xmlns:a16="http://schemas.microsoft.com/office/drawing/2014/main" id="{00000000-0008-0000-4100-000014000000}"/>
            </a:ext>
          </a:extLst>
        </xdr:cNvPr>
        <xdr:cNvSpPr txBox="1"/>
      </xdr:nvSpPr>
      <xdr:spPr>
        <a:xfrm>
          <a:off x="133350" y="1114425"/>
          <a:ext cx="733252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pt-BR" sz="1000">
              <a:solidFill>
                <a:srgbClr val="FF5050"/>
              </a:solidFill>
              <a:effectLst/>
              <a:latin typeface="+mn-lt"/>
              <a:ea typeface="+mn-ea"/>
              <a:cs typeface="+mn-cs"/>
            </a:rPr>
            <a:t>Obs: Aqui não</a:t>
          </a:r>
          <a:r>
            <a:rPr lang="pt-BR" sz="1000" baseline="0">
              <a:solidFill>
                <a:srgbClr val="FF5050"/>
              </a:solidFill>
              <a:effectLst/>
              <a:latin typeface="+mn-lt"/>
              <a:ea typeface="+mn-ea"/>
              <a:cs typeface="+mn-cs"/>
            </a:rPr>
            <a:t> preencher informações de folha de pagamento, já é calculado automaticamente com o preenchimento na área de "Folha".</a:t>
          </a:r>
          <a:endParaRPr lang="pt-BR" sz="1000">
            <a:solidFill>
              <a:srgbClr val="FF5050"/>
            </a:solidFill>
            <a:effectLst/>
          </a:endParaRPr>
        </a:p>
      </xdr:txBody>
    </xdr:sp>
    <xdr:clientData/>
  </xdr:oneCellAnchor>
  <xdr:twoCellAnchor>
    <xdr:from>
      <xdr:col>13</xdr:col>
      <xdr:colOff>876300</xdr:colOff>
      <xdr:row>2</xdr:row>
      <xdr:rowOff>161924</xdr:rowOff>
    </xdr:from>
    <xdr:to>
      <xdr:col>16</xdr:col>
      <xdr:colOff>114300</xdr:colOff>
      <xdr:row>2</xdr:row>
      <xdr:rowOff>609599</xdr:rowOff>
    </xdr:to>
    <xdr:sp macro="" textlink="">
      <xdr:nvSpPr>
        <xdr:cNvPr id="22" name="Retângulo 21">
          <a:extLst>
            <a:ext uri="{FF2B5EF4-FFF2-40B4-BE49-F238E27FC236}">
              <a16:creationId xmlns:a16="http://schemas.microsoft.com/office/drawing/2014/main" id="{00000000-0008-0000-4100-000016000000}"/>
            </a:ext>
          </a:extLst>
        </xdr:cNvPr>
        <xdr:cNvSpPr/>
      </xdr:nvSpPr>
      <xdr:spPr>
        <a:xfrm>
          <a:off x="10810875" y="981074"/>
          <a:ext cx="1895475" cy="44767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14</xdr:col>
      <xdr:colOff>123825</xdr:colOff>
      <xdr:row>2</xdr:row>
      <xdr:rowOff>247650</xdr:rowOff>
    </xdr:from>
    <xdr:to>
      <xdr:col>15</xdr:col>
      <xdr:colOff>876300</xdr:colOff>
      <xdr:row>2</xdr:row>
      <xdr:rowOff>533400</xdr:rowOff>
    </xdr:to>
    <xdr:sp macro="" textlink="">
      <xdr:nvSpPr>
        <xdr:cNvPr id="23" name="Retângulo 22">
          <a:hlinkClick xmlns:r="http://schemas.openxmlformats.org/officeDocument/2006/relationships" r:id="rId14"/>
          <a:extLst>
            <a:ext uri="{FF2B5EF4-FFF2-40B4-BE49-F238E27FC236}">
              <a16:creationId xmlns:a16="http://schemas.microsoft.com/office/drawing/2014/main" id="{00000000-0008-0000-4100-000017000000}"/>
            </a:ext>
          </a:extLst>
        </xdr:cNvPr>
        <xdr:cNvSpPr/>
      </xdr:nvSpPr>
      <xdr:spPr>
        <a:xfrm>
          <a:off x="10944225" y="1066800"/>
          <a:ext cx="1638300" cy="28575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Analítico de Despesas</a:t>
          </a:r>
        </a:p>
      </xdr:txBody>
    </xdr:sp>
    <xdr:clientData/>
  </xdr:twoCellAnchor>
  <xdr:oneCellAnchor>
    <xdr:from>
      <xdr:col>11</xdr:col>
      <xdr:colOff>800100</xdr:colOff>
      <xdr:row>2</xdr:row>
      <xdr:rowOff>266700</xdr:rowOff>
    </xdr:from>
    <xdr:ext cx="1767984" cy="248851"/>
    <xdr:sp macro="" textlink="">
      <xdr:nvSpPr>
        <xdr:cNvPr id="24" name="CaixaDeTexto 23">
          <a:extLst>
            <a:ext uri="{FF2B5EF4-FFF2-40B4-BE49-F238E27FC236}">
              <a16:creationId xmlns:a16="http://schemas.microsoft.com/office/drawing/2014/main" id="{00000000-0008-0000-4100-000018000000}"/>
            </a:ext>
          </a:extLst>
        </xdr:cNvPr>
        <xdr:cNvSpPr txBox="1"/>
      </xdr:nvSpPr>
      <xdr:spPr>
        <a:xfrm>
          <a:off x="8963025" y="1085850"/>
          <a:ext cx="176798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F5050"/>
              </a:solidFill>
            </a:rPr>
            <a:t>Preencha as despesas aqui --&gt;</a:t>
          </a:r>
        </a:p>
      </xdr:txBody>
    </xdr:sp>
    <xdr:clientData/>
  </xdr:oneCellAnchor>
</xdr:wsDr>
</file>

<file path=xl/drawings/drawing45.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2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2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2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2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2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2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2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10</xdr:col>
      <xdr:colOff>266700</xdr:colOff>
      <xdr:row>1</xdr:row>
      <xdr:rowOff>142875</xdr:rowOff>
    </xdr:from>
    <xdr:to>
      <xdr:col>11</xdr:col>
      <xdr:colOff>460875</xdr:colOff>
      <xdr:row>2</xdr:row>
      <xdr:rowOff>13875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4200-000015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oneCellAnchor>
    <xdr:from>
      <xdr:col>1</xdr:col>
      <xdr:colOff>19050</xdr:colOff>
      <xdr:row>2</xdr:row>
      <xdr:rowOff>295275</xdr:rowOff>
    </xdr:from>
    <xdr:ext cx="6476966" cy="248851"/>
    <xdr:sp macro="" textlink="">
      <xdr:nvSpPr>
        <xdr:cNvPr id="22" name="CaixaDeTexto 21">
          <a:extLst>
            <a:ext uri="{FF2B5EF4-FFF2-40B4-BE49-F238E27FC236}">
              <a16:creationId xmlns:a16="http://schemas.microsoft.com/office/drawing/2014/main" id="{00000000-0008-0000-4200-000016000000}"/>
            </a:ext>
          </a:extLst>
        </xdr:cNvPr>
        <xdr:cNvSpPr txBox="1"/>
      </xdr:nvSpPr>
      <xdr:spPr>
        <a:xfrm>
          <a:off x="133350" y="1114425"/>
          <a:ext cx="6476966"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pt-BR" sz="1000">
              <a:solidFill>
                <a:srgbClr val="FF5050"/>
              </a:solidFill>
              <a:effectLst/>
              <a:latin typeface="+mn-lt"/>
              <a:ea typeface="+mn-ea"/>
              <a:cs typeface="+mn-cs"/>
            </a:rPr>
            <a:t>Obs: Aqui você pode</a:t>
          </a:r>
          <a:r>
            <a:rPr lang="pt-BR" sz="1000" baseline="0">
              <a:solidFill>
                <a:srgbClr val="FF5050"/>
              </a:solidFill>
              <a:effectLst/>
              <a:latin typeface="+mn-lt"/>
              <a:ea typeface="+mn-ea"/>
              <a:cs typeface="+mn-cs"/>
            </a:rPr>
            <a:t> preencher o tipo com o nome da despesa dentro de cada grupo e inserir os valores anuais relativos.</a:t>
          </a:r>
          <a:endParaRPr lang="pt-BR" sz="1000">
            <a:solidFill>
              <a:srgbClr val="FF5050"/>
            </a:solidFill>
            <a:effectLst/>
          </a:endParaRPr>
        </a:p>
      </xdr:txBody>
    </xdr:sp>
    <xdr:clientData/>
  </xdr:oneCellAnchor>
  <xdr:twoCellAnchor>
    <xdr:from>
      <xdr:col>13</xdr:col>
      <xdr:colOff>876300</xdr:colOff>
      <xdr:row>2</xdr:row>
      <xdr:rowOff>161924</xdr:rowOff>
    </xdr:from>
    <xdr:to>
      <xdr:col>16</xdr:col>
      <xdr:colOff>114300</xdr:colOff>
      <xdr:row>2</xdr:row>
      <xdr:rowOff>609599</xdr:rowOff>
    </xdr:to>
    <xdr:sp macro="" textlink="">
      <xdr:nvSpPr>
        <xdr:cNvPr id="23" name="Retângulo 22">
          <a:extLst>
            <a:ext uri="{FF2B5EF4-FFF2-40B4-BE49-F238E27FC236}">
              <a16:creationId xmlns:a16="http://schemas.microsoft.com/office/drawing/2014/main" id="{00000000-0008-0000-4200-000017000000}"/>
            </a:ext>
          </a:extLst>
        </xdr:cNvPr>
        <xdr:cNvSpPr/>
      </xdr:nvSpPr>
      <xdr:spPr>
        <a:xfrm>
          <a:off x="10810875" y="981074"/>
          <a:ext cx="1895475" cy="44767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14</xdr:col>
      <xdr:colOff>123825</xdr:colOff>
      <xdr:row>2</xdr:row>
      <xdr:rowOff>247650</xdr:rowOff>
    </xdr:from>
    <xdr:to>
      <xdr:col>15</xdr:col>
      <xdr:colOff>876300</xdr:colOff>
      <xdr:row>2</xdr:row>
      <xdr:rowOff>533400</xdr:rowOff>
    </xdr:to>
    <xdr:sp macro="" textlink="">
      <xdr:nvSpPr>
        <xdr:cNvPr id="24" name="Retângulo 23">
          <a:hlinkClick xmlns:r="http://schemas.openxmlformats.org/officeDocument/2006/relationships" r:id="rId14"/>
          <a:extLst>
            <a:ext uri="{FF2B5EF4-FFF2-40B4-BE49-F238E27FC236}">
              <a16:creationId xmlns:a16="http://schemas.microsoft.com/office/drawing/2014/main" id="{00000000-0008-0000-4200-000018000000}"/>
            </a:ext>
          </a:extLst>
        </xdr:cNvPr>
        <xdr:cNvSpPr/>
      </xdr:nvSpPr>
      <xdr:spPr>
        <a:xfrm>
          <a:off x="10944225" y="1066800"/>
          <a:ext cx="1638300" cy="28575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bg1"/>
              </a:solidFill>
            </a:rPr>
            <a:t>Analítico de Despesas</a:t>
          </a:r>
        </a:p>
      </xdr:txBody>
    </xdr:sp>
    <xdr:clientData/>
  </xdr:twoCellAnchor>
  <xdr:twoCellAnchor>
    <xdr:from>
      <xdr:col>0</xdr:col>
      <xdr:colOff>114299</xdr:colOff>
      <xdr:row>3</xdr:row>
      <xdr:rowOff>95249</xdr:rowOff>
    </xdr:from>
    <xdr:to>
      <xdr:col>16</xdr:col>
      <xdr:colOff>122249</xdr:colOff>
      <xdr:row>215</xdr:row>
      <xdr:rowOff>22349</xdr:rowOff>
    </xdr:to>
    <xdr:sp macro="" textlink="">
      <xdr:nvSpPr>
        <xdr:cNvPr id="25" name="Retângulo 24">
          <a:extLst>
            <a:ext uri="{FF2B5EF4-FFF2-40B4-BE49-F238E27FC236}">
              <a16:creationId xmlns:a16="http://schemas.microsoft.com/office/drawing/2014/main" id="{00000000-0008-0000-4200-000019000000}"/>
            </a:ext>
          </a:extLst>
        </xdr:cNvPr>
        <xdr:cNvSpPr/>
      </xdr:nvSpPr>
      <xdr:spPr>
        <a:xfrm>
          <a:off x="114299" y="1676399"/>
          <a:ext cx="12600000" cy="80280000"/>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46.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3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3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3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3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3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300-000012000000}"/>
            </a:ext>
          </a:extLst>
        </xdr:cNvPr>
        <xdr:cNvSpPr/>
      </xdr:nvSpPr>
      <xdr:spPr>
        <a:xfrm>
          <a:off x="53530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3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16</xdr:col>
          <xdr:colOff>123825</xdr:colOff>
          <xdr:row>8</xdr:row>
          <xdr:rowOff>47625</xdr:rowOff>
        </xdr:to>
        <xdr:sp macro="" textlink="">
          <xdr:nvSpPr>
            <xdr:cNvPr id="57345" name="Group Box 1" hidden="1">
              <a:extLst>
                <a:ext uri="{63B3BB69-23CF-44E3-9099-C40C66FF867C}">
                  <a14:compatExt spid="_x0000_s57345"/>
                </a:ext>
                <a:ext uri="{FF2B5EF4-FFF2-40B4-BE49-F238E27FC236}">
                  <a16:creationId xmlns:a16="http://schemas.microsoft.com/office/drawing/2014/main" id="{00000000-0008-0000-4300-000001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 e Despesa Financeira</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4300-000015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8</xdr:row>
          <xdr:rowOff>38100</xdr:rowOff>
        </xdr:from>
        <xdr:to>
          <xdr:col>16</xdr:col>
          <xdr:colOff>123825</xdr:colOff>
          <xdr:row>12</xdr:row>
          <xdr:rowOff>57150</xdr:rowOff>
        </xdr:to>
        <xdr:sp macro="" textlink="">
          <xdr:nvSpPr>
            <xdr:cNvPr id="57346" name="Group Box 2" hidden="1">
              <a:extLst>
                <a:ext uri="{63B3BB69-23CF-44E3-9099-C40C66FF867C}">
                  <a14:compatExt spid="_x0000_s57346"/>
                </a:ext>
                <a:ext uri="{FF2B5EF4-FFF2-40B4-BE49-F238E27FC236}">
                  <a16:creationId xmlns:a16="http://schemas.microsoft.com/office/drawing/2014/main" id="{00000000-0008-0000-4300-000002E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Devoluções</a:t>
              </a:r>
            </a:p>
          </xdr:txBody>
        </xdr:sp>
        <xdr:clientData/>
      </xdr:twoCellAnchor>
    </mc:Choice>
    <mc:Fallback/>
  </mc:AlternateContent>
</xdr:wsDr>
</file>

<file path=xl/drawings/drawing47.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4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4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4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4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4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4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4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4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4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4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400-000013000000}"/>
            </a:ext>
          </a:extLst>
        </xdr:cNvPr>
        <xdr:cNvSpPr/>
      </xdr:nvSpPr>
      <xdr:spPr>
        <a:xfrm>
          <a:off x="64484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16</xdr:col>
          <xdr:colOff>123825</xdr:colOff>
          <xdr:row>8</xdr:row>
          <xdr:rowOff>38100</xdr:rowOff>
        </xdr:to>
        <xdr:sp macro="" textlink="">
          <xdr:nvSpPr>
            <xdr:cNvPr id="402433" name="Group Box 1" hidden="1">
              <a:extLst>
                <a:ext uri="{63B3BB69-23CF-44E3-9099-C40C66FF867C}">
                  <a14:compatExt spid="_x0000_s402433"/>
                </a:ext>
                <a:ext uri="{FF2B5EF4-FFF2-40B4-BE49-F238E27FC236}">
                  <a16:creationId xmlns:a16="http://schemas.microsoft.com/office/drawing/2014/main" id="{00000000-0008-0000-4400-0000012406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Faturamento PF</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4400-000015000000}"/>
            </a:ext>
          </a:extLst>
        </xdr:cNvPr>
        <xdr:cNvSpPr/>
      </xdr:nvSpPr>
      <xdr:spPr>
        <a:xfrm>
          <a:off x="75438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8</xdr:row>
          <xdr:rowOff>19050</xdr:rowOff>
        </xdr:from>
        <xdr:to>
          <xdr:col>16</xdr:col>
          <xdr:colOff>123825</xdr:colOff>
          <xdr:row>12</xdr:row>
          <xdr:rowOff>38100</xdr:rowOff>
        </xdr:to>
        <xdr:sp macro="" textlink="">
          <xdr:nvSpPr>
            <xdr:cNvPr id="402434" name="Group Box 2" hidden="1">
              <a:extLst>
                <a:ext uri="{63B3BB69-23CF-44E3-9099-C40C66FF867C}">
                  <a14:compatExt spid="_x0000_s402434"/>
                </a:ext>
                <a:ext uri="{FF2B5EF4-FFF2-40B4-BE49-F238E27FC236}">
                  <a16:creationId xmlns:a16="http://schemas.microsoft.com/office/drawing/2014/main" id="{00000000-0008-0000-4400-0000022406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Deduções para Base de IR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19050</xdr:rowOff>
        </xdr:from>
        <xdr:to>
          <xdr:col>16</xdr:col>
          <xdr:colOff>123825</xdr:colOff>
          <xdr:row>16</xdr:row>
          <xdr:rowOff>38100</xdr:rowOff>
        </xdr:to>
        <xdr:sp macro="" textlink="">
          <xdr:nvSpPr>
            <xdr:cNvPr id="402435" name="Group Box 3" hidden="1">
              <a:extLst>
                <a:ext uri="{63B3BB69-23CF-44E3-9099-C40C66FF867C}">
                  <a14:compatExt spid="_x0000_s402435"/>
                </a:ext>
                <a:ext uri="{FF2B5EF4-FFF2-40B4-BE49-F238E27FC236}">
                  <a16:creationId xmlns:a16="http://schemas.microsoft.com/office/drawing/2014/main" id="{00000000-0008-0000-4400-0000032406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Percentual Base do ISS</a:t>
              </a:r>
            </a:p>
          </xdr:txBody>
        </xdr: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622800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647700</xdr:colOff>
      <xdr:row>0</xdr:row>
      <xdr:rowOff>85725</xdr:rowOff>
    </xdr:from>
    <xdr:to>
      <xdr:col>4</xdr:col>
      <xdr:colOff>841875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866775</xdr:colOff>
      <xdr:row>0</xdr:row>
      <xdr:rowOff>85725</xdr:rowOff>
    </xdr:from>
    <xdr:to>
      <xdr:col>6</xdr:col>
      <xdr:colOff>175125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7</xdr:col>
      <xdr:colOff>419100</xdr:colOff>
      <xdr:row>0</xdr:row>
      <xdr:rowOff>85725</xdr:rowOff>
    </xdr:from>
    <xdr:to>
      <xdr:col>8</xdr:col>
      <xdr:colOff>613275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8</xdr:col>
      <xdr:colOff>638175</xdr:colOff>
      <xdr:row>0</xdr:row>
      <xdr:rowOff>85725</xdr:rowOff>
    </xdr:from>
    <xdr:to>
      <xdr:col>9</xdr:col>
      <xdr:colOff>832350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9</xdr:col>
      <xdr:colOff>857250</xdr:colOff>
      <xdr:row>0</xdr:row>
      <xdr:rowOff>85725</xdr:rowOff>
    </xdr:from>
    <xdr:to>
      <xdr:col>11</xdr:col>
      <xdr:colOff>165600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5</xdr:col>
      <xdr:colOff>171450</xdr:colOff>
      <xdr:row>0</xdr:row>
      <xdr:rowOff>371475</xdr:rowOff>
    </xdr:from>
    <xdr:to>
      <xdr:col>6</xdr:col>
      <xdr:colOff>5625</xdr:colOff>
      <xdr:row>0</xdr:row>
      <xdr:rowOff>388425</xdr:rowOff>
    </xdr:to>
    <xdr:sp macro="" textlink="">
      <xdr:nvSpPr>
        <xdr:cNvPr id="8" name="Retângulo 7">
          <a:extLst>
            <a:ext uri="{FF2B5EF4-FFF2-40B4-BE49-F238E27FC236}">
              <a16:creationId xmlns:a16="http://schemas.microsoft.com/office/drawing/2014/main" id="{00000000-0008-0000-45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200025</xdr:colOff>
      <xdr:row>0</xdr:row>
      <xdr:rowOff>85725</xdr:rowOff>
    </xdr:from>
    <xdr:to>
      <xdr:col>7</xdr:col>
      <xdr:colOff>394200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5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3</xdr:col>
      <xdr:colOff>108450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5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5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5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5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5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3</xdr:col>
      <xdr:colOff>123825</xdr:colOff>
      <xdr:row>1</xdr:row>
      <xdr:rowOff>142875</xdr:rowOff>
    </xdr:from>
    <xdr:to>
      <xdr:col>4</xdr:col>
      <xdr:colOff>318000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5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4</xdr:col>
      <xdr:colOff>333375</xdr:colOff>
      <xdr:row>1</xdr:row>
      <xdr:rowOff>142875</xdr:rowOff>
    </xdr:from>
    <xdr:to>
      <xdr:col>5</xdr:col>
      <xdr:colOff>527550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5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5</xdr:col>
      <xdr:colOff>542925</xdr:colOff>
      <xdr:row>1</xdr:row>
      <xdr:rowOff>142875</xdr:rowOff>
    </xdr:from>
    <xdr:to>
      <xdr:col>6</xdr:col>
      <xdr:colOff>737100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5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6</xdr:col>
      <xdr:colOff>752475</xdr:colOff>
      <xdr:row>1</xdr:row>
      <xdr:rowOff>142875</xdr:rowOff>
    </xdr:from>
    <xdr:to>
      <xdr:col>8</xdr:col>
      <xdr:colOff>60825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5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8</xdr:col>
      <xdr:colOff>76200</xdr:colOff>
      <xdr:row>1</xdr:row>
      <xdr:rowOff>142875</xdr:rowOff>
    </xdr:from>
    <xdr:to>
      <xdr:col>9</xdr:col>
      <xdr:colOff>270375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5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Simples</a:t>
          </a:r>
        </a:p>
      </xdr:txBody>
    </xdr:sp>
    <xdr:clientData/>
  </xdr:twoCellAnchor>
  <xdr:twoCellAnchor editAs="absolute">
    <xdr:from>
      <xdr:col>4</xdr:col>
      <xdr:colOff>742951</xdr:colOff>
      <xdr:row>2</xdr:row>
      <xdr:rowOff>219075</xdr:rowOff>
    </xdr:from>
    <xdr:to>
      <xdr:col>6</xdr:col>
      <xdr:colOff>591301</xdr:colOff>
      <xdr:row>3</xdr:row>
      <xdr:rowOff>90075</xdr:rowOff>
    </xdr:to>
    <xdr:sp macro="" textlink="">
      <xdr:nvSpPr>
        <xdr:cNvPr id="22" name="Retângulo 21">
          <a:hlinkClick xmlns:r="http://schemas.openxmlformats.org/officeDocument/2006/relationships" r:id="rId13"/>
          <a:extLst>
            <a:ext uri="{FF2B5EF4-FFF2-40B4-BE49-F238E27FC236}">
              <a16:creationId xmlns:a16="http://schemas.microsoft.com/office/drawing/2014/main" id="{00000000-0008-0000-4500-000016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2</xdr:col>
      <xdr:colOff>1610476</xdr:colOff>
      <xdr:row>3</xdr:row>
      <xdr:rowOff>90075</xdr:rowOff>
    </xdr:to>
    <xdr:sp macro="" textlink="">
      <xdr:nvSpPr>
        <xdr:cNvPr id="23" name="Retângulo 22">
          <a:hlinkClick xmlns:r="http://schemas.openxmlformats.org/officeDocument/2006/relationships" r:id="rId12"/>
          <a:extLst>
            <a:ext uri="{FF2B5EF4-FFF2-40B4-BE49-F238E27FC236}">
              <a16:creationId xmlns:a16="http://schemas.microsoft.com/office/drawing/2014/main" id="{00000000-0008-0000-4500-000017000000}"/>
            </a:ext>
          </a:extLst>
        </xdr:cNvPr>
        <xdr:cNvSpPr/>
      </xdr:nvSpPr>
      <xdr:spPr>
        <a:xfrm>
          <a:off x="219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Receitas Tributadas</a:t>
          </a:r>
        </a:p>
      </xdr:txBody>
    </xdr:sp>
    <xdr:clientData/>
  </xdr:twoCellAnchor>
  <xdr:twoCellAnchor editAs="absolute">
    <xdr:from>
      <xdr:col>10</xdr:col>
      <xdr:colOff>457201</xdr:colOff>
      <xdr:row>2</xdr:row>
      <xdr:rowOff>219075</xdr:rowOff>
    </xdr:from>
    <xdr:to>
      <xdr:col>12</xdr:col>
      <xdr:colOff>305551</xdr:colOff>
      <xdr:row>3</xdr:row>
      <xdr:rowOff>90075</xdr:rowOff>
    </xdr:to>
    <xdr:sp macro="" textlink="">
      <xdr:nvSpPr>
        <xdr:cNvPr id="24" name="Retângulo 23">
          <a:hlinkClick xmlns:r="http://schemas.openxmlformats.org/officeDocument/2006/relationships" r:id="rId14"/>
          <a:extLst>
            <a:ext uri="{FF2B5EF4-FFF2-40B4-BE49-F238E27FC236}">
              <a16:creationId xmlns:a16="http://schemas.microsoft.com/office/drawing/2014/main" id="{00000000-0008-0000-4500-000018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2</xdr:col>
      <xdr:colOff>1666876</xdr:colOff>
      <xdr:row>2</xdr:row>
      <xdr:rowOff>219075</xdr:rowOff>
    </xdr:from>
    <xdr:to>
      <xdr:col>4</xdr:col>
      <xdr:colOff>686551</xdr:colOff>
      <xdr:row>3</xdr:row>
      <xdr:rowOff>90075</xdr:rowOff>
    </xdr:to>
    <xdr:sp macro="" textlink="">
      <xdr:nvSpPr>
        <xdr:cNvPr id="25" name="Retângulo 24">
          <a:hlinkClick xmlns:r="http://schemas.openxmlformats.org/officeDocument/2006/relationships" r:id="rId15"/>
          <a:extLst>
            <a:ext uri="{FF2B5EF4-FFF2-40B4-BE49-F238E27FC236}">
              <a16:creationId xmlns:a16="http://schemas.microsoft.com/office/drawing/2014/main" id="{00000000-0008-0000-4500-000019000000}"/>
            </a:ext>
          </a:extLst>
        </xdr:cNvPr>
        <xdr:cNvSpPr/>
      </xdr:nvSpPr>
      <xdr:spPr>
        <a:xfrm>
          <a:off x="18954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12</xdr:col>
      <xdr:colOff>338025</xdr:colOff>
      <xdr:row>3</xdr:row>
      <xdr:rowOff>104775</xdr:rowOff>
    </xdr:to>
    <xdr:cxnSp macro="">
      <xdr:nvCxnSpPr>
        <xdr:cNvPr id="26" name="Conector reto 25">
          <a:extLst>
            <a:ext uri="{FF2B5EF4-FFF2-40B4-BE49-F238E27FC236}">
              <a16:creationId xmlns:a16="http://schemas.microsoft.com/office/drawing/2014/main" id="{00000000-0008-0000-4500-00001A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2</xdr:col>
      <xdr:colOff>1638301</xdr:colOff>
      <xdr:row>2</xdr:row>
      <xdr:rowOff>219075</xdr:rowOff>
    </xdr:from>
    <xdr:to>
      <xdr:col>2</xdr:col>
      <xdr:colOff>1638302</xdr:colOff>
      <xdr:row>3</xdr:row>
      <xdr:rowOff>90075</xdr:rowOff>
    </xdr:to>
    <xdr:cxnSp macro="">
      <xdr:nvCxnSpPr>
        <xdr:cNvPr id="27" name="Conector reto 26">
          <a:extLst>
            <a:ext uri="{FF2B5EF4-FFF2-40B4-BE49-F238E27FC236}">
              <a16:creationId xmlns:a16="http://schemas.microsoft.com/office/drawing/2014/main" id="{00000000-0008-0000-4500-00001B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714376</xdr:colOff>
      <xdr:row>2</xdr:row>
      <xdr:rowOff>219075</xdr:rowOff>
    </xdr:from>
    <xdr:to>
      <xdr:col>4</xdr:col>
      <xdr:colOff>714377</xdr:colOff>
      <xdr:row>3</xdr:row>
      <xdr:rowOff>90075</xdr:rowOff>
    </xdr:to>
    <xdr:cxnSp macro="">
      <xdr:nvCxnSpPr>
        <xdr:cNvPr id="28" name="Conector reto 27">
          <a:extLst>
            <a:ext uri="{FF2B5EF4-FFF2-40B4-BE49-F238E27FC236}">
              <a16:creationId xmlns:a16="http://schemas.microsoft.com/office/drawing/2014/main" id="{00000000-0008-0000-4500-00001C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619126</xdr:colOff>
      <xdr:row>2</xdr:row>
      <xdr:rowOff>219075</xdr:rowOff>
    </xdr:from>
    <xdr:to>
      <xdr:col>6</xdr:col>
      <xdr:colOff>619127</xdr:colOff>
      <xdr:row>3</xdr:row>
      <xdr:rowOff>90075</xdr:rowOff>
    </xdr:to>
    <xdr:cxnSp macro="">
      <xdr:nvCxnSpPr>
        <xdr:cNvPr id="29" name="Conector reto 28">
          <a:extLst>
            <a:ext uri="{FF2B5EF4-FFF2-40B4-BE49-F238E27FC236}">
              <a16:creationId xmlns:a16="http://schemas.microsoft.com/office/drawing/2014/main" id="{00000000-0008-0000-4500-00001D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647701</xdr:colOff>
      <xdr:row>2</xdr:row>
      <xdr:rowOff>219075</xdr:rowOff>
    </xdr:from>
    <xdr:to>
      <xdr:col>8</xdr:col>
      <xdr:colOff>496051</xdr:colOff>
      <xdr:row>3</xdr:row>
      <xdr:rowOff>90075</xdr:rowOff>
    </xdr:to>
    <xdr:sp macro="" textlink="">
      <xdr:nvSpPr>
        <xdr:cNvPr id="30" name="Retângulo 29">
          <a:hlinkClick xmlns:r="http://schemas.openxmlformats.org/officeDocument/2006/relationships" r:id="rId16"/>
          <a:extLst>
            <a:ext uri="{FF2B5EF4-FFF2-40B4-BE49-F238E27FC236}">
              <a16:creationId xmlns:a16="http://schemas.microsoft.com/office/drawing/2014/main" id="{00000000-0008-0000-4500-00001E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8</xdr:col>
      <xdr:colOff>523876</xdr:colOff>
      <xdr:row>2</xdr:row>
      <xdr:rowOff>219075</xdr:rowOff>
    </xdr:from>
    <xdr:to>
      <xdr:col>8</xdr:col>
      <xdr:colOff>523877</xdr:colOff>
      <xdr:row>3</xdr:row>
      <xdr:rowOff>90075</xdr:rowOff>
    </xdr:to>
    <xdr:cxnSp macro="">
      <xdr:nvCxnSpPr>
        <xdr:cNvPr id="31" name="Conector reto 30">
          <a:extLst>
            <a:ext uri="{FF2B5EF4-FFF2-40B4-BE49-F238E27FC236}">
              <a16:creationId xmlns:a16="http://schemas.microsoft.com/office/drawing/2014/main" id="{00000000-0008-0000-4500-00001F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8</xdr:col>
      <xdr:colOff>552451</xdr:colOff>
      <xdr:row>2</xdr:row>
      <xdr:rowOff>219075</xdr:rowOff>
    </xdr:from>
    <xdr:to>
      <xdr:col>10</xdr:col>
      <xdr:colOff>400801</xdr:colOff>
      <xdr:row>3</xdr:row>
      <xdr:rowOff>90075</xdr:rowOff>
    </xdr:to>
    <xdr:sp macro="" textlink="">
      <xdr:nvSpPr>
        <xdr:cNvPr id="32" name="Retângulo 31">
          <a:hlinkClick xmlns:r="http://schemas.openxmlformats.org/officeDocument/2006/relationships" r:id="rId17"/>
          <a:extLst>
            <a:ext uri="{FF2B5EF4-FFF2-40B4-BE49-F238E27FC236}">
              <a16:creationId xmlns:a16="http://schemas.microsoft.com/office/drawing/2014/main" id="{00000000-0008-0000-4500-000020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10</xdr:col>
      <xdr:colOff>428626</xdr:colOff>
      <xdr:row>2</xdr:row>
      <xdr:rowOff>219075</xdr:rowOff>
    </xdr:from>
    <xdr:to>
      <xdr:col>10</xdr:col>
      <xdr:colOff>428627</xdr:colOff>
      <xdr:row>3</xdr:row>
      <xdr:rowOff>90075</xdr:rowOff>
    </xdr:to>
    <xdr:cxnSp macro="">
      <xdr:nvCxnSpPr>
        <xdr:cNvPr id="33" name="Conector reto 32">
          <a:extLst>
            <a:ext uri="{FF2B5EF4-FFF2-40B4-BE49-F238E27FC236}">
              <a16:creationId xmlns:a16="http://schemas.microsoft.com/office/drawing/2014/main" id="{00000000-0008-0000-4500-000021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12</xdr:col>
      <xdr:colOff>323851</xdr:colOff>
      <xdr:row>2</xdr:row>
      <xdr:rowOff>219075</xdr:rowOff>
    </xdr:from>
    <xdr:to>
      <xdr:col>12</xdr:col>
      <xdr:colOff>323852</xdr:colOff>
      <xdr:row>3</xdr:row>
      <xdr:rowOff>90075</xdr:rowOff>
    </xdr:to>
    <xdr:cxnSp macro="">
      <xdr:nvCxnSpPr>
        <xdr:cNvPr id="34" name="Conector reto 33">
          <a:extLst>
            <a:ext uri="{FF2B5EF4-FFF2-40B4-BE49-F238E27FC236}">
              <a16:creationId xmlns:a16="http://schemas.microsoft.com/office/drawing/2014/main" id="{00000000-0008-0000-4500-000022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15</xdr:col>
          <xdr:colOff>142875</xdr:colOff>
          <xdr:row>16</xdr:row>
          <xdr:rowOff>266700</xdr:rowOff>
        </xdr:to>
        <xdr:sp macro="" textlink="">
          <xdr:nvSpPr>
            <xdr:cNvPr id="235522" name="Group Box 2" hidden="1">
              <a:extLst>
                <a:ext uri="{63B3BB69-23CF-44E3-9099-C40C66FF867C}">
                  <a14:compatExt spid="_x0000_s235522"/>
                </a:ext>
                <a:ext uri="{FF2B5EF4-FFF2-40B4-BE49-F238E27FC236}">
                  <a16:creationId xmlns:a16="http://schemas.microsoft.com/office/drawing/2014/main" id="{00000000-0008-0000-4500-00000298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Análise</a:t>
              </a:r>
            </a:p>
          </xdr:txBody>
        </xdr:sp>
        <xdr:clientData/>
      </xdr:twoCellAnchor>
    </mc:Choice>
    <mc:Fallback/>
  </mc:AlternateContent>
  <xdr:twoCellAnchor editAs="absolute">
    <xdr:from>
      <xdr:col>13</xdr:col>
      <xdr:colOff>285751</xdr:colOff>
      <xdr:row>2</xdr:row>
      <xdr:rowOff>219075</xdr:rowOff>
    </xdr:from>
    <xdr:to>
      <xdr:col>15</xdr:col>
      <xdr:colOff>134101</xdr:colOff>
      <xdr:row>3</xdr:row>
      <xdr:rowOff>90075</xdr:rowOff>
    </xdr:to>
    <xdr:sp macro="" textlink="">
      <xdr:nvSpPr>
        <xdr:cNvPr id="38" name="Retângulo 37">
          <a:hlinkClick xmlns:r="http://schemas.openxmlformats.org/officeDocument/2006/relationships" r:id="rId18"/>
          <a:extLst>
            <a:ext uri="{FF2B5EF4-FFF2-40B4-BE49-F238E27FC236}">
              <a16:creationId xmlns:a16="http://schemas.microsoft.com/office/drawing/2014/main" id="{00000000-0008-0000-4500-000026000000}"/>
            </a:ext>
          </a:extLst>
        </xdr:cNvPr>
        <xdr:cNvSpPr/>
      </xdr:nvSpPr>
      <xdr:spPr>
        <a:xfrm>
          <a:off x="11087101"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Fator</a:t>
          </a:r>
          <a:r>
            <a:rPr lang="pt-BR" sz="1000" b="0" baseline="0">
              <a:solidFill>
                <a:schemeClr val="bg1"/>
              </a:solidFill>
            </a:rPr>
            <a:t> R</a:t>
          </a:r>
          <a:endParaRPr lang="pt-BR" sz="1000" b="0">
            <a:solidFill>
              <a:schemeClr val="bg1"/>
            </a:solidFill>
          </a:endParaRPr>
        </a:p>
      </xdr:txBody>
    </xdr:sp>
    <xdr:clientData/>
  </xdr:twoCellAnchor>
  <xdr:twoCellAnchor editAs="absolute">
    <xdr:from>
      <xdr:col>13</xdr:col>
      <xdr:colOff>247650</xdr:colOff>
      <xdr:row>3</xdr:row>
      <xdr:rowOff>104775</xdr:rowOff>
    </xdr:from>
    <xdr:to>
      <xdr:col>15</xdr:col>
      <xdr:colOff>168000</xdr:colOff>
      <xdr:row>3</xdr:row>
      <xdr:rowOff>104775</xdr:rowOff>
    </xdr:to>
    <xdr:cxnSp macro="">
      <xdr:nvCxnSpPr>
        <xdr:cNvPr id="39" name="Conector reto 38">
          <a:extLst>
            <a:ext uri="{FF2B5EF4-FFF2-40B4-BE49-F238E27FC236}">
              <a16:creationId xmlns:a16="http://schemas.microsoft.com/office/drawing/2014/main" id="{00000000-0008-0000-4500-000027000000}"/>
            </a:ext>
          </a:extLst>
        </xdr:cNvPr>
        <xdr:cNvCxnSpPr/>
      </xdr:nvCxnSpPr>
      <xdr:spPr>
        <a:xfrm>
          <a:off x="11049000" y="1304925"/>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257176</xdr:colOff>
      <xdr:row>2</xdr:row>
      <xdr:rowOff>219075</xdr:rowOff>
    </xdr:from>
    <xdr:to>
      <xdr:col>13</xdr:col>
      <xdr:colOff>257177</xdr:colOff>
      <xdr:row>3</xdr:row>
      <xdr:rowOff>90075</xdr:rowOff>
    </xdr:to>
    <xdr:cxnSp macro="">
      <xdr:nvCxnSpPr>
        <xdr:cNvPr id="40" name="Conector reto 39">
          <a:extLst>
            <a:ext uri="{FF2B5EF4-FFF2-40B4-BE49-F238E27FC236}">
              <a16:creationId xmlns:a16="http://schemas.microsoft.com/office/drawing/2014/main" id="{00000000-0008-0000-4500-000028000000}"/>
            </a:ext>
          </a:extLst>
        </xdr:cNvPr>
        <xdr:cNvCxnSpPr/>
      </xdr:nvCxnSpPr>
      <xdr:spPr>
        <a:xfrm flipV="1">
          <a:off x="11058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15</xdr:col>
      <xdr:colOff>152401</xdr:colOff>
      <xdr:row>2</xdr:row>
      <xdr:rowOff>219075</xdr:rowOff>
    </xdr:from>
    <xdr:to>
      <xdr:col>15</xdr:col>
      <xdr:colOff>152402</xdr:colOff>
      <xdr:row>3</xdr:row>
      <xdr:rowOff>90075</xdr:rowOff>
    </xdr:to>
    <xdr:cxnSp macro="">
      <xdr:nvCxnSpPr>
        <xdr:cNvPr id="41" name="Conector reto 40">
          <a:extLst>
            <a:ext uri="{FF2B5EF4-FFF2-40B4-BE49-F238E27FC236}">
              <a16:creationId xmlns:a16="http://schemas.microsoft.com/office/drawing/2014/main" id="{00000000-0008-0000-4500-000029000000}"/>
            </a:ext>
          </a:extLst>
        </xdr:cNvPr>
        <xdr:cNvCxnSpPr/>
      </xdr:nvCxnSpPr>
      <xdr:spPr>
        <a:xfrm flipV="1">
          <a:off x="127254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9525</xdr:colOff>
          <xdr:row>4</xdr:row>
          <xdr:rowOff>200025</xdr:rowOff>
        </xdr:from>
        <xdr:to>
          <xdr:col>3</xdr:col>
          <xdr:colOff>552450</xdr:colOff>
          <xdr:row>5</xdr:row>
          <xdr:rowOff>133350</xdr:rowOff>
        </xdr:to>
        <xdr:sp macro="" textlink="">
          <xdr:nvSpPr>
            <xdr:cNvPr id="235525" name="Option Button 5" hidden="1">
              <a:extLst>
                <a:ext uri="{63B3BB69-23CF-44E3-9099-C40C66FF867C}">
                  <a14:compatExt spid="_x0000_s235525"/>
                </a:ext>
                <a:ext uri="{FF2B5EF4-FFF2-40B4-BE49-F238E27FC236}">
                  <a16:creationId xmlns:a16="http://schemas.microsoft.com/office/drawing/2014/main" id="{00000000-0008-0000-4500-0000059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mc:AlternateContent xmlns:mc="http://schemas.openxmlformats.org/markup-compatibility/2006">
    <mc:Choice xmlns:a14="http://schemas.microsoft.com/office/drawing/2010/main" Requires="a14">
      <xdr:oneCellAnchor>
        <xdr:from>
          <xdr:col>2</xdr:col>
          <xdr:colOff>0</xdr:colOff>
          <xdr:row>4</xdr:row>
          <xdr:rowOff>152400</xdr:rowOff>
        </xdr:from>
        <xdr:ext cx="28575" cy="219075"/>
        <xdr:sp macro="" textlink="">
          <xdr:nvSpPr>
            <xdr:cNvPr id="235526" name="Label 6" hidden="1">
              <a:extLst>
                <a:ext uri="{63B3BB69-23CF-44E3-9099-C40C66FF867C}">
                  <a14:compatExt spid="_x0000_s235526"/>
                </a:ext>
                <a:ext uri="{FF2B5EF4-FFF2-40B4-BE49-F238E27FC236}">
                  <a16:creationId xmlns:a16="http://schemas.microsoft.com/office/drawing/2014/main" id="{00000000-0008-0000-4500-0000069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twoCellAnchor>
        <xdr:from>
          <xdr:col>2</xdr:col>
          <xdr:colOff>19050</xdr:colOff>
          <xdr:row>4</xdr:row>
          <xdr:rowOff>209550</xdr:rowOff>
        </xdr:from>
        <xdr:to>
          <xdr:col>2</xdr:col>
          <xdr:colOff>1571625</xdr:colOff>
          <xdr:row>5</xdr:row>
          <xdr:rowOff>142875</xdr:rowOff>
        </xdr:to>
        <xdr:sp macro="" textlink="">
          <xdr:nvSpPr>
            <xdr:cNvPr id="235527" name="Label 7" hidden="1">
              <a:extLst>
                <a:ext uri="{63B3BB69-23CF-44E3-9099-C40C66FF867C}">
                  <a14:compatExt spid="_x0000_s235527"/>
                </a:ext>
                <a:ext uri="{FF2B5EF4-FFF2-40B4-BE49-F238E27FC236}">
                  <a16:creationId xmlns:a16="http://schemas.microsoft.com/office/drawing/2014/main" id="{00000000-0008-0000-4500-0000079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É início de atividade da empresa?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657225</xdr:colOff>
          <xdr:row>4</xdr:row>
          <xdr:rowOff>200025</xdr:rowOff>
        </xdr:from>
        <xdr:to>
          <xdr:col>4</xdr:col>
          <xdr:colOff>314325</xdr:colOff>
          <xdr:row>5</xdr:row>
          <xdr:rowOff>133350</xdr:rowOff>
        </xdr:to>
        <xdr:sp macro="" textlink="">
          <xdr:nvSpPr>
            <xdr:cNvPr id="235528" name="Option Button 8" hidden="1">
              <a:extLst>
                <a:ext uri="{63B3BB69-23CF-44E3-9099-C40C66FF867C}">
                  <a14:compatExt spid="_x0000_s235528"/>
                </a:ext>
                <a:ext uri="{FF2B5EF4-FFF2-40B4-BE49-F238E27FC236}">
                  <a16:creationId xmlns:a16="http://schemas.microsoft.com/office/drawing/2014/main" id="{00000000-0008-0000-4500-0000089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oneCellAnchor>
        <xdr:from>
          <xdr:col>8</xdr:col>
          <xdr:colOff>0</xdr:colOff>
          <xdr:row>4</xdr:row>
          <xdr:rowOff>152400</xdr:rowOff>
        </xdr:from>
        <xdr:ext cx="28575" cy="219075"/>
        <xdr:sp macro="" textlink="">
          <xdr:nvSpPr>
            <xdr:cNvPr id="235529" name="Label 9" hidden="1">
              <a:extLst>
                <a:ext uri="{63B3BB69-23CF-44E3-9099-C40C66FF867C}">
                  <a14:compatExt spid="_x0000_s235529"/>
                </a:ext>
                <a:ext uri="{FF2B5EF4-FFF2-40B4-BE49-F238E27FC236}">
                  <a16:creationId xmlns:a16="http://schemas.microsoft.com/office/drawing/2014/main" id="{00000000-0008-0000-4500-0000099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15</xdr:col>
          <xdr:colOff>152400</xdr:colOff>
          <xdr:row>9</xdr:row>
          <xdr:rowOff>238125</xdr:rowOff>
        </xdr:to>
        <xdr:sp macro="" textlink="">
          <xdr:nvSpPr>
            <xdr:cNvPr id="235531" name="Group Box 11" hidden="1">
              <a:extLst>
                <a:ext uri="{63B3BB69-23CF-44E3-9099-C40C66FF867C}">
                  <a14:compatExt spid="_x0000_s235531"/>
                </a:ext>
                <a:ext uri="{FF2B5EF4-FFF2-40B4-BE49-F238E27FC236}">
                  <a16:creationId xmlns:a16="http://schemas.microsoft.com/office/drawing/2014/main" id="{00000000-0008-0000-4500-00000B98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Fator R</a:t>
              </a:r>
            </a:p>
          </xdr:txBody>
        </xdr:sp>
        <xdr:clientData/>
      </xdr:twoCellAnchor>
    </mc:Choice>
    <mc:Fallback/>
  </mc:AlternateContent>
  <xdr:twoCellAnchor editAs="absolute">
    <xdr:from>
      <xdr:col>9</xdr:col>
      <xdr:colOff>285750</xdr:colOff>
      <xdr:row>1</xdr:row>
      <xdr:rowOff>142875</xdr:rowOff>
    </xdr:from>
    <xdr:to>
      <xdr:col>10</xdr:col>
      <xdr:colOff>479925</xdr:colOff>
      <xdr:row>2</xdr:row>
      <xdr:rowOff>13875</xdr:rowOff>
    </xdr:to>
    <xdr:sp macro="" textlink="">
      <xdr:nvSpPr>
        <xdr:cNvPr id="44" name="Retângulo 43">
          <a:hlinkClick xmlns:r="http://schemas.openxmlformats.org/officeDocument/2006/relationships" r:id="rId19"/>
          <a:extLst>
            <a:ext uri="{FF2B5EF4-FFF2-40B4-BE49-F238E27FC236}">
              <a16:creationId xmlns:a16="http://schemas.microsoft.com/office/drawing/2014/main" id="{00000000-0008-0000-4500-00002C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oneCellAnchor>
    <xdr:from>
      <xdr:col>2</xdr:col>
      <xdr:colOff>28575</xdr:colOff>
      <xdr:row>17</xdr:row>
      <xdr:rowOff>247650</xdr:rowOff>
    </xdr:from>
    <xdr:ext cx="12372975" cy="3066160"/>
    <xdr:sp macro="" textlink="">
      <xdr:nvSpPr>
        <xdr:cNvPr id="20" name="CaixaDeTexto 19">
          <a:extLst>
            <a:ext uri="{FF2B5EF4-FFF2-40B4-BE49-F238E27FC236}">
              <a16:creationId xmlns:a16="http://schemas.microsoft.com/office/drawing/2014/main" id="{00000000-0008-0000-4500-000014000000}"/>
            </a:ext>
          </a:extLst>
        </xdr:cNvPr>
        <xdr:cNvSpPr txBox="1"/>
      </xdr:nvSpPr>
      <xdr:spPr>
        <a:xfrm>
          <a:off x="257175" y="7467600"/>
          <a:ext cx="12372975" cy="30661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b="0" i="0">
              <a:solidFill>
                <a:schemeClr val="tx1">
                  <a:lumMod val="50000"/>
                  <a:lumOff val="50000"/>
                </a:schemeClr>
              </a:solidFill>
              <a:effectLst/>
              <a:latin typeface="+mn-lt"/>
              <a:ea typeface="+mn-ea"/>
              <a:cs typeface="+mn-cs"/>
            </a:rPr>
            <a:t>Essa base de cálculo do Fator R está determinada no §24 da lei complementar 123/2006: </a:t>
          </a:r>
        </a:p>
        <a:p>
          <a:endParaRPr lang="pt-BR" sz="1000" b="0" i="0">
            <a:solidFill>
              <a:schemeClr val="tx1">
                <a:lumMod val="50000"/>
                <a:lumOff val="50000"/>
              </a:schemeClr>
            </a:solidFill>
            <a:effectLst/>
            <a:latin typeface="+mn-lt"/>
            <a:ea typeface="+mn-ea"/>
            <a:cs typeface="+mn-cs"/>
          </a:endParaRPr>
        </a:p>
        <a:p>
          <a:r>
            <a:rPr lang="pt-BR" sz="1000" b="0" i="1">
              <a:solidFill>
                <a:schemeClr val="tx1">
                  <a:lumMod val="50000"/>
                  <a:lumOff val="50000"/>
                </a:schemeClr>
              </a:solidFill>
              <a:effectLst/>
              <a:latin typeface="+mn-lt"/>
              <a:ea typeface="+mn-ea"/>
              <a:cs typeface="+mn-cs"/>
            </a:rPr>
            <a:t>§ 24.  Para efeito de aplicação do § 5</a:t>
          </a:r>
          <a:r>
            <a:rPr lang="pt-BR" sz="1000" b="0" i="1" baseline="30000">
              <a:solidFill>
                <a:schemeClr val="tx1">
                  <a:lumMod val="50000"/>
                  <a:lumOff val="50000"/>
                </a:schemeClr>
              </a:solidFill>
              <a:effectLst/>
              <a:latin typeface="+mn-lt"/>
              <a:ea typeface="+mn-ea"/>
              <a:cs typeface="+mn-cs"/>
            </a:rPr>
            <a:t>o</a:t>
          </a:r>
          <a:r>
            <a:rPr lang="pt-BR" sz="1000" b="0" i="1">
              <a:solidFill>
                <a:schemeClr val="tx1">
                  <a:lumMod val="50000"/>
                  <a:lumOff val="50000"/>
                </a:schemeClr>
              </a:solidFill>
              <a:effectLst/>
              <a:latin typeface="+mn-lt"/>
              <a:ea typeface="+mn-ea"/>
              <a:cs typeface="+mn-cs"/>
            </a:rPr>
            <a:t>-K, considera-se folha de salários, incluídos encargos, o montante pago, nos doze meses anteriores ao período de apuração, a título de remunerações a pessoas físicas decorrentes do trabalho, acrescido do montante efetivamente recolhido a título de contribuição patronal previdenciária e FGTS, incluídas as retiradas de pró-labore.</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Além disso, a lei complementa, no §26, com a seguinte orientação:</a:t>
          </a:r>
        </a:p>
        <a:p>
          <a:endParaRPr lang="pt-BR" sz="1000" b="0" i="0">
            <a:solidFill>
              <a:schemeClr val="tx1">
                <a:lumMod val="50000"/>
                <a:lumOff val="50000"/>
              </a:schemeClr>
            </a:solidFill>
            <a:effectLst/>
            <a:latin typeface="+mn-lt"/>
            <a:ea typeface="+mn-ea"/>
            <a:cs typeface="+mn-cs"/>
          </a:endParaRPr>
        </a:p>
        <a:p>
          <a:r>
            <a:rPr lang="pt-BR" sz="1000" b="0" i="1">
              <a:solidFill>
                <a:schemeClr val="tx1">
                  <a:lumMod val="50000"/>
                  <a:lumOff val="50000"/>
                </a:schemeClr>
              </a:solidFill>
              <a:effectLst/>
              <a:latin typeface="+mn-lt"/>
              <a:ea typeface="+mn-ea"/>
              <a:cs typeface="+mn-cs"/>
            </a:rPr>
            <a:t>§ 26.  Não são considerados, para efeito do disposto no § 24, valores pagos a título de aluguéis e de distribuição de lucros</a:t>
          </a:r>
          <a:r>
            <a:rPr lang="pt-BR" sz="1000" b="0" i="0">
              <a:solidFill>
                <a:schemeClr val="tx1">
                  <a:lumMod val="50000"/>
                  <a:lumOff val="50000"/>
                </a:schemeClr>
              </a:solidFill>
              <a:effectLst/>
              <a:latin typeface="+mn-lt"/>
              <a:ea typeface="+mn-ea"/>
              <a:cs typeface="+mn-cs"/>
            </a:rPr>
            <a:t>.</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Ciente disso, veja a fórmula de cálculo do Fator R, lembrando sempre que se trata de valor referentes aos últimos 12 meses do mesmo período a ser apurado:</a:t>
          </a:r>
        </a:p>
        <a:p>
          <a:endParaRPr lang="pt-BR" sz="1000" b="0" i="0">
            <a:solidFill>
              <a:schemeClr val="tx1">
                <a:lumMod val="50000"/>
                <a:lumOff val="50000"/>
              </a:schemeClr>
            </a:solidFill>
            <a:effectLst/>
            <a:latin typeface="+mn-lt"/>
            <a:ea typeface="+mn-ea"/>
            <a:cs typeface="+mn-cs"/>
          </a:endParaRPr>
        </a:p>
        <a:p>
          <a:r>
            <a:rPr lang="pt-BR" sz="1000" b="1" i="0">
              <a:solidFill>
                <a:schemeClr val="tx1">
                  <a:lumMod val="50000"/>
                  <a:lumOff val="50000"/>
                </a:schemeClr>
              </a:solidFill>
              <a:effectLst/>
              <a:latin typeface="+mn-lt"/>
              <a:ea typeface="+mn-ea"/>
              <a:cs typeface="+mn-cs"/>
            </a:rPr>
            <a:t>Fator R = massa salarial / receita bruta</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Aqui, é importante considerar também as regras descritas na </a:t>
          </a:r>
          <a:r>
            <a:rPr lang="pt-BR" sz="1000" b="0" i="0" u="none">
              <a:solidFill>
                <a:schemeClr val="tx1">
                  <a:lumMod val="50000"/>
                  <a:lumOff val="50000"/>
                </a:schemeClr>
              </a:solidFill>
              <a:effectLst/>
              <a:latin typeface="+mn-lt"/>
              <a:ea typeface="+mn-ea"/>
              <a:cs typeface="+mn-cs"/>
            </a:rPr>
            <a:t>resolução</a:t>
          </a:r>
          <a:r>
            <a:rPr lang="pt-BR" sz="1000" b="0" i="0">
              <a:solidFill>
                <a:schemeClr val="tx1">
                  <a:lumMod val="50000"/>
                  <a:lumOff val="50000"/>
                </a:schemeClr>
              </a:solidFill>
              <a:effectLst/>
              <a:latin typeface="+mn-lt"/>
              <a:ea typeface="+mn-ea"/>
              <a:cs typeface="+mn-cs"/>
            </a:rPr>
            <a:t>, que dispõe sobre o Simples Nacional:</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 se a massa salarial for maior que 0 (zero) e a receita bruta igual a 0 (zero), o Fator R será igual a 0,28, ou 28%;</a:t>
          </a:r>
        </a:p>
        <a:p>
          <a:r>
            <a:rPr lang="pt-BR" sz="1000" b="0" i="0">
              <a:solidFill>
                <a:schemeClr val="tx1">
                  <a:lumMod val="50000"/>
                  <a:lumOff val="50000"/>
                </a:schemeClr>
              </a:solidFill>
              <a:effectLst/>
              <a:latin typeface="+mn-lt"/>
              <a:ea typeface="+mn-ea"/>
              <a:cs typeface="+mn-cs"/>
            </a:rPr>
            <a:t>• se a massa salarial for igual a 0 (zero) e a receita bruta maior do que 0 (zero), o Fator R será igual a 0,01, ou 1%;</a:t>
          </a:r>
        </a:p>
        <a:p>
          <a:r>
            <a:rPr lang="pt-BR" sz="1000" b="0" i="0">
              <a:solidFill>
                <a:schemeClr val="tx1">
                  <a:lumMod val="50000"/>
                  <a:lumOff val="50000"/>
                </a:schemeClr>
              </a:solidFill>
              <a:effectLst/>
              <a:latin typeface="+mn-lt"/>
              <a:ea typeface="+mn-ea"/>
              <a:cs typeface="+mn-cs"/>
            </a:rPr>
            <a:t>• se a massa salarial e a receita bruta forem maiores que 0 (zero), o Fator R corresponderá à divisão entre um valor e outro dos últimos 12 meses. </a:t>
          </a:r>
        </a:p>
        <a:p>
          <a:endParaRPr lang="pt-BR" sz="1000">
            <a:solidFill>
              <a:schemeClr val="tx1">
                <a:lumMod val="50000"/>
                <a:lumOff val="50000"/>
              </a:schemeClr>
            </a:solidFill>
          </a:endParaRPr>
        </a:p>
      </xdr:txBody>
    </xdr:sp>
    <xdr:clientData/>
  </xdr:oneCellAnchor>
</xdr:wsDr>
</file>

<file path=xl/drawings/drawing49.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6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6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6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6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6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6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6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6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6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6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6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Simples</a:t>
          </a:r>
        </a:p>
      </xdr:txBody>
    </xdr:sp>
    <xdr:clientData/>
  </xdr:twoCellAnchor>
  <xdr:twoCellAnchor editAs="absolute">
    <xdr:from>
      <xdr:col>5</xdr:col>
      <xdr:colOff>723901</xdr:colOff>
      <xdr:row>2</xdr:row>
      <xdr:rowOff>219075</xdr:rowOff>
    </xdr:from>
    <xdr:to>
      <xdr:col>7</xdr:col>
      <xdr:colOff>572251</xdr:colOff>
      <xdr:row>3</xdr:row>
      <xdr:rowOff>90075</xdr:rowOff>
    </xdr:to>
    <xdr:sp macro="" textlink="">
      <xdr:nvSpPr>
        <xdr:cNvPr id="24" name="Retângulo 23">
          <a:hlinkClick xmlns:r="http://schemas.openxmlformats.org/officeDocument/2006/relationships" r:id="rId13"/>
          <a:extLst>
            <a:ext uri="{FF2B5EF4-FFF2-40B4-BE49-F238E27FC236}">
              <a16:creationId xmlns:a16="http://schemas.microsoft.com/office/drawing/2014/main" id="{00000000-0008-0000-4600-000018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25" name="Retângulo 24">
          <a:hlinkClick xmlns:r="http://schemas.openxmlformats.org/officeDocument/2006/relationships" r:id="rId12"/>
          <a:extLst>
            <a:ext uri="{FF2B5EF4-FFF2-40B4-BE49-F238E27FC236}">
              <a16:creationId xmlns:a16="http://schemas.microsoft.com/office/drawing/2014/main" id="{00000000-0008-0000-4600-000019000000}"/>
            </a:ext>
          </a:extLst>
        </xdr:cNvPr>
        <xdr:cNvSpPr/>
      </xdr:nvSpPr>
      <xdr:spPr>
        <a:xfrm>
          <a:off x="2190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26" name="Retângulo 25">
          <a:hlinkClick xmlns:r="http://schemas.openxmlformats.org/officeDocument/2006/relationships" r:id="rId14"/>
          <a:extLst>
            <a:ext uri="{FF2B5EF4-FFF2-40B4-BE49-F238E27FC236}">
              <a16:creationId xmlns:a16="http://schemas.microsoft.com/office/drawing/2014/main" id="{00000000-0008-0000-4600-00001A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27" name="Retângulo 26">
          <a:hlinkClick xmlns:r="http://schemas.openxmlformats.org/officeDocument/2006/relationships" r:id="rId15"/>
          <a:extLst>
            <a:ext uri="{FF2B5EF4-FFF2-40B4-BE49-F238E27FC236}">
              <a16:creationId xmlns:a16="http://schemas.microsoft.com/office/drawing/2014/main" id="{00000000-0008-0000-4600-00001B000000}"/>
            </a:ext>
          </a:extLst>
        </xdr:cNvPr>
        <xdr:cNvSpPr/>
      </xdr:nvSpPr>
      <xdr:spPr>
        <a:xfrm>
          <a:off x="18954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28" name="Conector reto 27">
          <a:extLst>
            <a:ext uri="{FF2B5EF4-FFF2-40B4-BE49-F238E27FC236}">
              <a16:creationId xmlns:a16="http://schemas.microsoft.com/office/drawing/2014/main" id="{00000000-0008-0000-4600-00001C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29" name="Conector reto 28">
          <a:extLst>
            <a:ext uri="{FF2B5EF4-FFF2-40B4-BE49-F238E27FC236}">
              <a16:creationId xmlns:a16="http://schemas.microsoft.com/office/drawing/2014/main" id="{00000000-0008-0000-4600-00001D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30" name="Conector reto 29">
          <a:extLst>
            <a:ext uri="{FF2B5EF4-FFF2-40B4-BE49-F238E27FC236}">
              <a16:creationId xmlns:a16="http://schemas.microsoft.com/office/drawing/2014/main" id="{00000000-0008-0000-4600-00001E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31" name="Conector reto 30">
          <a:extLst>
            <a:ext uri="{FF2B5EF4-FFF2-40B4-BE49-F238E27FC236}">
              <a16:creationId xmlns:a16="http://schemas.microsoft.com/office/drawing/2014/main" id="{00000000-0008-0000-4600-00001F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32" name="Retângulo 31">
          <a:hlinkClick xmlns:r="http://schemas.openxmlformats.org/officeDocument/2006/relationships" r:id="rId16"/>
          <a:extLst>
            <a:ext uri="{FF2B5EF4-FFF2-40B4-BE49-F238E27FC236}">
              <a16:creationId xmlns:a16="http://schemas.microsoft.com/office/drawing/2014/main" id="{00000000-0008-0000-4600-000020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33" name="Conector reto 32">
          <a:extLst>
            <a:ext uri="{FF2B5EF4-FFF2-40B4-BE49-F238E27FC236}">
              <a16:creationId xmlns:a16="http://schemas.microsoft.com/office/drawing/2014/main" id="{00000000-0008-0000-4600-000021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34" name="Retângulo 33">
          <a:hlinkClick xmlns:r="http://schemas.openxmlformats.org/officeDocument/2006/relationships" r:id="rId17"/>
          <a:extLst>
            <a:ext uri="{FF2B5EF4-FFF2-40B4-BE49-F238E27FC236}">
              <a16:creationId xmlns:a16="http://schemas.microsoft.com/office/drawing/2014/main" id="{00000000-0008-0000-4600-000022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35" name="Conector reto 34">
          <a:extLst>
            <a:ext uri="{FF2B5EF4-FFF2-40B4-BE49-F238E27FC236}">
              <a16:creationId xmlns:a16="http://schemas.microsoft.com/office/drawing/2014/main" id="{00000000-0008-0000-4600-000023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36" name="Conector reto 35">
          <a:extLst>
            <a:ext uri="{FF2B5EF4-FFF2-40B4-BE49-F238E27FC236}">
              <a16:creationId xmlns:a16="http://schemas.microsoft.com/office/drawing/2014/main" id="{00000000-0008-0000-4600-000024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276225</xdr:rowOff>
        </xdr:from>
        <xdr:to>
          <xdr:col>16</xdr:col>
          <xdr:colOff>123825</xdr:colOff>
          <xdr:row>13</xdr:row>
          <xdr:rowOff>247650</xdr:rowOff>
        </xdr:to>
        <xdr:sp macro="" textlink="">
          <xdr:nvSpPr>
            <xdr:cNvPr id="58376" name="Group Box 8" hidden="1">
              <a:extLst>
                <a:ext uri="{63B3BB69-23CF-44E3-9099-C40C66FF867C}">
                  <a14:compatExt spid="_x0000_s58376"/>
                </a:ext>
                <a:ext uri="{FF2B5EF4-FFF2-40B4-BE49-F238E27FC236}">
                  <a16:creationId xmlns:a16="http://schemas.microsoft.com/office/drawing/2014/main" id="{00000000-0008-0000-4600-000008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por Anexo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16</xdr:col>
          <xdr:colOff>123825</xdr:colOff>
          <xdr:row>20</xdr:row>
          <xdr:rowOff>238125</xdr:rowOff>
        </xdr:to>
        <xdr:sp macro="" textlink="">
          <xdr:nvSpPr>
            <xdr:cNvPr id="58378" name="Group Box 10" hidden="1">
              <a:extLst>
                <a:ext uri="{63B3BB69-23CF-44E3-9099-C40C66FF867C}">
                  <a14:compatExt spid="_x0000_s58378"/>
                </a:ext>
                <a:ext uri="{FF2B5EF4-FFF2-40B4-BE49-F238E27FC236}">
                  <a16:creationId xmlns:a16="http://schemas.microsoft.com/office/drawing/2014/main" id="{00000000-0008-0000-4600-00000A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 dos últimos 12 Meses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16</xdr:col>
          <xdr:colOff>123825</xdr:colOff>
          <xdr:row>32</xdr:row>
          <xdr:rowOff>257175</xdr:rowOff>
        </xdr:to>
        <xdr:sp macro="" textlink="">
          <xdr:nvSpPr>
            <xdr:cNvPr id="58379" name="Group Box 11" hidden="1">
              <a:extLst>
                <a:ext uri="{63B3BB69-23CF-44E3-9099-C40C66FF867C}">
                  <a14:compatExt spid="_x0000_s58379"/>
                </a:ext>
                <a:ext uri="{FF2B5EF4-FFF2-40B4-BE49-F238E27FC236}">
                  <a16:creationId xmlns:a16="http://schemas.microsoft.com/office/drawing/2014/main" id="{00000000-0008-0000-4600-00000B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Demonstrativo de Impostos</a:t>
              </a:r>
            </a:p>
          </xdr:txBody>
        </xdr:sp>
        <xdr:clientData/>
      </xdr:twoCellAnchor>
    </mc:Choice>
    <mc:Fallback/>
  </mc:AlternateContent>
  <xdr:twoCellAnchor>
    <xdr:from>
      <xdr:col>14</xdr:col>
      <xdr:colOff>266701</xdr:colOff>
      <xdr:row>2</xdr:row>
      <xdr:rowOff>219075</xdr:rowOff>
    </xdr:from>
    <xdr:to>
      <xdr:col>16</xdr:col>
      <xdr:colOff>115051</xdr:colOff>
      <xdr:row>3</xdr:row>
      <xdr:rowOff>90075</xdr:rowOff>
    </xdr:to>
    <xdr:sp macro="" textlink="">
      <xdr:nvSpPr>
        <xdr:cNvPr id="39" name="Retângulo 38">
          <a:hlinkClick xmlns:r="http://schemas.openxmlformats.org/officeDocument/2006/relationships" r:id="rId18"/>
          <a:extLst>
            <a:ext uri="{FF2B5EF4-FFF2-40B4-BE49-F238E27FC236}">
              <a16:creationId xmlns:a16="http://schemas.microsoft.com/office/drawing/2014/main" id="{00000000-0008-0000-4600-000027000000}"/>
            </a:ext>
          </a:extLst>
        </xdr:cNvPr>
        <xdr:cNvSpPr/>
      </xdr:nvSpPr>
      <xdr:spPr>
        <a:xfrm>
          <a:off x="11087101"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Fator</a:t>
          </a:r>
          <a:r>
            <a:rPr lang="pt-BR" sz="1000" b="0" baseline="0">
              <a:solidFill>
                <a:schemeClr val="tx1">
                  <a:lumMod val="65000"/>
                  <a:lumOff val="35000"/>
                </a:schemeClr>
              </a:solidFill>
            </a:rPr>
            <a:t> R</a:t>
          </a:r>
          <a:endParaRPr lang="pt-BR" sz="1000" b="0">
            <a:solidFill>
              <a:schemeClr val="tx1">
                <a:lumMod val="65000"/>
                <a:lumOff val="35000"/>
              </a:schemeClr>
            </a:solidFill>
          </a:endParaRPr>
        </a:p>
      </xdr:txBody>
    </xdr:sp>
    <xdr:clientData/>
  </xdr:twoCellAnchor>
  <xdr:twoCellAnchor>
    <xdr:from>
      <xdr:col>14</xdr:col>
      <xdr:colOff>228600</xdr:colOff>
      <xdr:row>3</xdr:row>
      <xdr:rowOff>104775</xdr:rowOff>
    </xdr:from>
    <xdr:to>
      <xdr:col>16</xdr:col>
      <xdr:colOff>148950</xdr:colOff>
      <xdr:row>3</xdr:row>
      <xdr:rowOff>104775</xdr:rowOff>
    </xdr:to>
    <xdr:cxnSp macro="">
      <xdr:nvCxnSpPr>
        <xdr:cNvPr id="40" name="Conector reto 39">
          <a:extLst>
            <a:ext uri="{FF2B5EF4-FFF2-40B4-BE49-F238E27FC236}">
              <a16:creationId xmlns:a16="http://schemas.microsoft.com/office/drawing/2014/main" id="{00000000-0008-0000-4600-000028000000}"/>
            </a:ext>
          </a:extLst>
        </xdr:cNvPr>
        <xdr:cNvCxnSpPr/>
      </xdr:nvCxnSpPr>
      <xdr:spPr>
        <a:xfrm>
          <a:off x="11049000" y="1304925"/>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14</xdr:col>
      <xdr:colOff>238126</xdr:colOff>
      <xdr:row>2</xdr:row>
      <xdr:rowOff>219075</xdr:rowOff>
    </xdr:from>
    <xdr:to>
      <xdr:col>14</xdr:col>
      <xdr:colOff>238127</xdr:colOff>
      <xdr:row>3</xdr:row>
      <xdr:rowOff>90075</xdr:rowOff>
    </xdr:to>
    <xdr:cxnSp macro="">
      <xdr:nvCxnSpPr>
        <xdr:cNvPr id="41" name="Conector reto 40">
          <a:extLst>
            <a:ext uri="{FF2B5EF4-FFF2-40B4-BE49-F238E27FC236}">
              <a16:creationId xmlns:a16="http://schemas.microsoft.com/office/drawing/2014/main" id="{00000000-0008-0000-4600-000029000000}"/>
            </a:ext>
          </a:extLst>
        </xdr:cNvPr>
        <xdr:cNvCxnSpPr/>
      </xdr:nvCxnSpPr>
      <xdr:spPr>
        <a:xfrm flipV="1">
          <a:off x="11058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16</xdr:col>
      <xdr:colOff>133351</xdr:colOff>
      <xdr:row>2</xdr:row>
      <xdr:rowOff>219075</xdr:rowOff>
    </xdr:from>
    <xdr:to>
      <xdr:col>16</xdr:col>
      <xdr:colOff>133352</xdr:colOff>
      <xdr:row>3</xdr:row>
      <xdr:rowOff>90075</xdr:rowOff>
    </xdr:to>
    <xdr:cxnSp macro="">
      <xdr:nvCxnSpPr>
        <xdr:cNvPr id="42" name="Conector reto 41">
          <a:extLst>
            <a:ext uri="{FF2B5EF4-FFF2-40B4-BE49-F238E27FC236}">
              <a16:creationId xmlns:a16="http://schemas.microsoft.com/office/drawing/2014/main" id="{00000000-0008-0000-4600-00002A000000}"/>
            </a:ext>
          </a:extLst>
        </xdr:cNvPr>
        <xdr:cNvCxnSpPr/>
      </xdr:nvCxnSpPr>
      <xdr:spPr>
        <a:xfrm flipV="1">
          <a:off x="127254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oneCellAnchor>
    <xdr:from>
      <xdr:col>2</xdr:col>
      <xdr:colOff>590550</xdr:colOff>
      <xdr:row>17</xdr:row>
      <xdr:rowOff>200025</xdr:rowOff>
    </xdr:from>
    <xdr:ext cx="6787820" cy="233205"/>
    <xdr:sp macro="" textlink="">
      <xdr:nvSpPr>
        <xdr:cNvPr id="20" name="CaixaDeTexto 19">
          <a:extLst>
            <a:ext uri="{FF2B5EF4-FFF2-40B4-BE49-F238E27FC236}">
              <a16:creationId xmlns:a16="http://schemas.microsoft.com/office/drawing/2014/main" id="{00000000-0008-0000-4600-000014000000}"/>
            </a:ext>
          </a:extLst>
        </xdr:cNvPr>
        <xdr:cNvSpPr txBox="1"/>
      </xdr:nvSpPr>
      <xdr:spPr>
        <a:xfrm>
          <a:off x="819150" y="6000750"/>
          <a:ext cx="678782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solidFill>
                <a:srgbClr val="FB5A56"/>
              </a:solidFill>
            </a:rPr>
            <a:t>***Atenção: A relação RBT 12 não é a soma de Janeiro a Dezembro, é na verdade a relação de mês</a:t>
          </a:r>
          <a:r>
            <a:rPr lang="pt-BR" sz="900" baseline="0">
              <a:solidFill>
                <a:srgbClr val="FB5A56"/>
              </a:solidFill>
            </a:rPr>
            <a:t> com mês (Jan com Jan, Fev com Fev, etc).</a:t>
          </a:r>
          <a:endParaRPr lang="pt-BR" sz="900">
            <a:solidFill>
              <a:srgbClr val="FB5A56"/>
            </a:solidFill>
          </a:endParaRPr>
        </a:p>
      </xdr:txBody>
    </xdr:sp>
    <xdr:clientData/>
  </xdr:oneCellAnchor>
  <xdr:twoCellAnchor editAs="absolute">
    <xdr:from>
      <xdr:col>10</xdr:col>
      <xdr:colOff>266700</xdr:colOff>
      <xdr:row>1</xdr:row>
      <xdr:rowOff>142875</xdr:rowOff>
    </xdr:from>
    <xdr:to>
      <xdr:col>11</xdr:col>
      <xdr:colOff>460875</xdr:colOff>
      <xdr:row>2</xdr:row>
      <xdr:rowOff>13875</xdr:rowOff>
    </xdr:to>
    <xdr:sp macro="" textlink="">
      <xdr:nvSpPr>
        <xdr:cNvPr id="43" name="Retângulo 42">
          <a:hlinkClick xmlns:r="http://schemas.openxmlformats.org/officeDocument/2006/relationships" r:id="rId19"/>
          <a:extLst>
            <a:ext uri="{FF2B5EF4-FFF2-40B4-BE49-F238E27FC236}">
              <a16:creationId xmlns:a16="http://schemas.microsoft.com/office/drawing/2014/main" id="{00000000-0008-0000-4600-00002B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xdr:from>
      <xdr:col>13</xdr:col>
      <xdr:colOff>666751</xdr:colOff>
      <xdr:row>18</xdr:row>
      <xdr:rowOff>38100</xdr:rowOff>
    </xdr:from>
    <xdr:to>
      <xdr:col>15</xdr:col>
      <xdr:colOff>515101</xdr:colOff>
      <xdr:row>19</xdr:row>
      <xdr:rowOff>13875</xdr:rowOff>
    </xdr:to>
    <xdr:sp macro="" textlink="">
      <xdr:nvSpPr>
        <xdr:cNvPr id="47" name="Retângulo 46">
          <a:hlinkClick xmlns:r="http://schemas.openxmlformats.org/officeDocument/2006/relationships" r:id="rId20"/>
          <a:extLst>
            <a:ext uri="{FF2B5EF4-FFF2-40B4-BE49-F238E27FC236}">
              <a16:creationId xmlns:a16="http://schemas.microsoft.com/office/drawing/2014/main" id="{00000000-0008-0000-4600-00002F000000}"/>
            </a:ext>
          </a:extLst>
        </xdr:cNvPr>
        <xdr:cNvSpPr/>
      </xdr:nvSpPr>
      <xdr:spPr>
        <a:xfrm>
          <a:off x="10601326" y="6115050"/>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Sublimite</a:t>
          </a:r>
          <a:r>
            <a:rPr lang="pt-BR" sz="1000" b="0" baseline="0">
              <a:solidFill>
                <a:schemeClr val="tx1">
                  <a:lumMod val="65000"/>
                  <a:lumOff val="35000"/>
                </a:schemeClr>
              </a:solidFill>
            </a:rPr>
            <a:t> do Simples</a:t>
          </a:r>
          <a:endParaRPr lang="pt-BR" sz="1000" b="0">
            <a:solidFill>
              <a:schemeClr val="tx1">
                <a:lumMod val="65000"/>
                <a:lumOff val="35000"/>
              </a:schemeClr>
            </a:solidFill>
          </a:endParaRPr>
        </a:p>
      </xdr:txBody>
    </xdr:sp>
    <xdr:clientData/>
  </xdr:twoCellAnchor>
  <xdr:twoCellAnchor>
    <xdr:from>
      <xdr:col>13</xdr:col>
      <xdr:colOff>628650</xdr:colOff>
      <xdr:row>19</xdr:row>
      <xdr:rowOff>28575</xdr:rowOff>
    </xdr:from>
    <xdr:to>
      <xdr:col>15</xdr:col>
      <xdr:colOff>549000</xdr:colOff>
      <xdr:row>19</xdr:row>
      <xdr:rowOff>28575</xdr:rowOff>
    </xdr:to>
    <xdr:cxnSp macro="">
      <xdr:nvCxnSpPr>
        <xdr:cNvPr id="48" name="Conector reto 47">
          <a:extLst>
            <a:ext uri="{FF2B5EF4-FFF2-40B4-BE49-F238E27FC236}">
              <a16:creationId xmlns:a16="http://schemas.microsoft.com/office/drawing/2014/main" id="{00000000-0008-0000-4600-000030000000}"/>
            </a:ext>
          </a:extLst>
        </xdr:cNvPr>
        <xdr:cNvCxnSpPr/>
      </xdr:nvCxnSpPr>
      <xdr:spPr>
        <a:xfrm>
          <a:off x="10563225" y="6381750"/>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13</xdr:col>
      <xdr:colOff>638176</xdr:colOff>
      <xdr:row>18</xdr:row>
      <xdr:rowOff>38100</xdr:rowOff>
    </xdr:from>
    <xdr:to>
      <xdr:col>13</xdr:col>
      <xdr:colOff>638177</xdr:colOff>
      <xdr:row>19</xdr:row>
      <xdr:rowOff>13875</xdr:rowOff>
    </xdr:to>
    <xdr:cxnSp macro="">
      <xdr:nvCxnSpPr>
        <xdr:cNvPr id="49" name="Conector reto 48">
          <a:extLst>
            <a:ext uri="{FF2B5EF4-FFF2-40B4-BE49-F238E27FC236}">
              <a16:creationId xmlns:a16="http://schemas.microsoft.com/office/drawing/2014/main" id="{00000000-0008-0000-4600-000031000000}"/>
            </a:ext>
          </a:extLst>
        </xdr:cNvPr>
        <xdr:cNvCxnSpPr/>
      </xdr:nvCxnSpPr>
      <xdr:spPr>
        <a:xfrm flipV="1">
          <a:off x="10572751" y="61150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15</xdr:col>
      <xdr:colOff>533401</xdr:colOff>
      <xdr:row>18</xdr:row>
      <xdr:rowOff>38100</xdr:rowOff>
    </xdr:from>
    <xdr:to>
      <xdr:col>15</xdr:col>
      <xdr:colOff>533402</xdr:colOff>
      <xdr:row>19</xdr:row>
      <xdr:rowOff>13875</xdr:rowOff>
    </xdr:to>
    <xdr:cxnSp macro="">
      <xdr:nvCxnSpPr>
        <xdr:cNvPr id="50" name="Conector reto 49">
          <a:extLst>
            <a:ext uri="{FF2B5EF4-FFF2-40B4-BE49-F238E27FC236}">
              <a16:creationId xmlns:a16="http://schemas.microsoft.com/office/drawing/2014/main" id="{00000000-0008-0000-4600-000032000000}"/>
            </a:ext>
          </a:extLst>
        </xdr:cNvPr>
        <xdr:cNvCxnSpPr/>
      </xdr:nvCxnSpPr>
      <xdr:spPr>
        <a:xfrm flipV="1">
          <a:off x="12239626" y="6115050"/>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oneCellAnchor>
    <xdr:from>
      <xdr:col>10</xdr:col>
      <xdr:colOff>876300</xdr:colOff>
      <xdr:row>18</xdr:row>
      <xdr:rowOff>38100</xdr:rowOff>
    </xdr:from>
    <xdr:ext cx="2517901" cy="248851"/>
    <xdr:sp macro="" textlink="">
      <xdr:nvSpPr>
        <xdr:cNvPr id="37" name="CaixaDeTexto 36">
          <a:extLst>
            <a:ext uri="{FF2B5EF4-FFF2-40B4-BE49-F238E27FC236}">
              <a16:creationId xmlns:a16="http://schemas.microsoft.com/office/drawing/2014/main" id="{00000000-0008-0000-4600-000025000000}"/>
            </a:ext>
          </a:extLst>
        </xdr:cNvPr>
        <xdr:cNvSpPr txBox="1"/>
      </xdr:nvSpPr>
      <xdr:spPr>
        <a:xfrm>
          <a:off x="8153400" y="6115050"/>
          <a:ext cx="251790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00">
              <a:solidFill>
                <a:schemeClr val="tx1">
                  <a:lumMod val="65000"/>
                  <a:lumOff val="35000"/>
                </a:schemeClr>
              </a:solidFill>
            </a:rPr>
            <a:t>Se o RBAA</a:t>
          </a:r>
          <a:r>
            <a:rPr lang="pt-BR" sz="1000" baseline="0">
              <a:solidFill>
                <a:schemeClr val="tx1">
                  <a:lumMod val="65000"/>
                  <a:lumOff val="35000"/>
                </a:schemeClr>
              </a:solidFill>
            </a:rPr>
            <a:t> ultrapassar 3,6mi clique aqui -&gt;</a:t>
          </a:r>
          <a:endParaRPr lang="pt-BR" sz="1000">
            <a:solidFill>
              <a:schemeClr val="tx1">
                <a:lumMod val="65000"/>
                <a:lumOff val="3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3</xdr:col>
          <xdr:colOff>38100</xdr:colOff>
          <xdr:row>12</xdr:row>
          <xdr:rowOff>200025</xdr:rowOff>
        </xdr:from>
        <xdr:to>
          <xdr:col>3</xdr:col>
          <xdr:colOff>581025</xdr:colOff>
          <xdr:row>13</xdr:row>
          <xdr:rowOff>133350</xdr:rowOff>
        </xdr:to>
        <xdr:sp macro="" textlink="">
          <xdr:nvSpPr>
            <xdr:cNvPr id="58380" name="Option Button 12" hidden="1">
              <a:extLst>
                <a:ext uri="{63B3BB69-23CF-44E3-9099-C40C66FF867C}">
                  <a14:compatExt spid="_x0000_s58380"/>
                </a:ext>
                <a:ext uri="{FF2B5EF4-FFF2-40B4-BE49-F238E27FC236}">
                  <a16:creationId xmlns:a16="http://schemas.microsoft.com/office/drawing/2014/main" id="{00000000-0008-0000-4600-00000C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752475</xdr:colOff>
          <xdr:row>12</xdr:row>
          <xdr:rowOff>200025</xdr:rowOff>
        </xdr:from>
        <xdr:to>
          <xdr:col>4</xdr:col>
          <xdr:colOff>409575</xdr:colOff>
          <xdr:row>13</xdr:row>
          <xdr:rowOff>133350</xdr:rowOff>
        </xdr:to>
        <xdr:sp macro="" textlink="">
          <xdr:nvSpPr>
            <xdr:cNvPr id="58381" name="Option Button 13" hidden="1">
              <a:extLst>
                <a:ext uri="{63B3BB69-23CF-44E3-9099-C40C66FF867C}">
                  <a14:compatExt spid="_x0000_s58381"/>
                </a:ext>
                <a:ext uri="{FF2B5EF4-FFF2-40B4-BE49-F238E27FC236}">
                  <a16:creationId xmlns:a16="http://schemas.microsoft.com/office/drawing/2014/main" id="{00000000-0008-0000-4600-00000D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xdr:oneCellAnchor>
    <xdr:from>
      <xdr:col>1</xdr:col>
      <xdr:colOff>85725</xdr:colOff>
      <xdr:row>12</xdr:row>
      <xdr:rowOff>171450</xdr:rowOff>
    </xdr:from>
    <xdr:ext cx="843757" cy="248851"/>
    <xdr:sp macro="" textlink="">
      <xdr:nvSpPr>
        <xdr:cNvPr id="21" name="CaixaDeTexto 20">
          <a:extLst>
            <a:ext uri="{FF2B5EF4-FFF2-40B4-BE49-F238E27FC236}">
              <a16:creationId xmlns:a16="http://schemas.microsoft.com/office/drawing/2014/main" id="{00000000-0008-0000-4600-000015000000}"/>
            </a:ext>
          </a:extLst>
        </xdr:cNvPr>
        <xdr:cNvSpPr txBox="1"/>
      </xdr:nvSpPr>
      <xdr:spPr>
        <a:xfrm>
          <a:off x="200025" y="4486275"/>
          <a:ext cx="84375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75000"/>
                  <a:lumOff val="25000"/>
                </a:schemeClr>
              </a:solidFill>
            </a:rPr>
            <a:t>Tributar</a:t>
          </a:r>
          <a:r>
            <a:rPr lang="pt-BR" sz="1000" baseline="0">
              <a:solidFill>
                <a:schemeClr val="tx1">
                  <a:lumMod val="75000"/>
                  <a:lumOff val="25000"/>
                </a:schemeClr>
              </a:solidFill>
            </a:rPr>
            <a:t> ISS?</a:t>
          </a:r>
          <a:endParaRPr lang="pt-BR" sz="10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1</xdr:col>
          <xdr:colOff>0</xdr:colOff>
          <xdr:row>12</xdr:row>
          <xdr:rowOff>76200</xdr:rowOff>
        </xdr:from>
        <xdr:to>
          <xdr:col>16</xdr:col>
          <xdr:colOff>123825</xdr:colOff>
          <xdr:row>13</xdr:row>
          <xdr:rowOff>238125</xdr:rowOff>
        </xdr:to>
        <xdr:sp macro="" textlink="">
          <xdr:nvSpPr>
            <xdr:cNvPr id="58382" name="Group Box 14" hidden="1">
              <a:extLst>
                <a:ext uri="{63B3BB69-23CF-44E3-9099-C40C66FF867C}">
                  <a14:compatExt spid="_x0000_s58382"/>
                </a:ext>
                <a:ext uri="{FF2B5EF4-FFF2-40B4-BE49-F238E27FC236}">
                  <a16:creationId xmlns:a16="http://schemas.microsoft.com/office/drawing/2014/main" id="{00000000-0008-0000-4600-00000E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76200</xdr:rowOff>
        </xdr:from>
        <xdr:to>
          <xdr:col>16</xdr:col>
          <xdr:colOff>123825</xdr:colOff>
          <xdr:row>13</xdr:row>
          <xdr:rowOff>238125</xdr:rowOff>
        </xdr:to>
        <xdr:sp macro="" textlink="">
          <xdr:nvSpPr>
            <xdr:cNvPr id="58383" name="Group Box 15" hidden="1">
              <a:extLst>
                <a:ext uri="{63B3BB69-23CF-44E3-9099-C40C66FF867C}">
                  <a14:compatExt spid="_x0000_s58383"/>
                </a:ext>
                <a:ext uri="{FF2B5EF4-FFF2-40B4-BE49-F238E27FC236}">
                  <a16:creationId xmlns:a16="http://schemas.microsoft.com/office/drawing/2014/main" id="{00000000-0008-0000-4600-00000FE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8</xdr:col>
      <xdr:colOff>190500</xdr:colOff>
      <xdr:row>12</xdr:row>
      <xdr:rowOff>171450</xdr:rowOff>
    </xdr:from>
    <xdr:ext cx="2663743" cy="248851"/>
    <xdr:sp macro="" textlink="">
      <xdr:nvSpPr>
        <xdr:cNvPr id="54" name="CaixaDeTexto 53">
          <a:extLst>
            <a:ext uri="{FF2B5EF4-FFF2-40B4-BE49-F238E27FC236}">
              <a16:creationId xmlns:a16="http://schemas.microsoft.com/office/drawing/2014/main" id="{00000000-0008-0000-4600-000036000000}"/>
            </a:ext>
          </a:extLst>
        </xdr:cNvPr>
        <xdr:cNvSpPr txBox="1"/>
      </xdr:nvSpPr>
      <xdr:spPr>
        <a:xfrm>
          <a:off x="5695950" y="4486275"/>
          <a:ext cx="266374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75000"/>
                  <a:lumOff val="25000"/>
                </a:schemeClr>
              </a:solidFill>
            </a:rPr>
            <a:t>Tributar</a:t>
          </a:r>
          <a:r>
            <a:rPr lang="pt-BR" sz="1000" baseline="0">
              <a:solidFill>
                <a:schemeClr val="tx1">
                  <a:lumMod val="75000"/>
                  <a:lumOff val="25000"/>
                </a:schemeClr>
              </a:solidFill>
            </a:rPr>
            <a:t> ICMS no Anexo I conforme transporte?</a:t>
          </a:r>
          <a:endParaRPr lang="pt-BR" sz="10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11</xdr:col>
          <xdr:colOff>400050</xdr:colOff>
          <xdr:row>12</xdr:row>
          <xdr:rowOff>190500</xdr:rowOff>
        </xdr:from>
        <xdr:to>
          <xdr:col>12</xdr:col>
          <xdr:colOff>57150</xdr:colOff>
          <xdr:row>13</xdr:row>
          <xdr:rowOff>123825</xdr:rowOff>
        </xdr:to>
        <xdr:sp macro="" textlink="">
          <xdr:nvSpPr>
            <xdr:cNvPr id="58384" name="Option Button 16" hidden="1">
              <a:extLst>
                <a:ext uri="{63B3BB69-23CF-44E3-9099-C40C66FF867C}">
                  <a14:compatExt spid="_x0000_s58384"/>
                </a:ext>
                <a:ext uri="{FF2B5EF4-FFF2-40B4-BE49-F238E27FC236}">
                  <a16:creationId xmlns:a16="http://schemas.microsoft.com/office/drawing/2014/main" id="{00000000-0008-0000-4600-000010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228600</xdr:colOff>
          <xdr:row>12</xdr:row>
          <xdr:rowOff>190500</xdr:rowOff>
        </xdr:from>
        <xdr:to>
          <xdr:col>12</xdr:col>
          <xdr:colOff>771525</xdr:colOff>
          <xdr:row>13</xdr:row>
          <xdr:rowOff>123825</xdr:rowOff>
        </xdr:to>
        <xdr:sp macro="" textlink="">
          <xdr:nvSpPr>
            <xdr:cNvPr id="58385" name="Option Button 17" hidden="1">
              <a:extLst>
                <a:ext uri="{63B3BB69-23CF-44E3-9099-C40C66FF867C}">
                  <a14:compatExt spid="_x0000_s58385"/>
                </a:ext>
                <a:ext uri="{FF2B5EF4-FFF2-40B4-BE49-F238E27FC236}">
                  <a16:creationId xmlns:a16="http://schemas.microsoft.com/office/drawing/2014/main" id="{00000000-0008-0000-4600-000011E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xdr:twoCellAnchor>
    <xdr:from>
      <xdr:col>2</xdr:col>
      <xdr:colOff>533400</xdr:colOff>
      <xdr:row>16</xdr:row>
      <xdr:rowOff>209550</xdr:rowOff>
    </xdr:from>
    <xdr:to>
      <xdr:col>2</xdr:col>
      <xdr:colOff>533400</xdr:colOff>
      <xdr:row>18</xdr:row>
      <xdr:rowOff>76200</xdr:rowOff>
    </xdr:to>
    <xdr:cxnSp macro="">
      <xdr:nvCxnSpPr>
        <xdr:cNvPr id="38" name="Conector de Seta Reta 37">
          <a:extLst>
            <a:ext uri="{FF2B5EF4-FFF2-40B4-BE49-F238E27FC236}">
              <a16:creationId xmlns:a16="http://schemas.microsoft.com/office/drawing/2014/main" id="{00000000-0008-0000-4600-000026000000}"/>
            </a:ext>
          </a:extLst>
        </xdr:cNvPr>
        <xdr:cNvCxnSpPr/>
      </xdr:nvCxnSpPr>
      <xdr:spPr>
        <a:xfrm flipH="1">
          <a:off x="762000" y="5629275"/>
          <a:ext cx="0" cy="523875"/>
        </a:xfrm>
        <a:prstGeom prst="straightConnector1">
          <a:avLst/>
        </a:prstGeom>
        <a:ln>
          <a:solidFill>
            <a:srgbClr val="FB5A5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752475</xdr:colOff>
      <xdr:row>18</xdr:row>
      <xdr:rowOff>114300</xdr:rowOff>
    </xdr:from>
    <xdr:ext cx="3881255" cy="233205"/>
    <xdr:sp macro="" textlink="">
      <xdr:nvSpPr>
        <xdr:cNvPr id="44" name="CaixaDeTexto 43">
          <a:extLst>
            <a:ext uri="{FF2B5EF4-FFF2-40B4-BE49-F238E27FC236}">
              <a16:creationId xmlns:a16="http://schemas.microsoft.com/office/drawing/2014/main" id="{00000000-0008-0000-4600-00002C000000}"/>
            </a:ext>
          </a:extLst>
        </xdr:cNvPr>
        <xdr:cNvSpPr txBox="1"/>
      </xdr:nvSpPr>
      <xdr:spPr>
        <a:xfrm>
          <a:off x="981075" y="6191250"/>
          <a:ext cx="388125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solidFill>
                <a:srgbClr val="FB5A56"/>
              </a:solidFill>
            </a:rPr>
            <a:t>Exemplo:</a:t>
          </a:r>
          <a:r>
            <a:rPr lang="pt-BR" sz="900" baseline="0">
              <a:solidFill>
                <a:srgbClr val="FB5A56"/>
              </a:solidFill>
            </a:rPr>
            <a:t> Faturou R$ 100 mil em Janeiro e RBT 12 de R$ 1,2 milhões em Janeiro</a:t>
          </a:r>
          <a:endParaRPr lang="pt-BR" sz="900">
            <a:solidFill>
              <a:srgbClr val="FB5A56"/>
            </a:solidFill>
          </a:endParaRPr>
        </a:p>
      </xdr:txBody>
    </xdr:sp>
    <xdr:clientData/>
  </xdr:oneCellAnchor>
</xdr:wsDr>
</file>

<file path=xl/drawings/drawing50.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7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7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7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7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7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7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7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Simples</a:t>
          </a:r>
        </a:p>
      </xdr:txBody>
    </xdr:sp>
    <xdr:clientData/>
  </xdr:twoCellAnchor>
  <xdr:twoCellAnchor editAs="absolute">
    <xdr:from>
      <xdr:col>5</xdr:col>
      <xdr:colOff>723901</xdr:colOff>
      <xdr:row>2</xdr:row>
      <xdr:rowOff>219075</xdr:rowOff>
    </xdr:from>
    <xdr:to>
      <xdr:col>7</xdr:col>
      <xdr:colOff>572251</xdr:colOff>
      <xdr:row>3</xdr:row>
      <xdr:rowOff>90075</xdr:rowOff>
    </xdr:to>
    <xdr:sp macro="" textlink="">
      <xdr:nvSpPr>
        <xdr:cNvPr id="38" name="Retângulo 37">
          <a:hlinkClick xmlns:r="http://schemas.openxmlformats.org/officeDocument/2006/relationships" r:id="rId13"/>
          <a:extLst>
            <a:ext uri="{FF2B5EF4-FFF2-40B4-BE49-F238E27FC236}">
              <a16:creationId xmlns:a16="http://schemas.microsoft.com/office/drawing/2014/main" id="{00000000-0008-0000-4700-000026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39" name="Retângulo 38">
          <a:hlinkClick xmlns:r="http://schemas.openxmlformats.org/officeDocument/2006/relationships" r:id="rId12"/>
          <a:extLst>
            <a:ext uri="{FF2B5EF4-FFF2-40B4-BE49-F238E27FC236}">
              <a16:creationId xmlns:a16="http://schemas.microsoft.com/office/drawing/2014/main" id="{00000000-0008-0000-4700-000027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40" name="Retângulo 39">
          <a:hlinkClick xmlns:r="http://schemas.openxmlformats.org/officeDocument/2006/relationships" r:id="rId14"/>
          <a:extLst>
            <a:ext uri="{FF2B5EF4-FFF2-40B4-BE49-F238E27FC236}">
              <a16:creationId xmlns:a16="http://schemas.microsoft.com/office/drawing/2014/main" id="{00000000-0008-0000-4700-000028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41" name="Retângulo 40">
          <a:hlinkClick xmlns:r="http://schemas.openxmlformats.org/officeDocument/2006/relationships" r:id="rId15"/>
          <a:extLst>
            <a:ext uri="{FF2B5EF4-FFF2-40B4-BE49-F238E27FC236}">
              <a16:creationId xmlns:a16="http://schemas.microsoft.com/office/drawing/2014/main" id="{00000000-0008-0000-4700-000029000000}"/>
            </a:ext>
          </a:extLst>
        </xdr:cNvPr>
        <xdr:cNvSpPr/>
      </xdr:nvSpPr>
      <xdr:spPr>
        <a:xfrm>
          <a:off x="18954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42" name="Conector reto 41">
          <a:extLst>
            <a:ext uri="{FF2B5EF4-FFF2-40B4-BE49-F238E27FC236}">
              <a16:creationId xmlns:a16="http://schemas.microsoft.com/office/drawing/2014/main" id="{00000000-0008-0000-4700-00002A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43" name="Conector reto 42">
          <a:extLst>
            <a:ext uri="{FF2B5EF4-FFF2-40B4-BE49-F238E27FC236}">
              <a16:creationId xmlns:a16="http://schemas.microsoft.com/office/drawing/2014/main" id="{00000000-0008-0000-4700-00002B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44" name="Conector reto 43">
          <a:extLst>
            <a:ext uri="{FF2B5EF4-FFF2-40B4-BE49-F238E27FC236}">
              <a16:creationId xmlns:a16="http://schemas.microsoft.com/office/drawing/2014/main" id="{00000000-0008-0000-4700-00002C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45" name="Conector reto 44">
          <a:extLst>
            <a:ext uri="{FF2B5EF4-FFF2-40B4-BE49-F238E27FC236}">
              <a16:creationId xmlns:a16="http://schemas.microsoft.com/office/drawing/2014/main" id="{00000000-0008-0000-4700-00002D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46" name="Retângulo 45">
          <a:hlinkClick xmlns:r="http://schemas.openxmlformats.org/officeDocument/2006/relationships" r:id="rId16"/>
          <a:extLst>
            <a:ext uri="{FF2B5EF4-FFF2-40B4-BE49-F238E27FC236}">
              <a16:creationId xmlns:a16="http://schemas.microsoft.com/office/drawing/2014/main" id="{00000000-0008-0000-4700-00002E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47" name="Conector reto 46">
          <a:extLst>
            <a:ext uri="{FF2B5EF4-FFF2-40B4-BE49-F238E27FC236}">
              <a16:creationId xmlns:a16="http://schemas.microsoft.com/office/drawing/2014/main" id="{00000000-0008-0000-4700-00002F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48" name="Retângulo 47">
          <a:hlinkClick xmlns:r="http://schemas.openxmlformats.org/officeDocument/2006/relationships" r:id="rId17"/>
          <a:extLst>
            <a:ext uri="{FF2B5EF4-FFF2-40B4-BE49-F238E27FC236}">
              <a16:creationId xmlns:a16="http://schemas.microsoft.com/office/drawing/2014/main" id="{00000000-0008-0000-4700-000030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49" name="Conector reto 48">
          <a:extLst>
            <a:ext uri="{FF2B5EF4-FFF2-40B4-BE49-F238E27FC236}">
              <a16:creationId xmlns:a16="http://schemas.microsoft.com/office/drawing/2014/main" id="{00000000-0008-0000-4700-000031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50" name="Conector reto 49">
          <a:extLst>
            <a:ext uri="{FF2B5EF4-FFF2-40B4-BE49-F238E27FC236}">
              <a16:creationId xmlns:a16="http://schemas.microsoft.com/office/drawing/2014/main" id="{00000000-0008-0000-4700-000032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276225</xdr:rowOff>
        </xdr:from>
        <xdr:to>
          <xdr:col>16</xdr:col>
          <xdr:colOff>123825</xdr:colOff>
          <xdr:row>13</xdr:row>
          <xdr:rowOff>247650</xdr:rowOff>
        </xdr:to>
        <xdr:sp macro="" textlink="">
          <xdr:nvSpPr>
            <xdr:cNvPr id="93188" name="Group Box 4" hidden="1">
              <a:extLst>
                <a:ext uri="{63B3BB69-23CF-44E3-9099-C40C66FF867C}">
                  <a14:compatExt spid="_x0000_s93188"/>
                </a:ext>
                <a:ext uri="{FF2B5EF4-FFF2-40B4-BE49-F238E27FC236}">
                  <a16:creationId xmlns:a16="http://schemas.microsoft.com/office/drawing/2014/main" id="{00000000-0008-0000-4700-000004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por Anexo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16</xdr:col>
          <xdr:colOff>123825</xdr:colOff>
          <xdr:row>25</xdr:row>
          <xdr:rowOff>228600</xdr:rowOff>
        </xdr:to>
        <xdr:sp macro="" textlink="">
          <xdr:nvSpPr>
            <xdr:cNvPr id="93189" name="Group Box 5" hidden="1">
              <a:extLst>
                <a:ext uri="{63B3BB69-23CF-44E3-9099-C40C66FF867C}">
                  <a14:compatExt spid="_x0000_s93189"/>
                </a:ext>
                <a:ext uri="{FF2B5EF4-FFF2-40B4-BE49-F238E27FC236}">
                  <a16:creationId xmlns:a16="http://schemas.microsoft.com/office/drawing/2014/main" id="{00000000-0008-0000-4700-0000056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Demonstrativo de Impostos</a:t>
              </a:r>
            </a:p>
          </xdr:txBody>
        </xdr:sp>
        <xdr:clientData/>
      </xdr:twoCellAnchor>
    </mc:Choice>
    <mc:Fallback/>
  </mc:AlternateContent>
  <xdr:twoCellAnchor>
    <xdr:from>
      <xdr:col>14</xdr:col>
      <xdr:colOff>266701</xdr:colOff>
      <xdr:row>2</xdr:row>
      <xdr:rowOff>219075</xdr:rowOff>
    </xdr:from>
    <xdr:to>
      <xdr:col>16</xdr:col>
      <xdr:colOff>115051</xdr:colOff>
      <xdr:row>3</xdr:row>
      <xdr:rowOff>90075</xdr:rowOff>
    </xdr:to>
    <xdr:sp macro="" textlink="">
      <xdr:nvSpPr>
        <xdr:cNvPr id="35" name="Retângulo 34">
          <a:hlinkClick xmlns:r="http://schemas.openxmlformats.org/officeDocument/2006/relationships" r:id="rId18"/>
          <a:extLst>
            <a:ext uri="{FF2B5EF4-FFF2-40B4-BE49-F238E27FC236}">
              <a16:creationId xmlns:a16="http://schemas.microsoft.com/office/drawing/2014/main" id="{00000000-0008-0000-4700-000023000000}"/>
            </a:ext>
          </a:extLst>
        </xdr:cNvPr>
        <xdr:cNvSpPr/>
      </xdr:nvSpPr>
      <xdr:spPr>
        <a:xfrm>
          <a:off x="11087101"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Fator</a:t>
          </a:r>
          <a:r>
            <a:rPr lang="pt-BR" sz="1000" b="0" baseline="0">
              <a:solidFill>
                <a:schemeClr val="tx1">
                  <a:lumMod val="65000"/>
                  <a:lumOff val="35000"/>
                </a:schemeClr>
              </a:solidFill>
            </a:rPr>
            <a:t> R</a:t>
          </a:r>
          <a:endParaRPr lang="pt-BR" sz="1000" b="0">
            <a:solidFill>
              <a:schemeClr val="tx1">
                <a:lumMod val="65000"/>
                <a:lumOff val="35000"/>
              </a:schemeClr>
            </a:solidFill>
          </a:endParaRPr>
        </a:p>
      </xdr:txBody>
    </xdr:sp>
    <xdr:clientData/>
  </xdr:twoCellAnchor>
  <xdr:twoCellAnchor>
    <xdr:from>
      <xdr:col>14</xdr:col>
      <xdr:colOff>228600</xdr:colOff>
      <xdr:row>3</xdr:row>
      <xdr:rowOff>104775</xdr:rowOff>
    </xdr:from>
    <xdr:to>
      <xdr:col>16</xdr:col>
      <xdr:colOff>148950</xdr:colOff>
      <xdr:row>3</xdr:row>
      <xdr:rowOff>104775</xdr:rowOff>
    </xdr:to>
    <xdr:cxnSp macro="">
      <xdr:nvCxnSpPr>
        <xdr:cNvPr id="36" name="Conector reto 35">
          <a:extLst>
            <a:ext uri="{FF2B5EF4-FFF2-40B4-BE49-F238E27FC236}">
              <a16:creationId xmlns:a16="http://schemas.microsoft.com/office/drawing/2014/main" id="{00000000-0008-0000-4700-000024000000}"/>
            </a:ext>
          </a:extLst>
        </xdr:cNvPr>
        <xdr:cNvCxnSpPr/>
      </xdr:nvCxnSpPr>
      <xdr:spPr>
        <a:xfrm>
          <a:off x="11049000" y="1304925"/>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14</xdr:col>
      <xdr:colOff>238126</xdr:colOff>
      <xdr:row>2</xdr:row>
      <xdr:rowOff>219075</xdr:rowOff>
    </xdr:from>
    <xdr:to>
      <xdr:col>14</xdr:col>
      <xdr:colOff>238127</xdr:colOff>
      <xdr:row>3</xdr:row>
      <xdr:rowOff>90075</xdr:rowOff>
    </xdr:to>
    <xdr:cxnSp macro="">
      <xdr:nvCxnSpPr>
        <xdr:cNvPr id="37" name="Conector reto 36">
          <a:extLst>
            <a:ext uri="{FF2B5EF4-FFF2-40B4-BE49-F238E27FC236}">
              <a16:creationId xmlns:a16="http://schemas.microsoft.com/office/drawing/2014/main" id="{00000000-0008-0000-4700-000025000000}"/>
            </a:ext>
          </a:extLst>
        </xdr:cNvPr>
        <xdr:cNvCxnSpPr/>
      </xdr:nvCxnSpPr>
      <xdr:spPr>
        <a:xfrm flipV="1">
          <a:off x="11058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16</xdr:col>
      <xdr:colOff>133351</xdr:colOff>
      <xdr:row>2</xdr:row>
      <xdr:rowOff>219075</xdr:rowOff>
    </xdr:from>
    <xdr:to>
      <xdr:col>16</xdr:col>
      <xdr:colOff>133352</xdr:colOff>
      <xdr:row>3</xdr:row>
      <xdr:rowOff>90075</xdr:rowOff>
    </xdr:to>
    <xdr:cxnSp macro="">
      <xdr:nvCxnSpPr>
        <xdr:cNvPr id="51" name="Conector reto 50">
          <a:extLst>
            <a:ext uri="{FF2B5EF4-FFF2-40B4-BE49-F238E27FC236}">
              <a16:creationId xmlns:a16="http://schemas.microsoft.com/office/drawing/2014/main" id="{00000000-0008-0000-4700-000033000000}"/>
            </a:ext>
          </a:extLst>
        </xdr:cNvPr>
        <xdr:cNvCxnSpPr/>
      </xdr:nvCxnSpPr>
      <xdr:spPr>
        <a:xfrm flipV="1">
          <a:off x="127254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10</xdr:col>
      <xdr:colOff>266700</xdr:colOff>
      <xdr:row>1</xdr:row>
      <xdr:rowOff>142875</xdr:rowOff>
    </xdr:from>
    <xdr:to>
      <xdr:col>11</xdr:col>
      <xdr:colOff>460875</xdr:colOff>
      <xdr:row>2</xdr:row>
      <xdr:rowOff>13875</xdr:rowOff>
    </xdr:to>
    <xdr:sp macro="" textlink="">
      <xdr:nvSpPr>
        <xdr:cNvPr id="52" name="Retângulo 51">
          <a:hlinkClick xmlns:r="http://schemas.openxmlformats.org/officeDocument/2006/relationships" r:id="rId19"/>
          <a:extLst>
            <a:ext uri="{FF2B5EF4-FFF2-40B4-BE49-F238E27FC236}">
              <a16:creationId xmlns:a16="http://schemas.microsoft.com/office/drawing/2014/main" id="{00000000-0008-0000-4700-000034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66675</xdr:colOff>
          <xdr:row>12</xdr:row>
          <xdr:rowOff>152400</xdr:rowOff>
        </xdr:from>
        <xdr:to>
          <xdr:col>3</xdr:col>
          <xdr:colOff>209550</xdr:colOff>
          <xdr:row>13</xdr:row>
          <xdr:rowOff>85725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47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Tributar ISS</a:t>
              </a:r>
            </a:p>
          </xdr:txBody>
        </xdr:sp>
        <xdr:clientData/>
      </xdr:twoCellAnchor>
    </mc:Choice>
    <mc:Fallback/>
  </mc:AlternateContent>
</xdr:wsDr>
</file>

<file path=xl/drawings/drawing51.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8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8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8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8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8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8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8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Simples</a:t>
          </a:r>
        </a:p>
      </xdr:txBody>
    </xdr:sp>
    <xdr:clientData/>
  </xdr:twoCellAnchor>
  <xdr:twoCellAnchor editAs="absolute">
    <xdr:from>
      <xdr:col>5</xdr:col>
      <xdr:colOff>723901</xdr:colOff>
      <xdr:row>2</xdr:row>
      <xdr:rowOff>219075</xdr:rowOff>
    </xdr:from>
    <xdr:to>
      <xdr:col>7</xdr:col>
      <xdr:colOff>572251</xdr:colOff>
      <xdr:row>3</xdr:row>
      <xdr:rowOff>90075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4800-000015000000}"/>
            </a:ext>
          </a:extLst>
        </xdr:cNvPr>
        <xdr:cNvSpPr/>
      </xdr:nvSpPr>
      <xdr:spPr>
        <a:xfrm>
          <a:off x="35718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Receitas</a:t>
          </a:r>
          <a:r>
            <a:rPr lang="pt-BR" sz="1000" b="0" baseline="0">
              <a:solidFill>
                <a:schemeClr val="bg1"/>
              </a:solidFill>
            </a:rPr>
            <a:t> Monofásicas</a:t>
          </a:r>
          <a:endParaRPr lang="pt-BR" sz="1000" b="0">
            <a:solidFill>
              <a:schemeClr val="bg1"/>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22" name="Retângulo 21">
          <a:hlinkClick xmlns:r="http://schemas.openxmlformats.org/officeDocument/2006/relationships" r:id="rId12"/>
          <a:extLst>
            <a:ext uri="{FF2B5EF4-FFF2-40B4-BE49-F238E27FC236}">
              <a16:creationId xmlns:a16="http://schemas.microsoft.com/office/drawing/2014/main" id="{00000000-0008-0000-4800-000016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23" name="Retângulo 22">
          <a:hlinkClick xmlns:r="http://schemas.openxmlformats.org/officeDocument/2006/relationships" r:id="rId14"/>
          <a:extLst>
            <a:ext uri="{FF2B5EF4-FFF2-40B4-BE49-F238E27FC236}">
              <a16:creationId xmlns:a16="http://schemas.microsoft.com/office/drawing/2014/main" id="{00000000-0008-0000-4800-000017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24" name="Retângulo 23">
          <a:hlinkClick xmlns:r="http://schemas.openxmlformats.org/officeDocument/2006/relationships" r:id="rId15"/>
          <a:extLst>
            <a:ext uri="{FF2B5EF4-FFF2-40B4-BE49-F238E27FC236}">
              <a16:creationId xmlns:a16="http://schemas.microsoft.com/office/drawing/2014/main" id="{00000000-0008-0000-4800-000018000000}"/>
            </a:ext>
          </a:extLst>
        </xdr:cNvPr>
        <xdr:cNvSpPr/>
      </xdr:nvSpPr>
      <xdr:spPr>
        <a:xfrm>
          <a:off x="18954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25" name="Conector reto 24">
          <a:extLst>
            <a:ext uri="{FF2B5EF4-FFF2-40B4-BE49-F238E27FC236}">
              <a16:creationId xmlns:a16="http://schemas.microsoft.com/office/drawing/2014/main" id="{00000000-0008-0000-4800-000019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26" name="Conector reto 25">
          <a:extLst>
            <a:ext uri="{FF2B5EF4-FFF2-40B4-BE49-F238E27FC236}">
              <a16:creationId xmlns:a16="http://schemas.microsoft.com/office/drawing/2014/main" id="{00000000-0008-0000-4800-00001A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27" name="Conector reto 26">
          <a:extLst>
            <a:ext uri="{FF2B5EF4-FFF2-40B4-BE49-F238E27FC236}">
              <a16:creationId xmlns:a16="http://schemas.microsoft.com/office/drawing/2014/main" id="{00000000-0008-0000-4800-00001B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28" name="Conector reto 27">
          <a:extLst>
            <a:ext uri="{FF2B5EF4-FFF2-40B4-BE49-F238E27FC236}">
              <a16:creationId xmlns:a16="http://schemas.microsoft.com/office/drawing/2014/main" id="{00000000-0008-0000-4800-00001C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29" name="Retângulo 28">
          <a:hlinkClick xmlns:r="http://schemas.openxmlformats.org/officeDocument/2006/relationships" r:id="rId16"/>
          <a:extLst>
            <a:ext uri="{FF2B5EF4-FFF2-40B4-BE49-F238E27FC236}">
              <a16:creationId xmlns:a16="http://schemas.microsoft.com/office/drawing/2014/main" id="{00000000-0008-0000-4800-00001D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30" name="Conector reto 29">
          <a:extLst>
            <a:ext uri="{FF2B5EF4-FFF2-40B4-BE49-F238E27FC236}">
              <a16:creationId xmlns:a16="http://schemas.microsoft.com/office/drawing/2014/main" id="{00000000-0008-0000-4800-00001E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31" name="Retângulo 30">
          <a:hlinkClick xmlns:r="http://schemas.openxmlformats.org/officeDocument/2006/relationships" r:id="rId17"/>
          <a:extLst>
            <a:ext uri="{FF2B5EF4-FFF2-40B4-BE49-F238E27FC236}">
              <a16:creationId xmlns:a16="http://schemas.microsoft.com/office/drawing/2014/main" id="{00000000-0008-0000-4800-00001F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32" name="Conector reto 31">
          <a:extLst>
            <a:ext uri="{FF2B5EF4-FFF2-40B4-BE49-F238E27FC236}">
              <a16:creationId xmlns:a16="http://schemas.microsoft.com/office/drawing/2014/main" id="{00000000-0008-0000-4800-000020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33" name="Conector reto 32">
          <a:extLst>
            <a:ext uri="{FF2B5EF4-FFF2-40B4-BE49-F238E27FC236}">
              <a16:creationId xmlns:a16="http://schemas.microsoft.com/office/drawing/2014/main" id="{00000000-0008-0000-4800-000021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16</xdr:col>
          <xdr:colOff>123825</xdr:colOff>
          <xdr:row>13</xdr:row>
          <xdr:rowOff>238125</xdr:rowOff>
        </xdr:to>
        <xdr:sp macro="" textlink="">
          <xdr:nvSpPr>
            <xdr:cNvPr id="94211" name="Group Box 3" hidden="1">
              <a:extLst>
                <a:ext uri="{63B3BB69-23CF-44E3-9099-C40C66FF867C}">
                  <a14:compatExt spid="_x0000_s94211"/>
                </a:ext>
                <a:ext uri="{FF2B5EF4-FFF2-40B4-BE49-F238E27FC236}">
                  <a16:creationId xmlns:a16="http://schemas.microsoft.com/office/drawing/2014/main" id="{00000000-0008-0000-4800-0000037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por Anexo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16</xdr:col>
          <xdr:colOff>123825</xdr:colOff>
          <xdr:row>25</xdr:row>
          <xdr:rowOff>247650</xdr:rowOff>
        </xdr:to>
        <xdr:sp macro="" textlink="">
          <xdr:nvSpPr>
            <xdr:cNvPr id="94212" name="Group Box 4" hidden="1">
              <a:extLst>
                <a:ext uri="{63B3BB69-23CF-44E3-9099-C40C66FF867C}">
                  <a14:compatExt spid="_x0000_s94212"/>
                </a:ext>
                <a:ext uri="{FF2B5EF4-FFF2-40B4-BE49-F238E27FC236}">
                  <a16:creationId xmlns:a16="http://schemas.microsoft.com/office/drawing/2014/main" id="{00000000-0008-0000-4800-0000047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Demonstrativo de Impostos</a:t>
              </a:r>
            </a:p>
          </xdr:txBody>
        </xdr:sp>
        <xdr:clientData/>
      </xdr:twoCellAnchor>
    </mc:Choice>
    <mc:Fallback/>
  </mc:AlternateContent>
  <xdr:twoCellAnchor>
    <xdr:from>
      <xdr:col>14</xdr:col>
      <xdr:colOff>266701</xdr:colOff>
      <xdr:row>2</xdr:row>
      <xdr:rowOff>219075</xdr:rowOff>
    </xdr:from>
    <xdr:to>
      <xdr:col>16</xdr:col>
      <xdr:colOff>115051</xdr:colOff>
      <xdr:row>3</xdr:row>
      <xdr:rowOff>90075</xdr:rowOff>
    </xdr:to>
    <xdr:sp macro="" textlink="">
      <xdr:nvSpPr>
        <xdr:cNvPr id="35" name="Retângulo 34">
          <a:hlinkClick xmlns:r="http://schemas.openxmlformats.org/officeDocument/2006/relationships" r:id="rId18"/>
          <a:extLst>
            <a:ext uri="{FF2B5EF4-FFF2-40B4-BE49-F238E27FC236}">
              <a16:creationId xmlns:a16="http://schemas.microsoft.com/office/drawing/2014/main" id="{00000000-0008-0000-4800-000023000000}"/>
            </a:ext>
          </a:extLst>
        </xdr:cNvPr>
        <xdr:cNvSpPr/>
      </xdr:nvSpPr>
      <xdr:spPr>
        <a:xfrm>
          <a:off x="11087101"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Fator</a:t>
          </a:r>
          <a:r>
            <a:rPr lang="pt-BR" sz="1000" b="0" baseline="0">
              <a:solidFill>
                <a:schemeClr val="tx1">
                  <a:lumMod val="65000"/>
                  <a:lumOff val="35000"/>
                </a:schemeClr>
              </a:solidFill>
            </a:rPr>
            <a:t> R</a:t>
          </a:r>
          <a:endParaRPr lang="pt-BR" sz="1000" b="0">
            <a:solidFill>
              <a:schemeClr val="tx1">
                <a:lumMod val="65000"/>
                <a:lumOff val="35000"/>
              </a:schemeClr>
            </a:solidFill>
          </a:endParaRPr>
        </a:p>
      </xdr:txBody>
    </xdr:sp>
    <xdr:clientData/>
  </xdr:twoCellAnchor>
  <xdr:twoCellAnchor>
    <xdr:from>
      <xdr:col>14</xdr:col>
      <xdr:colOff>228600</xdr:colOff>
      <xdr:row>3</xdr:row>
      <xdr:rowOff>104775</xdr:rowOff>
    </xdr:from>
    <xdr:to>
      <xdr:col>16</xdr:col>
      <xdr:colOff>148950</xdr:colOff>
      <xdr:row>3</xdr:row>
      <xdr:rowOff>104775</xdr:rowOff>
    </xdr:to>
    <xdr:cxnSp macro="">
      <xdr:nvCxnSpPr>
        <xdr:cNvPr id="36" name="Conector reto 35">
          <a:extLst>
            <a:ext uri="{FF2B5EF4-FFF2-40B4-BE49-F238E27FC236}">
              <a16:creationId xmlns:a16="http://schemas.microsoft.com/office/drawing/2014/main" id="{00000000-0008-0000-4800-000024000000}"/>
            </a:ext>
          </a:extLst>
        </xdr:cNvPr>
        <xdr:cNvCxnSpPr/>
      </xdr:nvCxnSpPr>
      <xdr:spPr>
        <a:xfrm>
          <a:off x="11049000" y="1304925"/>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14</xdr:col>
      <xdr:colOff>238126</xdr:colOff>
      <xdr:row>2</xdr:row>
      <xdr:rowOff>219075</xdr:rowOff>
    </xdr:from>
    <xdr:to>
      <xdr:col>14</xdr:col>
      <xdr:colOff>238127</xdr:colOff>
      <xdr:row>3</xdr:row>
      <xdr:rowOff>90075</xdr:rowOff>
    </xdr:to>
    <xdr:cxnSp macro="">
      <xdr:nvCxnSpPr>
        <xdr:cNvPr id="37" name="Conector reto 36">
          <a:extLst>
            <a:ext uri="{FF2B5EF4-FFF2-40B4-BE49-F238E27FC236}">
              <a16:creationId xmlns:a16="http://schemas.microsoft.com/office/drawing/2014/main" id="{00000000-0008-0000-4800-000025000000}"/>
            </a:ext>
          </a:extLst>
        </xdr:cNvPr>
        <xdr:cNvCxnSpPr/>
      </xdr:nvCxnSpPr>
      <xdr:spPr>
        <a:xfrm flipV="1">
          <a:off x="11058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16</xdr:col>
      <xdr:colOff>133351</xdr:colOff>
      <xdr:row>2</xdr:row>
      <xdr:rowOff>219075</xdr:rowOff>
    </xdr:from>
    <xdr:to>
      <xdr:col>16</xdr:col>
      <xdr:colOff>133352</xdr:colOff>
      <xdr:row>3</xdr:row>
      <xdr:rowOff>90075</xdr:rowOff>
    </xdr:to>
    <xdr:cxnSp macro="">
      <xdr:nvCxnSpPr>
        <xdr:cNvPr id="38" name="Conector reto 37">
          <a:extLst>
            <a:ext uri="{FF2B5EF4-FFF2-40B4-BE49-F238E27FC236}">
              <a16:creationId xmlns:a16="http://schemas.microsoft.com/office/drawing/2014/main" id="{00000000-0008-0000-4800-000026000000}"/>
            </a:ext>
          </a:extLst>
        </xdr:cNvPr>
        <xdr:cNvCxnSpPr/>
      </xdr:nvCxnSpPr>
      <xdr:spPr>
        <a:xfrm flipV="1">
          <a:off x="127254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10</xdr:col>
      <xdr:colOff>266700</xdr:colOff>
      <xdr:row>1</xdr:row>
      <xdr:rowOff>142875</xdr:rowOff>
    </xdr:from>
    <xdr:to>
      <xdr:col>11</xdr:col>
      <xdr:colOff>460875</xdr:colOff>
      <xdr:row>2</xdr:row>
      <xdr:rowOff>13875</xdr:rowOff>
    </xdr:to>
    <xdr:sp macro="" textlink="">
      <xdr:nvSpPr>
        <xdr:cNvPr id="39" name="Retângulo 38">
          <a:hlinkClick xmlns:r="http://schemas.openxmlformats.org/officeDocument/2006/relationships" r:id="rId19"/>
          <a:extLst>
            <a:ext uri="{FF2B5EF4-FFF2-40B4-BE49-F238E27FC236}">
              <a16:creationId xmlns:a16="http://schemas.microsoft.com/office/drawing/2014/main" id="{00000000-0008-0000-4800-000027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66675</xdr:colOff>
          <xdr:row>12</xdr:row>
          <xdr:rowOff>152400</xdr:rowOff>
        </xdr:from>
        <xdr:to>
          <xdr:col>3</xdr:col>
          <xdr:colOff>209550</xdr:colOff>
          <xdr:row>13</xdr:row>
          <xdr:rowOff>85725</xdr:rowOff>
        </xdr:to>
        <xdr:sp macro="" textlink="">
          <xdr:nvSpPr>
            <xdr:cNvPr id="94213" name="Check Box 5" hidden="1">
              <a:extLst>
                <a:ext uri="{63B3BB69-23CF-44E3-9099-C40C66FF867C}">
                  <a14:compatExt spid="_x0000_s94213"/>
                </a:ext>
                <a:ext uri="{FF2B5EF4-FFF2-40B4-BE49-F238E27FC236}">
                  <a16:creationId xmlns:a16="http://schemas.microsoft.com/office/drawing/2014/main" id="{00000000-0008-0000-4800-000005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Tributar ISS</a:t>
              </a:r>
            </a:p>
          </xdr:txBody>
        </xdr:sp>
        <xdr:clientData/>
      </xdr:twoCellAnchor>
    </mc:Choice>
    <mc:Fallback/>
  </mc:AlternateContent>
</xdr:wsDr>
</file>

<file path=xl/drawings/drawing52.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9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9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9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9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9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9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9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Simples</a:t>
          </a:r>
        </a:p>
      </xdr:txBody>
    </xdr:sp>
    <xdr:clientData/>
  </xdr:twoCellAnchor>
  <xdr:twoCellAnchor editAs="absolute">
    <xdr:from>
      <xdr:col>5</xdr:col>
      <xdr:colOff>723901</xdr:colOff>
      <xdr:row>2</xdr:row>
      <xdr:rowOff>219075</xdr:rowOff>
    </xdr:from>
    <xdr:to>
      <xdr:col>7</xdr:col>
      <xdr:colOff>572251</xdr:colOff>
      <xdr:row>3</xdr:row>
      <xdr:rowOff>90075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4900-000015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22" name="Retângulo 21">
          <a:hlinkClick xmlns:r="http://schemas.openxmlformats.org/officeDocument/2006/relationships" r:id="rId12"/>
          <a:extLst>
            <a:ext uri="{FF2B5EF4-FFF2-40B4-BE49-F238E27FC236}">
              <a16:creationId xmlns:a16="http://schemas.microsoft.com/office/drawing/2014/main" id="{00000000-0008-0000-4900-000016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23" name="Retângulo 22">
          <a:hlinkClick xmlns:r="http://schemas.openxmlformats.org/officeDocument/2006/relationships" r:id="rId14"/>
          <a:extLst>
            <a:ext uri="{FF2B5EF4-FFF2-40B4-BE49-F238E27FC236}">
              <a16:creationId xmlns:a16="http://schemas.microsoft.com/office/drawing/2014/main" id="{00000000-0008-0000-4900-000017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24" name="Retângulo 23">
          <a:hlinkClick xmlns:r="http://schemas.openxmlformats.org/officeDocument/2006/relationships" r:id="rId15"/>
          <a:extLst>
            <a:ext uri="{FF2B5EF4-FFF2-40B4-BE49-F238E27FC236}">
              <a16:creationId xmlns:a16="http://schemas.microsoft.com/office/drawing/2014/main" id="{00000000-0008-0000-4900-000018000000}"/>
            </a:ext>
          </a:extLst>
        </xdr:cNvPr>
        <xdr:cNvSpPr/>
      </xdr:nvSpPr>
      <xdr:spPr>
        <a:xfrm>
          <a:off x="18954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25" name="Conector reto 24">
          <a:extLst>
            <a:ext uri="{FF2B5EF4-FFF2-40B4-BE49-F238E27FC236}">
              <a16:creationId xmlns:a16="http://schemas.microsoft.com/office/drawing/2014/main" id="{00000000-0008-0000-4900-000019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26" name="Conector reto 25">
          <a:extLst>
            <a:ext uri="{FF2B5EF4-FFF2-40B4-BE49-F238E27FC236}">
              <a16:creationId xmlns:a16="http://schemas.microsoft.com/office/drawing/2014/main" id="{00000000-0008-0000-4900-00001A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27" name="Conector reto 26">
          <a:extLst>
            <a:ext uri="{FF2B5EF4-FFF2-40B4-BE49-F238E27FC236}">
              <a16:creationId xmlns:a16="http://schemas.microsoft.com/office/drawing/2014/main" id="{00000000-0008-0000-4900-00001B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28" name="Conector reto 27">
          <a:extLst>
            <a:ext uri="{FF2B5EF4-FFF2-40B4-BE49-F238E27FC236}">
              <a16:creationId xmlns:a16="http://schemas.microsoft.com/office/drawing/2014/main" id="{00000000-0008-0000-4900-00001C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29" name="Retângulo 28">
          <a:hlinkClick xmlns:r="http://schemas.openxmlformats.org/officeDocument/2006/relationships" r:id="rId16"/>
          <a:extLst>
            <a:ext uri="{FF2B5EF4-FFF2-40B4-BE49-F238E27FC236}">
              <a16:creationId xmlns:a16="http://schemas.microsoft.com/office/drawing/2014/main" id="{00000000-0008-0000-4900-00001D000000}"/>
            </a:ext>
          </a:extLst>
        </xdr:cNvPr>
        <xdr:cNvSpPr/>
      </xdr:nvSpPr>
      <xdr:spPr>
        <a:xfrm>
          <a:off x="52482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a:t>
          </a:r>
          <a:r>
            <a:rPr lang="pt-BR" sz="1000" b="0" baseline="0">
              <a:solidFill>
                <a:schemeClr val="bg1"/>
              </a:solidFill>
            </a:rPr>
            <a:t> ST &amp; Monofásicas</a:t>
          </a:r>
          <a:endParaRPr lang="pt-BR" sz="1000" b="0">
            <a:solidFill>
              <a:schemeClr val="bg1"/>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30" name="Conector reto 29">
          <a:extLst>
            <a:ext uri="{FF2B5EF4-FFF2-40B4-BE49-F238E27FC236}">
              <a16:creationId xmlns:a16="http://schemas.microsoft.com/office/drawing/2014/main" id="{00000000-0008-0000-4900-00001E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31" name="Retângulo 30">
          <a:hlinkClick xmlns:r="http://schemas.openxmlformats.org/officeDocument/2006/relationships" r:id="rId17"/>
          <a:extLst>
            <a:ext uri="{FF2B5EF4-FFF2-40B4-BE49-F238E27FC236}">
              <a16:creationId xmlns:a16="http://schemas.microsoft.com/office/drawing/2014/main" id="{00000000-0008-0000-4900-00001F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32" name="Conector reto 31">
          <a:extLst>
            <a:ext uri="{FF2B5EF4-FFF2-40B4-BE49-F238E27FC236}">
              <a16:creationId xmlns:a16="http://schemas.microsoft.com/office/drawing/2014/main" id="{00000000-0008-0000-4900-000020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33" name="Conector reto 32">
          <a:extLst>
            <a:ext uri="{FF2B5EF4-FFF2-40B4-BE49-F238E27FC236}">
              <a16:creationId xmlns:a16="http://schemas.microsoft.com/office/drawing/2014/main" id="{00000000-0008-0000-4900-000021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276225</xdr:rowOff>
        </xdr:from>
        <xdr:to>
          <xdr:col>16</xdr:col>
          <xdr:colOff>123825</xdr:colOff>
          <xdr:row>13</xdr:row>
          <xdr:rowOff>228600</xdr:rowOff>
        </xdr:to>
        <xdr:sp macro="" textlink="">
          <xdr:nvSpPr>
            <xdr:cNvPr id="95234" name="Group Box 2" hidden="1">
              <a:extLst>
                <a:ext uri="{63B3BB69-23CF-44E3-9099-C40C66FF867C}">
                  <a14:compatExt spid="_x0000_s95234"/>
                </a:ext>
                <a:ext uri="{FF2B5EF4-FFF2-40B4-BE49-F238E27FC236}">
                  <a16:creationId xmlns:a16="http://schemas.microsoft.com/office/drawing/2014/main" id="{00000000-0008-0000-4900-0000027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por Anexo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16</xdr:col>
          <xdr:colOff>123825</xdr:colOff>
          <xdr:row>25</xdr:row>
          <xdr:rowOff>285750</xdr:rowOff>
        </xdr:to>
        <xdr:sp macro="" textlink="">
          <xdr:nvSpPr>
            <xdr:cNvPr id="95235" name="Group Box 3" hidden="1">
              <a:extLst>
                <a:ext uri="{63B3BB69-23CF-44E3-9099-C40C66FF867C}">
                  <a14:compatExt spid="_x0000_s95235"/>
                </a:ext>
                <a:ext uri="{FF2B5EF4-FFF2-40B4-BE49-F238E27FC236}">
                  <a16:creationId xmlns:a16="http://schemas.microsoft.com/office/drawing/2014/main" id="{00000000-0008-0000-4900-0000037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Demonstrativo de Impostos</a:t>
              </a:r>
            </a:p>
          </xdr:txBody>
        </xdr:sp>
        <xdr:clientData/>
      </xdr:twoCellAnchor>
    </mc:Choice>
    <mc:Fallback/>
  </mc:AlternateContent>
  <xdr:twoCellAnchor>
    <xdr:from>
      <xdr:col>14</xdr:col>
      <xdr:colOff>266701</xdr:colOff>
      <xdr:row>2</xdr:row>
      <xdr:rowOff>219075</xdr:rowOff>
    </xdr:from>
    <xdr:to>
      <xdr:col>16</xdr:col>
      <xdr:colOff>115051</xdr:colOff>
      <xdr:row>3</xdr:row>
      <xdr:rowOff>90075</xdr:rowOff>
    </xdr:to>
    <xdr:sp macro="" textlink="">
      <xdr:nvSpPr>
        <xdr:cNvPr id="35" name="Retângulo 34">
          <a:hlinkClick xmlns:r="http://schemas.openxmlformats.org/officeDocument/2006/relationships" r:id="rId18"/>
          <a:extLst>
            <a:ext uri="{FF2B5EF4-FFF2-40B4-BE49-F238E27FC236}">
              <a16:creationId xmlns:a16="http://schemas.microsoft.com/office/drawing/2014/main" id="{00000000-0008-0000-4900-000023000000}"/>
            </a:ext>
          </a:extLst>
        </xdr:cNvPr>
        <xdr:cNvSpPr/>
      </xdr:nvSpPr>
      <xdr:spPr>
        <a:xfrm>
          <a:off x="11087101"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Fator</a:t>
          </a:r>
          <a:r>
            <a:rPr lang="pt-BR" sz="1000" b="0" baseline="0">
              <a:solidFill>
                <a:schemeClr val="tx1">
                  <a:lumMod val="65000"/>
                  <a:lumOff val="35000"/>
                </a:schemeClr>
              </a:solidFill>
            </a:rPr>
            <a:t> R</a:t>
          </a:r>
          <a:endParaRPr lang="pt-BR" sz="1000" b="0">
            <a:solidFill>
              <a:schemeClr val="tx1">
                <a:lumMod val="65000"/>
                <a:lumOff val="35000"/>
              </a:schemeClr>
            </a:solidFill>
          </a:endParaRPr>
        </a:p>
      </xdr:txBody>
    </xdr:sp>
    <xdr:clientData/>
  </xdr:twoCellAnchor>
  <xdr:twoCellAnchor>
    <xdr:from>
      <xdr:col>14</xdr:col>
      <xdr:colOff>228600</xdr:colOff>
      <xdr:row>3</xdr:row>
      <xdr:rowOff>104775</xdr:rowOff>
    </xdr:from>
    <xdr:to>
      <xdr:col>16</xdr:col>
      <xdr:colOff>148950</xdr:colOff>
      <xdr:row>3</xdr:row>
      <xdr:rowOff>104775</xdr:rowOff>
    </xdr:to>
    <xdr:cxnSp macro="">
      <xdr:nvCxnSpPr>
        <xdr:cNvPr id="36" name="Conector reto 35">
          <a:extLst>
            <a:ext uri="{FF2B5EF4-FFF2-40B4-BE49-F238E27FC236}">
              <a16:creationId xmlns:a16="http://schemas.microsoft.com/office/drawing/2014/main" id="{00000000-0008-0000-4900-000024000000}"/>
            </a:ext>
          </a:extLst>
        </xdr:cNvPr>
        <xdr:cNvCxnSpPr/>
      </xdr:nvCxnSpPr>
      <xdr:spPr>
        <a:xfrm>
          <a:off x="11049000" y="1304925"/>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14</xdr:col>
      <xdr:colOff>238126</xdr:colOff>
      <xdr:row>2</xdr:row>
      <xdr:rowOff>219075</xdr:rowOff>
    </xdr:from>
    <xdr:to>
      <xdr:col>14</xdr:col>
      <xdr:colOff>238127</xdr:colOff>
      <xdr:row>3</xdr:row>
      <xdr:rowOff>90075</xdr:rowOff>
    </xdr:to>
    <xdr:cxnSp macro="">
      <xdr:nvCxnSpPr>
        <xdr:cNvPr id="37" name="Conector reto 36">
          <a:extLst>
            <a:ext uri="{FF2B5EF4-FFF2-40B4-BE49-F238E27FC236}">
              <a16:creationId xmlns:a16="http://schemas.microsoft.com/office/drawing/2014/main" id="{00000000-0008-0000-4900-000025000000}"/>
            </a:ext>
          </a:extLst>
        </xdr:cNvPr>
        <xdr:cNvCxnSpPr/>
      </xdr:nvCxnSpPr>
      <xdr:spPr>
        <a:xfrm flipV="1">
          <a:off x="11058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16</xdr:col>
      <xdr:colOff>133351</xdr:colOff>
      <xdr:row>2</xdr:row>
      <xdr:rowOff>219075</xdr:rowOff>
    </xdr:from>
    <xdr:to>
      <xdr:col>16</xdr:col>
      <xdr:colOff>133352</xdr:colOff>
      <xdr:row>3</xdr:row>
      <xdr:rowOff>90075</xdr:rowOff>
    </xdr:to>
    <xdr:cxnSp macro="">
      <xdr:nvCxnSpPr>
        <xdr:cNvPr id="38" name="Conector reto 37">
          <a:extLst>
            <a:ext uri="{FF2B5EF4-FFF2-40B4-BE49-F238E27FC236}">
              <a16:creationId xmlns:a16="http://schemas.microsoft.com/office/drawing/2014/main" id="{00000000-0008-0000-4900-000026000000}"/>
            </a:ext>
          </a:extLst>
        </xdr:cNvPr>
        <xdr:cNvCxnSpPr/>
      </xdr:nvCxnSpPr>
      <xdr:spPr>
        <a:xfrm flipV="1">
          <a:off x="127254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10</xdr:col>
      <xdr:colOff>266700</xdr:colOff>
      <xdr:row>1</xdr:row>
      <xdr:rowOff>142875</xdr:rowOff>
    </xdr:from>
    <xdr:to>
      <xdr:col>11</xdr:col>
      <xdr:colOff>460875</xdr:colOff>
      <xdr:row>2</xdr:row>
      <xdr:rowOff>13875</xdr:rowOff>
    </xdr:to>
    <xdr:sp macro="" textlink="">
      <xdr:nvSpPr>
        <xdr:cNvPr id="39" name="Retângulo 38">
          <a:hlinkClick xmlns:r="http://schemas.openxmlformats.org/officeDocument/2006/relationships" r:id="rId19"/>
          <a:extLst>
            <a:ext uri="{FF2B5EF4-FFF2-40B4-BE49-F238E27FC236}">
              <a16:creationId xmlns:a16="http://schemas.microsoft.com/office/drawing/2014/main" id="{00000000-0008-0000-4900-000027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mc:AlternateContent xmlns:mc="http://schemas.openxmlformats.org/markup-compatibility/2006">
    <mc:Choice xmlns:a14="http://schemas.microsoft.com/office/drawing/2010/main" Requires="a14">
      <xdr:twoCellAnchor editAs="oneCell">
        <xdr:from>
          <xdr:col>1</xdr:col>
          <xdr:colOff>66675</xdr:colOff>
          <xdr:row>12</xdr:row>
          <xdr:rowOff>152400</xdr:rowOff>
        </xdr:from>
        <xdr:to>
          <xdr:col>3</xdr:col>
          <xdr:colOff>209550</xdr:colOff>
          <xdr:row>13</xdr:row>
          <xdr:rowOff>85725</xdr:rowOff>
        </xdr:to>
        <xdr:sp macro="" textlink="">
          <xdr:nvSpPr>
            <xdr:cNvPr id="95236" name="Check Box 4" hidden="1">
              <a:extLst>
                <a:ext uri="{63B3BB69-23CF-44E3-9099-C40C66FF867C}">
                  <a14:compatExt spid="_x0000_s95236"/>
                </a:ext>
                <a:ext uri="{FF2B5EF4-FFF2-40B4-BE49-F238E27FC236}">
                  <a16:creationId xmlns:a16="http://schemas.microsoft.com/office/drawing/2014/main" id="{00000000-0008-0000-4900-000004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Tributar ISS</a:t>
              </a:r>
            </a:p>
          </xdr:txBody>
        </xdr:sp>
        <xdr:clientData/>
      </xdr:twoCellAnchor>
    </mc:Choice>
    <mc:Fallback/>
  </mc:AlternateContent>
</xdr:wsDr>
</file>

<file path=xl/drawings/drawing53.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A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A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A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A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A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A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A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Simples</a:t>
          </a:r>
        </a:p>
      </xdr:txBody>
    </xdr:sp>
    <xdr:clientData/>
  </xdr:twoCellAnchor>
  <xdr:twoCellAnchor editAs="absolute">
    <xdr:from>
      <xdr:col>5</xdr:col>
      <xdr:colOff>723901</xdr:colOff>
      <xdr:row>2</xdr:row>
      <xdr:rowOff>219075</xdr:rowOff>
    </xdr:from>
    <xdr:to>
      <xdr:col>7</xdr:col>
      <xdr:colOff>572251</xdr:colOff>
      <xdr:row>3</xdr:row>
      <xdr:rowOff>90075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4A00-000015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22" name="Retângulo 21">
          <a:hlinkClick xmlns:r="http://schemas.openxmlformats.org/officeDocument/2006/relationships" r:id="rId12"/>
          <a:extLst>
            <a:ext uri="{FF2B5EF4-FFF2-40B4-BE49-F238E27FC236}">
              <a16:creationId xmlns:a16="http://schemas.microsoft.com/office/drawing/2014/main" id="{00000000-0008-0000-4A00-000016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23" name="Retângulo 22">
          <a:hlinkClick xmlns:r="http://schemas.openxmlformats.org/officeDocument/2006/relationships" r:id="rId14"/>
          <a:extLst>
            <a:ext uri="{FF2B5EF4-FFF2-40B4-BE49-F238E27FC236}">
              <a16:creationId xmlns:a16="http://schemas.microsoft.com/office/drawing/2014/main" id="{00000000-0008-0000-4A00-000017000000}"/>
            </a:ext>
          </a:extLst>
        </xdr:cNvPr>
        <xdr:cNvSpPr/>
      </xdr:nvSpPr>
      <xdr:spPr>
        <a:xfrm>
          <a:off x="86010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24" name="Retângulo 23">
          <a:hlinkClick xmlns:r="http://schemas.openxmlformats.org/officeDocument/2006/relationships" r:id="rId15"/>
          <a:extLst>
            <a:ext uri="{FF2B5EF4-FFF2-40B4-BE49-F238E27FC236}">
              <a16:creationId xmlns:a16="http://schemas.microsoft.com/office/drawing/2014/main" id="{00000000-0008-0000-4A00-000018000000}"/>
            </a:ext>
          </a:extLst>
        </xdr:cNvPr>
        <xdr:cNvSpPr/>
      </xdr:nvSpPr>
      <xdr:spPr>
        <a:xfrm>
          <a:off x="18954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25" name="Conector reto 24">
          <a:extLst>
            <a:ext uri="{FF2B5EF4-FFF2-40B4-BE49-F238E27FC236}">
              <a16:creationId xmlns:a16="http://schemas.microsoft.com/office/drawing/2014/main" id="{00000000-0008-0000-4A00-000019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26" name="Conector reto 25">
          <a:extLst>
            <a:ext uri="{FF2B5EF4-FFF2-40B4-BE49-F238E27FC236}">
              <a16:creationId xmlns:a16="http://schemas.microsoft.com/office/drawing/2014/main" id="{00000000-0008-0000-4A00-00001A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27" name="Conector reto 26">
          <a:extLst>
            <a:ext uri="{FF2B5EF4-FFF2-40B4-BE49-F238E27FC236}">
              <a16:creationId xmlns:a16="http://schemas.microsoft.com/office/drawing/2014/main" id="{00000000-0008-0000-4A00-00001B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28" name="Conector reto 27">
          <a:extLst>
            <a:ext uri="{FF2B5EF4-FFF2-40B4-BE49-F238E27FC236}">
              <a16:creationId xmlns:a16="http://schemas.microsoft.com/office/drawing/2014/main" id="{00000000-0008-0000-4A00-00001C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29" name="Retângulo 28">
          <a:hlinkClick xmlns:r="http://schemas.openxmlformats.org/officeDocument/2006/relationships" r:id="rId16"/>
          <a:extLst>
            <a:ext uri="{FF2B5EF4-FFF2-40B4-BE49-F238E27FC236}">
              <a16:creationId xmlns:a16="http://schemas.microsoft.com/office/drawing/2014/main" id="{00000000-0008-0000-4A00-00001D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30" name="Conector reto 29">
          <a:extLst>
            <a:ext uri="{FF2B5EF4-FFF2-40B4-BE49-F238E27FC236}">
              <a16:creationId xmlns:a16="http://schemas.microsoft.com/office/drawing/2014/main" id="{00000000-0008-0000-4A00-00001E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31" name="Retângulo 30">
          <a:hlinkClick xmlns:r="http://schemas.openxmlformats.org/officeDocument/2006/relationships" r:id="rId17"/>
          <a:extLst>
            <a:ext uri="{FF2B5EF4-FFF2-40B4-BE49-F238E27FC236}">
              <a16:creationId xmlns:a16="http://schemas.microsoft.com/office/drawing/2014/main" id="{00000000-0008-0000-4A00-00001F000000}"/>
            </a:ext>
          </a:extLst>
        </xdr:cNvPr>
        <xdr:cNvSpPr/>
      </xdr:nvSpPr>
      <xdr:spPr>
        <a:xfrm>
          <a:off x="69246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Receita</a:t>
          </a:r>
          <a:r>
            <a:rPr lang="pt-BR" sz="1000" b="0" baseline="0">
              <a:solidFill>
                <a:schemeClr val="bg1"/>
              </a:solidFill>
            </a:rPr>
            <a:t> Isentas</a:t>
          </a:r>
          <a:endParaRPr lang="pt-BR" sz="1000" b="0">
            <a:solidFill>
              <a:schemeClr val="bg1"/>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32" name="Conector reto 31">
          <a:extLst>
            <a:ext uri="{FF2B5EF4-FFF2-40B4-BE49-F238E27FC236}">
              <a16:creationId xmlns:a16="http://schemas.microsoft.com/office/drawing/2014/main" id="{00000000-0008-0000-4A00-000020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33" name="Conector reto 32">
          <a:extLst>
            <a:ext uri="{FF2B5EF4-FFF2-40B4-BE49-F238E27FC236}">
              <a16:creationId xmlns:a16="http://schemas.microsoft.com/office/drawing/2014/main" id="{00000000-0008-0000-4A00-000021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276225</xdr:rowOff>
        </xdr:from>
        <xdr:to>
          <xdr:col>16</xdr:col>
          <xdr:colOff>123825</xdr:colOff>
          <xdr:row>13</xdr:row>
          <xdr:rowOff>228600</xdr:rowOff>
        </xdr:to>
        <xdr:sp macro="" textlink="">
          <xdr:nvSpPr>
            <xdr:cNvPr id="96258" name="Group Box 2" hidden="1">
              <a:extLst>
                <a:ext uri="{63B3BB69-23CF-44E3-9099-C40C66FF867C}">
                  <a14:compatExt spid="_x0000_s96258"/>
                </a:ext>
                <a:ext uri="{FF2B5EF4-FFF2-40B4-BE49-F238E27FC236}">
                  <a16:creationId xmlns:a16="http://schemas.microsoft.com/office/drawing/2014/main" id="{00000000-0008-0000-4A00-0000027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por Anexo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16</xdr:col>
          <xdr:colOff>123825</xdr:colOff>
          <xdr:row>25</xdr:row>
          <xdr:rowOff>247650</xdr:rowOff>
        </xdr:to>
        <xdr:sp macro="" textlink="">
          <xdr:nvSpPr>
            <xdr:cNvPr id="96259" name="Group Box 3" hidden="1">
              <a:extLst>
                <a:ext uri="{63B3BB69-23CF-44E3-9099-C40C66FF867C}">
                  <a14:compatExt spid="_x0000_s96259"/>
                </a:ext>
                <a:ext uri="{FF2B5EF4-FFF2-40B4-BE49-F238E27FC236}">
                  <a16:creationId xmlns:a16="http://schemas.microsoft.com/office/drawing/2014/main" id="{00000000-0008-0000-4A00-0000037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Demonstrativo de Impostos</a:t>
              </a:r>
            </a:p>
          </xdr:txBody>
        </xdr:sp>
        <xdr:clientData/>
      </xdr:twoCellAnchor>
    </mc:Choice>
    <mc:Fallback/>
  </mc:AlternateContent>
  <xdr:twoCellAnchor>
    <xdr:from>
      <xdr:col>14</xdr:col>
      <xdr:colOff>266701</xdr:colOff>
      <xdr:row>2</xdr:row>
      <xdr:rowOff>219075</xdr:rowOff>
    </xdr:from>
    <xdr:to>
      <xdr:col>16</xdr:col>
      <xdr:colOff>115051</xdr:colOff>
      <xdr:row>3</xdr:row>
      <xdr:rowOff>90075</xdr:rowOff>
    </xdr:to>
    <xdr:sp macro="" textlink="">
      <xdr:nvSpPr>
        <xdr:cNvPr id="39" name="Retângulo 38">
          <a:hlinkClick xmlns:r="http://schemas.openxmlformats.org/officeDocument/2006/relationships" r:id="rId18"/>
          <a:extLst>
            <a:ext uri="{FF2B5EF4-FFF2-40B4-BE49-F238E27FC236}">
              <a16:creationId xmlns:a16="http://schemas.microsoft.com/office/drawing/2014/main" id="{00000000-0008-0000-4A00-000027000000}"/>
            </a:ext>
          </a:extLst>
        </xdr:cNvPr>
        <xdr:cNvSpPr/>
      </xdr:nvSpPr>
      <xdr:spPr>
        <a:xfrm>
          <a:off x="11087101"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Fator</a:t>
          </a:r>
          <a:r>
            <a:rPr lang="pt-BR" sz="1000" b="0" baseline="0">
              <a:solidFill>
                <a:schemeClr val="tx1">
                  <a:lumMod val="65000"/>
                  <a:lumOff val="35000"/>
                </a:schemeClr>
              </a:solidFill>
            </a:rPr>
            <a:t> R</a:t>
          </a:r>
          <a:endParaRPr lang="pt-BR" sz="1000" b="0">
            <a:solidFill>
              <a:schemeClr val="tx1">
                <a:lumMod val="65000"/>
                <a:lumOff val="35000"/>
              </a:schemeClr>
            </a:solidFill>
          </a:endParaRPr>
        </a:p>
      </xdr:txBody>
    </xdr:sp>
    <xdr:clientData/>
  </xdr:twoCellAnchor>
  <xdr:twoCellAnchor>
    <xdr:from>
      <xdr:col>14</xdr:col>
      <xdr:colOff>228600</xdr:colOff>
      <xdr:row>3</xdr:row>
      <xdr:rowOff>104775</xdr:rowOff>
    </xdr:from>
    <xdr:to>
      <xdr:col>16</xdr:col>
      <xdr:colOff>148950</xdr:colOff>
      <xdr:row>3</xdr:row>
      <xdr:rowOff>104775</xdr:rowOff>
    </xdr:to>
    <xdr:cxnSp macro="">
      <xdr:nvCxnSpPr>
        <xdr:cNvPr id="40" name="Conector reto 39">
          <a:extLst>
            <a:ext uri="{FF2B5EF4-FFF2-40B4-BE49-F238E27FC236}">
              <a16:creationId xmlns:a16="http://schemas.microsoft.com/office/drawing/2014/main" id="{00000000-0008-0000-4A00-000028000000}"/>
            </a:ext>
          </a:extLst>
        </xdr:cNvPr>
        <xdr:cNvCxnSpPr/>
      </xdr:nvCxnSpPr>
      <xdr:spPr>
        <a:xfrm>
          <a:off x="11049000" y="1304925"/>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14</xdr:col>
      <xdr:colOff>238126</xdr:colOff>
      <xdr:row>2</xdr:row>
      <xdr:rowOff>219075</xdr:rowOff>
    </xdr:from>
    <xdr:to>
      <xdr:col>14</xdr:col>
      <xdr:colOff>238127</xdr:colOff>
      <xdr:row>3</xdr:row>
      <xdr:rowOff>90075</xdr:rowOff>
    </xdr:to>
    <xdr:cxnSp macro="">
      <xdr:nvCxnSpPr>
        <xdr:cNvPr id="41" name="Conector reto 40">
          <a:extLst>
            <a:ext uri="{FF2B5EF4-FFF2-40B4-BE49-F238E27FC236}">
              <a16:creationId xmlns:a16="http://schemas.microsoft.com/office/drawing/2014/main" id="{00000000-0008-0000-4A00-000029000000}"/>
            </a:ext>
          </a:extLst>
        </xdr:cNvPr>
        <xdr:cNvCxnSpPr/>
      </xdr:nvCxnSpPr>
      <xdr:spPr>
        <a:xfrm flipV="1">
          <a:off x="11058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16</xdr:col>
      <xdr:colOff>133351</xdr:colOff>
      <xdr:row>2</xdr:row>
      <xdr:rowOff>219075</xdr:rowOff>
    </xdr:from>
    <xdr:to>
      <xdr:col>16</xdr:col>
      <xdr:colOff>133352</xdr:colOff>
      <xdr:row>3</xdr:row>
      <xdr:rowOff>90075</xdr:rowOff>
    </xdr:to>
    <xdr:cxnSp macro="">
      <xdr:nvCxnSpPr>
        <xdr:cNvPr id="42" name="Conector reto 41">
          <a:extLst>
            <a:ext uri="{FF2B5EF4-FFF2-40B4-BE49-F238E27FC236}">
              <a16:creationId xmlns:a16="http://schemas.microsoft.com/office/drawing/2014/main" id="{00000000-0008-0000-4A00-00002A000000}"/>
            </a:ext>
          </a:extLst>
        </xdr:cNvPr>
        <xdr:cNvCxnSpPr/>
      </xdr:nvCxnSpPr>
      <xdr:spPr>
        <a:xfrm flipV="1">
          <a:off x="127254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10</xdr:col>
      <xdr:colOff>266700</xdr:colOff>
      <xdr:row>1</xdr:row>
      <xdr:rowOff>142875</xdr:rowOff>
    </xdr:from>
    <xdr:to>
      <xdr:col>11</xdr:col>
      <xdr:colOff>460875</xdr:colOff>
      <xdr:row>2</xdr:row>
      <xdr:rowOff>13875</xdr:rowOff>
    </xdr:to>
    <xdr:sp macro="" textlink="">
      <xdr:nvSpPr>
        <xdr:cNvPr id="43" name="Retângulo 42">
          <a:hlinkClick xmlns:r="http://schemas.openxmlformats.org/officeDocument/2006/relationships" r:id="rId19"/>
          <a:extLst>
            <a:ext uri="{FF2B5EF4-FFF2-40B4-BE49-F238E27FC236}">
              <a16:creationId xmlns:a16="http://schemas.microsoft.com/office/drawing/2014/main" id="{00000000-0008-0000-4A00-00002B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wsDr>
</file>

<file path=xl/drawings/drawing54.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B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B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B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B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B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B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B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B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B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B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B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B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B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B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B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B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B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B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Simples</a:t>
          </a:r>
        </a:p>
      </xdr:txBody>
    </xdr:sp>
    <xdr:clientData/>
  </xdr:twoCellAnchor>
  <xdr:twoCellAnchor editAs="absolute">
    <xdr:from>
      <xdr:col>5</xdr:col>
      <xdr:colOff>723901</xdr:colOff>
      <xdr:row>2</xdr:row>
      <xdr:rowOff>219075</xdr:rowOff>
    </xdr:from>
    <xdr:to>
      <xdr:col>7</xdr:col>
      <xdr:colOff>572251</xdr:colOff>
      <xdr:row>3</xdr:row>
      <xdr:rowOff>90075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4B00-000015000000}"/>
            </a:ext>
          </a:extLst>
        </xdr:cNvPr>
        <xdr:cNvSpPr/>
      </xdr:nvSpPr>
      <xdr:spPr>
        <a:xfrm>
          <a:off x="35718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a:t>
          </a:r>
          <a:r>
            <a:rPr lang="pt-BR" sz="1000" baseline="0">
              <a:solidFill>
                <a:schemeClr val="tx1">
                  <a:lumMod val="65000"/>
                  <a:lumOff val="35000"/>
                </a:schemeClr>
              </a:solidFill>
            </a:rPr>
            <a:t> Monofásicas</a:t>
          </a:r>
          <a:endParaRPr lang="pt-BR" sz="1000">
            <a:solidFill>
              <a:schemeClr val="tx1">
                <a:lumMod val="65000"/>
                <a:lumOff val="35000"/>
              </a:schemeClr>
            </a:solidFill>
          </a:endParaRPr>
        </a:p>
      </xdr:txBody>
    </xdr:sp>
    <xdr:clientData/>
  </xdr:twoCellAnchor>
  <xdr:twoCellAnchor editAs="absolute">
    <xdr:from>
      <xdr:col>1</xdr:col>
      <xdr:colOff>104776</xdr:colOff>
      <xdr:row>2</xdr:row>
      <xdr:rowOff>219075</xdr:rowOff>
    </xdr:from>
    <xdr:to>
      <xdr:col>3</xdr:col>
      <xdr:colOff>762751</xdr:colOff>
      <xdr:row>3</xdr:row>
      <xdr:rowOff>90075</xdr:rowOff>
    </xdr:to>
    <xdr:sp macro="" textlink="">
      <xdr:nvSpPr>
        <xdr:cNvPr id="22" name="Retângulo 21">
          <a:hlinkClick xmlns:r="http://schemas.openxmlformats.org/officeDocument/2006/relationships" r:id="rId12"/>
          <a:extLst>
            <a:ext uri="{FF2B5EF4-FFF2-40B4-BE49-F238E27FC236}">
              <a16:creationId xmlns:a16="http://schemas.microsoft.com/office/drawing/2014/main" id="{00000000-0008-0000-4B00-000016000000}"/>
            </a:ext>
          </a:extLst>
        </xdr:cNvPr>
        <xdr:cNvSpPr/>
      </xdr:nvSpPr>
      <xdr:spPr>
        <a:xfrm>
          <a:off x="2190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Receitas Tributadas</a:t>
          </a:r>
        </a:p>
      </xdr:txBody>
    </xdr:sp>
    <xdr:clientData/>
  </xdr:twoCellAnchor>
  <xdr:twoCellAnchor editAs="absolute">
    <xdr:from>
      <xdr:col>11</xdr:col>
      <xdr:colOff>438151</xdr:colOff>
      <xdr:row>2</xdr:row>
      <xdr:rowOff>219075</xdr:rowOff>
    </xdr:from>
    <xdr:to>
      <xdr:col>13</xdr:col>
      <xdr:colOff>286501</xdr:colOff>
      <xdr:row>3</xdr:row>
      <xdr:rowOff>90075</xdr:rowOff>
    </xdr:to>
    <xdr:sp macro="" textlink="">
      <xdr:nvSpPr>
        <xdr:cNvPr id="23" name="Retângulo 22">
          <a:hlinkClick xmlns:r="http://schemas.openxmlformats.org/officeDocument/2006/relationships" r:id="rId14"/>
          <a:extLst>
            <a:ext uri="{FF2B5EF4-FFF2-40B4-BE49-F238E27FC236}">
              <a16:creationId xmlns:a16="http://schemas.microsoft.com/office/drawing/2014/main" id="{00000000-0008-0000-4B00-000017000000}"/>
            </a:ext>
          </a:extLst>
        </xdr:cNvPr>
        <xdr:cNvSpPr/>
      </xdr:nvSpPr>
      <xdr:spPr>
        <a:xfrm>
          <a:off x="8601076" y="1038225"/>
          <a:ext cx="162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Consolidado</a:t>
          </a:r>
        </a:p>
      </xdr:txBody>
    </xdr:sp>
    <xdr:clientData/>
  </xdr:twoCellAnchor>
  <xdr:twoCellAnchor editAs="absolute">
    <xdr:from>
      <xdr:col>3</xdr:col>
      <xdr:colOff>819151</xdr:colOff>
      <xdr:row>2</xdr:row>
      <xdr:rowOff>219075</xdr:rowOff>
    </xdr:from>
    <xdr:to>
      <xdr:col>5</xdr:col>
      <xdr:colOff>667501</xdr:colOff>
      <xdr:row>3</xdr:row>
      <xdr:rowOff>90075</xdr:rowOff>
    </xdr:to>
    <xdr:sp macro="" textlink="">
      <xdr:nvSpPr>
        <xdr:cNvPr id="24" name="Retângulo 23">
          <a:hlinkClick xmlns:r="http://schemas.openxmlformats.org/officeDocument/2006/relationships" r:id="rId15"/>
          <a:extLst>
            <a:ext uri="{FF2B5EF4-FFF2-40B4-BE49-F238E27FC236}">
              <a16:creationId xmlns:a16="http://schemas.microsoft.com/office/drawing/2014/main" id="{00000000-0008-0000-4B00-000018000000}"/>
            </a:ext>
          </a:extLst>
        </xdr:cNvPr>
        <xdr:cNvSpPr/>
      </xdr:nvSpPr>
      <xdr:spPr>
        <a:xfrm>
          <a:off x="1895476" y="1038225"/>
          <a:ext cx="162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Receitas Sub.Tributária</a:t>
          </a:r>
        </a:p>
      </xdr:txBody>
    </xdr:sp>
    <xdr:clientData/>
  </xdr:twoCellAnchor>
  <xdr:twoCellAnchor editAs="absolute">
    <xdr:from>
      <xdr:col>1</xdr:col>
      <xdr:colOff>95250</xdr:colOff>
      <xdr:row>3</xdr:row>
      <xdr:rowOff>104775</xdr:rowOff>
    </xdr:from>
    <xdr:to>
      <xdr:col>13</xdr:col>
      <xdr:colOff>318975</xdr:colOff>
      <xdr:row>3</xdr:row>
      <xdr:rowOff>104775</xdr:rowOff>
    </xdr:to>
    <xdr:cxnSp macro="">
      <xdr:nvCxnSpPr>
        <xdr:cNvPr id="25" name="Conector reto 24">
          <a:extLst>
            <a:ext uri="{FF2B5EF4-FFF2-40B4-BE49-F238E27FC236}">
              <a16:creationId xmlns:a16="http://schemas.microsoft.com/office/drawing/2014/main" id="{00000000-0008-0000-4B00-000019000000}"/>
            </a:ext>
          </a:extLst>
        </xdr:cNvPr>
        <xdr:cNvCxnSpPr/>
      </xdr:nvCxnSpPr>
      <xdr:spPr>
        <a:xfrm>
          <a:off x="209550" y="1304925"/>
          <a:ext cx="10044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3</xdr:col>
      <xdr:colOff>790576</xdr:colOff>
      <xdr:row>2</xdr:row>
      <xdr:rowOff>219075</xdr:rowOff>
    </xdr:from>
    <xdr:to>
      <xdr:col>3</xdr:col>
      <xdr:colOff>790577</xdr:colOff>
      <xdr:row>3</xdr:row>
      <xdr:rowOff>90075</xdr:rowOff>
    </xdr:to>
    <xdr:cxnSp macro="">
      <xdr:nvCxnSpPr>
        <xdr:cNvPr id="26" name="Conector reto 25">
          <a:extLst>
            <a:ext uri="{FF2B5EF4-FFF2-40B4-BE49-F238E27FC236}">
              <a16:creationId xmlns:a16="http://schemas.microsoft.com/office/drawing/2014/main" id="{00000000-0008-0000-4B00-00001A000000}"/>
            </a:ext>
          </a:extLst>
        </xdr:cNvPr>
        <xdr:cNvCxnSpPr/>
      </xdr:nvCxnSpPr>
      <xdr:spPr>
        <a:xfrm flipV="1">
          <a:off x="18669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5</xdr:col>
      <xdr:colOff>695326</xdr:colOff>
      <xdr:row>2</xdr:row>
      <xdr:rowOff>219075</xdr:rowOff>
    </xdr:from>
    <xdr:to>
      <xdr:col>5</xdr:col>
      <xdr:colOff>695327</xdr:colOff>
      <xdr:row>3</xdr:row>
      <xdr:rowOff>90075</xdr:rowOff>
    </xdr:to>
    <xdr:cxnSp macro="">
      <xdr:nvCxnSpPr>
        <xdr:cNvPr id="27" name="Conector reto 26">
          <a:extLst>
            <a:ext uri="{FF2B5EF4-FFF2-40B4-BE49-F238E27FC236}">
              <a16:creationId xmlns:a16="http://schemas.microsoft.com/office/drawing/2014/main" id="{00000000-0008-0000-4B00-00001B000000}"/>
            </a:ext>
          </a:extLst>
        </xdr:cNvPr>
        <xdr:cNvCxnSpPr/>
      </xdr:nvCxnSpPr>
      <xdr:spPr>
        <a:xfrm flipV="1">
          <a:off x="35433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600076</xdr:colOff>
      <xdr:row>2</xdr:row>
      <xdr:rowOff>219075</xdr:rowOff>
    </xdr:from>
    <xdr:to>
      <xdr:col>7</xdr:col>
      <xdr:colOff>600077</xdr:colOff>
      <xdr:row>3</xdr:row>
      <xdr:rowOff>90075</xdr:rowOff>
    </xdr:to>
    <xdr:cxnSp macro="">
      <xdr:nvCxnSpPr>
        <xdr:cNvPr id="28" name="Conector reto 27">
          <a:extLst>
            <a:ext uri="{FF2B5EF4-FFF2-40B4-BE49-F238E27FC236}">
              <a16:creationId xmlns:a16="http://schemas.microsoft.com/office/drawing/2014/main" id="{00000000-0008-0000-4B00-00001C000000}"/>
            </a:ext>
          </a:extLst>
        </xdr:cNvPr>
        <xdr:cNvCxnSpPr/>
      </xdr:nvCxnSpPr>
      <xdr:spPr>
        <a:xfrm flipV="1">
          <a:off x="52197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7</xdr:col>
      <xdr:colOff>628651</xdr:colOff>
      <xdr:row>2</xdr:row>
      <xdr:rowOff>219075</xdr:rowOff>
    </xdr:from>
    <xdr:to>
      <xdr:col>9</xdr:col>
      <xdr:colOff>477001</xdr:colOff>
      <xdr:row>3</xdr:row>
      <xdr:rowOff>90075</xdr:rowOff>
    </xdr:to>
    <xdr:sp macro="" textlink="">
      <xdr:nvSpPr>
        <xdr:cNvPr id="29" name="Retângulo 28">
          <a:hlinkClick xmlns:r="http://schemas.openxmlformats.org/officeDocument/2006/relationships" r:id="rId16"/>
          <a:extLst>
            <a:ext uri="{FF2B5EF4-FFF2-40B4-BE49-F238E27FC236}">
              <a16:creationId xmlns:a16="http://schemas.microsoft.com/office/drawing/2014/main" id="{00000000-0008-0000-4B00-00001D000000}"/>
            </a:ext>
          </a:extLst>
        </xdr:cNvPr>
        <xdr:cNvSpPr/>
      </xdr:nvSpPr>
      <xdr:spPr>
        <a:xfrm>
          <a:off x="52482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ST &amp; Monofásicas</a:t>
          </a:r>
          <a:endParaRPr lang="pt-BR" sz="1000">
            <a:solidFill>
              <a:schemeClr val="tx1">
                <a:lumMod val="65000"/>
                <a:lumOff val="35000"/>
              </a:schemeClr>
            </a:solidFill>
          </a:endParaRPr>
        </a:p>
      </xdr:txBody>
    </xdr:sp>
    <xdr:clientData/>
  </xdr:twoCellAnchor>
  <xdr:twoCellAnchor editAs="absolute">
    <xdr:from>
      <xdr:col>9</xdr:col>
      <xdr:colOff>504826</xdr:colOff>
      <xdr:row>2</xdr:row>
      <xdr:rowOff>219075</xdr:rowOff>
    </xdr:from>
    <xdr:to>
      <xdr:col>9</xdr:col>
      <xdr:colOff>504827</xdr:colOff>
      <xdr:row>3</xdr:row>
      <xdr:rowOff>90075</xdr:rowOff>
    </xdr:to>
    <xdr:cxnSp macro="">
      <xdr:nvCxnSpPr>
        <xdr:cNvPr id="30" name="Conector reto 29">
          <a:extLst>
            <a:ext uri="{FF2B5EF4-FFF2-40B4-BE49-F238E27FC236}">
              <a16:creationId xmlns:a16="http://schemas.microsoft.com/office/drawing/2014/main" id="{00000000-0008-0000-4B00-00001E000000}"/>
            </a:ext>
          </a:extLst>
        </xdr:cNvPr>
        <xdr:cNvCxnSpPr/>
      </xdr:nvCxnSpPr>
      <xdr:spPr>
        <a:xfrm flipV="1">
          <a:off x="68961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9</xdr:col>
      <xdr:colOff>533401</xdr:colOff>
      <xdr:row>2</xdr:row>
      <xdr:rowOff>219075</xdr:rowOff>
    </xdr:from>
    <xdr:to>
      <xdr:col>11</xdr:col>
      <xdr:colOff>381751</xdr:colOff>
      <xdr:row>3</xdr:row>
      <xdr:rowOff>90075</xdr:rowOff>
    </xdr:to>
    <xdr:sp macro="" textlink="">
      <xdr:nvSpPr>
        <xdr:cNvPr id="31" name="Retângulo 30">
          <a:hlinkClick xmlns:r="http://schemas.openxmlformats.org/officeDocument/2006/relationships" r:id="rId17"/>
          <a:extLst>
            <a:ext uri="{FF2B5EF4-FFF2-40B4-BE49-F238E27FC236}">
              <a16:creationId xmlns:a16="http://schemas.microsoft.com/office/drawing/2014/main" id="{00000000-0008-0000-4B00-00001F000000}"/>
            </a:ext>
          </a:extLst>
        </xdr:cNvPr>
        <xdr:cNvSpPr/>
      </xdr:nvSpPr>
      <xdr:spPr>
        <a:xfrm>
          <a:off x="6924676"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Receita</a:t>
          </a:r>
          <a:r>
            <a:rPr lang="pt-BR" sz="1000" baseline="0">
              <a:solidFill>
                <a:schemeClr val="tx1">
                  <a:lumMod val="65000"/>
                  <a:lumOff val="35000"/>
                </a:schemeClr>
              </a:solidFill>
            </a:rPr>
            <a:t> Isentas</a:t>
          </a:r>
          <a:endParaRPr lang="pt-BR" sz="1000">
            <a:solidFill>
              <a:schemeClr val="tx1">
                <a:lumMod val="65000"/>
                <a:lumOff val="35000"/>
              </a:schemeClr>
            </a:solidFill>
          </a:endParaRPr>
        </a:p>
      </xdr:txBody>
    </xdr:sp>
    <xdr:clientData/>
  </xdr:twoCellAnchor>
  <xdr:twoCellAnchor editAs="absolute">
    <xdr:from>
      <xdr:col>11</xdr:col>
      <xdr:colOff>409576</xdr:colOff>
      <xdr:row>2</xdr:row>
      <xdr:rowOff>219075</xdr:rowOff>
    </xdr:from>
    <xdr:to>
      <xdr:col>11</xdr:col>
      <xdr:colOff>409577</xdr:colOff>
      <xdr:row>3</xdr:row>
      <xdr:rowOff>90075</xdr:rowOff>
    </xdr:to>
    <xdr:cxnSp macro="">
      <xdr:nvCxnSpPr>
        <xdr:cNvPr id="32" name="Conector reto 31">
          <a:extLst>
            <a:ext uri="{FF2B5EF4-FFF2-40B4-BE49-F238E27FC236}">
              <a16:creationId xmlns:a16="http://schemas.microsoft.com/office/drawing/2014/main" id="{00000000-0008-0000-4B00-000020000000}"/>
            </a:ext>
          </a:extLst>
        </xdr:cNvPr>
        <xdr:cNvCxnSpPr/>
      </xdr:nvCxnSpPr>
      <xdr:spPr>
        <a:xfrm flipV="1">
          <a:off x="85725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13</xdr:col>
      <xdr:colOff>304801</xdr:colOff>
      <xdr:row>2</xdr:row>
      <xdr:rowOff>219075</xdr:rowOff>
    </xdr:from>
    <xdr:to>
      <xdr:col>13</xdr:col>
      <xdr:colOff>304802</xdr:colOff>
      <xdr:row>3</xdr:row>
      <xdr:rowOff>90075</xdr:rowOff>
    </xdr:to>
    <xdr:cxnSp macro="">
      <xdr:nvCxnSpPr>
        <xdr:cNvPr id="33" name="Conector reto 32">
          <a:extLst>
            <a:ext uri="{FF2B5EF4-FFF2-40B4-BE49-F238E27FC236}">
              <a16:creationId xmlns:a16="http://schemas.microsoft.com/office/drawing/2014/main" id="{00000000-0008-0000-4B00-000021000000}"/>
            </a:ext>
          </a:extLst>
        </xdr:cNvPr>
        <xdr:cNvCxnSpPr/>
      </xdr:nvCxnSpPr>
      <xdr:spPr>
        <a:xfrm flipV="1">
          <a:off x="1023937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276225</xdr:rowOff>
        </xdr:from>
        <xdr:to>
          <xdr:col>16</xdr:col>
          <xdr:colOff>123825</xdr:colOff>
          <xdr:row>13</xdr:row>
          <xdr:rowOff>228600</xdr:rowOff>
        </xdr:to>
        <xdr:sp macro="" textlink="">
          <xdr:nvSpPr>
            <xdr:cNvPr id="97283" name="Group Box 3" hidden="1">
              <a:extLst>
                <a:ext uri="{63B3BB69-23CF-44E3-9099-C40C66FF867C}">
                  <a14:compatExt spid="_x0000_s97283"/>
                </a:ext>
                <a:ext uri="{FF2B5EF4-FFF2-40B4-BE49-F238E27FC236}">
                  <a16:creationId xmlns:a16="http://schemas.microsoft.com/office/drawing/2014/main" id="{00000000-0008-0000-4B00-0000037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por Anexo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276225</xdr:rowOff>
        </xdr:from>
        <xdr:to>
          <xdr:col>16</xdr:col>
          <xdr:colOff>123825</xdr:colOff>
          <xdr:row>28</xdr:row>
          <xdr:rowOff>257175</xdr:rowOff>
        </xdr:to>
        <xdr:sp macro="" textlink="">
          <xdr:nvSpPr>
            <xdr:cNvPr id="97284" name="Group Box 4" hidden="1">
              <a:extLst>
                <a:ext uri="{63B3BB69-23CF-44E3-9099-C40C66FF867C}">
                  <a14:compatExt spid="_x0000_s97284"/>
                </a:ext>
                <a:ext uri="{FF2B5EF4-FFF2-40B4-BE49-F238E27FC236}">
                  <a16:creationId xmlns:a16="http://schemas.microsoft.com/office/drawing/2014/main" id="{00000000-0008-0000-4B00-0000047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Demonstrativo de Impostos</a:t>
              </a:r>
            </a:p>
          </xdr:txBody>
        </xdr:sp>
        <xdr:clientData/>
      </xdr:twoCellAnchor>
    </mc:Choice>
    <mc:Fallback/>
  </mc:AlternateContent>
  <xdr:twoCellAnchor>
    <xdr:from>
      <xdr:col>14</xdr:col>
      <xdr:colOff>266701</xdr:colOff>
      <xdr:row>2</xdr:row>
      <xdr:rowOff>219075</xdr:rowOff>
    </xdr:from>
    <xdr:to>
      <xdr:col>16</xdr:col>
      <xdr:colOff>115051</xdr:colOff>
      <xdr:row>3</xdr:row>
      <xdr:rowOff>90075</xdr:rowOff>
    </xdr:to>
    <xdr:sp macro="" textlink="">
      <xdr:nvSpPr>
        <xdr:cNvPr id="35" name="Retângulo 34">
          <a:hlinkClick xmlns:r="http://schemas.openxmlformats.org/officeDocument/2006/relationships" r:id="rId18"/>
          <a:extLst>
            <a:ext uri="{FF2B5EF4-FFF2-40B4-BE49-F238E27FC236}">
              <a16:creationId xmlns:a16="http://schemas.microsoft.com/office/drawing/2014/main" id="{00000000-0008-0000-4B00-000023000000}"/>
            </a:ext>
          </a:extLst>
        </xdr:cNvPr>
        <xdr:cNvSpPr/>
      </xdr:nvSpPr>
      <xdr:spPr>
        <a:xfrm>
          <a:off x="11087101" y="1038225"/>
          <a:ext cx="162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Fator</a:t>
          </a:r>
          <a:r>
            <a:rPr lang="pt-BR" sz="1000" b="0" baseline="0">
              <a:solidFill>
                <a:schemeClr val="tx1">
                  <a:lumMod val="65000"/>
                  <a:lumOff val="35000"/>
                </a:schemeClr>
              </a:solidFill>
            </a:rPr>
            <a:t> R</a:t>
          </a:r>
          <a:endParaRPr lang="pt-BR" sz="1000" b="0">
            <a:solidFill>
              <a:schemeClr val="tx1">
                <a:lumMod val="65000"/>
                <a:lumOff val="35000"/>
              </a:schemeClr>
            </a:solidFill>
          </a:endParaRPr>
        </a:p>
      </xdr:txBody>
    </xdr:sp>
    <xdr:clientData/>
  </xdr:twoCellAnchor>
  <xdr:twoCellAnchor>
    <xdr:from>
      <xdr:col>14</xdr:col>
      <xdr:colOff>228600</xdr:colOff>
      <xdr:row>3</xdr:row>
      <xdr:rowOff>104775</xdr:rowOff>
    </xdr:from>
    <xdr:to>
      <xdr:col>16</xdr:col>
      <xdr:colOff>148950</xdr:colOff>
      <xdr:row>3</xdr:row>
      <xdr:rowOff>104775</xdr:rowOff>
    </xdr:to>
    <xdr:cxnSp macro="">
      <xdr:nvCxnSpPr>
        <xdr:cNvPr id="36" name="Conector reto 35">
          <a:extLst>
            <a:ext uri="{FF2B5EF4-FFF2-40B4-BE49-F238E27FC236}">
              <a16:creationId xmlns:a16="http://schemas.microsoft.com/office/drawing/2014/main" id="{00000000-0008-0000-4B00-000024000000}"/>
            </a:ext>
          </a:extLst>
        </xdr:cNvPr>
        <xdr:cNvCxnSpPr/>
      </xdr:nvCxnSpPr>
      <xdr:spPr>
        <a:xfrm>
          <a:off x="11049000" y="1304925"/>
          <a:ext cx="1692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14</xdr:col>
      <xdr:colOff>238126</xdr:colOff>
      <xdr:row>2</xdr:row>
      <xdr:rowOff>219075</xdr:rowOff>
    </xdr:from>
    <xdr:to>
      <xdr:col>14</xdr:col>
      <xdr:colOff>238127</xdr:colOff>
      <xdr:row>3</xdr:row>
      <xdr:rowOff>90075</xdr:rowOff>
    </xdr:to>
    <xdr:cxnSp macro="">
      <xdr:nvCxnSpPr>
        <xdr:cNvPr id="37" name="Conector reto 36">
          <a:extLst>
            <a:ext uri="{FF2B5EF4-FFF2-40B4-BE49-F238E27FC236}">
              <a16:creationId xmlns:a16="http://schemas.microsoft.com/office/drawing/2014/main" id="{00000000-0008-0000-4B00-000025000000}"/>
            </a:ext>
          </a:extLst>
        </xdr:cNvPr>
        <xdr:cNvCxnSpPr/>
      </xdr:nvCxnSpPr>
      <xdr:spPr>
        <a:xfrm flipV="1">
          <a:off x="110585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xdr:from>
      <xdr:col>16</xdr:col>
      <xdr:colOff>133351</xdr:colOff>
      <xdr:row>2</xdr:row>
      <xdr:rowOff>219075</xdr:rowOff>
    </xdr:from>
    <xdr:to>
      <xdr:col>16</xdr:col>
      <xdr:colOff>133352</xdr:colOff>
      <xdr:row>3</xdr:row>
      <xdr:rowOff>90075</xdr:rowOff>
    </xdr:to>
    <xdr:cxnSp macro="">
      <xdr:nvCxnSpPr>
        <xdr:cNvPr id="38" name="Conector reto 37">
          <a:extLst>
            <a:ext uri="{FF2B5EF4-FFF2-40B4-BE49-F238E27FC236}">
              <a16:creationId xmlns:a16="http://schemas.microsoft.com/office/drawing/2014/main" id="{00000000-0008-0000-4B00-000026000000}"/>
            </a:ext>
          </a:extLst>
        </xdr:cNvPr>
        <xdr:cNvCxnSpPr/>
      </xdr:nvCxnSpPr>
      <xdr:spPr>
        <a:xfrm flipV="1">
          <a:off x="1272540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10</xdr:col>
      <xdr:colOff>266700</xdr:colOff>
      <xdr:row>1</xdr:row>
      <xdr:rowOff>142875</xdr:rowOff>
    </xdr:from>
    <xdr:to>
      <xdr:col>11</xdr:col>
      <xdr:colOff>460875</xdr:colOff>
      <xdr:row>2</xdr:row>
      <xdr:rowOff>13875</xdr:rowOff>
    </xdr:to>
    <xdr:sp macro="" textlink="">
      <xdr:nvSpPr>
        <xdr:cNvPr id="39" name="Retângulo 38">
          <a:hlinkClick xmlns:r="http://schemas.openxmlformats.org/officeDocument/2006/relationships" r:id="rId19"/>
          <a:extLst>
            <a:ext uri="{FF2B5EF4-FFF2-40B4-BE49-F238E27FC236}">
              <a16:creationId xmlns:a16="http://schemas.microsoft.com/office/drawing/2014/main" id="{00000000-0008-0000-4B00-000027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wsDr>
</file>

<file path=xl/drawings/drawing55.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C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C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C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C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C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C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6</xdr:col>
      <xdr:colOff>152400</xdr:colOff>
      <xdr:row>0</xdr:row>
      <xdr:rowOff>371475</xdr:rowOff>
    </xdr:from>
    <xdr:to>
      <xdr:col>6</xdr:col>
      <xdr:colOff>872400</xdr:colOff>
      <xdr:row>0</xdr:row>
      <xdr:rowOff>388425</xdr:rowOff>
    </xdr:to>
    <xdr:sp macro="" textlink="">
      <xdr:nvSpPr>
        <xdr:cNvPr id="8" name="Retângulo 7">
          <a:extLst>
            <a:ext uri="{FF2B5EF4-FFF2-40B4-BE49-F238E27FC236}">
              <a16:creationId xmlns:a16="http://schemas.microsoft.com/office/drawing/2014/main" id="{00000000-0008-0000-4C00-000008000000}"/>
            </a:ext>
          </a:extLst>
        </xdr:cNvPr>
        <xdr:cNvSpPr/>
      </xdr:nvSpPr>
      <xdr:spPr>
        <a:xfrm>
          <a:off x="38862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C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3"/>
          <a:extLst>
            <a:ext uri="{FF2B5EF4-FFF2-40B4-BE49-F238E27FC236}">
              <a16:creationId xmlns:a16="http://schemas.microsoft.com/office/drawing/2014/main" id="{00000000-0008-0000-4C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Folha</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C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C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C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C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C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Faturamento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C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Custos</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4C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Despesas</a:t>
          </a:r>
        </a:p>
      </xdr:txBody>
    </xdr:sp>
    <xdr:clientData/>
  </xdr:twoCellAnchor>
  <xdr:twoCellAnchor editAs="absolute">
    <xdr:from>
      <xdr:col>7</xdr:col>
      <xdr:colOff>733425</xdr:colOff>
      <xdr:row>1</xdr:row>
      <xdr:rowOff>142875</xdr:rowOff>
    </xdr:from>
    <xdr:to>
      <xdr:col>9</xdr:col>
      <xdr:colOff>41775</xdr:colOff>
      <xdr:row>2</xdr:row>
      <xdr:rowOff>13875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4C00-000012000000}"/>
            </a:ext>
          </a:extLst>
        </xdr:cNvPr>
        <xdr:cNvSpPr/>
      </xdr:nvSpPr>
      <xdr:spPr>
        <a:xfrm>
          <a:off x="53530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Outros</a:t>
          </a:r>
        </a:p>
      </xdr:txBody>
    </xdr:sp>
    <xdr:clientData/>
  </xdr:twoCellAnchor>
  <xdr:twoCellAnchor editAs="absolute">
    <xdr:from>
      <xdr:col>9</xdr:col>
      <xdr:colOff>57150</xdr:colOff>
      <xdr:row>1</xdr:row>
      <xdr:rowOff>142875</xdr:rowOff>
    </xdr:from>
    <xdr:to>
      <xdr:col>10</xdr:col>
      <xdr:colOff>251325</xdr:colOff>
      <xdr:row>2</xdr:row>
      <xdr:rowOff>13875</xdr:rowOff>
    </xdr:to>
    <xdr:sp macro="" textlink="">
      <xdr:nvSpPr>
        <xdr:cNvPr id="19" name="Retângulo 18">
          <a:hlinkClick xmlns:r="http://schemas.openxmlformats.org/officeDocument/2006/relationships" r:id="rId12"/>
          <a:extLst>
            <a:ext uri="{FF2B5EF4-FFF2-40B4-BE49-F238E27FC236}">
              <a16:creationId xmlns:a16="http://schemas.microsoft.com/office/drawing/2014/main" id="{00000000-0008-0000-4C00-000013000000}"/>
            </a:ext>
          </a:extLst>
        </xdr:cNvPr>
        <xdr:cNvSpPr/>
      </xdr:nvSpPr>
      <xdr:spPr>
        <a:xfrm>
          <a:off x="64484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Simples</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16</xdr:col>
          <xdr:colOff>123825</xdr:colOff>
          <xdr:row>14</xdr:row>
          <xdr:rowOff>266700</xdr:rowOff>
        </xdr:to>
        <xdr:sp macro="" textlink="">
          <xdr:nvSpPr>
            <xdr:cNvPr id="431105" name="Group Box 1" hidden="1">
              <a:extLst>
                <a:ext uri="{63B3BB69-23CF-44E3-9099-C40C66FF867C}">
                  <a14:compatExt spid="_x0000_s431105"/>
                </a:ext>
                <a:ext uri="{FF2B5EF4-FFF2-40B4-BE49-F238E27FC236}">
                  <a16:creationId xmlns:a16="http://schemas.microsoft.com/office/drawing/2014/main" id="{00000000-0008-0000-4C00-0000019406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Sublimite do Simples</a:t>
              </a:r>
            </a:p>
          </xdr:txBody>
        </xdr:sp>
        <xdr:clientData/>
      </xdr:twoCellAnchor>
    </mc:Choice>
    <mc:Fallback/>
  </mc:AlternateContent>
  <xdr:twoCellAnchor editAs="absolute">
    <xdr:from>
      <xdr:col>10</xdr:col>
      <xdr:colOff>266700</xdr:colOff>
      <xdr:row>1</xdr:row>
      <xdr:rowOff>142875</xdr:rowOff>
    </xdr:from>
    <xdr:to>
      <xdr:col>11</xdr:col>
      <xdr:colOff>460875</xdr:colOff>
      <xdr:row>2</xdr:row>
      <xdr:rowOff>13875</xdr:rowOff>
    </xdr:to>
    <xdr:sp macro="" textlink="">
      <xdr:nvSpPr>
        <xdr:cNvPr id="21" name="Retângulo 20">
          <a:hlinkClick xmlns:r="http://schemas.openxmlformats.org/officeDocument/2006/relationships" r:id="rId13"/>
          <a:extLst>
            <a:ext uri="{FF2B5EF4-FFF2-40B4-BE49-F238E27FC236}">
              <a16:creationId xmlns:a16="http://schemas.microsoft.com/office/drawing/2014/main" id="{00000000-0008-0000-4C00-000015000000}"/>
            </a:ext>
          </a:extLst>
        </xdr:cNvPr>
        <xdr:cNvSpPr/>
      </xdr:nvSpPr>
      <xdr:spPr>
        <a:xfrm>
          <a:off x="75438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oneCellAnchor>
    <xdr:from>
      <xdr:col>1</xdr:col>
      <xdr:colOff>76200</xdr:colOff>
      <xdr:row>15</xdr:row>
      <xdr:rowOff>98600</xdr:rowOff>
    </xdr:from>
    <xdr:ext cx="12477750" cy="4474815"/>
    <xdr:sp macro="" textlink="">
      <xdr:nvSpPr>
        <xdr:cNvPr id="20" name="CaixaDeTexto 19">
          <a:extLst>
            <a:ext uri="{FF2B5EF4-FFF2-40B4-BE49-F238E27FC236}">
              <a16:creationId xmlns:a16="http://schemas.microsoft.com/office/drawing/2014/main" id="{00000000-0008-0000-4C00-000014000000}"/>
            </a:ext>
          </a:extLst>
        </xdr:cNvPr>
        <xdr:cNvSpPr txBox="1"/>
      </xdr:nvSpPr>
      <xdr:spPr>
        <a:xfrm>
          <a:off x="190500" y="5346875"/>
          <a:ext cx="12477750" cy="44748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r>
            <a:rPr lang="pt-BR" sz="1000" b="0" i="0">
              <a:solidFill>
                <a:schemeClr val="tx1">
                  <a:lumMod val="50000"/>
                  <a:lumOff val="50000"/>
                </a:schemeClr>
              </a:solidFill>
              <a:effectLst/>
              <a:latin typeface="+mn-lt"/>
              <a:ea typeface="+mn-ea"/>
              <a:cs typeface="+mn-cs"/>
            </a:rPr>
            <a:t>Para o limite do Simples Nacional é considerado o</a:t>
          </a:r>
          <a:r>
            <a:rPr lang="pt-BR" sz="1000" b="1" i="0">
              <a:solidFill>
                <a:schemeClr val="tx1">
                  <a:lumMod val="50000"/>
                  <a:lumOff val="50000"/>
                </a:schemeClr>
              </a:solidFill>
              <a:effectLst/>
              <a:latin typeface="+mn-lt"/>
              <a:ea typeface="+mn-ea"/>
              <a:cs typeface="+mn-cs"/>
            </a:rPr>
            <a:t> faturamento bruto da empresa, que é o</a:t>
          </a:r>
          <a:r>
            <a:rPr lang="pt-BR" sz="1000" b="0" i="0">
              <a:solidFill>
                <a:schemeClr val="tx1">
                  <a:lumMod val="50000"/>
                  <a:lumOff val="50000"/>
                </a:schemeClr>
              </a:solidFill>
              <a:effectLst/>
              <a:latin typeface="+mn-lt"/>
              <a:ea typeface="+mn-ea"/>
              <a:cs typeface="+mn-cs"/>
            </a:rPr>
            <a:t> </a:t>
          </a:r>
          <a:r>
            <a:rPr lang="pt-BR" sz="1000" b="1" i="0">
              <a:solidFill>
                <a:schemeClr val="tx1">
                  <a:lumMod val="50000"/>
                  <a:lumOff val="50000"/>
                </a:schemeClr>
              </a:solidFill>
              <a:effectLst/>
              <a:latin typeface="+mn-lt"/>
              <a:ea typeface="+mn-ea"/>
              <a:cs typeface="+mn-cs"/>
            </a:rPr>
            <a:t>produto da prestação de serviços ou da venda de bens desconsiderando saídas ou descontos</a:t>
          </a:r>
          <a:r>
            <a:rPr lang="pt-BR" sz="1000" b="0" i="0">
              <a:solidFill>
                <a:schemeClr val="tx1">
                  <a:lumMod val="50000"/>
                  <a:lumOff val="50000"/>
                </a:schemeClr>
              </a:solidFill>
              <a:effectLst/>
              <a:latin typeface="+mn-lt"/>
              <a:ea typeface="+mn-ea"/>
              <a:cs typeface="+mn-cs"/>
            </a:rPr>
            <a:t>.</a:t>
          </a:r>
        </a:p>
        <a:p>
          <a:r>
            <a:rPr lang="pt-BR" sz="1000" b="0" i="0">
              <a:solidFill>
                <a:schemeClr val="tx1">
                  <a:lumMod val="50000"/>
                  <a:lumOff val="50000"/>
                </a:schemeClr>
              </a:solidFill>
              <a:effectLst/>
              <a:latin typeface="+mn-lt"/>
              <a:ea typeface="+mn-ea"/>
              <a:cs typeface="+mn-cs"/>
            </a:rPr>
            <a:t>Para fins de adesão a esse regime tributário é tomada como base a receita bruta do ano-calendário anterior. Já para a permanência, considera-se o faturamento bruto do ano-calendário corrente. </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Dessa forma, são esses valores que vão determinar se a sua empresa ultrapassou ou não o limite do Simples Nacional.</a:t>
          </a:r>
        </a:p>
        <a:p>
          <a:r>
            <a:rPr lang="pt-BR" sz="1000" b="0" i="0">
              <a:solidFill>
                <a:schemeClr val="tx1">
                  <a:lumMod val="50000"/>
                  <a:lumOff val="50000"/>
                </a:schemeClr>
              </a:solidFill>
              <a:effectLst/>
              <a:latin typeface="+mn-lt"/>
              <a:ea typeface="+mn-ea"/>
              <a:cs typeface="+mn-cs"/>
            </a:rPr>
            <a:t>Quando a empresa tem menos de 12 meses de atividade, o cálculo para saber se passou ou não o teto determinado pela legislação deve ser feito da seguinte maneira:</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 1º mês de funcionamento: considerar como base para o Simples Nacional a receita bruta do mês multiplicada por 12 (meses);</a:t>
          </a:r>
        </a:p>
        <a:p>
          <a:r>
            <a:rPr lang="pt-BR" sz="1000" b="0" i="0">
              <a:solidFill>
                <a:schemeClr val="tx1">
                  <a:lumMod val="50000"/>
                  <a:lumOff val="50000"/>
                </a:schemeClr>
              </a:solidFill>
              <a:effectLst/>
              <a:latin typeface="+mn-lt"/>
              <a:ea typeface="+mn-ea"/>
              <a:cs typeface="+mn-cs"/>
            </a:rPr>
            <a:t>• 2º mês de funcionamento: considerar como base para o Simples Nacional o faturamento bruto do primeiro mês, multiplicado por 12 (meses);</a:t>
          </a:r>
        </a:p>
        <a:p>
          <a:r>
            <a:rPr lang="pt-BR" sz="1000" b="0" i="0">
              <a:solidFill>
                <a:schemeClr val="tx1">
                  <a:lumMod val="50000"/>
                  <a:lumOff val="50000"/>
                </a:schemeClr>
              </a:solidFill>
              <a:effectLst/>
              <a:latin typeface="+mn-lt"/>
              <a:ea typeface="+mn-ea"/>
              <a:cs typeface="+mn-cs"/>
            </a:rPr>
            <a:t>• 3º mês de funcionamento: considerar como base para o Simples Nacional a média do faturamento bruto do primeiro e do segundo mês e multiplicar por 12 (meses).</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Esse cálculo deve seguir dessa forma até que a empresa complete 13 meses de atividade e consiga identificar qual foi a sua receita bruta referente a 12 meses completos.</a:t>
          </a:r>
        </a:p>
        <a:p>
          <a:endParaRPr lang="pt-BR" sz="1000" b="0" i="0">
            <a:solidFill>
              <a:schemeClr val="tx1">
                <a:lumMod val="50000"/>
                <a:lumOff val="50000"/>
              </a:schemeClr>
            </a:solidFill>
            <a:effectLst/>
            <a:latin typeface="+mn-lt"/>
            <a:ea typeface="+mn-ea"/>
            <a:cs typeface="+mn-cs"/>
          </a:endParaRPr>
        </a:p>
        <a:p>
          <a:pPr algn="l"/>
          <a:r>
            <a:rPr lang="pt-BR" sz="1000" b="0" i="0">
              <a:solidFill>
                <a:schemeClr val="tx1">
                  <a:lumMod val="50000"/>
                  <a:lumOff val="50000"/>
                </a:schemeClr>
              </a:solidFill>
              <a:effectLst/>
              <a:latin typeface="+mn-lt"/>
              <a:ea typeface="+mn-ea"/>
              <a:cs typeface="+mn-cs"/>
            </a:rPr>
            <a:t>A empresa ultrapassa o sublimite do Simples Nacional </a:t>
          </a:r>
          <a:r>
            <a:rPr lang="pt-BR" sz="1000" b="1" i="0">
              <a:solidFill>
                <a:schemeClr val="tx1">
                  <a:lumMod val="50000"/>
                  <a:lumOff val="50000"/>
                </a:schemeClr>
              </a:solidFill>
              <a:effectLst/>
              <a:latin typeface="+mn-lt"/>
              <a:ea typeface="+mn-ea"/>
              <a:cs typeface="+mn-cs"/>
            </a:rPr>
            <a:t>quando a sua receita bruta no ano é maior que os valores limites de faturamento determinados pela legislação</a:t>
          </a:r>
          <a:r>
            <a:rPr lang="pt-BR" sz="1000" b="0" i="0">
              <a:solidFill>
                <a:schemeClr val="tx1">
                  <a:lumMod val="50000"/>
                  <a:lumOff val="50000"/>
                </a:schemeClr>
              </a:solidFill>
              <a:effectLst/>
              <a:latin typeface="+mn-lt"/>
              <a:ea typeface="+mn-ea"/>
              <a:cs typeface="+mn-cs"/>
            </a:rPr>
            <a:t>.</a:t>
          </a:r>
        </a:p>
        <a:p>
          <a:pPr algn="l"/>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Quando isso acontece, mas a empresa não excedeu o limite do Simples Nacional, que é de R$ 4,8 milhões, ela não é desenquadrada desse regime tributário, apenas precisa fazer o recolhimento do ICMS e do ISS separadamente.</a:t>
          </a:r>
        </a:p>
        <a:p>
          <a:r>
            <a:rPr lang="pt-BR" sz="1000" b="0" i="0">
              <a:solidFill>
                <a:schemeClr val="tx1">
                  <a:lumMod val="50000"/>
                  <a:lumOff val="50000"/>
                </a:schemeClr>
              </a:solidFill>
              <a:effectLst/>
              <a:latin typeface="+mn-lt"/>
              <a:ea typeface="+mn-ea"/>
              <a:cs typeface="+mn-cs"/>
            </a:rPr>
            <a:t>Para prestadores de serviço, o ISS deve ser calculado com base no percentual determinado pelo município onde a empresa está localizada, que geralmente é entre 2% a 5% sobre o valor do serviço, e pago diretamente à prefeitura.</a:t>
          </a:r>
        </a:p>
        <a:p>
          <a:r>
            <a:rPr lang="pt-BR" sz="1000" b="0" i="0">
              <a:solidFill>
                <a:schemeClr val="tx1">
                  <a:lumMod val="50000"/>
                  <a:lumOff val="50000"/>
                </a:schemeClr>
              </a:solidFill>
              <a:effectLst/>
              <a:latin typeface="+mn-lt"/>
              <a:ea typeface="+mn-ea"/>
              <a:cs typeface="+mn-cs"/>
            </a:rPr>
            <a:t>O mesmo vale para comércio no que diz respeito ao recolhimento do ICMS. É preciso verificar as determinações do estado e cumprir as mesmas obrigações que devem ser atendidas por empresas optantes pelo Lucro Presumido ou Lucro Real quanto a esse tributo.</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Para saber quando a sua empresa deve recolher o ICMS e/ou o ISS separadamente devido ao sublimite do Simples Nacional, considere as seguintes regras:</a:t>
          </a:r>
        </a:p>
        <a:p>
          <a:r>
            <a:rPr lang="pt-BR" sz="1000" b="0" i="0">
              <a:solidFill>
                <a:schemeClr val="tx1">
                  <a:lumMod val="50000"/>
                  <a:lumOff val="50000"/>
                </a:schemeClr>
              </a:solidFill>
              <a:effectLst/>
              <a:latin typeface="+mn-lt"/>
              <a:ea typeface="+mn-ea"/>
              <a:cs typeface="+mn-cs"/>
            </a:rPr>
            <a:t>início do ano-calendário:</a:t>
          </a:r>
        </a:p>
        <a:p>
          <a:endParaRPr lang="pt-BR" sz="1000" b="0" i="0">
            <a:solidFill>
              <a:schemeClr val="tx1">
                <a:lumMod val="50000"/>
                <a:lumOff val="50000"/>
              </a:schemeClr>
            </a:solidFill>
            <a:effectLst/>
            <a:latin typeface="+mn-lt"/>
            <a:ea typeface="+mn-ea"/>
            <a:cs typeface="+mn-cs"/>
          </a:endParaRPr>
        </a:p>
        <a:p>
          <a:r>
            <a:rPr lang="pt-BR" sz="1000" b="0" i="0">
              <a:solidFill>
                <a:schemeClr val="tx1">
                  <a:lumMod val="50000"/>
                  <a:lumOff val="50000"/>
                </a:schemeClr>
              </a:solidFill>
              <a:effectLst/>
              <a:latin typeface="+mn-lt"/>
              <a:ea typeface="+mn-ea"/>
              <a:cs typeface="+mn-cs"/>
            </a:rPr>
            <a:t>• se o valor da receita bruta do ano anterior for superior ao sublimite, mas inferior ou igual ao limite do Simples Nacional, o recolhimento desses impostos deve ser feito fora do DAS;</a:t>
          </a:r>
        </a:p>
        <a:p>
          <a:r>
            <a:rPr lang="pt-BR" sz="1000" b="0" i="0">
              <a:solidFill>
                <a:schemeClr val="tx1">
                  <a:lumMod val="50000"/>
                  <a:lumOff val="50000"/>
                </a:schemeClr>
              </a:solidFill>
              <a:effectLst/>
              <a:latin typeface="+mn-lt"/>
              <a:ea typeface="+mn-ea"/>
              <a:cs typeface="+mn-cs"/>
            </a:rPr>
            <a:t>durante o ano-calendário:</a:t>
          </a:r>
        </a:p>
        <a:p>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se o valor da receita bruta do ano corrente ultrapassar o sublimite em até 20%, mas permanecer dentro do limite do Simples Nacional, ICMS e/ou ISS são recolhidos por fora no ano-calendário seguinte;</a:t>
          </a:r>
        </a:p>
        <a:p>
          <a:r>
            <a:rPr lang="pt-BR" sz="1000" b="0" i="0">
              <a:solidFill>
                <a:schemeClr val="tx1">
                  <a:lumMod val="50000"/>
                  <a:lumOff val="50000"/>
                </a:schemeClr>
              </a:solidFill>
              <a:effectLst/>
              <a:latin typeface="+mn-lt"/>
              <a:ea typeface="+mn-ea"/>
              <a:cs typeface="+mn-cs"/>
            </a:rPr>
            <a:t>•</a:t>
          </a:r>
          <a:r>
            <a:rPr lang="pt-BR" sz="1000" b="0" i="0" baseline="0">
              <a:solidFill>
                <a:schemeClr val="tx1">
                  <a:lumMod val="50000"/>
                  <a:lumOff val="50000"/>
                </a:schemeClr>
              </a:solidFill>
              <a:effectLst/>
              <a:latin typeface="+mn-lt"/>
              <a:ea typeface="+mn-ea"/>
              <a:cs typeface="+mn-cs"/>
            </a:rPr>
            <a:t> </a:t>
          </a:r>
          <a:r>
            <a:rPr lang="pt-BR" sz="1000" b="0" i="0">
              <a:solidFill>
                <a:schemeClr val="tx1">
                  <a:lumMod val="50000"/>
                  <a:lumOff val="50000"/>
                </a:schemeClr>
              </a:solidFill>
              <a:effectLst/>
              <a:latin typeface="+mn-lt"/>
              <a:ea typeface="+mn-ea"/>
              <a:cs typeface="+mn-cs"/>
            </a:rPr>
            <a:t>se o valor da receita bruta do ano corrente ultrapassar o sublimite em mais 20%, mas permanecer dentro do limite do Simples Nacional, ICMS e/ou ISS são recolhidos por fora a partir do mês seguinte.</a:t>
          </a:r>
        </a:p>
        <a:p>
          <a:endParaRPr lang="pt-BR" sz="1000" b="0" i="0">
            <a:solidFill>
              <a:schemeClr val="tx1">
                <a:lumMod val="50000"/>
                <a:lumOff val="50000"/>
              </a:schemeClr>
            </a:solidFill>
            <a:effectLst/>
            <a:latin typeface="+mn-lt"/>
            <a:ea typeface="+mn-ea"/>
            <a:cs typeface="+mn-cs"/>
          </a:endParaRPr>
        </a:p>
        <a:p>
          <a:endParaRPr lang="pt-BR" sz="1000">
            <a:solidFill>
              <a:schemeClr val="tx1">
                <a:lumMod val="50000"/>
                <a:lumOff val="50000"/>
              </a:schemeClr>
            </a:solidFill>
          </a:endParaRPr>
        </a:p>
      </xdr:txBody>
    </xdr:sp>
    <xdr:clientData/>
  </xdr:oneCellAnchor>
</xdr:wsDr>
</file>

<file path=xl/drawings/drawing56.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D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D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D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D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D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D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7</xdr:col>
      <xdr:colOff>371475</xdr:colOff>
      <xdr:row>0</xdr:row>
      <xdr:rowOff>371475</xdr:rowOff>
    </xdr:from>
    <xdr:to>
      <xdr:col>8</xdr:col>
      <xdr:colOff>205650</xdr:colOff>
      <xdr:row>0</xdr:row>
      <xdr:rowOff>388425</xdr:rowOff>
    </xdr:to>
    <xdr:sp macro="" textlink="">
      <xdr:nvSpPr>
        <xdr:cNvPr id="8" name="Retângulo 7">
          <a:extLst>
            <a:ext uri="{FF2B5EF4-FFF2-40B4-BE49-F238E27FC236}">
              <a16:creationId xmlns:a16="http://schemas.microsoft.com/office/drawing/2014/main" id="{00000000-0008-0000-4D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D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4D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Encargos</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D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D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D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D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4D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Resumo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4D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16</xdr:col>
          <xdr:colOff>123825</xdr:colOff>
          <xdr:row>23</xdr:row>
          <xdr:rowOff>219075</xdr:rowOff>
        </xdr:to>
        <xdr:sp macro="" textlink="">
          <xdr:nvSpPr>
            <xdr:cNvPr id="76801" name="Group Box 1" hidden="1">
              <a:extLst>
                <a:ext uri="{63B3BB69-23CF-44E3-9099-C40C66FF867C}">
                  <a14:compatExt spid="_x0000_s76801"/>
                </a:ext>
                <a:ext uri="{FF2B5EF4-FFF2-40B4-BE49-F238E27FC236}">
                  <a16:creationId xmlns:a16="http://schemas.microsoft.com/office/drawing/2014/main" id="{00000000-0008-0000-4D00-000001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Resumo da Folha - Funcionários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24</xdr:row>
          <xdr:rowOff>0</xdr:rowOff>
        </xdr:from>
        <xdr:to>
          <xdr:col>16</xdr:col>
          <xdr:colOff>114300</xdr:colOff>
          <xdr:row>33</xdr:row>
          <xdr:rowOff>238125</xdr:rowOff>
        </xdr:to>
        <xdr:sp macro="" textlink="">
          <xdr:nvSpPr>
            <xdr:cNvPr id="76803" name="Group Box 3" hidden="1">
              <a:extLst>
                <a:ext uri="{63B3BB69-23CF-44E3-9099-C40C66FF867C}">
                  <a14:compatExt spid="_x0000_s76803"/>
                </a:ext>
                <a:ext uri="{FF2B5EF4-FFF2-40B4-BE49-F238E27FC236}">
                  <a16:creationId xmlns:a16="http://schemas.microsoft.com/office/drawing/2014/main" id="{00000000-0008-0000-4D00-000003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 sobre Apropriação de Férias</a:t>
              </a:r>
            </a:p>
          </xdr:txBody>
        </xdr:sp>
        <xdr:clientData/>
      </xdr:twoCellAnchor>
    </mc:Choice>
    <mc:Fallback/>
  </mc:AlternateContent>
  <xdr:oneCellAnchor>
    <xdr:from>
      <xdr:col>2</xdr:col>
      <xdr:colOff>304800</xdr:colOff>
      <xdr:row>29</xdr:row>
      <xdr:rowOff>57151</xdr:rowOff>
    </xdr:from>
    <xdr:ext cx="568425" cy="171450"/>
    <xdr:sp macro="" textlink="Cadastros!I12">
      <xdr:nvSpPr>
        <xdr:cNvPr id="20" name="CaixaDeTexto 19">
          <a:extLst>
            <a:ext uri="{FF2B5EF4-FFF2-40B4-BE49-F238E27FC236}">
              <a16:creationId xmlns:a16="http://schemas.microsoft.com/office/drawing/2014/main" id="{00000000-0008-0000-4D00-000014000000}"/>
            </a:ext>
          </a:extLst>
        </xdr:cNvPr>
        <xdr:cNvSpPr txBox="1"/>
      </xdr:nvSpPr>
      <xdr:spPr>
        <a:xfrm>
          <a:off x="533400" y="8439151"/>
          <a:ext cx="568425"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73E85D02-B505-44E7-9A42-30859ABD2607}" type="TxLink">
            <a:rPr lang="en-US" sz="1000" b="0" i="0" u="none" strike="noStrike">
              <a:solidFill>
                <a:schemeClr val="tx1">
                  <a:lumMod val="75000"/>
                  <a:lumOff val="25000"/>
                </a:schemeClr>
              </a:solidFill>
              <a:latin typeface="Calibri"/>
              <a:cs typeface="Calibri"/>
            </a:rPr>
            <a:pPr algn="ctr"/>
            <a:t>27,80%</a:t>
          </a:fld>
          <a:endParaRPr lang="pt-BR" sz="1100">
            <a:solidFill>
              <a:schemeClr val="tx1">
                <a:lumMod val="75000"/>
                <a:lumOff val="25000"/>
              </a:schemeClr>
            </a:solidFill>
          </a:endParaRPr>
        </a:p>
      </xdr:txBody>
    </xdr:sp>
    <xdr:clientData/>
  </xdr:oneCellAnchor>
  <xdr:oneCellAnchor>
    <xdr:from>
      <xdr:col>2</xdr:col>
      <xdr:colOff>304800</xdr:colOff>
      <xdr:row>30</xdr:row>
      <xdr:rowOff>66676</xdr:rowOff>
    </xdr:from>
    <xdr:ext cx="568425" cy="171450"/>
    <xdr:sp macro="" textlink="Cadastros!I8">
      <xdr:nvSpPr>
        <xdr:cNvPr id="21" name="CaixaDeTexto 20">
          <a:extLst>
            <a:ext uri="{FF2B5EF4-FFF2-40B4-BE49-F238E27FC236}">
              <a16:creationId xmlns:a16="http://schemas.microsoft.com/office/drawing/2014/main" id="{00000000-0008-0000-4D00-000015000000}"/>
            </a:ext>
          </a:extLst>
        </xdr:cNvPr>
        <xdr:cNvSpPr txBox="1"/>
      </xdr:nvSpPr>
      <xdr:spPr>
        <a:xfrm>
          <a:off x="533400" y="10506076"/>
          <a:ext cx="568425"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353CF0B9-D103-4A88-B1F0-C229EBFF06C8}" type="TxLink">
            <a:rPr lang="en-US" sz="1000" b="0" i="0" u="none" strike="noStrike">
              <a:solidFill>
                <a:schemeClr val="tx1">
                  <a:lumMod val="75000"/>
                  <a:lumOff val="25000"/>
                </a:schemeClr>
              </a:solidFill>
              <a:latin typeface="Calibri"/>
              <a:cs typeface="Calibri"/>
            </a:rPr>
            <a:pPr algn="ctr"/>
            <a:t>8,00%</a:t>
          </a:fld>
          <a:endParaRPr lang="pt-BR" sz="11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1</xdr:col>
          <xdr:colOff>9525</xdr:colOff>
          <xdr:row>34</xdr:row>
          <xdr:rowOff>0</xdr:rowOff>
        </xdr:from>
        <xdr:to>
          <xdr:col>16</xdr:col>
          <xdr:colOff>133350</xdr:colOff>
          <xdr:row>43</xdr:row>
          <xdr:rowOff>238125</xdr:rowOff>
        </xdr:to>
        <xdr:sp macro="" textlink="">
          <xdr:nvSpPr>
            <xdr:cNvPr id="76804" name="Group Box 4" hidden="1">
              <a:extLst>
                <a:ext uri="{63B3BB69-23CF-44E3-9099-C40C66FF867C}">
                  <a14:compatExt spid="_x0000_s76804"/>
                </a:ext>
                <a:ext uri="{FF2B5EF4-FFF2-40B4-BE49-F238E27FC236}">
                  <a16:creationId xmlns:a16="http://schemas.microsoft.com/office/drawing/2014/main" id="{00000000-0008-0000-4D00-000004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 sobre Apropriação de 13° Salário</a:t>
              </a:r>
            </a:p>
          </xdr:txBody>
        </xdr:sp>
        <xdr:clientData/>
      </xdr:twoCellAnchor>
    </mc:Choice>
    <mc:Fallback/>
  </mc:AlternateContent>
  <xdr:oneCellAnchor>
    <xdr:from>
      <xdr:col>2</xdr:col>
      <xdr:colOff>266700</xdr:colOff>
      <xdr:row>39</xdr:row>
      <xdr:rowOff>57151</xdr:rowOff>
    </xdr:from>
    <xdr:ext cx="568425" cy="171450"/>
    <xdr:sp macro="" textlink="Cadastros!I12">
      <xdr:nvSpPr>
        <xdr:cNvPr id="67" name="CaixaDeTexto 66">
          <a:extLst>
            <a:ext uri="{FF2B5EF4-FFF2-40B4-BE49-F238E27FC236}">
              <a16:creationId xmlns:a16="http://schemas.microsoft.com/office/drawing/2014/main" id="{00000000-0008-0000-4D00-000043000000}"/>
            </a:ext>
          </a:extLst>
        </xdr:cNvPr>
        <xdr:cNvSpPr txBox="1"/>
      </xdr:nvSpPr>
      <xdr:spPr>
        <a:xfrm>
          <a:off x="495300" y="11201401"/>
          <a:ext cx="568425"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4148469C-677E-4C62-9EFA-9DB8214CD7B1}" type="TxLink">
            <a:rPr lang="en-US" sz="1000" b="0" i="0" u="none" strike="noStrike">
              <a:solidFill>
                <a:schemeClr val="tx1">
                  <a:lumMod val="75000"/>
                  <a:lumOff val="25000"/>
                </a:schemeClr>
              </a:solidFill>
              <a:latin typeface="Calibri"/>
              <a:cs typeface="Calibri"/>
            </a:rPr>
            <a:pPr algn="ctr"/>
            <a:t>27,80%</a:t>
          </a:fld>
          <a:endParaRPr lang="pt-BR" sz="1100">
            <a:solidFill>
              <a:schemeClr val="tx1">
                <a:lumMod val="75000"/>
                <a:lumOff val="25000"/>
              </a:schemeClr>
            </a:solidFill>
          </a:endParaRPr>
        </a:p>
      </xdr:txBody>
    </xdr:sp>
    <xdr:clientData/>
  </xdr:oneCellAnchor>
  <xdr:oneCellAnchor>
    <xdr:from>
      <xdr:col>2</xdr:col>
      <xdr:colOff>323851</xdr:colOff>
      <xdr:row>40</xdr:row>
      <xdr:rowOff>66676</xdr:rowOff>
    </xdr:from>
    <xdr:ext cx="495300" cy="161924"/>
    <xdr:sp macro="" textlink="Cadastros!I8">
      <xdr:nvSpPr>
        <xdr:cNvPr id="68" name="CaixaDeTexto 67">
          <a:extLst>
            <a:ext uri="{FF2B5EF4-FFF2-40B4-BE49-F238E27FC236}">
              <a16:creationId xmlns:a16="http://schemas.microsoft.com/office/drawing/2014/main" id="{00000000-0008-0000-4D00-000044000000}"/>
            </a:ext>
          </a:extLst>
        </xdr:cNvPr>
        <xdr:cNvSpPr txBox="1"/>
      </xdr:nvSpPr>
      <xdr:spPr>
        <a:xfrm>
          <a:off x="552451" y="11487151"/>
          <a:ext cx="495300" cy="1619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7E53A7C5-9FCA-4635-B66F-6DFB93667072}" type="TxLink">
            <a:rPr lang="en-US" sz="1000" b="0" i="0" u="none" strike="noStrike">
              <a:solidFill>
                <a:schemeClr val="tx1">
                  <a:lumMod val="75000"/>
                  <a:lumOff val="25000"/>
                </a:schemeClr>
              </a:solidFill>
              <a:latin typeface="Calibri"/>
              <a:cs typeface="Calibri"/>
            </a:rPr>
            <a:pPr algn="ctr"/>
            <a:t>8,00%</a:t>
          </a:fld>
          <a:endParaRPr lang="pt-BR" sz="11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1</xdr:col>
          <xdr:colOff>9525</xdr:colOff>
          <xdr:row>44</xdr:row>
          <xdr:rowOff>0</xdr:rowOff>
        </xdr:from>
        <xdr:to>
          <xdr:col>16</xdr:col>
          <xdr:colOff>133350</xdr:colOff>
          <xdr:row>51</xdr:row>
          <xdr:rowOff>238125</xdr:rowOff>
        </xdr:to>
        <xdr:sp macro="" textlink="">
          <xdr:nvSpPr>
            <xdr:cNvPr id="76805" name="Group Box 5" hidden="1">
              <a:extLst>
                <a:ext uri="{63B3BB69-23CF-44E3-9099-C40C66FF867C}">
                  <a14:compatExt spid="_x0000_s76805"/>
                </a:ext>
                <a:ext uri="{FF2B5EF4-FFF2-40B4-BE49-F238E27FC236}">
                  <a16:creationId xmlns:a16="http://schemas.microsoft.com/office/drawing/2014/main" id="{00000000-0008-0000-4D00-000005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 do Empregador</a:t>
              </a:r>
            </a:p>
          </xdr:txBody>
        </xdr:sp>
        <xdr:clientData/>
      </xdr:twoCellAnchor>
    </mc:Choice>
    <mc:Fallback/>
  </mc:AlternateContent>
  <xdr:oneCellAnchor>
    <xdr:from>
      <xdr:col>2</xdr:col>
      <xdr:colOff>314325</xdr:colOff>
      <xdr:row>46</xdr:row>
      <xdr:rowOff>123825</xdr:rowOff>
    </xdr:from>
    <xdr:ext cx="504000" cy="171450"/>
    <xdr:sp macro="" textlink="Cadastros!I9">
      <xdr:nvSpPr>
        <xdr:cNvPr id="93" name="CaixaDeTexto 92">
          <a:extLst>
            <a:ext uri="{FF2B5EF4-FFF2-40B4-BE49-F238E27FC236}">
              <a16:creationId xmlns:a16="http://schemas.microsoft.com/office/drawing/2014/main" id="{00000000-0008-0000-4D00-00005D000000}"/>
            </a:ext>
          </a:extLst>
        </xdr:cNvPr>
        <xdr:cNvSpPr txBox="1"/>
      </xdr:nvSpPr>
      <xdr:spPr>
        <a:xfrm>
          <a:off x="542925" y="15821025"/>
          <a:ext cx="504000"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8EC5DF6B-D1C8-4F91-BED7-F440921E3FC6}" type="TxLink">
            <a:rPr lang="en-US" sz="1000" b="0" i="0" u="none" strike="noStrike">
              <a:solidFill>
                <a:schemeClr val="tx1">
                  <a:lumMod val="75000"/>
                  <a:lumOff val="25000"/>
                </a:schemeClr>
              </a:solidFill>
              <a:latin typeface="Calibri"/>
              <a:cs typeface="Calibri"/>
            </a:rPr>
            <a:pPr algn="ctr"/>
            <a:t>20,00%</a:t>
          </a:fld>
          <a:endParaRPr lang="pt-BR" sz="1100">
            <a:solidFill>
              <a:schemeClr val="tx1">
                <a:lumMod val="75000"/>
                <a:lumOff val="25000"/>
              </a:schemeClr>
            </a:solidFill>
          </a:endParaRPr>
        </a:p>
      </xdr:txBody>
    </xdr:sp>
    <xdr:clientData/>
  </xdr:oneCellAnchor>
  <xdr:oneCellAnchor>
    <xdr:from>
      <xdr:col>2</xdr:col>
      <xdr:colOff>314325</xdr:colOff>
      <xdr:row>47</xdr:row>
      <xdr:rowOff>142875</xdr:rowOff>
    </xdr:from>
    <xdr:ext cx="504000" cy="171450"/>
    <xdr:sp macro="" textlink="Cadastros!I10">
      <xdr:nvSpPr>
        <xdr:cNvPr id="94" name="CaixaDeTexto 93">
          <a:extLst>
            <a:ext uri="{FF2B5EF4-FFF2-40B4-BE49-F238E27FC236}">
              <a16:creationId xmlns:a16="http://schemas.microsoft.com/office/drawing/2014/main" id="{00000000-0008-0000-4D00-00005E000000}"/>
            </a:ext>
          </a:extLst>
        </xdr:cNvPr>
        <xdr:cNvSpPr txBox="1"/>
      </xdr:nvSpPr>
      <xdr:spPr>
        <a:xfrm>
          <a:off x="542925" y="16221075"/>
          <a:ext cx="504000"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29DCCAB0-7882-4350-8355-8D5E7DE0BC06}" type="TxLink">
            <a:rPr lang="en-US" sz="1000" b="0" i="0" u="none" strike="noStrike">
              <a:solidFill>
                <a:schemeClr val="tx1">
                  <a:lumMod val="75000"/>
                  <a:lumOff val="25000"/>
                </a:schemeClr>
              </a:solidFill>
              <a:latin typeface="Calibri"/>
              <a:cs typeface="Calibri"/>
            </a:rPr>
            <a:pPr algn="ctr"/>
            <a:t>2,00%</a:t>
          </a:fld>
          <a:endParaRPr lang="pt-BR" sz="1100">
            <a:solidFill>
              <a:schemeClr val="tx1">
                <a:lumMod val="75000"/>
                <a:lumOff val="25000"/>
              </a:schemeClr>
            </a:solidFill>
          </a:endParaRPr>
        </a:p>
      </xdr:txBody>
    </xdr:sp>
    <xdr:clientData/>
  </xdr:oneCellAnchor>
  <xdr:oneCellAnchor>
    <xdr:from>
      <xdr:col>2</xdr:col>
      <xdr:colOff>314325</xdr:colOff>
      <xdr:row>48</xdr:row>
      <xdr:rowOff>133350</xdr:rowOff>
    </xdr:from>
    <xdr:ext cx="504000" cy="171450"/>
    <xdr:sp macro="" textlink="Cadastros!I11">
      <xdr:nvSpPr>
        <xdr:cNvPr id="95" name="CaixaDeTexto 94">
          <a:extLst>
            <a:ext uri="{FF2B5EF4-FFF2-40B4-BE49-F238E27FC236}">
              <a16:creationId xmlns:a16="http://schemas.microsoft.com/office/drawing/2014/main" id="{00000000-0008-0000-4D00-00005F000000}"/>
            </a:ext>
          </a:extLst>
        </xdr:cNvPr>
        <xdr:cNvSpPr txBox="1"/>
      </xdr:nvSpPr>
      <xdr:spPr>
        <a:xfrm>
          <a:off x="542925" y="16592550"/>
          <a:ext cx="504000"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DF8EC885-0F24-43F6-AB19-B02DACD95029}" type="TxLink">
            <a:rPr lang="en-US" sz="1000" b="0" i="0" u="none" strike="noStrike">
              <a:solidFill>
                <a:schemeClr val="tx1">
                  <a:lumMod val="75000"/>
                  <a:lumOff val="25000"/>
                </a:schemeClr>
              </a:solidFill>
              <a:latin typeface="Calibri"/>
              <a:cs typeface="Calibri"/>
            </a:rPr>
            <a:pPr algn="ctr"/>
            <a:t>5,80%</a:t>
          </a:fld>
          <a:endParaRPr lang="pt-BR" sz="11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51</xdr:row>
          <xdr:rowOff>276225</xdr:rowOff>
        </xdr:from>
        <xdr:to>
          <xdr:col>16</xdr:col>
          <xdr:colOff>114300</xdr:colOff>
          <xdr:row>59</xdr:row>
          <xdr:rowOff>257175</xdr:rowOff>
        </xdr:to>
        <xdr:sp macro="" textlink="">
          <xdr:nvSpPr>
            <xdr:cNvPr id="76806" name="Group Box 6" hidden="1">
              <a:extLst>
                <a:ext uri="{63B3BB69-23CF-44E3-9099-C40C66FF867C}">
                  <a14:compatExt spid="_x0000_s76806"/>
                </a:ext>
                <a:ext uri="{FF2B5EF4-FFF2-40B4-BE49-F238E27FC236}">
                  <a16:creationId xmlns:a16="http://schemas.microsoft.com/office/drawing/2014/main" id="{00000000-0008-0000-4D00-000006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Pró-Labore</a:t>
              </a:r>
            </a:p>
          </xdr:txBody>
        </xdr:sp>
        <xdr:clientData/>
      </xdr:twoCellAnchor>
    </mc:Choice>
    <mc:Fallback/>
  </mc:AlternateContent>
  <xdr:oneCellAnchor>
    <xdr:from>
      <xdr:col>2</xdr:col>
      <xdr:colOff>333375</xdr:colOff>
      <xdr:row>55</xdr:row>
      <xdr:rowOff>123825</xdr:rowOff>
    </xdr:from>
    <xdr:ext cx="468000" cy="171450"/>
    <xdr:sp macro="" textlink="Cadastros!I9">
      <xdr:nvSpPr>
        <xdr:cNvPr id="98" name="CaixaDeTexto 97">
          <a:extLst>
            <a:ext uri="{FF2B5EF4-FFF2-40B4-BE49-F238E27FC236}">
              <a16:creationId xmlns:a16="http://schemas.microsoft.com/office/drawing/2014/main" id="{00000000-0008-0000-4D00-000062000000}"/>
            </a:ext>
          </a:extLst>
        </xdr:cNvPr>
        <xdr:cNvSpPr txBox="1"/>
      </xdr:nvSpPr>
      <xdr:spPr>
        <a:xfrm>
          <a:off x="561975" y="18830925"/>
          <a:ext cx="468000" cy="171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78A49ACE-7881-4DD2-BCF7-8D91DD5246E8}" type="TxLink">
            <a:rPr lang="en-US" sz="1000" b="0" i="0" u="none" strike="noStrike">
              <a:solidFill>
                <a:schemeClr val="tx1">
                  <a:lumMod val="75000"/>
                  <a:lumOff val="25000"/>
                </a:schemeClr>
              </a:solidFill>
              <a:latin typeface="Calibri"/>
              <a:cs typeface="Calibri"/>
            </a:rPr>
            <a:pPr algn="ctr"/>
            <a:t>20,00%</a:t>
          </a:fld>
          <a:endParaRPr lang="pt-BR" sz="1100">
            <a:solidFill>
              <a:schemeClr val="tx1">
                <a:lumMod val="75000"/>
                <a:lumOff val="25000"/>
              </a:schemeClr>
            </a:solidFill>
          </a:endParaRPr>
        </a:p>
      </xdr:txBody>
    </xdr:sp>
    <xdr:clientData/>
  </xdr:oneCellAnchor>
  <xdr:twoCellAnchor editAs="absolute">
    <xdr:from>
      <xdr:col>6</xdr:col>
      <xdr:colOff>523875</xdr:colOff>
      <xdr:row>1</xdr:row>
      <xdr:rowOff>142875</xdr:rowOff>
    </xdr:from>
    <xdr:to>
      <xdr:col>7</xdr:col>
      <xdr:colOff>718050</xdr:colOff>
      <xdr:row>2</xdr:row>
      <xdr:rowOff>13875</xdr:rowOff>
    </xdr:to>
    <xdr:sp macro="" textlink="">
      <xdr:nvSpPr>
        <xdr:cNvPr id="30" name="Retângulo 29">
          <a:hlinkClick xmlns:r="http://schemas.openxmlformats.org/officeDocument/2006/relationships" r:id="rId10"/>
          <a:extLst>
            <a:ext uri="{FF2B5EF4-FFF2-40B4-BE49-F238E27FC236}">
              <a16:creationId xmlns:a16="http://schemas.microsoft.com/office/drawing/2014/main" id="{00000000-0008-0000-4D00-00001E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Impostos</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60</xdr:row>
          <xdr:rowOff>0</xdr:rowOff>
        </xdr:from>
        <xdr:to>
          <xdr:col>16</xdr:col>
          <xdr:colOff>114300</xdr:colOff>
          <xdr:row>67</xdr:row>
          <xdr:rowOff>266700</xdr:rowOff>
        </xdr:to>
        <xdr:sp macro="" textlink="">
          <xdr:nvSpPr>
            <xdr:cNvPr id="76807" name="Group Box 7" hidden="1">
              <a:extLst>
                <a:ext uri="{63B3BB69-23CF-44E3-9099-C40C66FF867C}">
                  <a14:compatExt spid="_x0000_s76807"/>
                </a:ext>
                <a:ext uri="{FF2B5EF4-FFF2-40B4-BE49-F238E27FC236}">
                  <a16:creationId xmlns:a16="http://schemas.microsoft.com/office/drawing/2014/main" id="{00000000-0008-0000-4D00-000007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Fator R</a:t>
              </a:r>
            </a:p>
          </xdr:txBody>
        </xdr:sp>
        <xdr:clientData/>
      </xdr:twoCellAnchor>
    </mc:Choice>
    <mc:Fallback/>
  </mc:AlternateContent>
  <xdr:twoCellAnchor>
    <xdr:from>
      <xdr:col>2</xdr:col>
      <xdr:colOff>314325</xdr:colOff>
      <xdr:row>67</xdr:row>
      <xdr:rowOff>133350</xdr:rowOff>
    </xdr:from>
    <xdr:to>
      <xdr:col>2</xdr:col>
      <xdr:colOff>314325</xdr:colOff>
      <xdr:row>69</xdr:row>
      <xdr:rowOff>0</xdr:rowOff>
    </xdr:to>
    <xdr:cxnSp macro="">
      <xdr:nvCxnSpPr>
        <xdr:cNvPr id="18" name="Conector de Seta Reta 17">
          <a:extLst>
            <a:ext uri="{FF2B5EF4-FFF2-40B4-BE49-F238E27FC236}">
              <a16:creationId xmlns:a16="http://schemas.microsoft.com/office/drawing/2014/main" id="{00000000-0008-0000-4D00-000012000000}"/>
            </a:ext>
          </a:extLst>
        </xdr:cNvPr>
        <xdr:cNvCxnSpPr/>
      </xdr:nvCxnSpPr>
      <xdr:spPr>
        <a:xfrm>
          <a:off x="542925" y="23098125"/>
          <a:ext cx="0" cy="419100"/>
        </a:xfrm>
        <a:prstGeom prst="straightConnector1">
          <a:avLst/>
        </a:prstGeom>
        <a:ln>
          <a:solidFill>
            <a:srgbClr val="FB5A5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314325</xdr:colOff>
      <xdr:row>67</xdr:row>
      <xdr:rowOff>257175</xdr:rowOff>
    </xdr:from>
    <xdr:ext cx="742704" cy="248851"/>
    <xdr:sp macro="" textlink="">
      <xdr:nvSpPr>
        <xdr:cNvPr id="19" name="CaixaDeTexto 18">
          <a:extLst>
            <a:ext uri="{FF2B5EF4-FFF2-40B4-BE49-F238E27FC236}">
              <a16:creationId xmlns:a16="http://schemas.microsoft.com/office/drawing/2014/main" id="{00000000-0008-0000-4D00-000013000000}"/>
            </a:ext>
          </a:extLst>
        </xdr:cNvPr>
        <xdr:cNvSpPr txBox="1"/>
      </xdr:nvSpPr>
      <xdr:spPr>
        <a:xfrm>
          <a:off x="542925" y="23221950"/>
          <a:ext cx="74270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Explicativo</a:t>
          </a:r>
        </a:p>
      </xdr:txBody>
    </xdr:sp>
    <xdr:clientData/>
  </xdr:oneCellAnchor>
</xdr:wsDr>
</file>

<file path=xl/drawings/drawing57.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E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E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E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E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E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E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7</xdr:col>
      <xdr:colOff>371475</xdr:colOff>
      <xdr:row>0</xdr:row>
      <xdr:rowOff>371475</xdr:rowOff>
    </xdr:from>
    <xdr:to>
      <xdr:col>8</xdr:col>
      <xdr:colOff>205650</xdr:colOff>
      <xdr:row>0</xdr:row>
      <xdr:rowOff>388425</xdr:rowOff>
    </xdr:to>
    <xdr:sp macro="" textlink="">
      <xdr:nvSpPr>
        <xdr:cNvPr id="8" name="Retângulo 7">
          <a:extLst>
            <a:ext uri="{FF2B5EF4-FFF2-40B4-BE49-F238E27FC236}">
              <a16:creationId xmlns:a16="http://schemas.microsoft.com/office/drawing/2014/main" id="{00000000-0008-0000-4E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E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E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E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E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E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16</xdr:col>
          <xdr:colOff>123825</xdr:colOff>
          <xdr:row>20</xdr:row>
          <xdr:rowOff>57150</xdr:rowOff>
        </xdr:to>
        <xdr:sp macro="" textlink="">
          <xdr:nvSpPr>
            <xdr:cNvPr id="77825" name="Group Box 1" hidden="1">
              <a:extLst>
                <a:ext uri="{63B3BB69-23CF-44E3-9099-C40C66FF867C}">
                  <a14:compatExt spid="_x0000_s77825"/>
                </a:ext>
                <a:ext uri="{FF2B5EF4-FFF2-40B4-BE49-F238E27FC236}">
                  <a16:creationId xmlns:a16="http://schemas.microsoft.com/office/drawing/2014/main" id="{00000000-0008-0000-4E00-0000013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Resumo</a:t>
              </a:r>
            </a:p>
          </xdr:txBody>
        </xdr:sp>
        <xdr:clientData/>
      </xdr:twoCellAnchor>
    </mc:Choice>
    <mc:Fallback/>
  </mc:AlternateContent>
  <xdr:twoCellAnchor editAs="absolute">
    <xdr:from>
      <xdr:col>2</xdr:col>
      <xdr:colOff>742950</xdr:colOff>
      <xdr:row>1</xdr:row>
      <xdr:rowOff>142875</xdr:rowOff>
    </xdr:from>
    <xdr:to>
      <xdr:col>4</xdr:col>
      <xdr:colOff>89400</xdr:colOff>
      <xdr:row>2</xdr:row>
      <xdr:rowOff>13875</xdr:rowOff>
    </xdr:to>
    <xdr:sp macro="" textlink="">
      <xdr:nvSpPr>
        <xdr:cNvPr id="18" name="Retângulo 17">
          <a:hlinkClick xmlns:r="http://schemas.openxmlformats.org/officeDocument/2006/relationships" r:id="rId7"/>
          <a:extLst>
            <a:ext uri="{FF2B5EF4-FFF2-40B4-BE49-F238E27FC236}">
              <a16:creationId xmlns:a16="http://schemas.microsoft.com/office/drawing/2014/main" id="{00000000-0008-0000-4E00-000012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Encargos</a:t>
          </a:r>
        </a:p>
      </xdr:txBody>
    </xdr: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19" name="Retângulo 18">
          <a:hlinkClick xmlns:r="http://schemas.openxmlformats.org/officeDocument/2006/relationships" r:id="rId8"/>
          <a:extLst>
            <a:ext uri="{FF2B5EF4-FFF2-40B4-BE49-F238E27FC236}">
              <a16:creationId xmlns:a16="http://schemas.microsoft.com/office/drawing/2014/main" id="{00000000-0008-0000-4E00-000013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Resumo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4E00-000014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21" name="Retângulo 20">
          <a:hlinkClick xmlns:r="http://schemas.openxmlformats.org/officeDocument/2006/relationships" r:id="rId10"/>
          <a:extLst>
            <a:ext uri="{FF2B5EF4-FFF2-40B4-BE49-F238E27FC236}">
              <a16:creationId xmlns:a16="http://schemas.microsoft.com/office/drawing/2014/main" id="{00000000-0008-0000-4E00-000015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Impostos</a:t>
          </a:r>
        </a:p>
      </xdr:txBody>
    </xdr:sp>
    <xdr:clientData/>
  </xdr:twoCellAnchor>
</xdr:wsDr>
</file>

<file path=xl/drawings/drawing58.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4F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4F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4F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4F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4F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4F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7</xdr:col>
      <xdr:colOff>371475</xdr:colOff>
      <xdr:row>0</xdr:row>
      <xdr:rowOff>371475</xdr:rowOff>
    </xdr:from>
    <xdr:to>
      <xdr:col>8</xdr:col>
      <xdr:colOff>205650</xdr:colOff>
      <xdr:row>0</xdr:row>
      <xdr:rowOff>388425</xdr:rowOff>
    </xdr:to>
    <xdr:sp macro="" textlink="">
      <xdr:nvSpPr>
        <xdr:cNvPr id="8" name="Retângulo 7">
          <a:extLst>
            <a:ext uri="{FF2B5EF4-FFF2-40B4-BE49-F238E27FC236}">
              <a16:creationId xmlns:a16="http://schemas.microsoft.com/office/drawing/2014/main" id="{00000000-0008-0000-4F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4F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4F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4F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4F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4F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381000</xdr:rowOff>
        </xdr:from>
        <xdr:to>
          <xdr:col>16</xdr:col>
          <xdr:colOff>123825</xdr:colOff>
          <xdr:row>9</xdr:row>
          <xdr:rowOff>228600</xdr:rowOff>
        </xdr:to>
        <xdr:sp macro="" textlink="">
          <xdr:nvSpPr>
            <xdr:cNvPr id="100353" name="Group Box 1" hidden="1">
              <a:extLst>
                <a:ext uri="{63B3BB69-23CF-44E3-9099-C40C66FF867C}">
                  <a14:compatExt spid="_x0000_s100353"/>
                </a:ext>
                <a:ext uri="{FF2B5EF4-FFF2-40B4-BE49-F238E27FC236}">
                  <a16:creationId xmlns:a16="http://schemas.microsoft.com/office/drawing/2014/main" id="{00000000-0008-0000-4F00-0000018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para Lucro Real e Presumido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16</xdr:col>
          <xdr:colOff>123825</xdr:colOff>
          <xdr:row>19</xdr:row>
          <xdr:rowOff>219075</xdr:rowOff>
        </xdr:to>
        <xdr:sp macro="" textlink="">
          <xdr:nvSpPr>
            <xdr:cNvPr id="100354" name="Group Box 2" hidden="1">
              <a:extLst>
                <a:ext uri="{63B3BB69-23CF-44E3-9099-C40C66FF867C}">
                  <a14:compatExt spid="_x0000_s100354"/>
                </a:ext>
                <a:ext uri="{FF2B5EF4-FFF2-40B4-BE49-F238E27FC236}">
                  <a16:creationId xmlns:a16="http://schemas.microsoft.com/office/drawing/2014/main" id="{00000000-0008-0000-4F00-0000028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Receitas para Simples Nacional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16</xdr:col>
          <xdr:colOff>123825</xdr:colOff>
          <xdr:row>26</xdr:row>
          <xdr:rowOff>219075</xdr:rowOff>
        </xdr:to>
        <xdr:sp macro="" textlink="">
          <xdr:nvSpPr>
            <xdr:cNvPr id="100355" name="Group Box 3" hidden="1">
              <a:extLst>
                <a:ext uri="{63B3BB69-23CF-44E3-9099-C40C66FF867C}">
                  <a14:compatExt spid="_x0000_s100355"/>
                </a:ext>
                <a:ext uri="{FF2B5EF4-FFF2-40B4-BE49-F238E27FC236}">
                  <a16:creationId xmlns:a16="http://schemas.microsoft.com/office/drawing/2014/main" id="{00000000-0008-0000-4F00-0000038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Resultados de Custos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276225</xdr:rowOff>
        </xdr:from>
        <xdr:to>
          <xdr:col>16</xdr:col>
          <xdr:colOff>123825</xdr:colOff>
          <xdr:row>38</xdr:row>
          <xdr:rowOff>247650</xdr:rowOff>
        </xdr:to>
        <xdr:sp macro="" textlink="">
          <xdr:nvSpPr>
            <xdr:cNvPr id="100356" name="Group Box 4" hidden="1">
              <a:extLst>
                <a:ext uri="{63B3BB69-23CF-44E3-9099-C40C66FF867C}">
                  <a14:compatExt spid="_x0000_s100356"/>
                </a:ext>
                <a:ext uri="{FF2B5EF4-FFF2-40B4-BE49-F238E27FC236}">
                  <a16:creationId xmlns:a16="http://schemas.microsoft.com/office/drawing/2014/main" id="{00000000-0008-0000-4F00-0000048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Resultados de Despesas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19050</xdr:rowOff>
        </xdr:from>
        <xdr:to>
          <xdr:col>16</xdr:col>
          <xdr:colOff>123825</xdr:colOff>
          <xdr:row>44</xdr:row>
          <xdr:rowOff>66675</xdr:rowOff>
        </xdr:to>
        <xdr:sp macro="" textlink="">
          <xdr:nvSpPr>
            <xdr:cNvPr id="100357" name="Group Box 5" hidden="1">
              <a:extLst>
                <a:ext uri="{63B3BB69-23CF-44E3-9099-C40C66FF867C}">
                  <a14:compatExt spid="_x0000_s100357"/>
                </a:ext>
                <a:ext uri="{FF2B5EF4-FFF2-40B4-BE49-F238E27FC236}">
                  <a16:creationId xmlns:a16="http://schemas.microsoft.com/office/drawing/2014/main" id="{00000000-0008-0000-4F00-0000058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Resultados de Receita e Despesa Financeira</a:t>
              </a:r>
            </a:p>
          </xdr:txBody>
        </xdr:sp>
        <xdr:clientData/>
      </xdr:twoCellAnchor>
    </mc:Choice>
    <mc:Fallback/>
  </mc:AlternateContent>
  <xdr:twoCellAnchor editAs="absolute">
    <xdr:from>
      <xdr:col>2</xdr:col>
      <xdr:colOff>742950</xdr:colOff>
      <xdr:row>1</xdr:row>
      <xdr:rowOff>142875</xdr:rowOff>
    </xdr:from>
    <xdr:to>
      <xdr:col>4</xdr:col>
      <xdr:colOff>89400</xdr:colOff>
      <xdr:row>2</xdr:row>
      <xdr:rowOff>13875</xdr:rowOff>
    </xdr:to>
    <xdr:sp macro="" textlink="">
      <xdr:nvSpPr>
        <xdr:cNvPr id="22" name="Retângulo 21">
          <a:hlinkClick xmlns:r="http://schemas.openxmlformats.org/officeDocument/2006/relationships" r:id="rId7"/>
          <a:extLst>
            <a:ext uri="{FF2B5EF4-FFF2-40B4-BE49-F238E27FC236}">
              <a16:creationId xmlns:a16="http://schemas.microsoft.com/office/drawing/2014/main" id="{00000000-0008-0000-4F00-000016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Encargos</a:t>
          </a:r>
        </a:p>
      </xdr:txBody>
    </xdr:sp>
    <xdr:clientData/>
  </xdr:twoCellAnchor>
  <xdr:twoCellAnchor editAs="absolute">
    <xdr:from>
      <xdr:col>4</xdr:col>
      <xdr:colOff>104775</xdr:colOff>
      <xdr:row>1</xdr:row>
      <xdr:rowOff>142875</xdr:rowOff>
    </xdr:from>
    <xdr:to>
      <xdr:col>5</xdr:col>
      <xdr:colOff>298950</xdr:colOff>
      <xdr:row>2</xdr:row>
      <xdr:rowOff>13875</xdr:rowOff>
    </xdr:to>
    <xdr:sp macro="" textlink="">
      <xdr:nvSpPr>
        <xdr:cNvPr id="23" name="Retângulo 22">
          <a:hlinkClick xmlns:r="http://schemas.openxmlformats.org/officeDocument/2006/relationships" r:id="rId8"/>
          <a:extLst>
            <a:ext uri="{FF2B5EF4-FFF2-40B4-BE49-F238E27FC236}">
              <a16:creationId xmlns:a16="http://schemas.microsoft.com/office/drawing/2014/main" id="{00000000-0008-0000-4F00-000017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Resumo</a:t>
          </a:r>
        </a:p>
      </xdr:txBody>
    </xdr:sp>
    <xdr:clientData/>
  </xdr:twoCellAnchor>
  <xdr:twoCellAnchor editAs="absolute">
    <xdr:from>
      <xdr:col>5</xdr:col>
      <xdr:colOff>314325</xdr:colOff>
      <xdr:row>1</xdr:row>
      <xdr:rowOff>142875</xdr:rowOff>
    </xdr:from>
    <xdr:to>
      <xdr:col>6</xdr:col>
      <xdr:colOff>508500</xdr:colOff>
      <xdr:row>2</xdr:row>
      <xdr:rowOff>13875</xdr:rowOff>
    </xdr:to>
    <xdr:sp macro="" textlink="">
      <xdr:nvSpPr>
        <xdr:cNvPr id="24" name="Retângulo 23">
          <a:hlinkClick xmlns:r="http://schemas.openxmlformats.org/officeDocument/2006/relationships" r:id="rId9"/>
          <a:extLst>
            <a:ext uri="{FF2B5EF4-FFF2-40B4-BE49-F238E27FC236}">
              <a16:creationId xmlns:a16="http://schemas.microsoft.com/office/drawing/2014/main" id="{00000000-0008-0000-4F00-000018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Analítico</a:t>
          </a:r>
        </a:p>
      </xdr:txBody>
    </xdr:sp>
    <xdr:clientData/>
  </xdr:twoCellAnchor>
  <xdr:twoCellAnchor editAs="absolute">
    <xdr:from>
      <xdr:col>6</xdr:col>
      <xdr:colOff>523875</xdr:colOff>
      <xdr:row>1</xdr:row>
      <xdr:rowOff>142875</xdr:rowOff>
    </xdr:from>
    <xdr:to>
      <xdr:col>7</xdr:col>
      <xdr:colOff>718050</xdr:colOff>
      <xdr:row>2</xdr:row>
      <xdr:rowOff>13875</xdr:rowOff>
    </xdr:to>
    <xdr:sp macro="" textlink="">
      <xdr:nvSpPr>
        <xdr:cNvPr id="25" name="Retângulo 24">
          <a:hlinkClick xmlns:r="http://schemas.openxmlformats.org/officeDocument/2006/relationships" r:id="rId10"/>
          <a:extLst>
            <a:ext uri="{FF2B5EF4-FFF2-40B4-BE49-F238E27FC236}">
              <a16:creationId xmlns:a16="http://schemas.microsoft.com/office/drawing/2014/main" id="{00000000-0008-0000-4F00-000019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Impostos</a:t>
          </a:r>
        </a:p>
      </xdr:txBody>
    </xdr:sp>
    <xdr:clientData/>
  </xdr:twoCellAnchor>
</xdr:wsDr>
</file>

<file path=xl/drawings/drawing59.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460875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50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485775</xdr:colOff>
      <xdr:row>0</xdr:row>
      <xdr:rowOff>85725</xdr:rowOff>
    </xdr:from>
    <xdr:to>
      <xdr:col>3</xdr:col>
      <xdr:colOff>1565775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50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3</xdr:col>
      <xdr:colOff>1590675</xdr:colOff>
      <xdr:row>0</xdr:row>
      <xdr:rowOff>85725</xdr:rowOff>
    </xdr:from>
    <xdr:to>
      <xdr:col>4</xdr:col>
      <xdr:colOff>622800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50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4</xdr:col>
      <xdr:colOff>1752600</xdr:colOff>
      <xdr:row>0</xdr:row>
      <xdr:rowOff>85725</xdr:rowOff>
    </xdr:from>
    <xdr:to>
      <xdr:col>5</xdr:col>
      <xdr:colOff>784725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50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5</xdr:col>
      <xdr:colOff>809625</xdr:colOff>
      <xdr:row>0</xdr:row>
      <xdr:rowOff>85725</xdr:rowOff>
    </xdr:from>
    <xdr:to>
      <xdr:col>5</xdr:col>
      <xdr:colOff>1889625</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50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5</xdr:col>
      <xdr:colOff>1914525</xdr:colOff>
      <xdr:row>0</xdr:row>
      <xdr:rowOff>85725</xdr:rowOff>
    </xdr:from>
    <xdr:to>
      <xdr:col>7</xdr:col>
      <xdr:colOff>337050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50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4</xdr:col>
      <xdr:colOff>838200</xdr:colOff>
      <xdr:row>0</xdr:row>
      <xdr:rowOff>371475</xdr:rowOff>
    </xdr:from>
    <xdr:to>
      <xdr:col>4</xdr:col>
      <xdr:colOff>1558200</xdr:colOff>
      <xdr:row>0</xdr:row>
      <xdr:rowOff>388425</xdr:rowOff>
    </xdr:to>
    <xdr:sp macro="" textlink="">
      <xdr:nvSpPr>
        <xdr:cNvPr id="8" name="Retângulo 7">
          <a:extLst>
            <a:ext uri="{FF2B5EF4-FFF2-40B4-BE49-F238E27FC236}">
              <a16:creationId xmlns:a16="http://schemas.microsoft.com/office/drawing/2014/main" id="{00000000-0008-0000-5000-000008000000}"/>
            </a:ext>
          </a:extLst>
        </xdr:cNvPr>
        <xdr:cNvSpPr/>
      </xdr:nvSpPr>
      <xdr:spPr>
        <a:xfrm>
          <a:off x="49911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647700</xdr:colOff>
      <xdr:row>0</xdr:row>
      <xdr:rowOff>85725</xdr:rowOff>
    </xdr:from>
    <xdr:to>
      <xdr:col>4</xdr:col>
      <xdr:colOff>1727700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50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50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0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0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0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xdr:col>
          <xdr:colOff>0</xdr:colOff>
          <xdr:row>3</xdr:row>
          <xdr:rowOff>19050</xdr:rowOff>
        </xdr:from>
        <xdr:to>
          <xdr:col>13</xdr:col>
          <xdr:colOff>200025</xdr:colOff>
          <xdr:row>15</xdr:row>
          <xdr:rowOff>180975</xdr:rowOff>
        </xdr:to>
        <xdr:sp macro="" textlink="">
          <xdr:nvSpPr>
            <xdr:cNvPr id="452609" name="Group Box 1" hidden="1">
              <a:extLst>
                <a:ext uri="{63B3BB69-23CF-44E3-9099-C40C66FF867C}">
                  <a14:compatExt spid="_x0000_s452609"/>
                </a:ext>
                <a:ext uri="{FF2B5EF4-FFF2-40B4-BE49-F238E27FC236}">
                  <a16:creationId xmlns:a16="http://schemas.microsoft.com/office/drawing/2014/main" id="{00000000-0008-0000-5000-000001E806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Comparativo</a:t>
              </a:r>
            </a:p>
          </xdr:txBody>
        </xdr:sp>
        <xdr:clientData/>
      </xdr:twoCellAnchor>
    </mc:Choice>
    <mc:Fallback/>
  </mc:AlternateContent>
  <xdr:twoCellAnchor editAs="absolute">
    <xdr:from>
      <xdr:col>2</xdr:col>
      <xdr:colOff>742950</xdr:colOff>
      <xdr:row>1</xdr:row>
      <xdr:rowOff>133350</xdr:rowOff>
    </xdr:from>
    <xdr:to>
      <xdr:col>2</xdr:col>
      <xdr:colOff>1822950</xdr:colOff>
      <xdr:row>2</xdr:row>
      <xdr:rowOff>4350</xdr:rowOff>
    </xdr:to>
    <xdr:sp macro="" textlink="">
      <xdr:nvSpPr>
        <xdr:cNvPr id="18" name="Retângulo 17">
          <a:hlinkClick xmlns:r="http://schemas.openxmlformats.org/officeDocument/2006/relationships" r:id="rId7"/>
          <a:extLst>
            <a:ext uri="{FF2B5EF4-FFF2-40B4-BE49-F238E27FC236}">
              <a16:creationId xmlns:a16="http://schemas.microsoft.com/office/drawing/2014/main" id="{00000000-0008-0000-5000-000012000000}"/>
            </a:ext>
          </a:extLst>
        </xdr:cNvPr>
        <xdr:cNvSpPr/>
      </xdr:nvSpPr>
      <xdr:spPr>
        <a:xfrm>
          <a:off x="97155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Encargos</a:t>
          </a:r>
        </a:p>
      </xdr:txBody>
    </xdr:sp>
    <xdr:clientData/>
  </xdr:twoCellAnchor>
  <xdr:twoCellAnchor editAs="absolute">
    <xdr:from>
      <xdr:col>2</xdr:col>
      <xdr:colOff>1838325</xdr:colOff>
      <xdr:row>1</xdr:row>
      <xdr:rowOff>133350</xdr:rowOff>
    </xdr:from>
    <xdr:to>
      <xdr:col>3</xdr:col>
      <xdr:colOff>1041900</xdr:colOff>
      <xdr:row>2</xdr:row>
      <xdr:rowOff>4350</xdr:rowOff>
    </xdr:to>
    <xdr:sp macro="" textlink="">
      <xdr:nvSpPr>
        <xdr:cNvPr id="19" name="Retângulo 18">
          <a:hlinkClick xmlns:r="http://schemas.openxmlformats.org/officeDocument/2006/relationships" r:id="rId8"/>
          <a:extLst>
            <a:ext uri="{FF2B5EF4-FFF2-40B4-BE49-F238E27FC236}">
              <a16:creationId xmlns:a16="http://schemas.microsoft.com/office/drawing/2014/main" id="{00000000-0008-0000-5000-000013000000}"/>
            </a:ext>
          </a:extLst>
        </xdr:cNvPr>
        <xdr:cNvSpPr/>
      </xdr:nvSpPr>
      <xdr:spPr>
        <a:xfrm>
          <a:off x="2066925"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Resumo</a:t>
          </a:r>
        </a:p>
      </xdr:txBody>
    </xdr:sp>
    <xdr:clientData/>
  </xdr:twoCellAnchor>
  <xdr:twoCellAnchor editAs="absolute">
    <xdr:from>
      <xdr:col>3</xdr:col>
      <xdr:colOff>1057275</xdr:colOff>
      <xdr:row>1</xdr:row>
      <xdr:rowOff>133350</xdr:rowOff>
    </xdr:from>
    <xdr:to>
      <xdr:col>4</xdr:col>
      <xdr:colOff>89400</xdr:colOff>
      <xdr:row>2</xdr:row>
      <xdr:rowOff>4350</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5000-000014000000}"/>
            </a:ext>
          </a:extLst>
        </xdr:cNvPr>
        <xdr:cNvSpPr/>
      </xdr:nvSpPr>
      <xdr:spPr>
        <a:xfrm>
          <a:off x="316230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Analítico</a:t>
          </a:r>
        </a:p>
      </xdr:txBody>
    </xdr:sp>
    <xdr:clientData/>
  </xdr:twoCellAnchor>
  <xdr:twoCellAnchor editAs="absolute">
    <xdr:from>
      <xdr:col>4</xdr:col>
      <xdr:colOff>104775</xdr:colOff>
      <xdr:row>1</xdr:row>
      <xdr:rowOff>133350</xdr:rowOff>
    </xdr:from>
    <xdr:to>
      <xdr:col>4</xdr:col>
      <xdr:colOff>1184775</xdr:colOff>
      <xdr:row>2</xdr:row>
      <xdr:rowOff>4350</xdr:rowOff>
    </xdr:to>
    <xdr:sp macro="" textlink="">
      <xdr:nvSpPr>
        <xdr:cNvPr id="21" name="Retângulo 20">
          <a:hlinkClick xmlns:r="http://schemas.openxmlformats.org/officeDocument/2006/relationships" r:id="rId10"/>
          <a:extLst>
            <a:ext uri="{FF2B5EF4-FFF2-40B4-BE49-F238E27FC236}">
              <a16:creationId xmlns:a16="http://schemas.microsoft.com/office/drawing/2014/main" id="{00000000-0008-0000-5000-000015000000}"/>
            </a:ext>
          </a:extLst>
        </xdr:cNvPr>
        <xdr:cNvSpPr/>
      </xdr:nvSpPr>
      <xdr:spPr>
        <a:xfrm>
          <a:off x="4257675" y="571500"/>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Impostos</a:t>
          </a:r>
        </a:p>
      </xdr:txBody>
    </xdr:sp>
    <xdr:clientData/>
  </xdr:twoCellAnchor>
  <xdr:oneCellAnchor>
    <xdr:from>
      <xdr:col>1</xdr:col>
      <xdr:colOff>47625</xdr:colOff>
      <xdr:row>14</xdr:row>
      <xdr:rowOff>171450</xdr:rowOff>
    </xdr:from>
    <xdr:ext cx="3612527" cy="248851"/>
    <xdr:sp macro="" textlink="">
      <xdr:nvSpPr>
        <xdr:cNvPr id="17" name="CaixaDeTexto 16">
          <a:extLst>
            <a:ext uri="{FF2B5EF4-FFF2-40B4-BE49-F238E27FC236}">
              <a16:creationId xmlns:a16="http://schemas.microsoft.com/office/drawing/2014/main" id="{00000000-0008-0000-5000-000011000000}"/>
            </a:ext>
          </a:extLst>
        </xdr:cNvPr>
        <xdr:cNvSpPr txBox="1"/>
      </xdr:nvSpPr>
      <xdr:spPr>
        <a:xfrm>
          <a:off x="161925" y="5353050"/>
          <a:ext cx="3612527"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chemeClr val="tx1">
                  <a:lumMod val="65000"/>
                  <a:lumOff val="35000"/>
                </a:schemeClr>
              </a:solidFill>
            </a:rPr>
            <a:t>*Os valores</a:t>
          </a:r>
          <a:r>
            <a:rPr lang="pt-BR" sz="1000" baseline="0">
              <a:solidFill>
                <a:schemeClr val="tx1">
                  <a:lumMod val="65000"/>
                  <a:lumOff val="35000"/>
                </a:schemeClr>
              </a:solidFill>
            </a:rPr>
            <a:t> acima são líquidos em relação aos créditos tributários.</a:t>
          </a:r>
          <a:endParaRPr lang="pt-BR" sz="1000">
            <a:solidFill>
              <a:schemeClr val="tx1">
                <a:lumMod val="65000"/>
                <a:lumOff val="35000"/>
              </a:schemeClr>
            </a:solidFill>
          </a:endParaRPr>
        </a:p>
      </xdr:txBody>
    </xdr:sp>
    <xdr:clientData/>
  </xdr:oneCellAnchor>
</xdr:wsDr>
</file>

<file path=xl/drawings/drawing60.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51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51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51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51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51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51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581025</xdr:colOff>
      <xdr:row>0</xdr:row>
      <xdr:rowOff>371475</xdr:rowOff>
    </xdr:from>
    <xdr:to>
      <xdr:col>9</xdr:col>
      <xdr:colOff>415200</xdr:colOff>
      <xdr:row>0</xdr:row>
      <xdr:rowOff>388425</xdr:rowOff>
    </xdr:to>
    <xdr:sp macro="" textlink="">
      <xdr:nvSpPr>
        <xdr:cNvPr id="8" name="Retângulo 7">
          <a:extLst>
            <a:ext uri="{FF2B5EF4-FFF2-40B4-BE49-F238E27FC236}">
              <a16:creationId xmlns:a16="http://schemas.microsoft.com/office/drawing/2014/main" id="{00000000-0008-0000-51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51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133350</xdr:rowOff>
    </xdr:from>
    <xdr:to>
      <xdr:col>4</xdr:col>
      <xdr:colOff>89400</xdr:colOff>
      <xdr:row>2</xdr:row>
      <xdr:rowOff>4350</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5100-00000A000000}"/>
            </a:ext>
          </a:extLst>
        </xdr:cNvPr>
        <xdr:cNvSpPr/>
      </xdr:nvSpPr>
      <xdr:spPr>
        <a:xfrm>
          <a:off x="971550" y="571500"/>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Real</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51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1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1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1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133350</xdr:rowOff>
    </xdr:from>
    <xdr:to>
      <xdr:col>5</xdr:col>
      <xdr:colOff>298950</xdr:colOff>
      <xdr:row>2</xdr:row>
      <xdr:rowOff>4350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5100-00000F000000}"/>
            </a:ext>
          </a:extLst>
        </xdr:cNvPr>
        <xdr:cNvSpPr/>
      </xdr:nvSpPr>
      <xdr:spPr>
        <a:xfrm>
          <a:off x="2066925"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Presumido</a:t>
          </a:r>
        </a:p>
      </xdr:txBody>
    </xdr:sp>
    <xdr:clientData/>
  </xdr:twoCellAnchor>
  <xdr:twoCellAnchor editAs="absolute">
    <xdr:from>
      <xdr:col>5</xdr:col>
      <xdr:colOff>314325</xdr:colOff>
      <xdr:row>1</xdr:row>
      <xdr:rowOff>133350</xdr:rowOff>
    </xdr:from>
    <xdr:to>
      <xdr:col>6</xdr:col>
      <xdr:colOff>508500</xdr:colOff>
      <xdr:row>2</xdr:row>
      <xdr:rowOff>4350</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5100-000010000000}"/>
            </a:ext>
          </a:extLst>
        </xdr:cNvPr>
        <xdr:cNvSpPr/>
      </xdr:nvSpPr>
      <xdr:spPr>
        <a:xfrm>
          <a:off x="316230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6</xdr:col>
      <xdr:colOff>523875</xdr:colOff>
      <xdr:row>1</xdr:row>
      <xdr:rowOff>133350</xdr:rowOff>
    </xdr:from>
    <xdr:to>
      <xdr:col>7</xdr:col>
      <xdr:colOff>718050</xdr:colOff>
      <xdr:row>2</xdr:row>
      <xdr:rowOff>4350</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5100-000011000000}"/>
            </a:ext>
          </a:extLst>
        </xdr:cNvPr>
        <xdr:cNvSpPr/>
      </xdr:nvSpPr>
      <xdr:spPr>
        <a:xfrm>
          <a:off x="4257675"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7</xdr:col>
      <xdr:colOff>733425</xdr:colOff>
      <xdr:row>1</xdr:row>
      <xdr:rowOff>133350</xdr:rowOff>
    </xdr:from>
    <xdr:to>
      <xdr:col>9</xdr:col>
      <xdr:colOff>41775</xdr:colOff>
      <xdr:row>2</xdr:row>
      <xdr:rowOff>4350</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5100-000012000000}"/>
            </a:ext>
          </a:extLst>
        </xdr:cNvPr>
        <xdr:cNvSpPr/>
      </xdr:nvSpPr>
      <xdr:spPr>
        <a:xfrm>
          <a:off x="535305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oneCellAnchor>
    <xdr:from>
      <xdr:col>14</xdr:col>
      <xdr:colOff>19050</xdr:colOff>
      <xdr:row>2</xdr:row>
      <xdr:rowOff>66675</xdr:rowOff>
    </xdr:from>
    <xdr:ext cx="1715983" cy="248851"/>
    <xdr:sp macro="" textlink="">
      <xdr:nvSpPr>
        <xdr:cNvPr id="19" name="CaixaDeTexto 18">
          <a:extLst>
            <a:ext uri="{FF2B5EF4-FFF2-40B4-BE49-F238E27FC236}">
              <a16:creationId xmlns:a16="http://schemas.microsoft.com/office/drawing/2014/main" id="{E33D951F-2371-A6DD-A81B-485B87F4CD6F}"/>
            </a:ext>
          </a:extLst>
        </xdr:cNvPr>
        <xdr:cNvSpPr txBox="1"/>
      </xdr:nvSpPr>
      <xdr:spPr>
        <a:xfrm>
          <a:off x="10839450" y="885825"/>
          <a:ext cx="171598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Para</a:t>
          </a:r>
          <a:r>
            <a:rPr lang="pt-BR" sz="1000" baseline="0">
              <a:solidFill>
                <a:srgbClr val="FB5A56"/>
              </a:solidFill>
            </a:rPr>
            <a:t> imprimir, aperte CTRL+P</a:t>
          </a:r>
          <a:endParaRPr lang="pt-BR" sz="1000">
            <a:solidFill>
              <a:srgbClr val="FB5A56"/>
            </a:solidFill>
          </a:endParaRPr>
        </a:p>
      </xdr:txBody>
    </xdr:sp>
    <xdr:clientData fPrintsWithSheet="0"/>
  </xdr:oneCellAnchor>
</xdr:wsDr>
</file>

<file path=xl/drawings/drawing61.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52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52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52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52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52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52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581025</xdr:colOff>
      <xdr:row>0</xdr:row>
      <xdr:rowOff>371475</xdr:rowOff>
    </xdr:from>
    <xdr:to>
      <xdr:col>9</xdr:col>
      <xdr:colOff>415200</xdr:colOff>
      <xdr:row>0</xdr:row>
      <xdr:rowOff>388425</xdr:rowOff>
    </xdr:to>
    <xdr:sp macro="" textlink="">
      <xdr:nvSpPr>
        <xdr:cNvPr id="8" name="Retângulo 7">
          <a:extLst>
            <a:ext uri="{FF2B5EF4-FFF2-40B4-BE49-F238E27FC236}">
              <a16:creationId xmlns:a16="http://schemas.microsoft.com/office/drawing/2014/main" id="{00000000-0008-0000-52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52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133350</xdr:rowOff>
    </xdr:from>
    <xdr:to>
      <xdr:col>4</xdr:col>
      <xdr:colOff>89400</xdr:colOff>
      <xdr:row>2</xdr:row>
      <xdr:rowOff>4350</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5200-00000A000000}"/>
            </a:ext>
          </a:extLst>
        </xdr:cNvPr>
        <xdr:cNvSpPr/>
      </xdr:nvSpPr>
      <xdr:spPr>
        <a:xfrm>
          <a:off x="97155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Real</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52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2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2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2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133350</xdr:rowOff>
    </xdr:from>
    <xdr:to>
      <xdr:col>5</xdr:col>
      <xdr:colOff>298950</xdr:colOff>
      <xdr:row>2</xdr:row>
      <xdr:rowOff>4350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5200-00000F000000}"/>
            </a:ext>
          </a:extLst>
        </xdr:cNvPr>
        <xdr:cNvSpPr/>
      </xdr:nvSpPr>
      <xdr:spPr>
        <a:xfrm>
          <a:off x="2066925" y="571500"/>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Presumido</a:t>
          </a:r>
        </a:p>
      </xdr:txBody>
    </xdr:sp>
    <xdr:clientData/>
  </xdr:twoCellAnchor>
  <xdr:twoCellAnchor editAs="absolute">
    <xdr:from>
      <xdr:col>5</xdr:col>
      <xdr:colOff>314325</xdr:colOff>
      <xdr:row>1</xdr:row>
      <xdr:rowOff>133350</xdr:rowOff>
    </xdr:from>
    <xdr:to>
      <xdr:col>6</xdr:col>
      <xdr:colOff>508500</xdr:colOff>
      <xdr:row>2</xdr:row>
      <xdr:rowOff>4350</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5200-000010000000}"/>
            </a:ext>
          </a:extLst>
        </xdr:cNvPr>
        <xdr:cNvSpPr/>
      </xdr:nvSpPr>
      <xdr:spPr>
        <a:xfrm>
          <a:off x="316230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xdr:from>
      <xdr:col>2</xdr:col>
      <xdr:colOff>9525</xdr:colOff>
      <xdr:row>13</xdr:row>
      <xdr:rowOff>0</xdr:rowOff>
    </xdr:from>
    <xdr:to>
      <xdr:col>3</xdr:col>
      <xdr:colOff>0</xdr:colOff>
      <xdr:row>14</xdr:row>
      <xdr:rowOff>0</xdr:rowOff>
    </xdr:to>
    <xdr:sp macro="" textlink="">
      <xdr:nvSpPr>
        <xdr:cNvPr id="17" name="Retângulo 16">
          <a:extLst>
            <a:ext uri="{FF2B5EF4-FFF2-40B4-BE49-F238E27FC236}">
              <a16:creationId xmlns:a16="http://schemas.microsoft.com/office/drawing/2014/main" id="{00000000-0008-0000-5200-000011000000}"/>
            </a:ext>
          </a:extLst>
        </xdr:cNvPr>
        <xdr:cNvSpPr/>
      </xdr:nvSpPr>
      <xdr:spPr>
        <a:xfrm>
          <a:off x="238125" y="3686175"/>
          <a:ext cx="838200" cy="276225"/>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t>Não Aplica</a:t>
          </a:r>
        </a:p>
      </xdr:txBody>
    </xdr:sp>
    <xdr:clientData/>
  </xdr:twoCellAnchor>
  <xdr:twoCellAnchor>
    <xdr:from>
      <xdr:col>2</xdr:col>
      <xdr:colOff>0</xdr:colOff>
      <xdr:row>16</xdr:row>
      <xdr:rowOff>0</xdr:rowOff>
    </xdr:from>
    <xdr:to>
      <xdr:col>2</xdr:col>
      <xdr:colOff>838200</xdr:colOff>
      <xdr:row>17</xdr:row>
      <xdr:rowOff>0</xdr:rowOff>
    </xdr:to>
    <xdr:sp macro="" textlink="">
      <xdr:nvSpPr>
        <xdr:cNvPr id="21" name="Retângulo 20">
          <a:extLst>
            <a:ext uri="{FF2B5EF4-FFF2-40B4-BE49-F238E27FC236}">
              <a16:creationId xmlns:a16="http://schemas.microsoft.com/office/drawing/2014/main" id="{00000000-0008-0000-5200-000015000000}"/>
            </a:ext>
          </a:extLst>
        </xdr:cNvPr>
        <xdr:cNvSpPr/>
      </xdr:nvSpPr>
      <xdr:spPr>
        <a:xfrm>
          <a:off x="228600" y="4514850"/>
          <a:ext cx="838200" cy="276225"/>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Não Aplica</a:t>
          </a:r>
        </a:p>
      </xdr:txBody>
    </xdr:sp>
    <xdr:clientData/>
  </xdr:twoCellAnchor>
  <xdr:twoCellAnchor>
    <xdr:from>
      <xdr:col>2</xdr:col>
      <xdr:colOff>0</xdr:colOff>
      <xdr:row>25</xdr:row>
      <xdr:rowOff>0</xdr:rowOff>
    </xdr:from>
    <xdr:to>
      <xdr:col>2</xdr:col>
      <xdr:colOff>838200</xdr:colOff>
      <xdr:row>26</xdr:row>
      <xdr:rowOff>0</xdr:rowOff>
    </xdr:to>
    <xdr:sp macro="" textlink="">
      <xdr:nvSpPr>
        <xdr:cNvPr id="22" name="Retângulo 21">
          <a:extLst>
            <a:ext uri="{FF2B5EF4-FFF2-40B4-BE49-F238E27FC236}">
              <a16:creationId xmlns:a16="http://schemas.microsoft.com/office/drawing/2014/main" id="{00000000-0008-0000-5200-000016000000}"/>
            </a:ext>
          </a:extLst>
        </xdr:cNvPr>
        <xdr:cNvSpPr/>
      </xdr:nvSpPr>
      <xdr:spPr>
        <a:xfrm>
          <a:off x="228600" y="7000875"/>
          <a:ext cx="838200" cy="276225"/>
        </a:xfrm>
        <a:prstGeom prst="rect">
          <a:avLst/>
        </a:prstGeom>
        <a:solidFill>
          <a:srgbClr val="FB5A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Não Aplica</a:t>
          </a:r>
        </a:p>
      </xdr:txBody>
    </xdr:sp>
    <xdr:clientData/>
  </xdr:twoCellAnchor>
  <xdr:twoCellAnchor editAs="absolute">
    <xdr:from>
      <xdr:col>6</xdr:col>
      <xdr:colOff>523875</xdr:colOff>
      <xdr:row>1</xdr:row>
      <xdr:rowOff>133350</xdr:rowOff>
    </xdr:from>
    <xdr:to>
      <xdr:col>7</xdr:col>
      <xdr:colOff>718050</xdr:colOff>
      <xdr:row>2</xdr:row>
      <xdr:rowOff>4350</xdr:rowOff>
    </xdr:to>
    <xdr:sp macro="" textlink="">
      <xdr:nvSpPr>
        <xdr:cNvPr id="24" name="Retângulo 23">
          <a:hlinkClick xmlns:r="http://schemas.openxmlformats.org/officeDocument/2006/relationships" r:id="rId10"/>
          <a:extLst>
            <a:ext uri="{FF2B5EF4-FFF2-40B4-BE49-F238E27FC236}">
              <a16:creationId xmlns:a16="http://schemas.microsoft.com/office/drawing/2014/main" id="{00000000-0008-0000-5200-000018000000}"/>
            </a:ext>
          </a:extLst>
        </xdr:cNvPr>
        <xdr:cNvSpPr/>
      </xdr:nvSpPr>
      <xdr:spPr>
        <a:xfrm>
          <a:off x="4257675"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7</xdr:col>
      <xdr:colOff>733425</xdr:colOff>
      <xdr:row>1</xdr:row>
      <xdr:rowOff>133350</xdr:rowOff>
    </xdr:from>
    <xdr:to>
      <xdr:col>9</xdr:col>
      <xdr:colOff>41775</xdr:colOff>
      <xdr:row>2</xdr:row>
      <xdr:rowOff>4350</xdr:rowOff>
    </xdr:to>
    <xdr:sp macro="" textlink="">
      <xdr:nvSpPr>
        <xdr:cNvPr id="25" name="Retângulo 24">
          <a:hlinkClick xmlns:r="http://schemas.openxmlformats.org/officeDocument/2006/relationships" r:id="rId11"/>
          <a:extLst>
            <a:ext uri="{FF2B5EF4-FFF2-40B4-BE49-F238E27FC236}">
              <a16:creationId xmlns:a16="http://schemas.microsoft.com/office/drawing/2014/main" id="{00000000-0008-0000-5200-000019000000}"/>
            </a:ext>
          </a:extLst>
        </xdr:cNvPr>
        <xdr:cNvSpPr/>
      </xdr:nvSpPr>
      <xdr:spPr>
        <a:xfrm>
          <a:off x="535305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oneCellAnchor>
    <xdr:from>
      <xdr:col>14</xdr:col>
      <xdr:colOff>19050</xdr:colOff>
      <xdr:row>2</xdr:row>
      <xdr:rowOff>66675</xdr:rowOff>
    </xdr:from>
    <xdr:ext cx="1715983" cy="248851"/>
    <xdr:sp macro="" textlink="">
      <xdr:nvSpPr>
        <xdr:cNvPr id="18" name="CaixaDeTexto 17">
          <a:extLst>
            <a:ext uri="{FF2B5EF4-FFF2-40B4-BE49-F238E27FC236}">
              <a16:creationId xmlns:a16="http://schemas.microsoft.com/office/drawing/2014/main" id="{F41C9CE7-0226-4925-B5AD-581514268CD1}"/>
            </a:ext>
          </a:extLst>
        </xdr:cNvPr>
        <xdr:cNvSpPr txBox="1"/>
      </xdr:nvSpPr>
      <xdr:spPr>
        <a:xfrm>
          <a:off x="10839450" y="885825"/>
          <a:ext cx="171598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Para</a:t>
          </a:r>
          <a:r>
            <a:rPr lang="pt-BR" sz="1000" baseline="0">
              <a:solidFill>
                <a:srgbClr val="FB5A56"/>
              </a:solidFill>
            </a:rPr>
            <a:t> imprimir, aperte CTRL+P</a:t>
          </a:r>
          <a:endParaRPr lang="pt-BR" sz="1000">
            <a:solidFill>
              <a:srgbClr val="FB5A56"/>
            </a:solidFill>
          </a:endParaRPr>
        </a:p>
      </xdr:txBody>
    </xdr:sp>
    <xdr:clientData fPrintsWithSheet="0"/>
  </xdr:oneCellAnchor>
</xdr:wsDr>
</file>

<file path=xl/drawings/drawing62.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53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53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53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53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53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53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581025</xdr:colOff>
      <xdr:row>0</xdr:row>
      <xdr:rowOff>371475</xdr:rowOff>
    </xdr:from>
    <xdr:to>
      <xdr:col>9</xdr:col>
      <xdr:colOff>415200</xdr:colOff>
      <xdr:row>0</xdr:row>
      <xdr:rowOff>388425</xdr:rowOff>
    </xdr:to>
    <xdr:sp macro="" textlink="">
      <xdr:nvSpPr>
        <xdr:cNvPr id="8" name="Retângulo 7">
          <a:extLst>
            <a:ext uri="{FF2B5EF4-FFF2-40B4-BE49-F238E27FC236}">
              <a16:creationId xmlns:a16="http://schemas.microsoft.com/office/drawing/2014/main" id="{00000000-0008-0000-53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53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133350</xdr:rowOff>
    </xdr:from>
    <xdr:to>
      <xdr:col>4</xdr:col>
      <xdr:colOff>89400</xdr:colOff>
      <xdr:row>2</xdr:row>
      <xdr:rowOff>4350</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5300-00000A000000}"/>
            </a:ext>
          </a:extLst>
        </xdr:cNvPr>
        <xdr:cNvSpPr/>
      </xdr:nvSpPr>
      <xdr:spPr>
        <a:xfrm>
          <a:off x="97155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Real</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53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3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3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3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133350</xdr:rowOff>
    </xdr:from>
    <xdr:to>
      <xdr:col>5</xdr:col>
      <xdr:colOff>298950</xdr:colOff>
      <xdr:row>2</xdr:row>
      <xdr:rowOff>4350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5300-00000F000000}"/>
            </a:ext>
          </a:extLst>
        </xdr:cNvPr>
        <xdr:cNvSpPr/>
      </xdr:nvSpPr>
      <xdr:spPr>
        <a:xfrm>
          <a:off x="2066925"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Presumido</a:t>
          </a:r>
        </a:p>
      </xdr:txBody>
    </xdr:sp>
    <xdr:clientData/>
  </xdr:twoCellAnchor>
  <xdr:twoCellAnchor editAs="absolute">
    <xdr:from>
      <xdr:col>5</xdr:col>
      <xdr:colOff>314325</xdr:colOff>
      <xdr:row>1</xdr:row>
      <xdr:rowOff>133350</xdr:rowOff>
    </xdr:from>
    <xdr:to>
      <xdr:col>6</xdr:col>
      <xdr:colOff>508500</xdr:colOff>
      <xdr:row>2</xdr:row>
      <xdr:rowOff>4350</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5300-000010000000}"/>
            </a:ext>
          </a:extLst>
        </xdr:cNvPr>
        <xdr:cNvSpPr/>
      </xdr:nvSpPr>
      <xdr:spPr>
        <a:xfrm>
          <a:off x="3162300" y="571500"/>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Simples</a:t>
          </a:r>
        </a:p>
      </xdr:txBody>
    </xdr:sp>
    <xdr:clientData/>
  </xdr:twoCellAnchor>
  <xdr:twoCellAnchor editAs="absolute">
    <xdr:from>
      <xdr:col>6</xdr:col>
      <xdr:colOff>523875</xdr:colOff>
      <xdr:row>1</xdr:row>
      <xdr:rowOff>133350</xdr:rowOff>
    </xdr:from>
    <xdr:to>
      <xdr:col>7</xdr:col>
      <xdr:colOff>718050</xdr:colOff>
      <xdr:row>2</xdr:row>
      <xdr:rowOff>4350</xdr:rowOff>
    </xdr:to>
    <xdr:sp macro="" textlink="">
      <xdr:nvSpPr>
        <xdr:cNvPr id="18" name="Retângulo 17">
          <a:hlinkClick xmlns:r="http://schemas.openxmlformats.org/officeDocument/2006/relationships" r:id="rId10"/>
          <a:extLst>
            <a:ext uri="{FF2B5EF4-FFF2-40B4-BE49-F238E27FC236}">
              <a16:creationId xmlns:a16="http://schemas.microsoft.com/office/drawing/2014/main" id="{00000000-0008-0000-5300-000012000000}"/>
            </a:ext>
          </a:extLst>
        </xdr:cNvPr>
        <xdr:cNvSpPr/>
      </xdr:nvSpPr>
      <xdr:spPr>
        <a:xfrm>
          <a:off x="4257675"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7</xdr:col>
      <xdr:colOff>733425</xdr:colOff>
      <xdr:row>1</xdr:row>
      <xdr:rowOff>133350</xdr:rowOff>
    </xdr:from>
    <xdr:to>
      <xdr:col>9</xdr:col>
      <xdr:colOff>41775</xdr:colOff>
      <xdr:row>2</xdr:row>
      <xdr:rowOff>4350</xdr:rowOff>
    </xdr:to>
    <xdr:sp macro="" textlink="">
      <xdr:nvSpPr>
        <xdr:cNvPr id="19" name="Retângulo 18">
          <a:hlinkClick xmlns:r="http://schemas.openxmlformats.org/officeDocument/2006/relationships" r:id="rId11"/>
          <a:extLst>
            <a:ext uri="{FF2B5EF4-FFF2-40B4-BE49-F238E27FC236}">
              <a16:creationId xmlns:a16="http://schemas.microsoft.com/office/drawing/2014/main" id="{00000000-0008-0000-5300-000013000000}"/>
            </a:ext>
          </a:extLst>
        </xdr:cNvPr>
        <xdr:cNvSpPr/>
      </xdr:nvSpPr>
      <xdr:spPr>
        <a:xfrm>
          <a:off x="535305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oneCellAnchor>
    <xdr:from>
      <xdr:col>14</xdr:col>
      <xdr:colOff>19050</xdr:colOff>
      <xdr:row>2</xdr:row>
      <xdr:rowOff>66675</xdr:rowOff>
    </xdr:from>
    <xdr:ext cx="1715983" cy="248851"/>
    <xdr:sp macro="" textlink="">
      <xdr:nvSpPr>
        <xdr:cNvPr id="17" name="CaixaDeTexto 16">
          <a:extLst>
            <a:ext uri="{FF2B5EF4-FFF2-40B4-BE49-F238E27FC236}">
              <a16:creationId xmlns:a16="http://schemas.microsoft.com/office/drawing/2014/main" id="{2C9D0BF4-B797-4EBD-9173-4281D4420923}"/>
            </a:ext>
          </a:extLst>
        </xdr:cNvPr>
        <xdr:cNvSpPr txBox="1"/>
      </xdr:nvSpPr>
      <xdr:spPr>
        <a:xfrm>
          <a:off x="10839450" y="885825"/>
          <a:ext cx="171598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Para</a:t>
          </a:r>
          <a:r>
            <a:rPr lang="pt-BR" sz="1000" baseline="0">
              <a:solidFill>
                <a:srgbClr val="FB5A56"/>
              </a:solidFill>
            </a:rPr>
            <a:t> imprimir, aperte CTRL+P</a:t>
          </a:r>
          <a:endParaRPr lang="pt-BR" sz="1000">
            <a:solidFill>
              <a:srgbClr val="FB5A56"/>
            </a:solidFill>
          </a:endParaRPr>
        </a:p>
      </xdr:txBody>
    </xdr:sp>
    <xdr:clientData fPrintsWithSheet="0"/>
  </xdr:oneCellAnchor>
</xdr:wsDr>
</file>

<file path=xl/drawings/drawing63.xml><?xml version="1.0" encoding="utf-8"?>
<xdr:wsDr xmlns:xdr="http://schemas.openxmlformats.org/drawingml/2006/spreadsheetDrawing" xmlns:a="http://schemas.openxmlformats.org/drawingml/2006/main">
  <xdr:twoCellAnchor editAs="absolute">
    <xdr:from>
      <xdr:col>3</xdr:col>
      <xdr:colOff>409575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54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5</xdr:col>
      <xdr:colOff>822825</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54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5</xdr:col>
      <xdr:colOff>847725</xdr:colOff>
      <xdr:row>0</xdr:row>
      <xdr:rowOff>85725</xdr:rowOff>
    </xdr:from>
    <xdr:to>
      <xdr:col>7</xdr:col>
      <xdr:colOff>156075</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54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400050</xdr:colOff>
      <xdr:row>0</xdr:row>
      <xdr:rowOff>85725</xdr:rowOff>
    </xdr:from>
    <xdr:to>
      <xdr:col>9</xdr:col>
      <xdr:colOff>594225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54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619125</xdr:colOff>
      <xdr:row>0</xdr:row>
      <xdr:rowOff>85725</xdr:rowOff>
    </xdr:from>
    <xdr:to>
      <xdr:col>10</xdr:col>
      <xdr:colOff>813300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54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10</xdr:col>
      <xdr:colOff>838200</xdr:colOff>
      <xdr:row>0</xdr:row>
      <xdr:rowOff>85725</xdr:rowOff>
    </xdr:from>
    <xdr:to>
      <xdr:col>12</xdr:col>
      <xdr:colOff>146550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54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8</xdr:col>
      <xdr:colOff>581025</xdr:colOff>
      <xdr:row>0</xdr:row>
      <xdr:rowOff>371475</xdr:rowOff>
    </xdr:from>
    <xdr:to>
      <xdr:col>9</xdr:col>
      <xdr:colOff>415200</xdr:colOff>
      <xdr:row>0</xdr:row>
      <xdr:rowOff>388425</xdr:rowOff>
    </xdr:to>
    <xdr:sp macro="" textlink="">
      <xdr:nvSpPr>
        <xdr:cNvPr id="8" name="Retângulo 7">
          <a:extLst>
            <a:ext uri="{FF2B5EF4-FFF2-40B4-BE49-F238E27FC236}">
              <a16:creationId xmlns:a16="http://schemas.microsoft.com/office/drawing/2014/main" id="{00000000-0008-0000-5400-000008000000}"/>
            </a:ext>
          </a:extLst>
        </xdr:cNvPr>
        <xdr:cNvSpPr/>
      </xdr:nvSpPr>
      <xdr:spPr>
        <a:xfrm>
          <a:off x="6086475"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180975</xdr:colOff>
      <xdr:row>0</xdr:row>
      <xdr:rowOff>85725</xdr:rowOff>
    </xdr:from>
    <xdr:to>
      <xdr:col>8</xdr:col>
      <xdr:colOff>375150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54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133350</xdr:rowOff>
    </xdr:from>
    <xdr:to>
      <xdr:col>4</xdr:col>
      <xdr:colOff>89400</xdr:colOff>
      <xdr:row>2</xdr:row>
      <xdr:rowOff>4350</xdr:rowOff>
    </xdr:to>
    <xdr:sp macro="" textlink="">
      <xdr:nvSpPr>
        <xdr:cNvPr id="10" name="Retângulo 9">
          <a:hlinkClick xmlns:r="http://schemas.openxmlformats.org/officeDocument/2006/relationships" r:id="rId4"/>
          <a:extLst>
            <a:ext uri="{FF2B5EF4-FFF2-40B4-BE49-F238E27FC236}">
              <a16:creationId xmlns:a16="http://schemas.microsoft.com/office/drawing/2014/main" id="{00000000-0008-0000-5400-00000A000000}"/>
            </a:ext>
          </a:extLst>
        </xdr:cNvPr>
        <xdr:cNvSpPr/>
      </xdr:nvSpPr>
      <xdr:spPr>
        <a:xfrm>
          <a:off x="97155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Real</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54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4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4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4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133350</xdr:rowOff>
    </xdr:from>
    <xdr:to>
      <xdr:col>5</xdr:col>
      <xdr:colOff>298950</xdr:colOff>
      <xdr:row>2</xdr:row>
      <xdr:rowOff>4350</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5400-00000F000000}"/>
            </a:ext>
          </a:extLst>
        </xdr:cNvPr>
        <xdr:cNvSpPr/>
      </xdr:nvSpPr>
      <xdr:spPr>
        <a:xfrm>
          <a:off x="2066925"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Presumido</a:t>
          </a:r>
        </a:p>
      </xdr:txBody>
    </xdr:sp>
    <xdr:clientData/>
  </xdr:twoCellAnchor>
  <xdr:twoCellAnchor editAs="absolute">
    <xdr:from>
      <xdr:col>5</xdr:col>
      <xdr:colOff>314325</xdr:colOff>
      <xdr:row>1</xdr:row>
      <xdr:rowOff>133350</xdr:rowOff>
    </xdr:from>
    <xdr:to>
      <xdr:col>6</xdr:col>
      <xdr:colOff>508500</xdr:colOff>
      <xdr:row>2</xdr:row>
      <xdr:rowOff>4350</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5400-000010000000}"/>
            </a:ext>
          </a:extLst>
        </xdr:cNvPr>
        <xdr:cNvSpPr/>
      </xdr:nvSpPr>
      <xdr:spPr>
        <a:xfrm>
          <a:off x="316230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xdr:twoCellAnchor editAs="absolute">
    <xdr:from>
      <xdr:col>6</xdr:col>
      <xdr:colOff>523875</xdr:colOff>
      <xdr:row>1</xdr:row>
      <xdr:rowOff>133350</xdr:rowOff>
    </xdr:from>
    <xdr:to>
      <xdr:col>7</xdr:col>
      <xdr:colOff>718050</xdr:colOff>
      <xdr:row>2</xdr:row>
      <xdr:rowOff>4350</xdr:rowOff>
    </xdr:to>
    <xdr:sp macro="" textlink="">
      <xdr:nvSpPr>
        <xdr:cNvPr id="18" name="Retângulo 17">
          <a:hlinkClick xmlns:r="http://schemas.openxmlformats.org/officeDocument/2006/relationships" r:id="rId10"/>
          <a:extLst>
            <a:ext uri="{FF2B5EF4-FFF2-40B4-BE49-F238E27FC236}">
              <a16:creationId xmlns:a16="http://schemas.microsoft.com/office/drawing/2014/main" id="{00000000-0008-0000-5400-000012000000}"/>
            </a:ext>
          </a:extLst>
        </xdr:cNvPr>
        <xdr:cNvSpPr/>
      </xdr:nvSpPr>
      <xdr:spPr>
        <a:xfrm>
          <a:off x="4257675" y="571500"/>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Pessoa Física</a:t>
          </a:r>
        </a:p>
      </xdr:txBody>
    </xdr:sp>
    <xdr:clientData/>
  </xdr:twoCellAnchor>
  <xdr:twoCellAnchor editAs="absolute">
    <xdr:from>
      <xdr:col>7</xdr:col>
      <xdr:colOff>733425</xdr:colOff>
      <xdr:row>1</xdr:row>
      <xdr:rowOff>133350</xdr:rowOff>
    </xdr:from>
    <xdr:to>
      <xdr:col>9</xdr:col>
      <xdr:colOff>41775</xdr:colOff>
      <xdr:row>2</xdr:row>
      <xdr:rowOff>4350</xdr:rowOff>
    </xdr:to>
    <xdr:sp macro="" textlink="">
      <xdr:nvSpPr>
        <xdr:cNvPr id="19" name="Retângulo 18">
          <a:hlinkClick xmlns:r="http://schemas.openxmlformats.org/officeDocument/2006/relationships" r:id="rId11"/>
          <a:extLst>
            <a:ext uri="{FF2B5EF4-FFF2-40B4-BE49-F238E27FC236}">
              <a16:creationId xmlns:a16="http://schemas.microsoft.com/office/drawing/2014/main" id="{00000000-0008-0000-5400-000013000000}"/>
            </a:ext>
          </a:extLst>
        </xdr:cNvPr>
        <xdr:cNvSpPr/>
      </xdr:nvSpPr>
      <xdr:spPr>
        <a:xfrm>
          <a:off x="5353050" y="571500"/>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Impressão</a:t>
          </a:r>
        </a:p>
      </xdr:txBody>
    </xdr:sp>
    <xdr:clientData/>
  </xdr:twoCellAnchor>
  <xdr:oneCellAnchor>
    <xdr:from>
      <xdr:col>14</xdr:col>
      <xdr:colOff>19050</xdr:colOff>
      <xdr:row>2</xdr:row>
      <xdr:rowOff>66675</xdr:rowOff>
    </xdr:from>
    <xdr:ext cx="1715983" cy="248851"/>
    <xdr:sp macro="" textlink="">
      <xdr:nvSpPr>
        <xdr:cNvPr id="17" name="CaixaDeTexto 16">
          <a:extLst>
            <a:ext uri="{FF2B5EF4-FFF2-40B4-BE49-F238E27FC236}">
              <a16:creationId xmlns:a16="http://schemas.microsoft.com/office/drawing/2014/main" id="{9A129D16-3F06-41D4-AE7A-6A87C3CFC868}"/>
            </a:ext>
          </a:extLst>
        </xdr:cNvPr>
        <xdr:cNvSpPr txBox="1"/>
      </xdr:nvSpPr>
      <xdr:spPr>
        <a:xfrm>
          <a:off x="10839450" y="885825"/>
          <a:ext cx="1715983"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Para</a:t>
          </a:r>
          <a:r>
            <a:rPr lang="pt-BR" sz="1000" baseline="0">
              <a:solidFill>
                <a:srgbClr val="FB5A56"/>
              </a:solidFill>
            </a:rPr>
            <a:t> imprimir, aperte CTRL+P</a:t>
          </a:r>
          <a:endParaRPr lang="pt-BR" sz="1000">
            <a:solidFill>
              <a:srgbClr val="FB5A56"/>
            </a:solidFill>
          </a:endParaRPr>
        </a:p>
      </xdr:txBody>
    </xdr:sp>
    <xdr:clientData fPrintsWithSheet="0"/>
  </xdr:oneCellAnchor>
</xdr:wsDr>
</file>

<file path=xl/drawings/drawing64.xml><?xml version="1.0" encoding="utf-8"?>
<xdr:wsDr xmlns:xdr="http://schemas.openxmlformats.org/drawingml/2006/spreadsheetDrawing" xmlns:a="http://schemas.openxmlformats.org/drawingml/2006/main">
  <xdr:twoCellAnchor>
    <xdr:from>
      <xdr:col>12</xdr:col>
      <xdr:colOff>590550</xdr:colOff>
      <xdr:row>163</xdr:row>
      <xdr:rowOff>76200</xdr:rowOff>
    </xdr:from>
    <xdr:to>
      <xdr:col>19</xdr:col>
      <xdr:colOff>161924</xdr:colOff>
      <xdr:row>173</xdr:row>
      <xdr:rowOff>0</xdr:rowOff>
    </xdr:to>
    <xdr:graphicFrame macro="">
      <xdr:nvGraphicFramePr>
        <xdr:cNvPr id="99" name="Gráfico 98">
          <a:extLst>
            <a:ext uri="{FF2B5EF4-FFF2-40B4-BE49-F238E27FC236}">
              <a16:creationId xmlns:a16="http://schemas.microsoft.com/office/drawing/2014/main" id="{00000000-0008-0000-55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466725</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2"/>
          <a:extLst>
            <a:ext uri="{FF2B5EF4-FFF2-40B4-BE49-F238E27FC236}">
              <a16:creationId xmlns:a16="http://schemas.microsoft.com/office/drawing/2014/main" id="{00000000-0008-0000-55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6</xdr:col>
      <xdr:colOff>575175</xdr:colOff>
      <xdr:row>0</xdr:row>
      <xdr:rowOff>373725</xdr:rowOff>
    </xdr:to>
    <xdr:sp macro="" textlink="">
      <xdr:nvSpPr>
        <xdr:cNvPr id="3" name="Retângulo 2">
          <a:hlinkClick xmlns:r="http://schemas.openxmlformats.org/officeDocument/2006/relationships" r:id="rId3"/>
          <a:extLst>
            <a:ext uri="{FF2B5EF4-FFF2-40B4-BE49-F238E27FC236}">
              <a16:creationId xmlns:a16="http://schemas.microsoft.com/office/drawing/2014/main" id="{00000000-0008-0000-55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6</xdr:col>
      <xdr:colOff>600075</xdr:colOff>
      <xdr:row>0</xdr:row>
      <xdr:rowOff>85725</xdr:rowOff>
    </xdr:from>
    <xdr:to>
      <xdr:col>8</xdr:col>
      <xdr:colOff>460875</xdr:colOff>
      <xdr:row>0</xdr:row>
      <xdr:rowOff>373725</xdr:rowOff>
    </xdr:to>
    <xdr:sp macro="" textlink="">
      <xdr:nvSpPr>
        <xdr:cNvPr id="4" name="Retângulo 3">
          <a:hlinkClick xmlns:r="http://schemas.openxmlformats.org/officeDocument/2006/relationships" r:id="rId4"/>
          <a:extLst>
            <a:ext uri="{FF2B5EF4-FFF2-40B4-BE49-F238E27FC236}">
              <a16:creationId xmlns:a16="http://schemas.microsoft.com/office/drawing/2014/main" id="{00000000-0008-0000-55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10</xdr:col>
      <xdr:colOff>371475</xdr:colOff>
      <xdr:row>0</xdr:row>
      <xdr:rowOff>85725</xdr:rowOff>
    </xdr:from>
    <xdr:to>
      <xdr:col>11</xdr:col>
      <xdr:colOff>413250</xdr:colOff>
      <xdr:row>0</xdr:row>
      <xdr:rowOff>373725</xdr:rowOff>
    </xdr:to>
    <xdr:sp macro="" textlink="">
      <xdr:nvSpPr>
        <xdr:cNvPr id="5" name="Retângulo 4">
          <a:hlinkClick xmlns:r="http://schemas.openxmlformats.org/officeDocument/2006/relationships" r:id="rId5"/>
          <a:extLst>
            <a:ext uri="{FF2B5EF4-FFF2-40B4-BE49-F238E27FC236}">
              <a16:creationId xmlns:a16="http://schemas.microsoft.com/office/drawing/2014/main" id="{00000000-0008-0000-55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11</xdr:col>
      <xdr:colOff>438150</xdr:colOff>
      <xdr:row>0</xdr:row>
      <xdr:rowOff>85725</xdr:rowOff>
    </xdr:from>
    <xdr:to>
      <xdr:col>13</xdr:col>
      <xdr:colOff>298950</xdr:colOff>
      <xdr:row>0</xdr:row>
      <xdr:rowOff>373725</xdr:rowOff>
    </xdr:to>
    <xdr:sp macro="" textlink="">
      <xdr:nvSpPr>
        <xdr:cNvPr id="6" name="Retângulo 5">
          <a:hlinkClick xmlns:r="http://schemas.openxmlformats.org/officeDocument/2006/relationships" r:id="rId6"/>
          <a:extLst>
            <a:ext uri="{FF2B5EF4-FFF2-40B4-BE49-F238E27FC236}">
              <a16:creationId xmlns:a16="http://schemas.microsoft.com/office/drawing/2014/main" id="{00000000-0008-0000-55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13</xdr:col>
      <xdr:colOff>323850</xdr:colOff>
      <xdr:row>0</xdr:row>
      <xdr:rowOff>85725</xdr:rowOff>
    </xdr:from>
    <xdr:to>
      <xdr:col>15</xdr:col>
      <xdr:colOff>184650</xdr:colOff>
      <xdr:row>0</xdr:row>
      <xdr:rowOff>373725</xdr:rowOff>
    </xdr:to>
    <xdr:sp macro="" textlink="">
      <xdr:nvSpPr>
        <xdr:cNvPr id="7" name="Retângulo 6">
          <a:hlinkClick xmlns:r="http://schemas.openxmlformats.org/officeDocument/2006/relationships" r:id="rId7"/>
          <a:extLst>
            <a:ext uri="{FF2B5EF4-FFF2-40B4-BE49-F238E27FC236}">
              <a16:creationId xmlns:a16="http://schemas.microsoft.com/office/drawing/2014/main" id="{00000000-0008-0000-55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10</xdr:col>
      <xdr:colOff>561975</xdr:colOff>
      <xdr:row>0</xdr:row>
      <xdr:rowOff>371475</xdr:rowOff>
    </xdr:from>
    <xdr:to>
      <xdr:col>11</xdr:col>
      <xdr:colOff>243750</xdr:colOff>
      <xdr:row>0</xdr:row>
      <xdr:rowOff>388425</xdr:rowOff>
    </xdr:to>
    <xdr:sp macro="" textlink="">
      <xdr:nvSpPr>
        <xdr:cNvPr id="8" name="Retângulo 7">
          <a:extLst>
            <a:ext uri="{FF2B5EF4-FFF2-40B4-BE49-F238E27FC236}">
              <a16:creationId xmlns:a16="http://schemas.microsoft.com/office/drawing/2014/main" id="{00000000-0008-0000-5500-000008000000}"/>
            </a:ext>
          </a:extLst>
        </xdr:cNvPr>
        <xdr:cNvSpPr/>
      </xdr:nvSpPr>
      <xdr:spPr>
        <a:xfrm>
          <a:off x="60960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485775</xdr:colOff>
      <xdr:row>0</xdr:row>
      <xdr:rowOff>85725</xdr:rowOff>
    </xdr:from>
    <xdr:to>
      <xdr:col>10</xdr:col>
      <xdr:colOff>346575</xdr:colOff>
      <xdr:row>0</xdr:row>
      <xdr:rowOff>373725</xdr:rowOff>
    </xdr:to>
    <xdr:sp macro="" textlink="">
      <xdr:nvSpPr>
        <xdr:cNvPr id="9" name="Retângulo 8">
          <a:hlinkClick xmlns:r="http://schemas.openxmlformats.org/officeDocument/2006/relationships" r:id="rId8"/>
          <a:extLst>
            <a:ext uri="{FF2B5EF4-FFF2-40B4-BE49-F238E27FC236}">
              <a16:creationId xmlns:a16="http://schemas.microsoft.com/office/drawing/2014/main" id="{00000000-0008-0000-55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1032375</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55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Real</a:t>
          </a:r>
        </a:p>
      </xdr:txBody>
    </xdr:sp>
    <xdr:clientData/>
  </xdr:twoCellAnchor>
  <xdr:twoCellAnchor editAs="oneCell">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55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5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5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5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51300</xdr:colOff>
      <xdr:row>2</xdr:row>
      <xdr:rowOff>13875</xdr:rowOff>
    </xdr:to>
    <xdr:sp macro="" textlink="">
      <xdr:nvSpPr>
        <xdr:cNvPr id="15" name="Retângulo 14">
          <a:hlinkClick xmlns:r="http://schemas.openxmlformats.org/officeDocument/2006/relationships" r:id="rId9"/>
          <a:extLst>
            <a:ext uri="{FF2B5EF4-FFF2-40B4-BE49-F238E27FC236}">
              <a16:creationId xmlns:a16="http://schemas.microsoft.com/office/drawing/2014/main" id="{00000000-0008-0000-55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Presumido</a:t>
          </a:r>
        </a:p>
      </xdr:txBody>
    </xdr:sp>
    <xdr:clientData/>
  </xdr:twoCellAnchor>
  <xdr:twoCellAnchor editAs="absolute">
    <xdr:from>
      <xdr:col>6</xdr:col>
      <xdr:colOff>66675</xdr:colOff>
      <xdr:row>1</xdr:row>
      <xdr:rowOff>142875</xdr:rowOff>
    </xdr:from>
    <xdr:to>
      <xdr:col>7</xdr:col>
      <xdr:colOff>537075</xdr:colOff>
      <xdr:row>2</xdr:row>
      <xdr:rowOff>13875</xdr:rowOff>
    </xdr:to>
    <xdr:sp macro="" textlink="">
      <xdr:nvSpPr>
        <xdr:cNvPr id="16" name="Retângulo 15">
          <a:hlinkClick xmlns:r="http://schemas.openxmlformats.org/officeDocument/2006/relationships" r:id="rId10"/>
          <a:extLst>
            <a:ext uri="{FF2B5EF4-FFF2-40B4-BE49-F238E27FC236}">
              <a16:creationId xmlns:a16="http://schemas.microsoft.com/office/drawing/2014/main" id="{00000000-0008-0000-55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Simples</a:t>
          </a:r>
        </a:p>
      </xdr:txBody>
    </xdr:sp>
    <xdr:clientData/>
  </xdr:twoCellAnchor>
  <mc:AlternateContent xmlns:mc="http://schemas.openxmlformats.org/markup-compatibility/2006">
    <mc:Choice xmlns:a14="http://schemas.microsoft.com/office/drawing/2010/main" Requires="a14">
      <xdr:twoCellAnchor editAs="absolute">
        <xdr:from>
          <xdr:col>17</xdr:col>
          <xdr:colOff>152400</xdr:colOff>
          <xdr:row>3</xdr:row>
          <xdr:rowOff>57150</xdr:rowOff>
        </xdr:from>
        <xdr:to>
          <xdr:col>21</xdr:col>
          <xdr:colOff>9525</xdr:colOff>
          <xdr:row>4</xdr:row>
          <xdr:rowOff>152400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5500-0000016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171450</xdr:colOff>
          <xdr:row>14</xdr:row>
          <xdr:rowOff>0</xdr:rowOff>
        </xdr:from>
        <xdr:to>
          <xdr:col>19</xdr:col>
          <xdr:colOff>142875</xdr:colOff>
          <xdr:row>15</xdr:row>
          <xdr:rowOff>180975</xdr:rowOff>
        </xdr:to>
        <xdr:sp macro="" textlink="">
          <xdr:nvSpPr>
            <xdr:cNvPr id="222210" name="Drop Down 2" hidden="1">
              <a:extLst>
                <a:ext uri="{63B3BB69-23CF-44E3-9099-C40C66FF867C}">
                  <a14:compatExt spid="_x0000_s222210"/>
                </a:ext>
                <a:ext uri="{FF2B5EF4-FFF2-40B4-BE49-F238E27FC236}">
                  <a16:creationId xmlns:a16="http://schemas.microsoft.com/office/drawing/2014/main" id="{00000000-0008-0000-5500-000002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xdr:colOff>
      <xdr:row>20</xdr:row>
      <xdr:rowOff>66675</xdr:rowOff>
    </xdr:from>
    <xdr:to>
      <xdr:col>8</xdr:col>
      <xdr:colOff>199951</xdr:colOff>
      <xdr:row>37</xdr:row>
      <xdr:rowOff>180974</xdr:rowOff>
    </xdr:to>
    <xdr:graphicFrame macro="">
      <xdr:nvGraphicFramePr>
        <xdr:cNvPr id="46" name="Gráfico 45">
          <a:extLst>
            <a:ext uri="{FF2B5EF4-FFF2-40B4-BE49-F238E27FC236}">
              <a16:creationId xmlns:a16="http://schemas.microsoft.com/office/drawing/2014/main" id="{00000000-0008-0000-5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0</xdr:colOff>
      <xdr:row>16</xdr:row>
      <xdr:rowOff>133351</xdr:rowOff>
    </xdr:from>
    <xdr:to>
      <xdr:col>8</xdr:col>
      <xdr:colOff>199950</xdr:colOff>
      <xdr:row>19</xdr:row>
      <xdr:rowOff>38101</xdr:rowOff>
    </xdr:to>
    <xdr:sp macro="" textlink="">
      <xdr:nvSpPr>
        <xdr:cNvPr id="47" name="Retângulo 46">
          <a:extLst>
            <a:ext uri="{FF2B5EF4-FFF2-40B4-BE49-F238E27FC236}">
              <a16:creationId xmlns:a16="http://schemas.microsoft.com/office/drawing/2014/main" id="{00000000-0008-0000-5500-00002F000000}"/>
            </a:ext>
          </a:extLst>
        </xdr:cNvPr>
        <xdr:cNvSpPr/>
      </xdr:nvSpPr>
      <xdr:spPr>
        <a:xfrm>
          <a:off x="1019175" y="3619501"/>
          <a:ext cx="3495600" cy="47625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0">
              <a:solidFill>
                <a:schemeClr val="bg1"/>
              </a:solidFill>
            </a:rPr>
            <a:t>Lucro Real</a:t>
          </a:r>
        </a:p>
      </xdr:txBody>
    </xdr:sp>
    <xdr:clientData/>
  </xdr:twoCellAnchor>
  <xdr:twoCellAnchor>
    <xdr:from>
      <xdr:col>8</xdr:col>
      <xdr:colOff>247651</xdr:colOff>
      <xdr:row>20</xdr:row>
      <xdr:rowOff>66675</xdr:rowOff>
    </xdr:from>
    <xdr:to>
      <xdr:col>13</xdr:col>
      <xdr:colOff>266626</xdr:colOff>
      <xdr:row>37</xdr:row>
      <xdr:rowOff>180974</xdr:rowOff>
    </xdr:to>
    <xdr:graphicFrame macro="">
      <xdr:nvGraphicFramePr>
        <xdr:cNvPr id="48" name="Gráfico 47">
          <a:extLst>
            <a:ext uri="{FF2B5EF4-FFF2-40B4-BE49-F238E27FC236}">
              <a16:creationId xmlns:a16="http://schemas.microsoft.com/office/drawing/2014/main" id="{00000000-0008-0000-55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247650</xdr:colOff>
      <xdr:row>16</xdr:row>
      <xdr:rowOff>133351</xdr:rowOff>
    </xdr:from>
    <xdr:to>
      <xdr:col>13</xdr:col>
      <xdr:colOff>266625</xdr:colOff>
      <xdr:row>19</xdr:row>
      <xdr:rowOff>38101</xdr:rowOff>
    </xdr:to>
    <xdr:sp macro="" textlink="">
      <xdr:nvSpPr>
        <xdr:cNvPr id="49" name="Retângulo 48">
          <a:extLst>
            <a:ext uri="{FF2B5EF4-FFF2-40B4-BE49-F238E27FC236}">
              <a16:creationId xmlns:a16="http://schemas.microsoft.com/office/drawing/2014/main" id="{00000000-0008-0000-5500-000031000000}"/>
            </a:ext>
          </a:extLst>
        </xdr:cNvPr>
        <xdr:cNvSpPr/>
      </xdr:nvSpPr>
      <xdr:spPr>
        <a:xfrm>
          <a:off x="4562475" y="3619501"/>
          <a:ext cx="3495600" cy="47625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0">
              <a:solidFill>
                <a:schemeClr val="bg1"/>
              </a:solidFill>
            </a:rPr>
            <a:t>Lucro</a:t>
          </a:r>
          <a:r>
            <a:rPr lang="pt-BR" sz="1600" b="0" baseline="0">
              <a:solidFill>
                <a:schemeClr val="bg1"/>
              </a:solidFill>
            </a:rPr>
            <a:t> Presumido</a:t>
          </a:r>
          <a:endParaRPr lang="pt-BR" sz="1600" b="0">
            <a:solidFill>
              <a:schemeClr val="bg1"/>
            </a:solidFill>
          </a:endParaRPr>
        </a:p>
      </xdr:txBody>
    </xdr:sp>
    <xdr:clientData/>
  </xdr:twoCellAnchor>
  <xdr:twoCellAnchor>
    <xdr:from>
      <xdr:col>13</xdr:col>
      <xdr:colOff>323852</xdr:colOff>
      <xdr:row>20</xdr:row>
      <xdr:rowOff>66675</xdr:rowOff>
    </xdr:from>
    <xdr:to>
      <xdr:col>19</xdr:col>
      <xdr:colOff>161852</xdr:colOff>
      <xdr:row>37</xdr:row>
      <xdr:rowOff>180974</xdr:rowOff>
    </xdr:to>
    <xdr:graphicFrame macro="">
      <xdr:nvGraphicFramePr>
        <xdr:cNvPr id="50" name="Gráfico 49">
          <a:extLst>
            <a:ext uri="{FF2B5EF4-FFF2-40B4-BE49-F238E27FC236}">
              <a16:creationId xmlns:a16="http://schemas.microsoft.com/office/drawing/2014/main" id="{00000000-0008-0000-55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323851</xdr:colOff>
      <xdr:row>16</xdr:row>
      <xdr:rowOff>133351</xdr:rowOff>
    </xdr:from>
    <xdr:to>
      <xdr:col>19</xdr:col>
      <xdr:colOff>161851</xdr:colOff>
      <xdr:row>19</xdr:row>
      <xdr:rowOff>38101</xdr:rowOff>
    </xdr:to>
    <xdr:sp macro="" textlink="">
      <xdr:nvSpPr>
        <xdr:cNvPr id="51" name="Retângulo 50">
          <a:extLst>
            <a:ext uri="{FF2B5EF4-FFF2-40B4-BE49-F238E27FC236}">
              <a16:creationId xmlns:a16="http://schemas.microsoft.com/office/drawing/2014/main" id="{00000000-0008-0000-5500-000033000000}"/>
            </a:ext>
          </a:extLst>
        </xdr:cNvPr>
        <xdr:cNvSpPr/>
      </xdr:nvSpPr>
      <xdr:spPr>
        <a:xfrm>
          <a:off x="8115301" y="3619501"/>
          <a:ext cx="3495600" cy="47625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0">
              <a:solidFill>
                <a:schemeClr val="tx1"/>
              </a:solidFill>
            </a:rPr>
            <a:t>Simples Nacional</a:t>
          </a:r>
        </a:p>
      </xdr:txBody>
    </xdr:sp>
    <xdr:clientData/>
  </xdr:twoCellAnchor>
  <xdr:twoCellAnchor>
    <xdr:from>
      <xdr:col>4</xdr:col>
      <xdr:colOff>1</xdr:colOff>
      <xdr:row>38</xdr:row>
      <xdr:rowOff>114300</xdr:rowOff>
    </xdr:from>
    <xdr:to>
      <xdr:col>8</xdr:col>
      <xdr:colOff>199951</xdr:colOff>
      <xdr:row>46</xdr:row>
      <xdr:rowOff>171449</xdr:rowOff>
    </xdr:to>
    <xdr:sp macro="" textlink="">
      <xdr:nvSpPr>
        <xdr:cNvPr id="53" name="Retângulo 52">
          <a:extLst>
            <a:ext uri="{FF2B5EF4-FFF2-40B4-BE49-F238E27FC236}">
              <a16:creationId xmlns:a16="http://schemas.microsoft.com/office/drawing/2014/main" id="{00000000-0008-0000-5500-000035000000}"/>
            </a:ext>
          </a:extLst>
        </xdr:cNvPr>
        <xdr:cNvSpPr/>
      </xdr:nvSpPr>
      <xdr:spPr>
        <a:xfrm>
          <a:off x="1019176" y="7791450"/>
          <a:ext cx="3495600" cy="1581149"/>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000">
              <a:solidFill>
                <a:schemeClr val="bg1"/>
              </a:solidFill>
            </a:rPr>
            <a:t>O gráfico</a:t>
          </a:r>
          <a:r>
            <a:rPr lang="pt-BR" sz="1000" baseline="0">
              <a:solidFill>
                <a:schemeClr val="bg1"/>
              </a:solidFill>
            </a:rPr>
            <a:t> acima demonstra os resultados obtidos com base na receita, custos e despesas informados e métricas percentuais definidas para apuração.</a:t>
          </a:r>
        </a:p>
        <a:p>
          <a:pPr algn="l"/>
          <a:endParaRPr lang="pt-BR" sz="1000" baseline="0">
            <a:solidFill>
              <a:schemeClr val="bg1"/>
            </a:solidFill>
          </a:endParaRPr>
        </a:p>
        <a:p>
          <a:pPr algn="l"/>
          <a:r>
            <a:rPr lang="pt-BR" sz="1000">
              <a:solidFill>
                <a:schemeClr val="bg1"/>
              </a:solidFill>
            </a:rPr>
            <a:t>Com base nos resultados,</a:t>
          </a:r>
          <a:r>
            <a:rPr lang="pt-BR" sz="1000" baseline="0">
              <a:solidFill>
                <a:schemeClr val="bg1"/>
              </a:solidFill>
            </a:rPr>
            <a:t> o lucro representa </a:t>
          </a:r>
          <a:endParaRPr lang="pt-BR" sz="1000">
            <a:solidFill>
              <a:schemeClr val="bg1"/>
            </a:solidFill>
          </a:endParaRPr>
        </a:p>
      </xdr:txBody>
    </xdr:sp>
    <xdr:clientData/>
  </xdr:twoCellAnchor>
  <xdr:twoCellAnchor>
    <xdr:from>
      <xdr:col>5</xdr:col>
      <xdr:colOff>152404</xdr:colOff>
      <xdr:row>44</xdr:row>
      <xdr:rowOff>38100</xdr:rowOff>
    </xdr:from>
    <xdr:to>
      <xdr:col>6</xdr:col>
      <xdr:colOff>28579</xdr:colOff>
      <xdr:row>45</xdr:row>
      <xdr:rowOff>85725</xdr:rowOff>
    </xdr:to>
    <xdr:sp macro="" textlink="Gráfico!C51">
      <xdr:nvSpPr>
        <xdr:cNvPr id="54" name="Retângulo 53">
          <a:extLst>
            <a:ext uri="{FF2B5EF4-FFF2-40B4-BE49-F238E27FC236}">
              <a16:creationId xmlns:a16="http://schemas.microsoft.com/office/drawing/2014/main" id="{00000000-0008-0000-5500-000036000000}"/>
            </a:ext>
          </a:extLst>
        </xdr:cNvPr>
        <xdr:cNvSpPr/>
      </xdr:nvSpPr>
      <xdr:spPr>
        <a:xfrm>
          <a:off x="2209804" y="8858250"/>
          <a:ext cx="914400" cy="238125"/>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883535-C8C8-4F30-9C6B-54A39167A032}" type="TxLink">
            <a:rPr lang="en-US" sz="1800" b="1" i="0" u="none" strike="noStrike">
              <a:solidFill>
                <a:schemeClr val="bg1"/>
              </a:solidFill>
              <a:latin typeface="Calibri"/>
              <a:cs typeface="Calibri"/>
            </a:rPr>
            <a:pPr algn="ctr"/>
            <a:t>53,98%</a:t>
          </a:fld>
          <a:endParaRPr lang="pt-BR" sz="2400" b="1">
            <a:solidFill>
              <a:schemeClr val="bg1"/>
            </a:solidFill>
          </a:endParaRPr>
        </a:p>
      </xdr:txBody>
    </xdr:sp>
    <xdr:clientData/>
  </xdr:twoCellAnchor>
  <xdr:twoCellAnchor>
    <xdr:from>
      <xdr:col>8</xdr:col>
      <xdr:colOff>257177</xdr:colOff>
      <xdr:row>38</xdr:row>
      <xdr:rowOff>114300</xdr:rowOff>
    </xdr:from>
    <xdr:to>
      <xdr:col>13</xdr:col>
      <xdr:colOff>276152</xdr:colOff>
      <xdr:row>46</xdr:row>
      <xdr:rowOff>171449</xdr:rowOff>
    </xdr:to>
    <xdr:sp macro="" textlink="">
      <xdr:nvSpPr>
        <xdr:cNvPr id="63" name="Retângulo 62">
          <a:extLst>
            <a:ext uri="{FF2B5EF4-FFF2-40B4-BE49-F238E27FC236}">
              <a16:creationId xmlns:a16="http://schemas.microsoft.com/office/drawing/2014/main" id="{00000000-0008-0000-5500-00003F000000}"/>
            </a:ext>
          </a:extLst>
        </xdr:cNvPr>
        <xdr:cNvSpPr/>
      </xdr:nvSpPr>
      <xdr:spPr>
        <a:xfrm>
          <a:off x="4572002" y="7791450"/>
          <a:ext cx="3495600" cy="1581149"/>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000">
              <a:solidFill>
                <a:schemeClr val="bg1"/>
              </a:solidFill>
            </a:rPr>
            <a:t>O gráfico</a:t>
          </a:r>
          <a:r>
            <a:rPr lang="pt-BR" sz="1000" baseline="0">
              <a:solidFill>
                <a:schemeClr val="bg1"/>
              </a:solidFill>
            </a:rPr>
            <a:t> acima demonstra os resultados obtidos com base na receita, custos e despesas informados e métricas percentuais definidas para apuração.</a:t>
          </a:r>
        </a:p>
        <a:p>
          <a:pPr algn="l"/>
          <a:endParaRPr lang="pt-BR" sz="1000" baseline="0">
            <a:solidFill>
              <a:schemeClr val="bg1"/>
            </a:solidFill>
          </a:endParaRPr>
        </a:p>
        <a:p>
          <a:pPr algn="l"/>
          <a:r>
            <a:rPr lang="pt-BR" sz="1000">
              <a:solidFill>
                <a:schemeClr val="bg1"/>
              </a:solidFill>
            </a:rPr>
            <a:t>Com base nos resultados,</a:t>
          </a:r>
          <a:r>
            <a:rPr lang="pt-BR" sz="1000" baseline="0">
              <a:solidFill>
                <a:schemeClr val="bg1"/>
              </a:solidFill>
            </a:rPr>
            <a:t> o lucro representa </a:t>
          </a:r>
          <a:endParaRPr lang="pt-BR" sz="1000">
            <a:solidFill>
              <a:schemeClr val="bg1"/>
            </a:solidFill>
          </a:endParaRPr>
        </a:p>
      </xdr:txBody>
    </xdr:sp>
    <xdr:clientData/>
  </xdr:twoCellAnchor>
  <xdr:twoCellAnchor>
    <xdr:from>
      <xdr:col>10</xdr:col>
      <xdr:colOff>219079</xdr:colOff>
      <xdr:row>44</xdr:row>
      <xdr:rowOff>38100</xdr:rowOff>
    </xdr:from>
    <xdr:to>
      <xdr:col>11</xdr:col>
      <xdr:colOff>95254</xdr:colOff>
      <xdr:row>45</xdr:row>
      <xdr:rowOff>85725</xdr:rowOff>
    </xdr:to>
    <xdr:sp macro="" textlink="Gráfico!D51">
      <xdr:nvSpPr>
        <xdr:cNvPr id="64" name="Retângulo 63">
          <a:extLst>
            <a:ext uri="{FF2B5EF4-FFF2-40B4-BE49-F238E27FC236}">
              <a16:creationId xmlns:a16="http://schemas.microsoft.com/office/drawing/2014/main" id="{00000000-0008-0000-5500-000040000000}"/>
            </a:ext>
          </a:extLst>
        </xdr:cNvPr>
        <xdr:cNvSpPr/>
      </xdr:nvSpPr>
      <xdr:spPr>
        <a:xfrm>
          <a:off x="5753104" y="8858250"/>
          <a:ext cx="914400" cy="238125"/>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7703E26-E033-4EE4-9759-C4574D1CE494}" type="TxLink">
            <a:rPr lang="en-US" sz="1800" b="1" i="0" u="none" strike="noStrike">
              <a:solidFill>
                <a:schemeClr val="bg1"/>
              </a:solidFill>
              <a:latin typeface="Calibri"/>
              <a:ea typeface="+mn-ea"/>
              <a:cs typeface="Calibri"/>
            </a:rPr>
            <a:pPr marL="0" indent="0" algn="ctr"/>
            <a:t>81,47%</a:t>
          </a:fld>
          <a:endParaRPr lang="pt-BR" sz="1800" b="1" i="0" u="none" strike="noStrike">
            <a:solidFill>
              <a:schemeClr val="bg1"/>
            </a:solidFill>
            <a:latin typeface="Calibri"/>
            <a:ea typeface="+mn-ea"/>
            <a:cs typeface="Calibri"/>
          </a:endParaRPr>
        </a:p>
      </xdr:txBody>
    </xdr:sp>
    <xdr:clientData/>
  </xdr:twoCellAnchor>
  <xdr:twoCellAnchor>
    <xdr:from>
      <xdr:col>13</xdr:col>
      <xdr:colOff>352427</xdr:colOff>
      <xdr:row>38</xdr:row>
      <xdr:rowOff>114300</xdr:rowOff>
    </xdr:from>
    <xdr:to>
      <xdr:col>20</xdr:col>
      <xdr:colOff>9452</xdr:colOff>
      <xdr:row>46</xdr:row>
      <xdr:rowOff>171449</xdr:rowOff>
    </xdr:to>
    <xdr:sp macro="" textlink="">
      <xdr:nvSpPr>
        <xdr:cNvPr id="65" name="Retângulo 64">
          <a:extLst>
            <a:ext uri="{FF2B5EF4-FFF2-40B4-BE49-F238E27FC236}">
              <a16:creationId xmlns:a16="http://schemas.microsoft.com/office/drawing/2014/main" id="{00000000-0008-0000-5500-000041000000}"/>
            </a:ext>
          </a:extLst>
        </xdr:cNvPr>
        <xdr:cNvSpPr/>
      </xdr:nvSpPr>
      <xdr:spPr>
        <a:xfrm>
          <a:off x="8143877" y="7791450"/>
          <a:ext cx="3495600" cy="1581149"/>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000">
              <a:solidFill>
                <a:schemeClr val="tx1"/>
              </a:solidFill>
            </a:rPr>
            <a:t>O gráfico</a:t>
          </a:r>
          <a:r>
            <a:rPr lang="pt-BR" sz="1000" baseline="0">
              <a:solidFill>
                <a:schemeClr val="tx1"/>
              </a:solidFill>
            </a:rPr>
            <a:t> acima demonstra os resultados obtidos com base na receita, custos e despesas informados e métricas percentuais definidas para apuração.</a:t>
          </a:r>
        </a:p>
        <a:p>
          <a:pPr algn="l"/>
          <a:endParaRPr lang="pt-BR" sz="1000" baseline="0">
            <a:solidFill>
              <a:schemeClr val="tx1"/>
            </a:solidFill>
          </a:endParaRPr>
        </a:p>
        <a:p>
          <a:pPr algn="l"/>
          <a:r>
            <a:rPr lang="pt-BR" sz="1000">
              <a:solidFill>
                <a:schemeClr val="tx1"/>
              </a:solidFill>
            </a:rPr>
            <a:t>Com base nos resultados,</a:t>
          </a:r>
          <a:r>
            <a:rPr lang="pt-BR" sz="1000" baseline="0">
              <a:solidFill>
                <a:schemeClr val="tx1"/>
              </a:solidFill>
            </a:rPr>
            <a:t> o lucro representa </a:t>
          </a:r>
          <a:endParaRPr lang="pt-BR" sz="1000">
            <a:solidFill>
              <a:schemeClr val="tx1"/>
            </a:solidFill>
          </a:endParaRPr>
        </a:p>
      </xdr:txBody>
    </xdr:sp>
    <xdr:clientData/>
  </xdr:twoCellAnchor>
  <xdr:twoCellAnchor>
    <xdr:from>
      <xdr:col>15</xdr:col>
      <xdr:colOff>304804</xdr:colOff>
      <xdr:row>44</xdr:row>
      <xdr:rowOff>38100</xdr:rowOff>
    </xdr:from>
    <xdr:to>
      <xdr:col>17</xdr:col>
      <xdr:colOff>4</xdr:colOff>
      <xdr:row>45</xdr:row>
      <xdr:rowOff>85725</xdr:rowOff>
    </xdr:to>
    <xdr:sp macro="" textlink="Gráfico!E51">
      <xdr:nvSpPr>
        <xdr:cNvPr id="66" name="Retângulo 65">
          <a:extLst>
            <a:ext uri="{FF2B5EF4-FFF2-40B4-BE49-F238E27FC236}">
              <a16:creationId xmlns:a16="http://schemas.microsoft.com/office/drawing/2014/main" id="{00000000-0008-0000-5500-000042000000}"/>
            </a:ext>
          </a:extLst>
        </xdr:cNvPr>
        <xdr:cNvSpPr/>
      </xdr:nvSpPr>
      <xdr:spPr>
        <a:xfrm>
          <a:off x="9315454" y="8858250"/>
          <a:ext cx="914400" cy="238125"/>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162B932-4326-496D-96AD-DCC2CA8AA880}" type="TxLink">
            <a:rPr lang="en-US" sz="1800" b="1" i="0" u="none" strike="noStrike">
              <a:solidFill>
                <a:schemeClr val="tx1"/>
              </a:solidFill>
              <a:latin typeface="Calibri"/>
              <a:ea typeface="+mn-ea"/>
              <a:cs typeface="Calibri"/>
            </a:rPr>
            <a:pPr marL="0" indent="0" algn="ctr"/>
            <a:t>91,18%</a:t>
          </a:fld>
          <a:endParaRPr lang="pt-BR" sz="1800" b="1" i="0" u="none" strike="noStrike">
            <a:solidFill>
              <a:schemeClr val="tx1"/>
            </a:solidFill>
            <a:latin typeface="Calibri"/>
            <a:ea typeface="+mn-ea"/>
            <a:cs typeface="Calibri"/>
          </a:endParaRPr>
        </a:p>
      </xdr:txBody>
    </xdr:sp>
    <xdr:clientData/>
  </xdr:twoCellAnchor>
  <xdr:twoCellAnchor>
    <xdr:from>
      <xdr:col>4</xdr:col>
      <xdr:colOff>1</xdr:colOff>
      <xdr:row>56</xdr:row>
      <xdr:rowOff>1</xdr:rowOff>
    </xdr:from>
    <xdr:to>
      <xdr:col>8</xdr:col>
      <xdr:colOff>199951</xdr:colOff>
      <xdr:row>70</xdr:row>
      <xdr:rowOff>155401</xdr:rowOff>
    </xdr:to>
    <xdr:graphicFrame macro="">
      <xdr:nvGraphicFramePr>
        <xdr:cNvPr id="67" name="Gráfico 66">
          <a:extLst>
            <a:ext uri="{FF2B5EF4-FFF2-40B4-BE49-F238E27FC236}">
              <a16:creationId xmlns:a16="http://schemas.microsoft.com/office/drawing/2014/main" id="{00000000-0008-0000-55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4</xdr:col>
      <xdr:colOff>180976</xdr:colOff>
      <xdr:row>60</xdr:row>
      <xdr:rowOff>5797</xdr:rowOff>
    </xdr:from>
    <xdr:ext cx="1515030" cy="405367"/>
    <xdr:sp macro="" textlink="">
      <xdr:nvSpPr>
        <xdr:cNvPr id="68" name="CaixaDeTexto 67">
          <a:extLst>
            <a:ext uri="{FF2B5EF4-FFF2-40B4-BE49-F238E27FC236}">
              <a16:creationId xmlns:a16="http://schemas.microsoft.com/office/drawing/2014/main" id="{00000000-0008-0000-5500-000044000000}"/>
            </a:ext>
          </a:extLst>
        </xdr:cNvPr>
        <xdr:cNvSpPr txBox="1"/>
      </xdr:nvSpPr>
      <xdr:spPr>
        <a:xfrm>
          <a:off x="1200151" y="11492947"/>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 </a:t>
          </a:r>
          <a:r>
            <a:rPr lang="pt-BR" sz="1000" b="1">
              <a:solidFill>
                <a:srgbClr val="333F4F"/>
              </a:solidFill>
            </a:rPr>
            <a:t>lucro</a:t>
          </a:r>
          <a:r>
            <a:rPr lang="pt-BR" sz="1000">
              <a:solidFill>
                <a:schemeClr val="tx1">
                  <a:lumMod val="50000"/>
                  <a:lumOff val="50000"/>
                </a:schemeClr>
              </a:solidFill>
            </a:rPr>
            <a:t> representa:</a:t>
          </a:r>
        </a:p>
      </xdr:txBody>
    </xdr:sp>
    <xdr:clientData/>
  </xdr:oneCellAnchor>
  <xdr:oneCellAnchor>
    <xdr:from>
      <xdr:col>6</xdr:col>
      <xdr:colOff>13060</xdr:colOff>
      <xdr:row>62</xdr:row>
      <xdr:rowOff>74113</xdr:rowOff>
    </xdr:from>
    <xdr:ext cx="627929" cy="405432"/>
    <xdr:sp macro="" textlink="Gráfico!D138">
      <xdr:nvSpPr>
        <xdr:cNvPr id="69" name="CaixaDeTexto 68">
          <a:extLst>
            <a:ext uri="{FF2B5EF4-FFF2-40B4-BE49-F238E27FC236}">
              <a16:creationId xmlns:a16="http://schemas.microsoft.com/office/drawing/2014/main" id="{00000000-0008-0000-5500-000045000000}"/>
            </a:ext>
          </a:extLst>
        </xdr:cNvPr>
        <xdr:cNvSpPr txBox="1"/>
      </xdr:nvSpPr>
      <xdr:spPr>
        <a:xfrm>
          <a:off x="3108685" y="12323263"/>
          <a:ext cx="62792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4486B967-5E04-4660-B023-AC86C9A92F78}" type="TxLink">
            <a:rPr lang="en-US" sz="2000" b="0" i="0" u="none" strike="noStrike">
              <a:solidFill>
                <a:srgbClr val="333F4F"/>
              </a:solidFill>
              <a:latin typeface="Calibri"/>
              <a:cs typeface="Calibri"/>
            </a:rPr>
            <a:pPr algn="ctr"/>
            <a:t>54%</a:t>
          </a:fld>
          <a:endParaRPr lang="pt-BR" sz="2800">
            <a:solidFill>
              <a:srgbClr val="333F4F"/>
            </a:solidFill>
          </a:endParaRPr>
        </a:p>
      </xdr:txBody>
    </xdr:sp>
    <xdr:clientData/>
  </xdr:oneCellAnchor>
  <xdr:twoCellAnchor>
    <xdr:from>
      <xdr:col>8</xdr:col>
      <xdr:colOff>266701</xdr:colOff>
      <xdr:row>56</xdr:row>
      <xdr:rowOff>9525</xdr:rowOff>
    </xdr:from>
    <xdr:to>
      <xdr:col>13</xdr:col>
      <xdr:colOff>285676</xdr:colOff>
      <xdr:row>70</xdr:row>
      <xdr:rowOff>164925</xdr:rowOff>
    </xdr:to>
    <xdr:graphicFrame macro="">
      <xdr:nvGraphicFramePr>
        <xdr:cNvPr id="70" name="Gráfico 69">
          <a:extLst>
            <a:ext uri="{FF2B5EF4-FFF2-40B4-BE49-F238E27FC236}">
              <a16:creationId xmlns:a16="http://schemas.microsoft.com/office/drawing/2014/main" id="{00000000-0008-0000-55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8</xdr:col>
      <xdr:colOff>447676</xdr:colOff>
      <xdr:row>60</xdr:row>
      <xdr:rowOff>15322</xdr:rowOff>
    </xdr:from>
    <xdr:ext cx="1515030" cy="405367"/>
    <xdr:sp macro="" textlink="">
      <xdr:nvSpPr>
        <xdr:cNvPr id="71" name="CaixaDeTexto 70">
          <a:extLst>
            <a:ext uri="{FF2B5EF4-FFF2-40B4-BE49-F238E27FC236}">
              <a16:creationId xmlns:a16="http://schemas.microsoft.com/office/drawing/2014/main" id="{00000000-0008-0000-5500-000047000000}"/>
            </a:ext>
          </a:extLst>
        </xdr:cNvPr>
        <xdr:cNvSpPr txBox="1"/>
      </xdr:nvSpPr>
      <xdr:spPr>
        <a:xfrm>
          <a:off x="4762501" y="11502472"/>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a:t>
          </a:r>
          <a:r>
            <a:rPr lang="pt-BR" sz="1000">
              <a:solidFill>
                <a:srgbClr val="0070C0"/>
              </a:solidFill>
            </a:rPr>
            <a:t> </a:t>
          </a:r>
          <a:r>
            <a:rPr lang="pt-BR" sz="1000" b="1">
              <a:solidFill>
                <a:srgbClr val="3599B8"/>
              </a:solidFill>
            </a:rPr>
            <a:t>lucro</a:t>
          </a:r>
          <a:r>
            <a:rPr lang="pt-BR" sz="1000">
              <a:solidFill>
                <a:srgbClr val="0070C0"/>
              </a:solidFill>
            </a:rPr>
            <a:t> </a:t>
          </a:r>
          <a:r>
            <a:rPr lang="pt-BR" sz="1000">
              <a:solidFill>
                <a:schemeClr val="tx1">
                  <a:lumMod val="50000"/>
                  <a:lumOff val="50000"/>
                </a:schemeClr>
              </a:solidFill>
            </a:rPr>
            <a:t>representa:</a:t>
          </a:r>
        </a:p>
      </xdr:txBody>
    </xdr:sp>
    <xdr:clientData/>
  </xdr:oneCellAnchor>
  <xdr:oneCellAnchor>
    <xdr:from>
      <xdr:col>11</xdr:col>
      <xdr:colOff>136885</xdr:colOff>
      <xdr:row>62</xdr:row>
      <xdr:rowOff>83638</xdr:rowOff>
    </xdr:from>
    <xdr:ext cx="627929" cy="405432"/>
    <xdr:sp macro="" textlink="Gráfico!D141">
      <xdr:nvSpPr>
        <xdr:cNvPr id="72" name="CaixaDeTexto 71">
          <a:extLst>
            <a:ext uri="{FF2B5EF4-FFF2-40B4-BE49-F238E27FC236}">
              <a16:creationId xmlns:a16="http://schemas.microsoft.com/office/drawing/2014/main" id="{00000000-0008-0000-5500-000048000000}"/>
            </a:ext>
          </a:extLst>
        </xdr:cNvPr>
        <xdr:cNvSpPr txBox="1"/>
      </xdr:nvSpPr>
      <xdr:spPr>
        <a:xfrm>
          <a:off x="6709135" y="11951788"/>
          <a:ext cx="62792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5E1D8463-9F31-45D7-8156-97CC39F8ADF6}" type="TxLink">
            <a:rPr lang="en-US" sz="2000" b="0" i="0" u="none" strike="noStrike">
              <a:solidFill>
                <a:srgbClr val="3599B8"/>
              </a:solidFill>
              <a:latin typeface="Calibri"/>
              <a:ea typeface="+mn-ea"/>
              <a:cs typeface="Calibri"/>
            </a:rPr>
            <a:pPr marL="0" indent="0" algn="ctr"/>
            <a:t>81%</a:t>
          </a:fld>
          <a:endParaRPr lang="pt-BR" sz="2000" b="0" i="0" u="none" strike="noStrike">
            <a:solidFill>
              <a:srgbClr val="3599B8"/>
            </a:solidFill>
            <a:latin typeface="Calibri"/>
            <a:ea typeface="+mn-ea"/>
            <a:cs typeface="Calibri"/>
          </a:endParaRPr>
        </a:p>
      </xdr:txBody>
    </xdr:sp>
    <xdr:clientData/>
  </xdr:oneCellAnchor>
  <xdr:twoCellAnchor>
    <xdr:from>
      <xdr:col>13</xdr:col>
      <xdr:colOff>361951</xdr:colOff>
      <xdr:row>56</xdr:row>
      <xdr:rowOff>9525</xdr:rowOff>
    </xdr:from>
    <xdr:to>
      <xdr:col>20</xdr:col>
      <xdr:colOff>18976</xdr:colOff>
      <xdr:row>70</xdr:row>
      <xdr:rowOff>164925</xdr:rowOff>
    </xdr:to>
    <xdr:graphicFrame macro="">
      <xdr:nvGraphicFramePr>
        <xdr:cNvPr id="73" name="Gráfico 72">
          <a:extLst>
            <a:ext uri="{FF2B5EF4-FFF2-40B4-BE49-F238E27FC236}">
              <a16:creationId xmlns:a16="http://schemas.microsoft.com/office/drawing/2014/main" id="{00000000-0008-0000-55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oneCellAnchor>
    <xdr:from>
      <xdr:col>13</xdr:col>
      <xdr:colOff>542926</xdr:colOff>
      <xdr:row>60</xdr:row>
      <xdr:rowOff>15322</xdr:rowOff>
    </xdr:from>
    <xdr:ext cx="1515030" cy="405367"/>
    <xdr:sp macro="" textlink="">
      <xdr:nvSpPr>
        <xdr:cNvPr id="74" name="CaixaDeTexto 73">
          <a:extLst>
            <a:ext uri="{FF2B5EF4-FFF2-40B4-BE49-F238E27FC236}">
              <a16:creationId xmlns:a16="http://schemas.microsoft.com/office/drawing/2014/main" id="{00000000-0008-0000-5500-00004A000000}"/>
            </a:ext>
          </a:extLst>
        </xdr:cNvPr>
        <xdr:cNvSpPr txBox="1"/>
      </xdr:nvSpPr>
      <xdr:spPr>
        <a:xfrm>
          <a:off x="8334376" y="11502472"/>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a:t>
          </a:r>
          <a:r>
            <a:rPr lang="pt-BR" sz="1000">
              <a:solidFill>
                <a:schemeClr val="bg1">
                  <a:lumMod val="50000"/>
                </a:schemeClr>
              </a:solidFill>
            </a:rPr>
            <a:t> </a:t>
          </a:r>
          <a:r>
            <a:rPr lang="pt-BR" sz="1000" b="1">
              <a:solidFill>
                <a:srgbClr val="F2C80F"/>
              </a:solidFill>
            </a:rPr>
            <a:t>lucro</a:t>
          </a:r>
          <a:r>
            <a:rPr lang="pt-BR" sz="1000">
              <a:solidFill>
                <a:schemeClr val="bg1">
                  <a:lumMod val="50000"/>
                </a:schemeClr>
              </a:solidFill>
            </a:rPr>
            <a:t> </a:t>
          </a:r>
          <a:r>
            <a:rPr lang="pt-BR" sz="1000">
              <a:solidFill>
                <a:schemeClr val="tx1">
                  <a:lumMod val="50000"/>
                  <a:lumOff val="50000"/>
                </a:schemeClr>
              </a:solidFill>
            </a:rPr>
            <a:t>representa:</a:t>
          </a:r>
        </a:p>
      </xdr:txBody>
    </xdr:sp>
    <xdr:clientData/>
  </xdr:oneCellAnchor>
  <xdr:oneCellAnchor>
    <xdr:from>
      <xdr:col>17</xdr:col>
      <xdr:colOff>60685</xdr:colOff>
      <xdr:row>62</xdr:row>
      <xdr:rowOff>83638</xdr:rowOff>
    </xdr:from>
    <xdr:ext cx="627929" cy="405432"/>
    <xdr:sp macro="" textlink="Gráfico!D144">
      <xdr:nvSpPr>
        <xdr:cNvPr id="75" name="CaixaDeTexto 74">
          <a:extLst>
            <a:ext uri="{FF2B5EF4-FFF2-40B4-BE49-F238E27FC236}">
              <a16:creationId xmlns:a16="http://schemas.microsoft.com/office/drawing/2014/main" id="{00000000-0008-0000-5500-00004B000000}"/>
            </a:ext>
          </a:extLst>
        </xdr:cNvPr>
        <xdr:cNvSpPr txBox="1"/>
      </xdr:nvSpPr>
      <xdr:spPr>
        <a:xfrm>
          <a:off x="10290535" y="11951788"/>
          <a:ext cx="62792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A439E82E-A0F0-41B1-B918-160A0E815598}" type="TxLink">
            <a:rPr lang="en-US" sz="2000" b="0" i="0" u="none" strike="noStrike">
              <a:solidFill>
                <a:srgbClr val="F2C80F"/>
              </a:solidFill>
              <a:latin typeface="Calibri"/>
              <a:ea typeface="+mn-ea"/>
              <a:cs typeface="Calibri"/>
            </a:rPr>
            <a:pPr marL="0" indent="0" algn="ctr"/>
            <a:t>91%</a:t>
          </a:fld>
          <a:endParaRPr lang="pt-BR" sz="2000" b="0" i="0" u="none" strike="noStrike">
            <a:solidFill>
              <a:srgbClr val="F2C80F"/>
            </a:solidFill>
            <a:latin typeface="Calibri"/>
            <a:ea typeface="+mn-ea"/>
            <a:cs typeface="Calibri"/>
          </a:endParaRPr>
        </a:p>
      </xdr:txBody>
    </xdr:sp>
    <xdr:clientData/>
  </xdr:oneCellAnchor>
  <xdr:twoCellAnchor>
    <xdr:from>
      <xdr:col>4</xdr:col>
      <xdr:colOff>1</xdr:colOff>
      <xdr:row>71</xdr:row>
      <xdr:rowOff>19049</xdr:rowOff>
    </xdr:from>
    <xdr:to>
      <xdr:col>8</xdr:col>
      <xdr:colOff>199951</xdr:colOff>
      <xdr:row>88</xdr:row>
      <xdr:rowOff>47624</xdr:rowOff>
    </xdr:to>
    <xdr:graphicFrame macro="">
      <xdr:nvGraphicFramePr>
        <xdr:cNvPr id="76" name="Gráfico 75">
          <a:extLst>
            <a:ext uri="{FF2B5EF4-FFF2-40B4-BE49-F238E27FC236}">
              <a16:creationId xmlns:a16="http://schemas.microsoft.com/office/drawing/2014/main" id="{00000000-0008-0000-55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oneCellAnchor>
    <xdr:from>
      <xdr:col>4</xdr:col>
      <xdr:colOff>180976</xdr:colOff>
      <xdr:row>75</xdr:row>
      <xdr:rowOff>24847</xdr:rowOff>
    </xdr:from>
    <xdr:ext cx="1515030" cy="405367"/>
    <xdr:sp macro="" textlink="">
      <xdr:nvSpPr>
        <xdr:cNvPr id="77" name="CaixaDeTexto 76">
          <a:extLst>
            <a:ext uri="{FF2B5EF4-FFF2-40B4-BE49-F238E27FC236}">
              <a16:creationId xmlns:a16="http://schemas.microsoft.com/office/drawing/2014/main" id="{00000000-0008-0000-5500-00004D000000}"/>
            </a:ext>
          </a:extLst>
        </xdr:cNvPr>
        <xdr:cNvSpPr txBox="1"/>
      </xdr:nvSpPr>
      <xdr:spPr>
        <a:xfrm>
          <a:off x="1200151" y="14369497"/>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 </a:t>
          </a:r>
          <a:r>
            <a:rPr lang="pt-BR" sz="1000" b="1">
              <a:solidFill>
                <a:srgbClr val="FF4343"/>
              </a:solidFill>
            </a:rPr>
            <a:t>Imposto</a:t>
          </a:r>
          <a:r>
            <a:rPr lang="pt-BR" sz="1000">
              <a:solidFill>
                <a:schemeClr val="tx1">
                  <a:lumMod val="50000"/>
                  <a:lumOff val="50000"/>
                </a:schemeClr>
              </a:solidFill>
            </a:rPr>
            <a:t> representa:</a:t>
          </a:r>
        </a:p>
      </xdr:txBody>
    </xdr:sp>
    <xdr:clientData/>
  </xdr:oneCellAnchor>
  <xdr:oneCellAnchor>
    <xdr:from>
      <xdr:col>6</xdr:col>
      <xdr:colOff>13060</xdr:colOff>
      <xdr:row>78</xdr:row>
      <xdr:rowOff>112213</xdr:rowOff>
    </xdr:from>
    <xdr:ext cx="627929" cy="405432"/>
    <xdr:sp macro="" textlink="Gráfico!F138">
      <xdr:nvSpPr>
        <xdr:cNvPr id="78" name="CaixaDeTexto 77">
          <a:extLst>
            <a:ext uri="{FF2B5EF4-FFF2-40B4-BE49-F238E27FC236}">
              <a16:creationId xmlns:a16="http://schemas.microsoft.com/office/drawing/2014/main" id="{00000000-0008-0000-5500-00004E000000}"/>
            </a:ext>
          </a:extLst>
        </xdr:cNvPr>
        <xdr:cNvSpPr txBox="1"/>
      </xdr:nvSpPr>
      <xdr:spPr>
        <a:xfrm>
          <a:off x="3108685" y="15409363"/>
          <a:ext cx="62792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02EEDDAB-7B87-4E14-898B-7A7AE2BAA568}" type="TxLink">
            <a:rPr lang="en-US" sz="2000" b="0" i="0" u="none" strike="noStrike">
              <a:solidFill>
                <a:srgbClr val="FB5A56"/>
              </a:solidFill>
              <a:latin typeface="Calibri"/>
              <a:ea typeface="+mn-ea"/>
              <a:cs typeface="Calibri"/>
            </a:rPr>
            <a:pPr marL="0" indent="0" algn="ctr"/>
            <a:t>46%</a:t>
          </a:fld>
          <a:endParaRPr lang="pt-BR" sz="2000" b="0" i="0" u="none" strike="noStrike">
            <a:solidFill>
              <a:srgbClr val="FB5A56"/>
            </a:solidFill>
            <a:latin typeface="Calibri"/>
            <a:ea typeface="+mn-ea"/>
            <a:cs typeface="Calibri"/>
          </a:endParaRPr>
        </a:p>
      </xdr:txBody>
    </xdr:sp>
    <xdr:clientData/>
  </xdr:oneCellAnchor>
  <xdr:twoCellAnchor>
    <xdr:from>
      <xdr:col>8</xdr:col>
      <xdr:colOff>266701</xdr:colOff>
      <xdr:row>71</xdr:row>
      <xdr:rowOff>28574</xdr:rowOff>
    </xdr:from>
    <xdr:to>
      <xdr:col>13</xdr:col>
      <xdr:colOff>285676</xdr:colOff>
      <xdr:row>88</xdr:row>
      <xdr:rowOff>57149</xdr:rowOff>
    </xdr:to>
    <xdr:graphicFrame macro="">
      <xdr:nvGraphicFramePr>
        <xdr:cNvPr id="79" name="Gráfico 78">
          <a:extLst>
            <a:ext uri="{FF2B5EF4-FFF2-40B4-BE49-F238E27FC236}">
              <a16:creationId xmlns:a16="http://schemas.microsoft.com/office/drawing/2014/main" id="{00000000-0008-0000-55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oneCellAnchor>
    <xdr:from>
      <xdr:col>8</xdr:col>
      <xdr:colOff>447676</xdr:colOff>
      <xdr:row>75</xdr:row>
      <xdr:rowOff>34372</xdr:rowOff>
    </xdr:from>
    <xdr:ext cx="1515030" cy="405367"/>
    <xdr:sp macro="" textlink="">
      <xdr:nvSpPr>
        <xdr:cNvPr id="80" name="CaixaDeTexto 79">
          <a:extLst>
            <a:ext uri="{FF2B5EF4-FFF2-40B4-BE49-F238E27FC236}">
              <a16:creationId xmlns:a16="http://schemas.microsoft.com/office/drawing/2014/main" id="{00000000-0008-0000-5500-000050000000}"/>
            </a:ext>
          </a:extLst>
        </xdr:cNvPr>
        <xdr:cNvSpPr txBox="1"/>
      </xdr:nvSpPr>
      <xdr:spPr>
        <a:xfrm>
          <a:off x="4762501" y="14379022"/>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 </a:t>
          </a:r>
          <a:r>
            <a:rPr lang="pt-BR" sz="1000" b="1">
              <a:solidFill>
                <a:srgbClr val="FF4343"/>
              </a:solidFill>
            </a:rPr>
            <a:t>Imposto</a:t>
          </a:r>
          <a:r>
            <a:rPr lang="pt-BR" sz="1000">
              <a:solidFill>
                <a:schemeClr val="tx1">
                  <a:lumMod val="50000"/>
                  <a:lumOff val="50000"/>
                </a:schemeClr>
              </a:solidFill>
            </a:rPr>
            <a:t> representa:</a:t>
          </a:r>
        </a:p>
      </xdr:txBody>
    </xdr:sp>
    <xdr:clientData/>
  </xdr:oneCellAnchor>
  <xdr:oneCellAnchor>
    <xdr:from>
      <xdr:col>11</xdr:col>
      <xdr:colOff>136885</xdr:colOff>
      <xdr:row>78</xdr:row>
      <xdr:rowOff>121738</xdr:rowOff>
    </xdr:from>
    <xdr:ext cx="627929" cy="405432"/>
    <xdr:sp macro="" textlink="Gráfico!F141">
      <xdr:nvSpPr>
        <xdr:cNvPr id="81" name="CaixaDeTexto 80">
          <a:extLst>
            <a:ext uri="{FF2B5EF4-FFF2-40B4-BE49-F238E27FC236}">
              <a16:creationId xmlns:a16="http://schemas.microsoft.com/office/drawing/2014/main" id="{00000000-0008-0000-5500-000051000000}"/>
            </a:ext>
          </a:extLst>
        </xdr:cNvPr>
        <xdr:cNvSpPr txBox="1"/>
      </xdr:nvSpPr>
      <xdr:spPr>
        <a:xfrm>
          <a:off x="6709135" y="15418888"/>
          <a:ext cx="62792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2B789354-CF5B-4C78-9FB0-CE5C058FDE88}" type="TxLink">
            <a:rPr lang="en-US" sz="2000" b="0" i="0" u="none" strike="noStrike">
              <a:solidFill>
                <a:srgbClr val="FB5A56"/>
              </a:solidFill>
              <a:latin typeface="Calibri"/>
              <a:ea typeface="+mn-ea"/>
              <a:cs typeface="Calibri"/>
            </a:rPr>
            <a:pPr marL="0" indent="0" algn="ctr"/>
            <a:t>19%</a:t>
          </a:fld>
          <a:endParaRPr lang="pt-BR" sz="2000" b="0" i="0" u="none" strike="noStrike">
            <a:solidFill>
              <a:srgbClr val="FB5A56"/>
            </a:solidFill>
            <a:latin typeface="Calibri"/>
            <a:ea typeface="+mn-ea"/>
            <a:cs typeface="Calibri"/>
          </a:endParaRPr>
        </a:p>
      </xdr:txBody>
    </xdr:sp>
    <xdr:clientData/>
  </xdr:oneCellAnchor>
  <xdr:twoCellAnchor>
    <xdr:from>
      <xdr:col>13</xdr:col>
      <xdr:colOff>361951</xdr:colOff>
      <xdr:row>71</xdr:row>
      <xdr:rowOff>28574</xdr:rowOff>
    </xdr:from>
    <xdr:to>
      <xdr:col>20</xdr:col>
      <xdr:colOff>18976</xdr:colOff>
      <xdr:row>88</xdr:row>
      <xdr:rowOff>57149</xdr:rowOff>
    </xdr:to>
    <xdr:graphicFrame macro="">
      <xdr:nvGraphicFramePr>
        <xdr:cNvPr id="82" name="Gráfico 81">
          <a:extLst>
            <a:ext uri="{FF2B5EF4-FFF2-40B4-BE49-F238E27FC236}">
              <a16:creationId xmlns:a16="http://schemas.microsoft.com/office/drawing/2014/main" id="{00000000-0008-0000-5500-00005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oneCellAnchor>
    <xdr:from>
      <xdr:col>13</xdr:col>
      <xdr:colOff>542926</xdr:colOff>
      <xdr:row>75</xdr:row>
      <xdr:rowOff>34372</xdr:rowOff>
    </xdr:from>
    <xdr:ext cx="1515030" cy="405367"/>
    <xdr:sp macro="" textlink="">
      <xdr:nvSpPr>
        <xdr:cNvPr id="83" name="CaixaDeTexto 82">
          <a:extLst>
            <a:ext uri="{FF2B5EF4-FFF2-40B4-BE49-F238E27FC236}">
              <a16:creationId xmlns:a16="http://schemas.microsoft.com/office/drawing/2014/main" id="{00000000-0008-0000-5500-000053000000}"/>
            </a:ext>
          </a:extLst>
        </xdr:cNvPr>
        <xdr:cNvSpPr txBox="1"/>
      </xdr:nvSpPr>
      <xdr:spPr>
        <a:xfrm>
          <a:off x="8334376" y="14379022"/>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 </a:t>
          </a:r>
          <a:r>
            <a:rPr lang="pt-BR" sz="1000" b="1">
              <a:solidFill>
                <a:srgbClr val="FF4343"/>
              </a:solidFill>
            </a:rPr>
            <a:t>Imposto</a:t>
          </a:r>
          <a:r>
            <a:rPr lang="pt-BR" sz="1000">
              <a:solidFill>
                <a:schemeClr val="tx1">
                  <a:lumMod val="50000"/>
                  <a:lumOff val="50000"/>
                </a:schemeClr>
              </a:solidFill>
            </a:rPr>
            <a:t> representa:</a:t>
          </a:r>
        </a:p>
      </xdr:txBody>
    </xdr:sp>
    <xdr:clientData/>
  </xdr:oneCellAnchor>
  <xdr:oneCellAnchor>
    <xdr:from>
      <xdr:col>17</xdr:col>
      <xdr:colOff>60685</xdr:colOff>
      <xdr:row>78</xdr:row>
      <xdr:rowOff>121738</xdr:rowOff>
    </xdr:from>
    <xdr:ext cx="627929" cy="405432"/>
    <xdr:sp macro="" textlink="Gráfico!F144">
      <xdr:nvSpPr>
        <xdr:cNvPr id="84" name="CaixaDeTexto 83">
          <a:extLst>
            <a:ext uri="{FF2B5EF4-FFF2-40B4-BE49-F238E27FC236}">
              <a16:creationId xmlns:a16="http://schemas.microsoft.com/office/drawing/2014/main" id="{00000000-0008-0000-5500-000054000000}"/>
            </a:ext>
          </a:extLst>
        </xdr:cNvPr>
        <xdr:cNvSpPr txBox="1"/>
      </xdr:nvSpPr>
      <xdr:spPr>
        <a:xfrm>
          <a:off x="10290535" y="15418888"/>
          <a:ext cx="62792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802C0905-97F1-433F-9BDB-97FC8AE66F6A}" type="TxLink">
            <a:rPr lang="en-US" sz="2000" b="0" i="0" u="none" strike="noStrike">
              <a:solidFill>
                <a:srgbClr val="FB5A56"/>
              </a:solidFill>
              <a:latin typeface="Calibri"/>
              <a:ea typeface="+mn-ea"/>
              <a:cs typeface="Calibri"/>
            </a:rPr>
            <a:pPr marL="0" indent="0" algn="ctr"/>
            <a:t>9%</a:t>
          </a:fld>
          <a:endParaRPr lang="pt-BR" sz="2000" b="0" i="0" u="none" strike="noStrike">
            <a:solidFill>
              <a:srgbClr val="FB5A56"/>
            </a:solidFill>
            <a:latin typeface="Calibri"/>
            <a:ea typeface="+mn-ea"/>
            <a:cs typeface="Calibri"/>
          </a:endParaRPr>
        </a:p>
      </xdr:txBody>
    </xdr:sp>
    <xdr:clientData/>
  </xdr:oneCellAnchor>
  <mc:AlternateContent xmlns:mc="http://schemas.openxmlformats.org/markup-compatibility/2006">
    <mc:Choice xmlns:a14="http://schemas.microsoft.com/office/drawing/2010/main" Requires="a14">
      <xdr:twoCellAnchor editAs="oneCell">
        <xdr:from>
          <xdr:col>4</xdr:col>
          <xdr:colOff>180975</xdr:colOff>
          <xdr:row>101</xdr:row>
          <xdr:rowOff>114300</xdr:rowOff>
        </xdr:from>
        <xdr:to>
          <xdr:col>5</xdr:col>
          <xdr:colOff>942975</xdr:colOff>
          <xdr:row>103</xdr:row>
          <xdr:rowOff>19050</xdr:rowOff>
        </xdr:to>
        <xdr:sp macro="" textlink="">
          <xdr:nvSpPr>
            <xdr:cNvPr id="222211" name="Drop Down 3" hidden="1">
              <a:extLst>
                <a:ext uri="{63B3BB69-23CF-44E3-9099-C40C66FF867C}">
                  <a14:compatExt spid="_x0000_s222211"/>
                </a:ext>
                <a:ext uri="{FF2B5EF4-FFF2-40B4-BE49-F238E27FC236}">
                  <a16:creationId xmlns:a16="http://schemas.microsoft.com/office/drawing/2014/main" id="{00000000-0008-0000-5500-000003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123825</xdr:rowOff>
        </xdr:from>
        <xdr:to>
          <xdr:col>7</xdr:col>
          <xdr:colOff>266700</xdr:colOff>
          <xdr:row>130</xdr:row>
          <xdr:rowOff>114300</xdr:rowOff>
        </xdr:to>
        <xdr:sp macro="" textlink="">
          <xdr:nvSpPr>
            <xdr:cNvPr id="222212" name="Group Box 4" hidden="1">
              <a:extLst>
                <a:ext uri="{63B3BB69-23CF-44E3-9099-C40C66FF867C}">
                  <a14:compatExt spid="_x0000_s222212"/>
                </a:ext>
                <a:ext uri="{FF2B5EF4-FFF2-40B4-BE49-F238E27FC236}">
                  <a16:creationId xmlns:a16="http://schemas.microsoft.com/office/drawing/2014/main" id="{00000000-0008-0000-5500-00000464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Filtrar seleção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104</xdr:row>
          <xdr:rowOff>133350</xdr:rowOff>
        </xdr:from>
        <xdr:to>
          <xdr:col>5</xdr:col>
          <xdr:colOff>876300</xdr:colOff>
          <xdr:row>105</xdr:row>
          <xdr:rowOff>152400</xdr:rowOff>
        </xdr:to>
        <xdr:sp macro="" textlink="">
          <xdr:nvSpPr>
            <xdr:cNvPr id="222213" name="Option Button 5" hidden="1">
              <a:extLst>
                <a:ext uri="{63B3BB69-23CF-44E3-9099-C40C66FF867C}">
                  <a14:compatExt spid="_x0000_s222213"/>
                </a:ext>
                <a:ext uri="{FF2B5EF4-FFF2-40B4-BE49-F238E27FC236}">
                  <a16:creationId xmlns:a16="http://schemas.microsoft.com/office/drawing/2014/main" id="{00000000-0008-0000-5500-000005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Receita Bruta de Vendas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106</xdr:row>
          <xdr:rowOff>19050</xdr:rowOff>
        </xdr:from>
        <xdr:to>
          <xdr:col>5</xdr:col>
          <xdr:colOff>876300</xdr:colOff>
          <xdr:row>107</xdr:row>
          <xdr:rowOff>38100</xdr:rowOff>
        </xdr:to>
        <xdr:sp macro="" textlink="">
          <xdr:nvSpPr>
            <xdr:cNvPr id="222214" name="Option Button 6" hidden="1">
              <a:extLst>
                <a:ext uri="{63B3BB69-23CF-44E3-9099-C40C66FF867C}">
                  <a14:compatExt spid="_x0000_s222214"/>
                </a:ext>
                <a:ext uri="{FF2B5EF4-FFF2-40B4-BE49-F238E27FC236}">
                  <a16:creationId xmlns:a16="http://schemas.microsoft.com/office/drawing/2014/main" id="{00000000-0008-0000-5500-000006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Deduções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107</xdr:row>
          <xdr:rowOff>95250</xdr:rowOff>
        </xdr:from>
        <xdr:to>
          <xdr:col>5</xdr:col>
          <xdr:colOff>876300</xdr:colOff>
          <xdr:row>108</xdr:row>
          <xdr:rowOff>114300</xdr:rowOff>
        </xdr:to>
        <xdr:sp macro="" textlink="">
          <xdr:nvSpPr>
            <xdr:cNvPr id="222215" name="Option Button 7" hidden="1">
              <a:extLst>
                <a:ext uri="{63B3BB69-23CF-44E3-9099-C40C66FF867C}">
                  <a14:compatExt spid="_x0000_s222215"/>
                </a:ext>
                <a:ext uri="{FF2B5EF4-FFF2-40B4-BE49-F238E27FC236}">
                  <a16:creationId xmlns:a16="http://schemas.microsoft.com/office/drawing/2014/main" id="{00000000-0008-0000-5500-000007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Receita Líquida de Vendas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108</xdr:row>
          <xdr:rowOff>171450</xdr:rowOff>
        </xdr:from>
        <xdr:to>
          <xdr:col>5</xdr:col>
          <xdr:colOff>876300</xdr:colOff>
          <xdr:row>110</xdr:row>
          <xdr:rowOff>0</xdr:rowOff>
        </xdr:to>
        <xdr:sp macro="" textlink="">
          <xdr:nvSpPr>
            <xdr:cNvPr id="222216" name="Option Button 8" hidden="1">
              <a:extLst>
                <a:ext uri="{63B3BB69-23CF-44E3-9099-C40C66FF867C}">
                  <a14:compatExt spid="_x0000_s222216"/>
                </a:ext>
                <a:ext uri="{FF2B5EF4-FFF2-40B4-BE49-F238E27FC236}">
                  <a16:creationId xmlns:a16="http://schemas.microsoft.com/office/drawing/2014/main" id="{00000000-0008-0000-5500-000008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Custos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110</xdr:row>
          <xdr:rowOff>57150</xdr:rowOff>
        </xdr:from>
        <xdr:to>
          <xdr:col>5</xdr:col>
          <xdr:colOff>876300</xdr:colOff>
          <xdr:row>111</xdr:row>
          <xdr:rowOff>76200</xdr:rowOff>
        </xdr:to>
        <xdr:sp macro="" textlink="">
          <xdr:nvSpPr>
            <xdr:cNvPr id="222217" name="Option Button 9" hidden="1">
              <a:extLst>
                <a:ext uri="{63B3BB69-23CF-44E3-9099-C40C66FF867C}">
                  <a14:compatExt spid="_x0000_s222217"/>
                </a:ext>
                <a:ext uri="{FF2B5EF4-FFF2-40B4-BE49-F238E27FC236}">
                  <a16:creationId xmlns:a16="http://schemas.microsoft.com/office/drawing/2014/main" id="{00000000-0008-0000-5500-000009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Bruto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111</xdr:row>
          <xdr:rowOff>133350</xdr:rowOff>
        </xdr:from>
        <xdr:to>
          <xdr:col>5</xdr:col>
          <xdr:colOff>876300</xdr:colOff>
          <xdr:row>112</xdr:row>
          <xdr:rowOff>152400</xdr:rowOff>
        </xdr:to>
        <xdr:sp macro="" textlink="">
          <xdr:nvSpPr>
            <xdr:cNvPr id="222218" name="Option Button 10" hidden="1">
              <a:extLst>
                <a:ext uri="{63B3BB69-23CF-44E3-9099-C40C66FF867C}">
                  <a14:compatExt spid="_x0000_s222218"/>
                </a:ext>
                <a:ext uri="{FF2B5EF4-FFF2-40B4-BE49-F238E27FC236}">
                  <a16:creationId xmlns:a16="http://schemas.microsoft.com/office/drawing/2014/main" id="{00000000-0008-0000-5500-00000A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Despesas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113</xdr:row>
          <xdr:rowOff>19050</xdr:rowOff>
        </xdr:from>
        <xdr:to>
          <xdr:col>5</xdr:col>
          <xdr:colOff>876300</xdr:colOff>
          <xdr:row>114</xdr:row>
          <xdr:rowOff>38100</xdr:rowOff>
        </xdr:to>
        <xdr:sp macro="" textlink="">
          <xdr:nvSpPr>
            <xdr:cNvPr id="222219" name="Option Button 11" hidden="1">
              <a:extLst>
                <a:ext uri="{63B3BB69-23CF-44E3-9099-C40C66FF867C}">
                  <a14:compatExt spid="_x0000_s222219"/>
                </a:ext>
                <a:ext uri="{FF2B5EF4-FFF2-40B4-BE49-F238E27FC236}">
                  <a16:creationId xmlns:a16="http://schemas.microsoft.com/office/drawing/2014/main" id="{00000000-0008-0000-5500-00000B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Operacional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114</xdr:row>
          <xdr:rowOff>95250</xdr:rowOff>
        </xdr:from>
        <xdr:to>
          <xdr:col>5</xdr:col>
          <xdr:colOff>876300</xdr:colOff>
          <xdr:row>115</xdr:row>
          <xdr:rowOff>114300</xdr:rowOff>
        </xdr:to>
        <xdr:sp macro="" textlink="">
          <xdr:nvSpPr>
            <xdr:cNvPr id="222220" name="Option Button 12" hidden="1">
              <a:extLst>
                <a:ext uri="{63B3BB69-23CF-44E3-9099-C40C66FF867C}">
                  <a14:compatExt spid="_x0000_s222220"/>
                </a:ext>
                <a:ext uri="{FF2B5EF4-FFF2-40B4-BE49-F238E27FC236}">
                  <a16:creationId xmlns:a16="http://schemas.microsoft.com/office/drawing/2014/main" id="{00000000-0008-0000-5500-00000C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Resultado Financeiro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115</xdr:row>
          <xdr:rowOff>171450</xdr:rowOff>
        </xdr:from>
        <xdr:to>
          <xdr:col>6</xdr:col>
          <xdr:colOff>57150</xdr:colOff>
          <xdr:row>117</xdr:row>
          <xdr:rowOff>0</xdr:rowOff>
        </xdr:to>
        <xdr:sp macro="" textlink="">
          <xdr:nvSpPr>
            <xdr:cNvPr id="222221" name="Option Button 13" hidden="1">
              <a:extLst>
                <a:ext uri="{63B3BB69-23CF-44E3-9099-C40C66FF867C}">
                  <a14:compatExt spid="_x0000_s222221"/>
                </a:ext>
                <a:ext uri="{FF2B5EF4-FFF2-40B4-BE49-F238E27FC236}">
                  <a16:creationId xmlns:a16="http://schemas.microsoft.com/office/drawing/2014/main" id="{00000000-0008-0000-5500-00000D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Antes do Impostos sobre Lucro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117</xdr:row>
          <xdr:rowOff>57150</xdr:rowOff>
        </xdr:from>
        <xdr:to>
          <xdr:col>5</xdr:col>
          <xdr:colOff>876300</xdr:colOff>
          <xdr:row>118</xdr:row>
          <xdr:rowOff>76200</xdr:rowOff>
        </xdr:to>
        <xdr:sp macro="" textlink="">
          <xdr:nvSpPr>
            <xdr:cNvPr id="222222" name="Option Button 14" hidden="1">
              <a:extLst>
                <a:ext uri="{63B3BB69-23CF-44E3-9099-C40C66FF867C}">
                  <a14:compatExt spid="_x0000_s222222"/>
                </a:ext>
                <a:ext uri="{FF2B5EF4-FFF2-40B4-BE49-F238E27FC236}">
                  <a16:creationId xmlns:a16="http://schemas.microsoft.com/office/drawing/2014/main" id="{00000000-0008-0000-5500-00000E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Impostos sobre Lucro</a:t>
              </a:r>
            </a:p>
          </xdr:txBody>
        </xdr:sp>
        <xdr:clientData/>
      </xdr:twoCellAnchor>
    </mc:Choice>
    <mc:Fallback/>
  </mc:AlternateContent>
  <xdr:twoCellAnchor>
    <xdr:from>
      <xdr:col>7</xdr:col>
      <xdr:colOff>390524</xdr:colOff>
      <xdr:row>99</xdr:row>
      <xdr:rowOff>123825</xdr:rowOff>
    </xdr:from>
    <xdr:to>
      <xdr:col>19</xdr:col>
      <xdr:colOff>152400</xdr:colOff>
      <xdr:row>109</xdr:row>
      <xdr:rowOff>95250</xdr:rowOff>
    </xdr:to>
    <xdr:graphicFrame macro="">
      <xdr:nvGraphicFramePr>
        <xdr:cNvPr id="86" name="Gráfico 85">
          <a:extLst>
            <a:ext uri="{FF2B5EF4-FFF2-40B4-BE49-F238E27FC236}">
              <a16:creationId xmlns:a16="http://schemas.microsoft.com/office/drawing/2014/main" id="{00000000-0008-0000-5500-00005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152400</xdr:colOff>
          <xdr:row>118</xdr:row>
          <xdr:rowOff>133350</xdr:rowOff>
        </xdr:from>
        <xdr:to>
          <xdr:col>5</xdr:col>
          <xdr:colOff>876300</xdr:colOff>
          <xdr:row>119</xdr:row>
          <xdr:rowOff>152400</xdr:rowOff>
        </xdr:to>
        <xdr:sp macro="" textlink="">
          <xdr:nvSpPr>
            <xdr:cNvPr id="222223" name="Option Button 15" hidden="1">
              <a:extLst>
                <a:ext uri="{63B3BB69-23CF-44E3-9099-C40C66FF867C}">
                  <a14:compatExt spid="_x0000_s222223"/>
                </a:ext>
                <a:ext uri="{FF2B5EF4-FFF2-40B4-BE49-F238E27FC236}">
                  <a16:creationId xmlns:a16="http://schemas.microsoft.com/office/drawing/2014/main" id="{00000000-0008-0000-5500-00000F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Líquido de Vendas</a:t>
              </a:r>
            </a:p>
          </xdr:txBody>
        </xdr:sp>
        <xdr:clientData/>
      </xdr:twoCellAnchor>
    </mc:Choice>
    <mc:Fallback/>
  </mc:AlternateContent>
  <xdr:twoCellAnchor>
    <xdr:from>
      <xdr:col>7</xdr:col>
      <xdr:colOff>390525</xdr:colOff>
      <xdr:row>109</xdr:row>
      <xdr:rowOff>142875</xdr:rowOff>
    </xdr:from>
    <xdr:to>
      <xdr:col>19</xdr:col>
      <xdr:colOff>144765</xdr:colOff>
      <xdr:row>118</xdr:row>
      <xdr:rowOff>47625</xdr:rowOff>
    </xdr:to>
    <xdr:graphicFrame macro="">
      <xdr:nvGraphicFramePr>
        <xdr:cNvPr id="88" name="Gráfico 87">
          <a:extLst>
            <a:ext uri="{FF2B5EF4-FFF2-40B4-BE49-F238E27FC236}">
              <a16:creationId xmlns:a16="http://schemas.microsoft.com/office/drawing/2014/main" id="{00000000-0008-0000-55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342900</xdr:colOff>
      <xdr:row>98</xdr:row>
      <xdr:rowOff>85725</xdr:rowOff>
    </xdr:from>
    <xdr:to>
      <xdr:col>10</xdr:col>
      <xdr:colOff>180975</xdr:colOff>
      <xdr:row>98</xdr:row>
      <xdr:rowOff>131444</xdr:rowOff>
    </xdr:to>
    <xdr:sp macro="" textlink="">
      <xdr:nvSpPr>
        <xdr:cNvPr id="89" name="Retângulo 88">
          <a:extLst>
            <a:ext uri="{FF2B5EF4-FFF2-40B4-BE49-F238E27FC236}">
              <a16:creationId xmlns:a16="http://schemas.microsoft.com/office/drawing/2014/main" id="{00000000-0008-0000-5500-000059000000}"/>
            </a:ext>
          </a:extLst>
        </xdr:cNvPr>
        <xdr:cNvSpPr/>
      </xdr:nvSpPr>
      <xdr:spPr>
        <a:xfrm>
          <a:off x="5267325" y="18430875"/>
          <a:ext cx="447675" cy="45719"/>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10</xdr:col>
      <xdr:colOff>171450</xdr:colOff>
      <xdr:row>98</xdr:row>
      <xdr:rowOff>0</xdr:rowOff>
    </xdr:from>
    <xdr:ext cx="1202830" cy="217560"/>
    <xdr:sp macro="" textlink="">
      <xdr:nvSpPr>
        <xdr:cNvPr id="90" name="CaixaDeTexto 89">
          <a:extLst>
            <a:ext uri="{FF2B5EF4-FFF2-40B4-BE49-F238E27FC236}">
              <a16:creationId xmlns:a16="http://schemas.microsoft.com/office/drawing/2014/main" id="{00000000-0008-0000-5500-00005A000000}"/>
            </a:ext>
          </a:extLst>
        </xdr:cNvPr>
        <xdr:cNvSpPr txBox="1"/>
      </xdr:nvSpPr>
      <xdr:spPr>
        <a:xfrm>
          <a:off x="5705475" y="18345150"/>
          <a:ext cx="120283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tx1">
                  <a:lumMod val="75000"/>
                  <a:lumOff val="25000"/>
                </a:schemeClr>
              </a:solidFill>
            </a:rPr>
            <a:t>Receita Bruta de Vendas</a:t>
          </a:r>
        </a:p>
      </xdr:txBody>
    </xdr:sp>
    <xdr:clientData/>
  </xdr:oneCellAnchor>
  <xdr:twoCellAnchor>
    <xdr:from>
      <xdr:col>12</xdr:col>
      <xdr:colOff>19050</xdr:colOff>
      <xdr:row>98</xdr:row>
      <xdr:rowOff>85725</xdr:rowOff>
    </xdr:from>
    <xdr:to>
      <xdr:col>12</xdr:col>
      <xdr:colOff>466725</xdr:colOff>
      <xdr:row>98</xdr:row>
      <xdr:rowOff>131444</xdr:rowOff>
    </xdr:to>
    <xdr:sp macro="" textlink="">
      <xdr:nvSpPr>
        <xdr:cNvPr id="91" name="Retângulo 90">
          <a:extLst>
            <a:ext uri="{FF2B5EF4-FFF2-40B4-BE49-F238E27FC236}">
              <a16:creationId xmlns:a16="http://schemas.microsoft.com/office/drawing/2014/main" id="{00000000-0008-0000-5500-00005B000000}"/>
            </a:ext>
          </a:extLst>
        </xdr:cNvPr>
        <xdr:cNvSpPr/>
      </xdr:nvSpPr>
      <xdr:spPr>
        <a:xfrm>
          <a:off x="7200900" y="18430875"/>
          <a:ext cx="447675" cy="45719"/>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lumMod val="85000"/>
              </a:schemeClr>
            </a:solidFill>
          </a:endParaRPr>
        </a:p>
      </xdr:txBody>
    </xdr:sp>
    <xdr:clientData/>
  </xdr:twoCellAnchor>
  <xdr:oneCellAnchor>
    <xdr:from>
      <xdr:col>12</xdr:col>
      <xdr:colOff>457199</xdr:colOff>
      <xdr:row>98</xdr:row>
      <xdr:rowOff>0</xdr:rowOff>
    </xdr:from>
    <xdr:ext cx="745076" cy="217560"/>
    <xdr:sp macro="" textlink="Gráfico!B95">
      <xdr:nvSpPr>
        <xdr:cNvPr id="92" name="CaixaDeTexto 91">
          <a:extLst>
            <a:ext uri="{FF2B5EF4-FFF2-40B4-BE49-F238E27FC236}">
              <a16:creationId xmlns:a16="http://schemas.microsoft.com/office/drawing/2014/main" id="{00000000-0008-0000-5500-00005C000000}"/>
            </a:ext>
          </a:extLst>
        </xdr:cNvPr>
        <xdr:cNvSpPr txBox="1"/>
      </xdr:nvSpPr>
      <xdr:spPr>
        <a:xfrm>
          <a:off x="7639049" y="18345150"/>
          <a:ext cx="745076"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0E6A910-8479-4194-BCF7-C2BD8CEB83BE}" type="TxLink">
            <a:rPr lang="en-US" sz="800" b="0" i="0" u="none" strike="noStrike">
              <a:solidFill>
                <a:schemeClr val="tx1">
                  <a:lumMod val="75000"/>
                  <a:lumOff val="25000"/>
                </a:schemeClr>
              </a:solidFill>
              <a:latin typeface="Calibri"/>
              <a:cs typeface="Calibri"/>
            </a:rPr>
            <a:pPr/>
            <a:t>Lucro Líquido</a:t>
          </a:fld>
          <a:endParaRPr lang="pt-BR" sz="900" b="0">
            <a:solidFill>
              <a:schemeClr val="tx1">
                <a:lumMod val="75000"/>
                <a:lumOff val="25000"/>
              </a:schemeClr>
            </a:solidFill>
          </a:endParaRPr>
        </a:p>
      </xdr:txBody>
    </xdr:sp>
    <xdr:clientData/>
  </xdr:oneCellAnchor>
  <xdr:twoCellAnchor>
    <xdr:from>
      <xdr:col>14</xdr:col>
      <xdr:colOff>314325</xdr:colOff>
      <xdr:row>98</xdr:row>
      <xdr:rowOff>85725</xdr:rowOff>
    </xdr:from>
    <xdr:to>
      <xdr:col>15</xdr:col>
      <xdr:colOff>152400</xdr:colOff>
      <xdr:row>98</xdr:row>
      <xdr:rowOff>131444</xdr:rowOff>
    </xdr:to>
    <xdr:sp macro="" textlink="">
      <xdr:nvSpPr>
        <xdr:cNvPr id="93" name="Retângulo 92">
          <a:extLst>
            <a:ext uri="{FF2B5EF4-FFF2-40B4-BE49-F238E27FC236}">
              <a16:creationId xmlns:a16="http://schemas.microsoft.com/office/drawing/2014/main" id="{00000000-0008-0000-5500-00005D000000}"/>
            </a:ext>
          </a:extLst>
        </xdr:cNvPr>
        <xdr:cNvSpPr/>
      </xdr:nvSpPr>
      <xdr:spPr>
        <a:xfrm>
          <a:off x="8715375" y="18430875"/>
          <a:ext cx="447675" cy="45719"/>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lumMod val="85000"/>
              </a:schemeClr>
            </a:solidFill>
          </a:endParaRPr>
        </a:p>
      </xdr:txBody>
    </xdr:sp>
    <xdr:clientData/>
  </xdr:twoCellAnchor>
  <xdr:oneCellAnchor>
    <xdr:from>
      <xdr:col>15</xdr:col>
      <xdr:colOff>142875</xdr:colOff>
      <xdr:row>98</xdr:row>
      <xdr:rowOff>0</xdr:rowOff>
    </xdr:from>
    <xdr:ext cx="2466188" cy="217560"/>
    <xdr:sp macro="" textlink="">
      <xdr:nvSpPr>
        <xdr:cNvPr id="94" name="CaixaDeTexto 93">
          <a:extLst>
            <a:ext uri="{FF2B5EF4-FFF2-40B4-BE49-F238E27FC236}">
              <a16:creationId xmlns:a16="http://schemas.microsoft.com/office/drawing/2014/main" id="{00000000-0008-0000-5500-00005E000000}"/>
            </a:ext>
          </a:extLst>
        </xdr:cNvPr>
        <xdr:cNvSpPr txBox="1"/>
      </xdr:nvSpPr>
      <xdr:spPr>
        <a:xfrm>
          <a:off x="9153525" y="18345150"/>
          <a:ext cx="2466188"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0" i="0" u="none" strike="noStrike">
              <a:solidFill>
                <a:schemeClr val="tx1">
                  <a:lumMod val="75000"/>
                  <a:lumOff val="25000"/>
                </a:schemeClr>
              </a:solidFill>
              <a:latin typeface="Calibri"/>
              <a:cs typeface="Calibri"/>
            </a:rPr>
            <a:t>Percentual</a:t>
          </a:r>
          <a:r>
            <a:rPr lang="en-US" sz="800" b="0" i="0" u="none" strike="noStrike" baseline="0">
              <a:solidFill>
                <a:schemeClr val="tx1">
                  <a:lumMod val="75000"/>
                  <a:lumOff val="25000"/>
                </a:schemeClr>
              </a:solidFill>
              <a:latin typeface="Calibri"/>
              <a:cs typeface="Calibri"/>
            </a:rPr>
            <a:t> de participação na Receita Bruta de Vendas</a:t>
          </a:r>
          <a:endParaRPr lang="en-US" sz="800" b="0" i="0" u="none" strike="noStrike">
            <a:solidFill>
              <a:schemeClr val="tx1">
                <a:lumMod val="75000"/>
                <a:lumOff val="25000"/>
              </a:schemeClr>
            </a:solidFill>
            <a:latin typeface="Calibri"/>
            <a:cs typeface="Calibri"/>
          </a:endParaRPr>
        </a:p>
      </xdr:txBody>
    </xdr:sp>
    <xdr:clientData/>
  </xdr:oneCellAnchor>
  <xdr:twoCellAnchor>
    <xdr:from>
      <xdr:col>7</xdr:col>
      <xdr:colOff>390524</xdr:colOff>
      <xdr:row>118</xdr:row>
      <xdr:rowOff>104774</xdr:rowOff>
    </xdr:from>
    <xdr:to>
      <xdr:col>19</xdr:col>
      <xdr:colOff>144764</xdr:colOff>
      <xdr:row>130</xdr:row>
      <xdr:rowOff>114299</xdr:rowOff>
    </xdr:to>
    <xdr:graphicFrame macro="">
      <xdr:nvGraphicFramePr>
        <xdr:cNvPr id="95" name="Gráfico 94">
          <a:extLst>
            <a:ext uri="{FF2B5EF4-FFF2-40B4-BE49-F238E27FC236}">
              <a16:creationId xmlns:a16="http://schemas.microsoft.com/office/drawing/2014/main" id="{00000000-0008-0000-5500-00005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xdr:col>
      <xdr:colOff>9525</xdr:colOff>
      <xdr:row>140</xdr:row>
      <xdr:rowOff>0</xdr:rowOff>
    </xdr:from>
    <xdr:to>
      <xdr:col>19</xdr:col>
      <xdr:colOff>156716</xdr:colOff>
      <xdr:row>142</xdr:row>
      <xdr:rowOff>28575</xdr:rowOff>
    </xdr:to>
    <xdr:sp macro="" textlink="">
      <xdr:nvSpPr>
        <xdr:cNvPr id="96" name="Retângulo 95">
          <a:extLst>
            <a:ext uri="{FF2B5EF4-FFF2-40B4-BE49-F238E27FC236}">
              <a16:creationId xmlns:a16="http://schemas.microsoft.com/office/drawing/2014/main" id="{00000000-0008-0000-5500-000060000000}"/>
            </a:ext>
          </a:extLst>
        </xdr:cNvPr>
        <xdr:cNvSpPr/>
      </xdr:nvSpPr>
      <xdr:spPr>
        <a:xfrm>
          <a:off x="1028700" y="25965150"/>
          <a:ext cx="10577066" cy="4095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4</xdr:col>
      <xdr:colOff>1</xdr:colOff>
      <xdr:row>142</xdr:row>
      <xdr:rowOff>19050</xdr:rowOff>
    </xdr:from>
    <xdr:to>
      <xdr:col>19</xdr:col>
      <xdr:colOff>171450</xdr:colOff>
      <xdr:row>153</xdr:row>
      <xdr:rowOff>38100</xdr:rowOff>
    </xdr:to>
    <xdr:graphicFrame macro="">
      <xdr:nvGraphicFramePr>
        <xdr:cNvPr id="97" name="Gráfico 96">
          <a:extLst>
            <a:ext uri="{FF2B5EF4-FFF2-40B4-BE49-F238E27FC236}">
              <a16:creationId xmlns:a16="http://schemas.microsoft.com/office/drawing/2014/main" id="{00000000-0008-0000-5500-00006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104775</xdr:colOff>
          <xdr:row>140</xdr:row>
          <xdr:rowOff>123825</xdr:rowOff>
        </xdr:from>
        <xdr:to>
          <xdr:col>4</xdr:col>
          <xdr:colOff>1000125</xdr:colOff>
          <xdr:row>141</xdr:row>
          <xdr:rowOff>142875</xdr:rowOff>
        </xdr:to>
        <xdr:sp macro="" textlink="">
          <xdr:nvSpPr>
            <xdr:cNvPr id="222224" name="Check Box 16" hidden="1">
              <a:extLst>
                <a:ext uri="{63B3BB69-23CF-44E3-9099-C40C66FF867C}">
                  <a14:compatExt spid="_x0000_s222224"/>
                </a:ext>
                <a:ext uri="{FF2B5EF4-FFF2-40B4-BE49-F238E27FC236}">
                  <a16:creationId xmlns:a16="http://schemas.microsoft.com/office/drawing/2014/main" id="{00000000-0008-0000-5500-000010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140</xdr:row>
          <xdr:rowOff>123825</xdr:rowOff>
        </xdr:from>
        <xdr:to>
          <xdr:col>6</xdr:col>
          <xdr:colOff>85725</xdr:colOff>
          <xdr:row>141</xdr:row>
          <xdr:rowOff>142875</xdr:rowOff>
        </xdr:to>
        <xdr:sp macro="" textlink="">
          <xdr:nvSpPr>
            <xdr:cNvPr id="222225" name="Check Box 17" hidden="1">
              <a:extLst>
                <a:ext uri="{63B3BB69-23CF-44E3-9099-C40C66FF867C}">
                  <a14:compatExt spid="_x0000_s222225"/>
                </a:ext>
                <a:ext uri="{FF2B5EF4-FFF2-40B4-BE49-F238E27FC236}">
                  <a16:creationId xmlns:a16="http://schemas.microsoft.com/office/drawing/2014/main" id="{00000000-0008-0000-5500-000011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Presumido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140</xdr:row>
          <xdr:rowOff>123825</xdr:rowOff>
        </xdr:from>
        <xdr:to>
          <xdr:col>8</xdr:col>
          <xdr:colOff>142875</xdr:colOff>
          <xdr:row>141</xdr:row>
          <xdr:rowOff>142875</xdr:rowOff>
        </xdr:to>
        <xdr:sp macro="" textlink="">
          <xdr:nvSpPr>
            <xdr:cNvPr id="222226" name="Check Box 18" hidden="1">
              <a:extLst>
                <a:ext uri="{63B3BB69-23CF-44E3-9099-C40C66FF867C}">
                  <a14:compatExt spid="_x0000_s222226"/>
                </a:ext>
                <a:ext uri="{FF2B5EF4-FFF2-40B4-BE49-F238E27FC236}">
                  <a16:creationId xmlns:a16="http://schemas.microsoft.com/office/drawing/2014/main" id="{00000000-0008-0000-5500-0000126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Simples Nacional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153</xdr:row>
          <xdr:rowOff>133350</xdr:rowOff>
        </xdr:from>
        <xdr:to>
          <xdr:col>19</xdr:col>
          <xdr:colOff>171450</xdr:colOff>
          <xdr:row>162</xdr:row>
          <xdr:rowOff>161925</xdr:rowOff>
        </xdr:to>
        <xdr:sp macro="" textlink="">
          <xdr:nvSpPr>
            <xdr:cNvPr id="222227" name="Group Box 19" hidden="1">
              <a:extLst>
                <a:ext uri="{63B3BB69-23CF-44E3-9099-C40C66FF867C}">
                  <a14:compatExt spid="_x0000_s222227"/>
                </a:ext>
                <a:ext uri="{FF2B5EF4-FFF2-40B4-BE49-F238E27FC236}">
                  <a16:creationId xmlns:a16="http://schemas.microsoft.com/office/drawing/2014/main" id="{00000000-0008-0000-5500-00001364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140</xdr:row>
          <xdr:rowOff>0</xdr:rowOff>
        </xdr:from>
        <xdr:to>
          <xdr:col>19</xdr:col>
          <xdr:colOff>171450</xdr:colOff>
          <xdr:row>153</xdr:row>
          <xdr:rowOff>47625</xdr:rowOff>
        </xdr:to>
        <xdr:sp macro="" textlink="">
          <xdr:nvSpPr>
            <xdr:cNvPr id="222228" name="Group Box 20" hidden="1">
              <a:extLst>
                <a:ext uri="{63B3BB69-23CF-44E3-9099-C40C66FF867C}">
                  <a14:compatExt spid="_x0000_s222228"/>
                </a:ext>
                <a:ext uri="{FF2B5EF4-FFF2-40B4-BE49-F238E27FC236}">
                  <a16:creationId xmlns:a16="http://schemas.microsoft.com/office/drawing/2014/main" id="{00000000-0008-0000-5500-00001464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Gráfico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163</xdr:row>
          <xdr:rowOff>57150</xdr:rowOff>
        </xdr:from>
        <xdr:to>
          <xdr:col>12</xdr:col>
          <xdr:colOff>561975</xdr:colOff>
          <xdr:row>172</xdr:row>
          <xdr:rowOff>171450</xdr:rowOff>
        </xdr:to>
        <xdr:sp macro="" textlink="">
          <xdr:nvSpPr>
            <xdr:cNvPr id="222229" name="Group Box 21" hidden="1">
              <a:extLst>
                <a:ext uri="{63B3BB69-23CF-44E3-9099-C40C66FF867C}">
                  <a14:compatExt spid="_x0000_s222229"/>
                </a:ext>
                <a:ext uri="{FF2B5EF4-FFF2-40B4-BE49-F238E27FC236}">
                  <a16:creationId xmlns:a16="http://schemas.microsoft.com/office/drawing/2014/main" id="{00000000-0008-0000-5500-00001564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Análise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581025</xdr:colOff>
          <xdr:row>163</xdr:row>
          <xdr:rowOff>57150</xdr:rowOff>
        </xdr:from>
        <xdr:to>
          <xdr:col>20</xdr:col>
          <xdr:colOff>0</xdr:colOff>
          <xdr:row>172</xdr:row>
          <xdr:rowOff>171450</xdr:rowOff>
        </xdr:to>
        <xdr:sp macro="" textlink="">
          <xdr:nvSpPr>
            <xdr:cNvPr id="222230" name="Group Box 22" hidden="1">
              <a:extLst>
                <a:ext uri="{63B3BB69-23CF-44E3-9099-C40C66FF867C}">
                  <a14:compatExt spid="_x0000_s222230"/>
                </a:ext>
                <a:ext uri="{FF2B5EF4-FFF2-40B4-BE49-F238E27FC236}">
                  <a16:creationId xmlns:a16="http://schemas.microsoft.com/office/drawing/2014/main" id="{00000000-0008-0000-5500-00001664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Lucro em relação ao faturamento</a:t>
              </a:r>
            </a:p>
          </xdr:txBody>
        </xdr:sp>
        <xdr:clientData/>
      </xdr:twoCellAnchor>
    </mc:Choice>
    <mc:Fallback/>
  </mc:AlternateContent>
  <xdr:twoCellAnchor>
    <xdr:from>
      <xdr:col>4</xdr:col>
      <xdr:colOff>276224</xdr:colOff>
      <xdr:row>164</xdr:row>
      <xdr:rowOff>104775</xdr:rowOff>
    </xdr:from>
    <xdr:to>
      <xdr:col>12</xdr:col>
      <xdr:colOff>333374</xdr:colOff>
      <xdr:row>171</xdr:row>
      <xdr:rowOff>66675</xdr:rowOff>
    </xdr:to>
    <xdr:sp macro="" textlink="">
      <xdr:nvSpPr>
        <xdr:cNvPr id="106" name="Retângulo 105">
          <a:extLst>
            <a:ext uri="{FF2B5EF4-FFF2-40B4-BE49-F238E27FC236}">
              <a16:creationId xmlns:a16="http://schemas.microsoft.com/office/drawing/2014/main" id="{00000000-0008-0000-5500-00006A000000}"/>
            </a:ext>
          </a:extLst>
        </xdr:cNvPr>
        <xdr:cNvSpPr/>
      </xdr:nvSpPr>
      <xdr:spPr>
        <a:xfrm>
          <a:off x="1295399" y="31784925"/>
          <a:ext cx="6219825" cy="12954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900">
              <a:solidFill>
                <a:schemeClr val="tx1">
                  <a:lumMod val="65000"/>
                  <a:lumOff val="35000"/>
                </a:schemeClr>
              </a:solidFill>
            </a:rPr>
            <a:t>Esta área demonstra o valor apurado de impostos totais para</a:t>
          </a:r>
          <a:r>
            <a:rPr lang="pt-BR" sz="900" baseline="0">
              <a:solidFill>
                <a:schemeClr val="tx1">
                  <a:lumMod val="65000"/>
                  <a:lumOff val="35000"/>
                </a:schemeClr>
              </a:solidFill>
            </a:rPr>
            <a:t> cada um dos regimes tributários:</a:t>
          </a:r>
        </a:p>
        <a:p>
          <a:pPr algn="l"/>
          <a:r>
            <a:rPr lang="pt-BR" sz="900" baseline="0">
              <a:solidFill>
                <a:schemeClr val="tx1">
                  <a:lumMod val="65000"/>
                  <a:lumOff val="35000"/>
                </a:schemeClr>
              </a:solidFill>
            </a:rPr>
            <a:t>- Lucro Real</a:t>
          </a:r>
        </a:p>
        <a:p>
          <a:pPr algn="l"/>
          <a:r>
            <a:rPr lang="pt-BR" sz="900" baseline="0">
              <a:solidFill>
                <a:schemeClr val="tx1">
                  <a:lumMod val="65000"/>
                  <a:lumOff val="35000"/>
                </a:schemeClr>
              </a:solidFill>
            </a:rPr>
            <a:t>- Lucro Presumido</a:t>
          </a:r>
        </a:p>
        <a:p>
          <a:pPr algn="l"/>
          <a:r>
            <a:rPr lang="pt-BR" sz="900" baseline="0">
              <a:solidFill>
                <a:schemeClr val="tx1">
                  <a:lumMod val="65000"/>
                  <a:lumOff val="35000"/>
                </a:schemeClr>
              </a:solidFill>
            </a:rPr>
            <a:t>- Simples Nacional</a:t>
          </a:r>
        </a:p>
        <a:p>
          <a:pPr algn="l"/>
          <a:r>
            <a:rPr lang="pt-BR" sz="900" baseline="0">
              <a:solidFill>
                <a:schemeClr val="tx1">
                  <a:lumMod val="65000"/>
                  <a:lumOff val="35000"/>
                </a:schemeClr>
              </a:solidFill>
            </a:rPr>
            <a:t>- Pessoa Física</a:t>
          </a:r>
        </a:p>
        <a:p>
          <a:pPr algn="l"/>
          <a:endParaRPr lang="pt-BR" sz="900" baseline="0">
            <a:solidFill>
              <a:schemeClr val="tx1">
                <a:lumMod val="65000"/>
                <a:lumOff val="35000"/>
              </a:schemeClr>
            </a:solidFill>
          </a:endParaRPr>
        </a:p>
        <a:p>
          <a:pPr algn="l"/>
          <a:r>
            <a:rPr lang="pt-BR" sz="900" baseline="0">
              <a:solidFill>
                <a:schemeClr val="tx1">
                  <a:lumMod val="65000"/>
                  <a:lumOff val="35000"/>
                </a:schemeClr>
              </a:solidFill>
            </a:rPr>
            <a:t>É extremamente importante o preenchimento correto na planilha, afim de evitar que informações saiam erradas e sejam tomadas decisões equivocadas. Vale atenção a análise na Demonstração de Resultado, Impostos totais, margem, etc.</a:t>
          </a:r>
          <a:endParaRPr lang="pt-BR" sz="900">
            <a:solidFill>
              <a:schemeClr val="tx1">
                <a:lumMod val="65000"/>
                <a:lumOff val="35000"/>
              </a:schemeClr>
            </a:solidFill>
          </a:endParaRPr>
        </a:p>
      </xdr:txBody>
    </xdr:sp>
    <xdr:clientData/>
  </xdr:twoCellAnchor>
  <xdr:twoCellAnchor>
    <xdr:from>
      <xdr:col>4</xdr:col>
      <xdr:colOff>38100</xdr:colOff>
      <xdr:row>153</xdr:row>
      <xdr:rowOff>161925</xdr:rowOff>
    </xdr:from>
    <xdr:to>
      <xdr:col>19</xdr:col>
      <xdr:colOff>123825</xdr:colOff>
      <xdr:row>162</xdr:row>
      <xdr:rowOff>123825</xdr:rowOff>
    </xdr:to>
    <xdr:graphicFrame macro="">
      <xdr:nvGraphicFramePr>
        <xdr:cNvPr id="107" name="Gráfico 106">
          <a:extLst>
            <a:ext uri="{FF2B5EF4-FFF2-40B4-BE49-F238E27FC236}">
              <a16:creationId xmlns:a16="http://schemas.microsoft.com/office/drawing/2014/main" id="{00000000-0008-0000-5500-00006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xdr:col>
      <xdr:colOff>552450</xdr:colOff>
      <xdr:row>1</xdr:row>
      <xdr:rowOff>142875</xdr:rowOff>
    </xdr:from>
    <xdr:to>
      <xdr:col>9</xdr:col>
      <xdr:colOff>413250</xdr:colOff>
      <xdr:row>2</xdr:row>
      <xdr:rowOff>13875</xdr:rowOff>
    </xdr:to>
    <xdr:sp macro="" textlink="">
      <xdr:nvSpPr>
        <xdr:cNvPr id="85" name="Retângulo 84">
          <a:hlinkClick xmlns:r="http://schemas.openxmlformats.org/officeDocument/2006/relationships" r:id="rId25"/>
          <a:extLst>
            <a:ext uri="{FF2B5EF4-FFF2-40B4-BE49-F238E27FC236}">
              <a16:creationId xmlns:a16="http://schemas.microsoft.com/office/drawing/2014/main" id="{00000000-0008-0000-5500-000055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Pessoa Física</a:t>
          </a:r>
        </a:p>
      </xdr:txBody>
    </xdr:sp>
    <xdr:clientData/>
  </xdr:twoCellAnchor>
  <xdr:twoCellAnchor editAs="absolute">
    <xdr:from>
      <xdr:col>9</xdr:col>
      <xdr:colOff>428625</xdr:colOff>
      <xdr:row>1</xdr:row>
      <xdr:rowOff>142875</xdr:rowOff>
    </xdr:from>
    <xdr:to>
      <xdr:col>10</xdr:col>
      <xdr:colOff>899025</xdr:colOff>
      <xdr:row>2</xdr:row>
      <xdr:rowOff>13875</xdr:rowOff>
    </xdr:to>
    <xdr:sp macro="" textlink="">
      <xdr:nvSpPr>
        <xdr:cNvPr id="87" name="Retângulo 86">
          <a:hlinkClick xmlns:r="http://schemas.openxmlformats.org/officeDocument/2006/relationships" r:id="rId26"/>
          <a:extLst>
            <a:ext uri="{FF2B5EF4-FFF2-40B4-BE49-F238E27FC236}">
              <a16:creationId xmlns:a16="http://schemas.microsoft.com/office/drawing/2014/main" id="{00000000-0008-0000-5500-000057000000}"/>
            </a:ext>
          </a:extLst>
        </xdr:cNvPr>
        <xdr:cNvSpPr/>
      </xdr:nvSpPr>
      <xdr:spPr>
        <a:xfrm>
          <a:off x="53530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Impressão</a:t>
          </a:r>
        </a:p>
      </xdr:txBody>
    </xdr:sp>
    <xdr:clientData/>
  </xdr:twoCellAnchor>
  <xdr:twoCellAnchor>
    <xdr:from>
      <xdr:col>4</xdr:col>
      <xdr:colOff>0</xdr:colOff>
      <xdr:row>182</xdr:row>
      <xdr:rowOff>0</xdr:rowOff>
    </xdr:from>
    <xdr:to>
      <xdr:col>8</xdr:col>
      <xdr:colOff>199950</xdr:colOff>
      <xdr:row>190</xdr:row>
      <xdr:rowOff>57149</xdr:rowOff>
    </xdr:to>
    <xdr:sp macro="" textlink="Compara!D14">
      <xdr:nvSpPr>
        <xdr:cNvPr id="113" name="Retângulo 112">
          <a:extLst>
            <a:ext uri="{FF2B5EF4-FFF2-40B4-BE49-F238E27FC236}">
              <a16:creationId xmlns:a16="http://schemas.microsoft.com/office/drawing/2014/main" id="{00000000-0008-0000-5500-000071000000}"/>
            </a:ext>
          </a:extLst>
        </xdr:cNvPr>
        <xdr:cNvSpPr/>
      </xdr:nvSpPr>
      <xdr:spPr>
        <a:xfrm>
          <a:off x="1019175" y="33585150"/>
          <a:ext cx="3495600" cy="1581149"/>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9AD58DB-219E-40AF-80C3-337967F55EAC}" type="TxLink">
            <a:rPr lang="en-US" sz="2400" b="0" i="0" u="none" strike="noStrike">
              <a:solidFill>
                <a:srgbClr val="FFFFFF"/>
              </a:solidFill>
              <a:latin typeface="Calibri"/>
              <a:cs typeface="Calibri"/>
            </a:rPr>
            <a:pPr algn="ctr"/>
            <a:t>552.300,00</a:t>
          </a:fld>
          <a:endParaRPr lang="pt-BR" sz="2400">
            <a:solidFill>
              <a:schemeClr val="bg1"/>
            </a:solidFill>
          </a:endParaRPr>
        </a:p>
      </xdr:txBody>
    </xdr:sp>
    <xdr:clientData/>
  </xdr:twoCellAnchor>
  <xdr:twoCellAnchor>
    <xdr:from>
      <xdr:col>8</xdr:col>
      <xdr:colOff>257176</xdr:colOff>
      <xdr:row>182</xdr:row>
      <xdr:rowOff>0</xdr:rowOff>
    </xdr:from>
    <xdr:to>
      <xdr:col>13</xdr:col>
      <xdr:colOff>276151</xdr:colOff>
      <xdr:row>190</xdr:row>
      <xdr:rowOff>57149</xdr:rowOff>
    </xdr:to>
    <xdr:sp macro="" textlink="Compara!E14">
      <xdr:nvSpPr>
        <xdr:cNvPr id="114" name="Retângulo 113">
          <a:extLst>
            <a:ext uri="{FF2B5EF4-FFF2-40B4-BE49-F238E27FC236}">
              <a16:creationId xmlns:a16="http://schemas.microsoft.com/office/drawing/2014/main" id="{00000000-0008-0000-5500-000072000000}"/>
            </a:ext>
          </a:extLst>
        </xdr:cNvPr>
        <xdr:cNvSpPr/>
      </xdr:nvSpPr>
      <xdr:spPr>
        <a:xfrm>
          <a:off x="4572001" y="33585150"/>
          <a:ext cx="3495600" cy="1581149"/>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8938AC5-3C0C-4A10-8311-A3FFEF309C34}" type="TxLink">
            <a:rPr lang="en-US" sz="2400" b="0" i="0" u="none" strike="noStrike">
              <a:solidFill>
                <a:srgbClr val="FFFFFF"/>
              </a:solidFill>
              <a:latin typeface="Calibri"/>
              <a:cs typeface="Calibri"/>
            </a:rPr>
            <a:pPr algn="ctr"/>
            <a:t>222.360,00</a:t>
          </a:fld>
          <a:endParaRPr lang="pt-BR" sz="2400">
            <a:solidFill>
              <a:schemeClr val="bg1"/>
            </a:solidFill>
          </a:endParaRPr>
        </a:p>
      </xdr:txBody>
    </xdr:sp>
    <xdr:clientData/>
  </xdr:twoCellAnchor>
  <xdr:twoCellAnchor>
    <xdr:from>
      <xdr:col>13</xdr:col>
      <xdr:colOff>352426</xdr:colOff>
      <xdr:row>182</xdr:row>
      <xdr:rowOff>0</xdr:rowOff>
    </xdr:from>
    <xdr:to>
      <xdr:col>20</xdr:col>
      <xdr:colOff>9451</xdr:colOff>
      <xdr:row>190</xdr:row>
      <xdr:rowOff>57149</xdr:rowOff>
    </xdr:to>
    <xdr:sp macro="" textlink="Compara!F14">
      <xdr:nvSpPr>
        <xdr:cNvPr id="115" name="Retângulo 114">
          <a:extLst>
            <a:ext uri="{FF2B5EF4-FFF2-40B4-BE49-F238E27FC236}">
              <a16:creationId xmlns:a16="http://schemas.microsoft.com/office/drawing/2014/main" id="{00000000-0008-0000-5500-000073000000}"/>
            </a:ext>
          </a:extLst>
        </xdr:cNvPr>
        <xdr:cNvSpPr/>
      </xdr:nvSpPr>
      <xdr:spPr>
        <a:xfrm>
          <a:off x="8143876" y="33585150"/>
          <a:ext cx="3495600" cy="1581149"/>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A19B117-6911-41A3-AD80-8DC8525F2EBB}" type="TxLink">
            <a:rPr lang="en-US" sz="2400" b="0" i="0" u="none" strike="noStrike" baseline="0">
              <a:solidFill>
                <a:schemeClr val="tx1"/>
              </a:solidFill>
              <a:latin typeface="Calibri"/>
              <a:cs typeface="Calibri"/>
            </a:rPr>
            <a:pPr algn="ctr"/>
            <a:t>105.900,00</a:t>
          </a:fld>
          <a:endParaRPr lang="pt-BR" sz="2400" baseline="0">
            <a:solidFill>
              <a:schemeClr val="tx1"/>
            </a:solidFill>
          </a:endParaRPr>
        </a:p>
      </xdr:txBody>
    </xdr:sp>
    <xdr:clientData/>
  </xdr:twoCellAnchor>
  <xdr:oneCellAnchor>
    <xdr:from>
      <xdr:col>4</xdr:col>
      <xdr:colOff>3755</xdr:colOff>
      <xdr:row>182</xdr:row>
      <xdr:rowOff>7854</xdr:rowOff>
    </xdr:from>
    <xdr:ext cx="3495600" cy="248851"/>
    <xdr:sp macro="" textlink="">
      <xdr:nvSpPr>
        <xdr:cNvPr id="17" name="CaixaDeTexto 16">
          <a:extLst>
            <a:ext uri="{FF2B5EF4-FFF2-40B4-BE49-F238E27FC236}">
              <a16:creationId xmlns:a16="http://schemas.microsoft.com/office/drawing/2014/main" id="{00000000-0008-0000-5500-000011000000}"/>
            </a:ext>
          </a:extLst>
        </xdr:cNvPr>
        <xdr:cNvSpPr txBox="1"/>
      </xdr:nvSpPr>
      <xdr:spPr>
        <a:xfrm>
          <a:off x="1022930" y="33593004"/>
          <a:ext cx="34956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Impostos do Lucro Real</a:t>
          </a:r>
        </a:p>
      </xdr:txBody>
    </xdr:sp>
    <xdr:clientData/>
  </xdr:oneCellAnchor>
  <xdr:oneCellAnchor>
    <xdr:from>
      <xdr:col>8</xdr:col>
      <xdr:colOff>260930</xdr:colOff>
      <xdr:row>182</xdr:row>
      <xdr:rowOff>7854</xdr:rowOff>
    </xdr:from>
    <xdr:ext cx="3495600" cy="248851"/>
    <xdr:sp macro="" textlink="">
      <xdr:nvSpPr>
        <xdr:cNvPr id="116" name="CaixaDeTexto 115">
          <a:extLst>
            <a:ext uri="{FF2B5EF4-FFF2-40B4-BE49-F238E27FC236}">
              <a16:creationId xmlns:a16="http://schemas.microsoft.com/office/drawing/2014/main" id="{00000000-0008-0000-5500-000074000000}"/>
            </a:ext>
          </a:extLst>
        </xdr:cNvPr>
        <xdr:cNvSpPr txBox="1"/>
      </xdr:nvSpPr>
      <xdr:spPr>
        <a:xfrm>
          <a:off x="4575755" y="33593004"/>
          <a:ext cx="34956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bg1"/>
              </a:solidFill>
            </a:rPr>
            <a:t>Impostos do Lucro Presumido</a:t>
          </a:r>
        </a:p>
      </xdr:txBody>
    </xdr:sp>
    <xdr:clientData/>
  </xdr:oneCellAnchor>
  <xdr:oneCellAnchor>
    <xdr:from>
      <xdr:col>13</xdr:col>
      <xdr:colOff>352425</xdr:colOff>
      <xdr:row>182</xdr:row>
      <xdr:rowOff>9525</xdr:rowOff>
    </xdr:from>
    <xdr:ext cx="3495600" cy="248851"/>
    <xdr:sp macro="" textlink="">
      <xdr:nvSpPr>
        <xdr:cNvPr id="117" name="CaixaDeTexto 116">
          <a:extLst>
            <a:ext uri="{FF2B5EF4-FFF2-40B4-BE49-F238E27FC236}">
              <a16:creationId xmlns:a16="http://schemas.microsoft.com/office/drawing/2014/main" id="{00000000-0008-0000-5500-000075000000}"/>
            </a:ext>
          </a:extLst>
        </xdr:cNvPr>
        <xdr:cNvSpPr txBox="1"/>
      </xdr:nvSpPr>
      <xdr:spPr>
        <a:xfrm>
          <a:off x="8143875" y="33594675"/>
          <a:ext cx="34956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r>
            <a:rPr lang="pt-BR" sz="1000">
              <a:solidFill>
                <a:schemeClr val="tx1"/>
              </a:solidFill>
            </a:rPr>
            <a:t>Impostos do Simples Nacional</a:t>
          </a:r>
        </a:p>
      </xdr:txBody>
    </xdr:sp>
    <xdr:clientData/>
  </xdr:oneCellAnchor>
  <xdr:twoCellAnchor>
    <xdr:from>
      <xdr:col>4</xdr:col>
      <xdr:colOff>0</xdr:colOff>
      <xdr:row>190</xdr:row>
      <xdr:rowOff>114300</xdr:rowOff>
    </xdr:from>
    <xdr:to>
      <xdr:col>20</xdr:col>
      <xdr:colOff>0</xdr:colOff>
      <xdr:row>213</xdr:row>
      <xdr:rowOff>0</xdr:rowOff>
    </xdr:to>
    <xdr:graphicFrame macro="">
      <xdr:nvGraphicFramePr>
        <xdr:cNvPr id="118" name="Gráfico 117">
          <a:extLst>
            <a:ext uri="{FF2B5EF4-FFF2-40B4-BE49-F238E27FC236}">
              <a16:creationId xmlns:a16="http://schemas.microsoft.com/office/drawing/2014/main" id="{00000000-0008-0000-5500-00007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oneCellAnchor>
    <xdr:from>
      <xdr:col>2</xdr:col>
      <xdr:colOff>590550</xdr:colOff>
      <xdr:row>3</xdr:row>
      <xdr:rowOff>85725</xdr:rowOff>
    </xdr:from>
    <xdr:ext cx="3086358" cy="248851"/>
    <xdr:sp macro="" textlink="">
      <xdr:nvSpPr>
        <xdr:cNvPr id="18" name="CaixaDeTexto 17">
          <a:extLst>
            <a:ext uri="{FF2B5EF4-FFF2-40B4-BE49-F238E27FC236}">
              <a16:creationId xmlns:a16="http://schemas.microsoft.com/office/drawing/2014/main" id="{00000000-0008-0000-5500-000012000000}"/>
            </a:ext>
          </a:extLst>
        </xdr:cNvPr>
        <xdr:cNvSpPr txBox="1"/>
      </xdr:nvSpPr>
      <xdr:spPr>
        <a:xfrm>
          <a:off x="819150" y="1095375"/>
          <a:ext cx="308635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000">
              <a:solidFill>
                <a:srgbClr val="FB5A56"/>
              </a:solidFill>
            </a:rPr>
            <a:t>Caso o botão</a:t>
          </a:r>
          <a:r>
            <a:rPr lang="pt-BR" sz="1000" baseline="0">
              <a:solidFill>
                <a:srgbClr val="FB5A56"/>
              </a:solidFill>
            </a:rPr>
            <a:t> imprimir falhar, aperte CTRL+P e imprima.</a:t>
          </a:r>
          <a:endParaRPr lang="pt-BR" sz="1000">
            <a:solidFill>
              <a:srgbClr val="FB5A56"/>
            </a:solidFill>
          </a:endParaRPr>
        </a:p>
      </xdr:txBody>
    </xdr:sp>
    <xdr:clientData/>
  </xdr:oneCellAnchor>
</xdr:wsDr>
</file>

<file path=xl/drawings/drawing65.xml><?xml version="1.0" encoding="utf-8"?>
<xdr:wsDr xmlns:xdr="http://schemas.openxmlformats.org/drawingml/2006/spreadsheetDrawing" xmlns:a="http://schemas.openxmlformats.org/drawingml/2006/main">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56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56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56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56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56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56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56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56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56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Mensal</a:t>
          </a:r>
        </a:p>
      </xdr:txBody>
    </xdr:sp>
    <xdr:clientData/>
  </xdr:twoCellAnchor>
  <xdr:twoCellAnchor editAs="oneCell">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56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6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6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6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56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Anual</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56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Estrutura</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18" name="Retângulo 17">
          <a:hlinkClick xmlns:r="http://schemas.openxmlformats.org/officeDocument/2006/relationships" r:id="rId10"/>
          <a:extLst>
            <a:ext uri="{FF2B5EF4-FFF2-40B4-BE49-F238E27FC236}">
              <a16:creationId xmlns:a16="http://schemas.microsoft.com/office/drawing/2014/main" id="{00000000-0008-0000-5600-000012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Simulação</a:t>
          </a:r>
        </a:p>
      </xdr:txBody>
    </xdr:sp>
    <xdr:clientData/>
  </xdr:twoCellAnchor>
  <xdr:twoCellAnchor editAs="absolute">
    <xdr:from>
      <xdr:col>4</xdr:col>
      <xdr:colOff>266701</xdr:colOff>
      <xdr:row>2</xdr:row>
      <xdr:rowOff>219075</xdr:rowOff>
    </xdr:from>
    <xdr:to>
      <xdr:col>6</xdr:col>
      <xdr:colOff>487501</xdr:colOff>
      <xdr:row>3</xdr:row>
      <xdr:rowOff>90075</xdr:rowOff>
    </xdr:to>
    <xdr:sp macro="" textlink="">
      <xdr:nvSpPr>
        <xdr:cNvPr id="20" name="Retângulo 19">
          <a:hlinkClick xmlns:r="http://schemas.openxmlformats.org/officeDocument/2006/relationships" r:id="rId11"/>
          <a:extLst>
            <a:ext uri="{FF2B5EF4-FFF2-40B4-BE49-F238E27FC236}">
              <a16:creationId xmlns:a16="http://schemas.microsoft.com/office/drawing/2014/main" id="{00000000-0008-0000-5600-000014000000}"/>
            </a:ext>
          </a:extLst>
        </xdr:cNvPr>
        <xdr:cNvSpPr/>
      </xdr:nvSpPr>
      <xdr:spPr>
        <a:xfrm>
          <a:off x="1714501" y="1038225"/>
          <a:ext cx="1440000" cy="252000"/>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chemeClr val="tx1">
                  <a:lumMod val="65000"/>
                  <a:lumOff val="35000"/>
                </a:schemeClr>
              </a:solidFill>
            </a:rPr>
            <a:t>Análise de KPI's</a:t>
          </a:r>
        </a:p>
      </xdr:txBody>
    </xdr:sp>
    <xdr:clientData/>
  </xdr:twoCellAnchor>
  <xdr:twoCellAnchor editAs="absolute">
    <xdr:from>
      <xdr:col>1</xdr:col>
      <xdr:colOff>104776</xdr:colOff>
      <xdr:row>2</xdr:row>
      <xdr:rowOff>219075</xdr:rowOff>
    </xdr:from>
    <xdr:to>
      <xdr:col>4</xdr:col>
      <xdr:colOff>211276</xdr:colOff>
      <xdr:row>3</xdr:row>
      <xdr:rowOff>90075</xdr:rowOff>
    </xdr:to>
    <xdr:sp macro="" textlink="">
      <xdr:nvSpPr>
        <xdr:cNvPr id="21" name="Retângulo 20">
          <a:hlinkClick xmlns:r="http://schemas.openxmlformats.org/officeDocument/2006/relationships" r:id="rId5"/>
          <a:extLst>
            <a:ext uri="{FF2B5EF4-FFF2-40B4-BE49-F238E27FC236}">
              <a16:creationId xmlns:a16="http://schemas.microsoft.com/office/drawing/2014/main" id="{00000000-0008-0000-5600-000015000000}"/>
            </a:ext>
          </a:extLst>
        </xdr:cNvPr>
        <xdr:cNvSpPr/>
      </xdr:nvSpPr>
      <xdr:spPr>
        <a:xfrm>
          <a:off x="219076" y="1038225"/>
          <a:ext cx="144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Análise</a:t>
          </a:r>
          <a:r>
            <a:rPr lang="pt-BR" sz="1000" b="0" baseline="0">
              <a:solidFill>
                <a:schemeClr val="bg1"/>
              </a:solidFill>
            </a:rPr>
            <a:t> de Impostos</a:t>
          </a:r>
          <a:endParaRPr lang="pt-BR" sz="1000" b="0">
            <a:solidFill>
              <a:schemeClr val="bg1"/>
            </a:solidFill>
          </a:endParaRPr>
        </a:p>
      </xdr:txBody>
    </xdr:sp>
    <xdr:clientData/>
  </xdr:twoCellAnchor>
  <xdr:twoCellAnchor editAs="absolute">
    <xdr:from>
      <xdr:col>1</xdr:col>
      <xdr:colOff>85725</xdr:colOff>
      <xdr:row>3</xdr:row>
      <xdr:rowOff>104775</xdr:rowOff>
    </xdr:from>
    <xdr:to>
      <xdr:col>6</xdr:col>
      <xdr:colOff>521025</xdr:colOff>
      <xdr:row>3</xdr:row>
      <xdr:rowOff>104775</xdr:rowOff>
    </xdr:to>
    <xdr:cxnSp macro="">
      <xdr:nvCxnSpPr>
        <xdr:cNvPr id="22" name="Conector reto 21">
          <a:extLst>
            <a:ext uri="{FF2B5EF4-FFF2-40B4-BE49-F238E27FC236}">
              <a16:creationId xmlns:a16="http://schemas.microsoft.com/office/drawing/2014/main" id="{00000000-0008-0000-5600-000016000000}"/>
            </a:ext>
          </a:extLst>
        </xdr:cNvPr>
        <xdr:cNvCxnSpPr/>
      </xdr:nvCxnSpPr>
      <xdr:spPr>
        <a:xfrm>
          <a:off x="200025" y="1304925"/>
          <a:ext cx="298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238126</xdr:colOff>
      <xdr:row>2</xdr:row>
      <xdr:rowOff>219075</xdr:rowOff>
    </xdr:from>
    <xdr:to>
      <xdr:col>4</xdr:col>
      <xdr:colOff>238127</xdr:colOff>
      <xdr:row>3</xdr:row>
      <xdr:rowOff>90075</xdr:rowOff>
    </xdr:to>
    <xdr:cxnSp macro="">
      <xdr:nvCxnSpPr>
        <xdr:cNvPr id="23" name="Conector reto 22">
          <a:extLst>
            <a:ext uri="{FF2B5EF4-FFF2-40B4-BE49-F238E27FC236}">
              <a16:creationId xmlns:a16="http://schemas.microsoft.com/office/drawing/2014/main" id="{00000000-0008-0000-5600-000017000000}"/>
            </a:ext>
          </a:extLst>
        </xdr:cNvPr>
        <xdr:cNvCxnSpPr/>
      </xdr:nvCxnSpPr>
      <xdr:spPr>
        <a:xfrm flipV="1">
          <a:off x="16859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514351</xdr:colOff>
      <xdr:row>2</xdr:row>
      <xdr:rowOff>219075</xdr:rowOff>
    </xdr:from>
    <xdr:to>
      <xdr:col>6</xdr:col>
      <xdr:colOff>514352</xdr:colOff>
      <xdr:row>3</xdr:row>
      <xdr:rowOff>90075</xdr:rowOff>
    </xdr:to>
    <xdr:cxnSp macro="">
      <xdr:nvCxnSpPr>
        <xdr:cNvPr id="24" name="Conector reto 23">
          <a:extLst>
            <a:ext uri="{FF2B5EF4-FFF2-40B4-BE49-F238E27FC236}">
              <a16:creationId xmlns:a16="http://schemas.microsoft.com/office/drawing/2014/main" id="{00000000-0008-0000-5600-000018000000}"/>
            </a:ext>
          </a:extLst>
        </xdr:cNvPr>
        <xdr:cNvCxnSpPr/>
      </xdr:nvCxnSpPr>
      <xdr:spPr>
        <a:xfrm flipV="1">
          <a:off x="318135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581025</xdr:colOff>
          <xdr:row>2</xdr:row>
          <xdr:rowOff>200025</xdr:rowOff>
        </xdr:from>
        <xdr:to>
          <xdr:col>21</xdr:col>
          <xdr:colOff>552450</xdr:colOff>
          <xdr:row>3</xdr:row>
          <xdr:rowOff>142875</xdr:rowOff>
        </xdr:to>
        <xdr:sp macro="" textlink="">
          <xdr:nvSpPr>
            <xdr:cNvPr id="217089" name="Drop Down 1" hidden="1">
              <a:extLst>
                <a:ext uri="{63B3BB69-23CF-44E3-9099-C40C66FF867C}">
                  <a14:compatExt spid="_x0000_s217089"/>
                </a:ext>
                <a:ext uri="{FF2B5EF4-FFF2-40B4-BE49-F238E27FC236}">
                  <a16:creationId xmlns:a16="http://schemas.microsoft.com/office/drawing/2014/main" id="{00000000-0008-0000-5600-0000015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6</xdr:row>
      <xdr:rowOff>219075</xdr:rowOff>
    </xdr:from>
    <xdr:to>
      <xdr:col>8</xdr:col>
      <xdr:colOff>302400</xdr:colOff>
      <xdr:row>16</xdr:row>
      <xdr:rowOff>200025</xdr:rowOff>
    </xdr:to>
    <xdr:graphicFrame macro="">
      <xdr:nvGraphicFramePr>
        <xdr:cNvPr id="29" name="Gráfico 28">
          <a:extLst>
            <a:ext uri="{FF2B5EF4-FFF2-40B4-BE49-F238E27FC236}">
              <a16:creationId xmlns:a16="http://schemas.microsoft.com/office/drawing/2014/main" id="{00000000-0008-0000-5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114299</xdr:colOff>
      <xdr:row>4</xdr:row>
      <xdr:rowOff>76200</xdr:rowOff>
    </xdr:from>
    <xdr:to>
      <xdr:col>8</xdr:col>
      <xdr:colOff>302399</xdr:colOff>
      <xdr:row>6</xdr:row>
      <xdr:rowOff>0</xdr:rowOff>
    </xdr:to>
    <xdr:sp macro="" textlink="">
      <xdr:nvSpPr>
        <xdr:cNvPr id="28" name="Retângulo 27">
          <a:extLst>
            <a:ext uri="{FF2B5EF4-FFF2-40B4-BE49-F238E27FC236}">
              <a16:creationId xmlns:a16="http://schemas.microsoft.com/office/drawing/2014/main" id="{00000000-0008-0000-5600-00001C000000}"/>
            </a:ext>
          </a:extLst>
        </xdr:cNvPr>
        <xdr:cNvSpPr/>
      </xdr:nvSpPr>
      <xdr:spPr>
        <a:xfrm>
          <a:off x="228599" y="1552575"/>
          <a:ext cx="3960000" cy="47625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0">
              <a:solidFill>
                <a:schemeClr val="bg1"/>
              </a:solidFill>
            </a:rPr>
            <a:t>Lucro Real</a:t>
          </a:r>
        </a:p>
      </xdr:txBody>
    </xdr:sp>
    <xdr:clientData/>
  </xdr:twoCellAnchor>
  <xdr:twoCellAnchor>
    <xdr:from>
      <xdr:col>8</xdr:col>
      <xdr:colOff>428625</xdr:colOff>
      <xdr:row>6</xdr:row>
      <xdr:rowOff>219075</xdr:rowOff>
    </xdr:from>
    <xdr:to>
      <xdr:col>15</xdr:col>
      <xdr:colOff>121425</xdr:colOff>
      <xdr:row>16</xdr:row>
      <xdr:rowOff>200025</xdr:rowOff>
    </xdr:to>
    <xdr:graphicFrame macro="">
      <xdr:nvGraphicFramePr>
        <xdr:cNvPr id="31" name="Gráfico 30">
          <a:extLst>
            <a:ext uri="{FF2B5EF4-FFF2-40B4-BE49-F238E27FC236}">
              <a16:creationId xmlns:a16="http://schemas.microsoft.com/office/drawing/2014/main" id="{00000000-0008-0000-56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428624</xdr:colOff>
      <xdr:row>4</xdr:row>
      <xdr:rowOff>76200</xdr:rowOff>
    </xdr:from>
    <xdr:to>
      <xdr:col>15</xdr:col>
      <xdr:colOff>121424</xdr:colOff>
      <xdr:row>6</xdr:row>
      <xdr:rowOff>0</xdr:rowOff>
    </xdr:to>
    <xdr:sp macro="" textlink="">
      <xdr:nvSpPr>
        <xdr:cNvPr id="32" name="Retângulo 31">
          <a:extLst>
            <a:ext uri="{FF2B5EF4-FFF2-40B4-BE49-F238E27FC236}">
              <a16:creationId xmlns:a16="http://schemas.microsoft.com/office/drawing/2014/main" id="{00000000-0008-0000-5600-000020000000}"/>
            </a:ext>
          </a:extLst>
        </xdr:cNvPr>
        <xdr:cNvSpPr/>
      </xdr:nvSpPr>
      <xdr:spPr>
        <a:xfrm>
          <a:off x="4314824" y="1552575"/>
          <a:ext cx="3960000" cy="47625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0">
              <a:solidFill>
                <a:schemeClr val="bg1"/>
              </a:solidFill>
            </a:rPr>
            <a:t>Lucro</a:t>
          </a:r>
          <a:r>
            <a:rPr lang="pt-BR" sz="1600" b="0" baseline="0">
              <a:solidFill>
                <a:schemeClr val="bg1"/>
              </a:solidFill>
            </a:rPr>
            <a:t> Presumido</a:t>
          </a:r>
          <a:endParaRPr lang="pt-BR" sz="1600" b="0">
            <a:solidFill>
              <a:schemeClr val="bg1"/>
            </a:solidFill>
          </a:endParaRPr>
        </a:p>
      </xdr:txBody>
    </xdr:sp>
    <xdr:clientData/>
  </xdr:twoCellAnchor>
  <xdr:twoCellAnchor>
    <xdr:from>
      <xdr:col>15</xdr:col>
      <xdr:colOff>247651</xdr:colOff>
      <xdr:row>6</xdr:row>
      <xdr:rowOff>219075</xdr:rowOff>
    </xdr:from>
    <xdr:to>
      <xdr:col>21</xdr:col>
      <xdr:colOff>550051</xdr:colOff>
      <xdr:row>16</xdr:row>
      <xdr:rowOff>200025</xdr:rowOff>
    </xdr:to>
    <xdr:graphicFrame macro="">
      <xdr:nvGraphicFramePr>
        <xdr:cNvPr id="33" name="Gráfico 32">
          <a:extLst>
            <a:ext uri="{FF2B5EF4-FFF2-40B4-BE49-F238E27FC236}">
              <a16:creationId xmlns:a16="http://schemas.microsoft.com/office/drawing/2014/main" id="{00000000-0008-0000-56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247650</xdr:colOff>
      <xdr:row>4</xdr:row>
      <xdr:rowOff>76200</xdr:rowOff>
    </xdr:from>
    <xdr:to>
      <xdr:col>21</xdr:col>
      <xdr:colOff>550050</xdr:colOff>
      <xdr:row>6</xdr:row>
      <xdr:rowOff>0</xdr:rowOff>
    </xdr:to>
    <xdr:sp macro="" textlink="">
      <xdr:nvSpPr>
        <xdr:cNvPr id="34" name="Retângulo 33">
          <a:extLst>
            <a:ext uri="{FF2B5EF4-FFF2-40B4-BE49-F238E27FC236}">
              <a16:creationId xmlns:a16="http://schemas.microsoft.com/office/drawing/2014/main" id="{00000000-0008-0000-5600-000022000000}"/>
            </a:ext>
          </a:extLst>
        </xdr:cNvPr>
        <xdr:cNvSpPr/>
      </xdr:nvSpPr>
      <xdr:spPr>
        <a:xfrm>
          <a:off x="8401050" y="1552575"/>
          <a:ext cx="3960000" cy="47625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0">
              <a:solidFill>
                <a:schemeClr val="tx1"/>
              </a:solidFill>
            </a:rPr>
            <a:t>Simples Nacional</a:t>
          </a:r>
        </a:p>
      </xdr:txBody>
    </xdr:sp>
    <xdr:clientData/>
  </xdr:twoCellAnchor>
  <xdr:twoCellAnchor>
    <xdr:from>
      <xdr:col>2</xdr:col>
      <xdr:colOff>0</xdr:colOff>
      <xdr:row>17</xdr:row>
      <xdr:rowOff>152400</xdr:rowOff>
    </xdr:from>
    <xdr:to>
      <xdr:col>8</xdr:col>
      <xdr:colOff>302400</xdr:colOff>
      <xdr:row>20</xdr:row>
      <xdr:rowOff>219075</xdr:rowOff>
    </xdr:to>
    <xdr:sp macro="" textlink="">
      <xdr:nvSpPr>
        <xdr:cNvPr id="39" name="Retângulo 38">
          <a:extLst>
            <a:ext uri="{FF2B5EF4-FFF2-40B4-BE49-F238E27FC236}">
              <a16:creationId xmlns:a16="http://schemas.microsoft.com/office/drawing/2014/main" id="{00000000-0008-0000-5600-000027000000}"/>
            </a:ext>
          </a:extLst>
        </xdr:cNvPr>
        <xdr:cNvSpPr/>
      </xdr:nvSpPr>
      <xdr:spPr>
        <a:xfrm>
          <a:off x="228600" y="5219700"/>
          <a:ext cx="3960000" cy="895350"/>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000">
              <a:solidFill>
                <a:schemeClr val="bg1"/>
              </a:solidFill>
            </a:rPr>
            <a:t>O gráfico</a:t>
          </a:r>
          <a:r>
            <a:rPr lang="pt-BR" sz="1000" baseline="0">
              <a:solidFill>
                <a:schemeClr val="bg1"/>
              </a:solidFill>
            </a:rPr>
            <a:t> acima demonstra os resultados obtidos com base na receita, custos e despesas informados e métricas percentuais definidas para apuração.</a:t>
          </a:r>
        </a:p>
        <a:p>
          <a:pPr algn="l"/>
          <a:endParaRPr lang="pt-BR" sz="1000" baseline="0">
            <a:solidFill>
              <a:schemeClr val="bg1"/>
            </a:solidFill>
          </a:endParaRPr>
        </a:p>
        <a:p>
          <a:pPr algn="l"/>
          <a:r>
            <a:rPr lang="pt-BR" sz="1000">
              <a:solidFill>
                <a:schemeClr val="bg1"/>
              </a:solidFill>
            </a:rPr>
            <a:t>Com base nos resultados,</a:t>
          </a:r>
          <a:r>
            <a:rPr lang="pt-BR" sz="1000" baseline="0">
              <a:solidFill>
                <a:schemeClr val="bg1"/>
              </a:solidFill>
            </a:rPr>
            <a:t> o lucro representa </a:t>
          </a:r>
          <a:endParaRPr lang="pt-BR" sz="1000">
            <a:solidFill>
              <a:schemeClr val="bg1"/>
            </a:solidFill>
          </a:endParaRPr>
        </a:p>
      </xdr:txBody>
    </xdr:sp>
    <xdr:clientData/>
  </xdr:twoCellAnchor>
  <xdr:twoCellAnchor>
    <xdr:from>
      <xdr:col>6</xdr:col>
      <xdr:colOff>38103</xdr:colOff>
      <xdr:row>19</xdr:row>
      <xdr:rowOff>219074</xdr:rowOff>
    </xdr:from>
    <xdr:to>
      <xdr:col>7</xdr:col>
      <xdr:colOff>342903</xdr:colOff>
      <xdr:row>20</xdr:row>
      <xdr:rowOff>180974</xdr:rowOff>
    </xdr:to>
    <xdr:sp macro="" textlink="Gráfico!C51">
      <xdr:nvSpPr>
        <xdr:cNvPr id="40" name="Retângulo 39">
          <a:extLst>
            <a:ext uri="{FF2B5EF4-FFF2-40B4-BE49-F238E27FC236}">
              <a16:creationId xmlns:a16="http://schemas.microsoft.com/office/drawing/2014/main" id="{00000000-0008-0000-5600-000028000000}"/>
            </a:ext>
          </a:extLst>
        </xdr:cNvPr>
        <xdr:cNvSpPr/>
      </xdr:nvSpPr>
      <xdr:spPr>
        <a:xfrm>
          <a:off x="2705103" y="5838824"/>
          <a:ext cx="914400" cy="238125"/>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883535-C8C8-4F30-9C6B-54A39167A032}" type="TxLink">
            <a:rPr lang="en-US" sz="1000" b="1" i="0" u="none" strike="noStrike">
              <a:solidFill>
                <a:schemeClr val="bg1"/>
              </a:solidFill>
              <a:latin typeface="Calibri"/>
              <a:cs typeface="Calibri"/>
            </a:rPr>
            <a:pPr algn="ctr"/>
            <a:t>53,98%</a:t>
          </a:fld>
          <a:endParaRPr lang="pt-BR" sz="1100" b="1">
            <a:solidFill>
              <a:schemeClr val="bg1"/>
            </a:solidFill>
          </a:endParaRPr>
        </a:p>
      </xdr:txBody>
    </xdr:sp>
    <xdr:clientData/>
  </xdr:twoCellAnchor>
  <xdr:twoCellAnchor>
    <xdr:from>
      <xdr:col>8</xdr:col>
      <xdr:colOff>438151</xdr:colOff>
      <xdr:row>17</xdr:row>
      <xdr:rowOff>152400</xdr:rowOff>
    </xdr:from>
    <xdr:to>
      <xdr:col>15</xdr:col>
      <xdr:colOff>130951</xdr:colOff>
      <xdr:row>20</xdr:row>
      <xdr:rowOff>219075</xdr:rowOff>
    </xdr:to>
    <xdr:sp macro="" textlink="">
      <xdr:nvSpPr>
        <xdr:cNvPr id="41" name="Retângulo 40">
          <a:extLst>
            <a:ext uri="{FF2B5EF4-FFF2-40B4-BE49-F238E27FC236}">
              <a16:creationId xmlns:a16="http://schemas.microsoft.com/office/drawing/2014/main" id="{00000000-0008-0000-5600-000029000000}"/>
            </a:ext>
          </a:extLst>
        </xdr:cNvPr>
        <xdr:cNvSpPr/>
      </xdr:nvSpPr>
      <xdr:spPr>
        <a:xfrm>
          <a:off x="4324351" y="5219700"/>
          <a:ext cx="3960000" cy="895350"/>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000">
              <a:solidFill>
                <a:schemeClr val="bg1"/>
              </a:solidFill>
            </a:rPr>
            <a:t>O gráfico</a:t>
          </a:r>
          <a:r>
            <a:rPr lang="pt-BR" sz="1000" baseline="0">
              <a:solidFill>
                <a:schemeClr val="bg1"/>
              </a:solidFill>
            </a:rPr>
            <a:t> acima demonstra os resultados obtidos com base na receita, custos e despesas informados e métricas percentuais definidas para apuração.</a:t>
          </a:r>
        </a:p>
        <a:p>
          <a:pPr algn="l"/>
          <a:endParaRPr lang="pt-BR" sz="1000" baseline="0">
            <a:solidFill>
              <a:schemeClr val="bg1"/>
            </a:solidFill>
          </a:endParaRPr>
        </a:p>
        <a:p>
          <a:pPr algn="l"/>
          <a:r>
            <a:rPr lang="pt-BR" sz="1000">
              <a:solidFill>
                <a:schemeClr val="bg1"/>
              </a:solidFill>
            </a:rPr>
            <a:t>Com base nos resultados,</a:t>
          </a:r>
          <a:r>
            <a:rPr lang="pt-BR" sz="1000" baseline="0">
              <a:solidFill>
                <a:schemeClr val="bg1"/>
              </a:solidFill>
            </a:rPr>
            <a:t> o lucro representa </a:t>
          </a:r>
          <a:endParaRPr lang="pt-BR" sz="1000">
            <a:solidFill>
              <a:schemeClr val="bg1"/>
            </a:solidFill>
          </a:endParaRPr>
        </a:p>
      </xdr:txBody>
    </xdr:sp>
    <xdr:clientData/>
  </xdr:twoCellAnchor>
  <xdr:twoCellAnchor>
    <xdr:from>
      <xdr:col>12</xdr:col>
      <xdr:colOff>466728</xdr:colOff>
      <xdr:row>19</xdr:row>
      <xdr:rowOff>219074</xdr:rowOff>
    </xdr:from>
    <xdr:to>
      <xdr:col>14</xdr:col>
      <xdr:colOff>161928</xdr:colOff>
      <xdr:row>20</xdr:row>
      <xdr:rowOff>180974</xdr:rowOff>
    </xdr:to>
    <xdr:sp macro="" textlink="Gráfico!D51">
      <xdr:nvSpPr>
        <xdr:cNvPr id="42" name="Retângulo 41">
          <a:extLst>
            <a:ext uri="{FF2B5EF4-FFF2-40B4-BE49-F238E27FC236}">
              <a16:creationId xmlns:a16="http://schemas.microsoft.com/office/drawing/2014/main" id="{00000000-0008-0000-5600-00002A000000}"/>
            </a:ext>
          </a:extLst>
        </xdr:cNvPr>
        <xdr:cNvSpPr/>
      </xdr:nvSpPr>
      <xdr:spPr>
        <a:xfrm>
          <a:off x="6791328" y="5838824"/>
          <a:ext cx="914400" cy="238125"/>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7703E26-E033-4EE4-9759-C4574D1CE494}" type="TxLink">
            <a:rPr lang="en-US" sz="1000" b="1" i="0" u="none" strike="noStrike">
              <a:solidFill>
                <a:schemeClr val="bg1"/>
              </a:solidFill>
              <a:latin typeface="Calibri"/>
              <a:ea typeface="+mn-ea"/>
              <a:cs typeface="Calibri"/>
            </a:rPr>
            <a:pPr marL="0" indent="0" algn="ctr"/>
            <a:t>81,47%</a:t>
          </a:fld>
          <a:endParaRPr lang="pt-BR" sz="1000" b="1" i="0" u="none" strike="noStrike">
            <a:solidFill>
              <a:schemeClr val="bg1"/>
            </a:solidFill>
            <a:latin typeface="Calibri"/>
            <a:ea typeface="+mn-ea"/>
            <a:cs typeface="Calibri"/>
          </a:endParaRPr>
        </a:p>
      </xdr:txBody>
    </xdr:sp>
    <xdr:clientData/>
  </xdr:twoCellAnchor>
  <xdr:twoCellAnchor>
    <xdr:from>
      <xdr:col>15</xdr:col>
      <xdr:colOff>276226</xdr:colOff>
      <xdr:row>17</xdr:row>
      <xdr:rowOff>152400</xdr:rowOff>
    </xdr:from>
    <xdr:to>
      <xdr:col>21</xdr:col>
      <xdr:colOff>578626</xdr:colOff>
      <xdr:row>20</xdr:row>
      <xdr:rowOff>219075</xdr:rowOff>
    </xdr:to>
    <xdr:sp macro="" textlink="">
      <xdr:nvSpPr>
        <xdr:cNvPr id="43" name="Retângulo 42">
          <a:extLst>
            <a:ext uri="{FF2B5EF4-FFF2-40B4-BE49-F238E27FC236}">
              <a16:creationId xmlns:a16="http://schemas.microsoft.com/office/drawing/2014/main" id="{00000000-0008-0000-5600-00002B000000}"/>
            </a:ext>
          </a:extLst>
        </xdr:cNvPr>
        <xdr:cNvSpPr/>
      </xdr:nvSpPr>
      <xdr:spPr>
        <a:xfrm>
          <a:off x="8429626" y="5219700"/>
          <a:ext cx="3960000" cy="895350"/>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000">
              <a:solidFill>
                <a:schemeClr val="tx1"/>
              </a:solidFill>
            </a:rPr>
            <a:t>O gráfico</a:t>
          </a:r>
          <a:r>
            <a:rPr lang="pt-BR" sz="1000" baseline="0">
              <a:solidFill>
                <a:schemeClr val="tx1"/>
              </a:solidFill>
            </a:rPr>
            <a:t> acima demonstra os resultados obtidos com base na receita, custos e despesas informados e métricas percentuais definidas para apuração.</a:t>
          </a:r>
        </a:p>
        <a:p>
          <a:pPr algn="l"/>
          <a:endParaRPr lang="pt-BR" sz="1000" baseline="0">
            <a:solidFill>
              <a:schemeClr val="tx1"/>
            </a:solidFill>
          </a:endParaRPr>
        </a:p>
        <a:p>
          <a:pPr algn="l"/>
          <a:r>
            <a:rPr lang="pt-BR" sz="1000">
              <a:solidFill>
                <a:schemeClr val="tx1"/>
              </a:solidFill>
            </a:rPr>
            <a:t>Com base nos resultados,</a:t>
          </a:r>
          <a:r>
            <a:rPr lang="pt-BR" sz="1000" baseline="0">
              <a:solidFill>
                <a:schemeClr val="tx1"/>
              </a:solidFill>
            </a:rPr>
            <a:t> o lucro representa </a:t>
          </a:r>
          <a:endParaRPr lang="pt-BR" sz="1000">
            <a:solidFill>
              <a:schemeClr val="tx1"/>
            </a:solidFill>
          </a:endParaRPr>
        </a:p>
      </xdr:txBody>
    </xdr:sp>
    <xdr:clientData/>
  </xdr:twoCellAnchor>
  <xdr:twoCellAnchor>
    <xdr:from>
      <xdr:col>19</xdr:col>
      <xdr:colOff>295278</xdr:colOff>
      <xdr:row>19</xdr:row>
      <xdr:rowOff>219074</xdr:rowOff>
    </xdr:from>
    <xdr:to>
      <xdr:col>20</xdr:col>
      <xdr:colOff>600078</xdr:colOff>
      <xdr:row>20</xdr:row>
      <xdr:rowOff>180974</xdr:rowOff>
    </xdr:to>
    <xdr:sp macro="" textlink="Gráfico!E51">
      <xdr:nvSpPr>
        <xdr:cNvPr id="44" name="Retângulo 43">
          <a:extLst>
            <a:ext uri="{FF2B5EF4-FFF2-40B4-BE49-F238E27FC236}">
              <a16:creationId xmlns:a16="http://schemas.microsoft.com/office/drawing/2014/main" id="{00000000-0008-0000-5600-00002C000000}"/>
            </a:ext>
          </a:extLst>
        </xdr:cNvPr>
        <xdr:cNvSpPr/>
      </xdr:nvSpPr>
      <xdr:spPr>
        <a:xfrm>
          <a:off x="10887078" y="5838824"/>
          <a:ext cx="914400" cy="238125"/>
        </a:xfrm>
        <a:prstGeom prst="rect">
          <a:avLst/>
        </a:prstGeom>
        <a:solidFill>
          <a:srgbClr val="F2C8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162B932-4326-496D-96AD-DCC2CA8AA880}" type="TxLink">
            <a:rPr lang="en-US" sz="1000" b="1" i="0" u="none" strike="noStrike">
              <a:solidFill>
                <a:schemeClr val="tx1"/>
              </a:solidFill>
              <a:latin typeface="Calibri"/>
              <a:ea typeface="+mn-ea"/>
              <a:cs typeface="Calibri"/>
            </a:rPr>
            <a:pPr marL="0" indent="0" algn="ctr"/>
            <a:t>91,18%</a:t>
          </a:fld>
          <a:endParaRPr lang="pt-BR" sz="1000" b="1" i="0" u="none" strike="noStrike">
            <a:solidFill>
              <a:schemeClr val="tx1"/>
            </a:solidFill>
            <a:latin typeface="Calibri"/>
            <a:ea typeface="+mn-ea"/>
            <a:cs typeface="Calibri"/>
          </a:endParaRPr>
        </a:p>
      </xdr:txBody>
    </xdr:sp>
    <xdr:clientData/>
  </xdr:twoCellAnchor>
  <xdr:twoCellAnchor>
    <xdr:from>
      <xdr:col>2</xdr:col>
      <xdr:colOff>0</xdr:colOff>
      <xdr:row>21</xdr:row>
      <xdr:rowOff>104775</xdr:rowOff>
    </xdr:from>
    <xdr:to>
      <xdr:col>8</xdr:col>
      <xdr:colOff>314325</xdr:colOff>
      <xdr:row>28</xdr:row>
      <xdr:rowOff>257175</xdr:rowOff>
    </xdr:to>
    <xdr:graphicFrame macro="">
      <xdr:nvGraphicFramePr>
        <xdr:cNvPr id="45" name="Gráfico 44">
          <a:extLst>
            <a:ext uri="{FF2B5EF4-FFF2-40B4-BE49-F238E27FC236}">
              <a16:creationId xmlns:a16="http://schemas.microsoft.com/office/drawing/2014/main" id="{00000000-0008-0000-5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2</xdr:col>
      <xdr:colOff>180975</xdr:colOff>
      <xdr:row>24</xdr:row>
      <xdr:rowOff>43896</xdr:rowOff>
    </xdr:from>
    <xdr:ext cx="1515030" cy="405367"/>
    <xdr:sp macro="" textlink="">
      <xdr:nvSpPr>
        <xdr:cNvPr id="17" name="CaixaDeTexto 16">
          <a:extLst>
            <a:ext uri="{FF2B5EF4-FFF2-40B4-BE49-F238E27FC236}">
              <a16:creationId xmlns:a16="http://schemas.microsoft.com/office/drawing/2014/main" id="{00000000-0008-0000-5600-000011000000}"/>
            </a:ext>
          </a:extLst>
        </xdr:cNvPr>
        <xdr:cNvSpPr txBox="1"/>
      </xdr:nvSpPr>
      <xdr:spPr>
        <a:xfrm>
          <a:off x="409575" y="7044771"/>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a:t>
          </a:r>
          <a:r>
            <a:rPr lang="pt-BR" sz="1000">
              <a:solidFill>
                <a:srgbClr val="333F4F"/>
              </a:solidFill>
            </a:rPr>
            <a:t> </a:t>
          </a:r>
          <a:r>
            <a:rPr lang="pt-BR" sz="1000" b="1">
              <a:solidFill>
                <a:srgbClr val="333F4F"/>
              </a:solidFill>
            </a:rPr>
            <a:t>lucro</a:t>
          </a:r>
          <a:r>
            <a:rPr lang="pt-BR" sz="1000">
              <a:solidFill>
                <a:srgbClr val="333F4F"/>
              </a:solidFill>
            </a:rPr>
            <a:t> </a:t>
          </a:r>
          <a:r>
            <a:rPr lang="pt-BR" sz="1000">
              <a:solidFill>
                <a:schemeClr val="tx1">
                  <a:lumMod val="50000"/>
                  <a:lumOff val="50000"/>
                </a:schemeClr>
              </a:solidFill>
            </a:rPr>
            <a:t>representa:</a:t>
          </a:r>
        </a:p>
      </xdr:txBody>
    </xdr:sp>
    <xdr:clientData/>
  </xdr:oneCellAnchor>
  <xdr:oneCellAnchor>
    <xdr:from>
      <xdr:col>5</xdr:col>
      <xdr:colOff>155934</xdr:colOff>
      <xdr:row>24</xdr:row>
      <xdr:rowOff>102687</xdr:rowOff>
    </xdr:from>
    <xdr:ext cx="1512000" cy="405432"/>
    <xdr:sp macro="" textlink="Gráfico!D138">
      <xdr:nvSpPr>
        <xdr:cNvPr id="19" name="CaixaDeTexto 18">
          <a:extLst>
            <a:ext uri="{FF2B5EF4-FFF2-40B4-BE49-F238E27FC236}">
              <a16:creationId xmlns:a16="http://schemas.microsoft.com/office/drawing/2014/main" id="{00000000-0008-0000-5600-000013000000}"/>
            </a:ext>
          </a:extLst>
        </xdr:cNvPr>
        <xdr:cNvSpPr txBox="1"/>
      </xdr:nvSpPr>
      <xdr:spPr>
        <a:xfrm>
          <a:off x="2213334" y="7103562"/>
          <a:ext cx="15120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algn="ctr"/>
          <a:fld id="{4486B967-5E04-4660-B023-AC86C9A92F78}" type="TxLink">
            <a:rPr lang="en-US" sz="2400" b="1" i="0" u="none" strike="noStrike">
              <a:solidFill>
                <a:srgbClr val="333F4F"/>
              </a:solidFill>
              <a:latin typeface="Calibri"/>
              <a:cs typeface="Calibri"/>
            </a:rPr>
            <a:pPr algn="ctr"/>
            <a:t>54%</a:t>
          </a:fld>
          <a:endParaRPr lang="pt-BR" sz="3200" b="1">
            <a:solidFill>
              <a:srgbClr val="333F4F"/>
            </a:solidFill>
          </a:endParaRPr>
        </a:p>
      </xdr:txBody>
    </xdr:sp>
    <xdr:clientData/>
  </xdr:oneCellAnchor>
  <xdr:twoCellAnchor>
    <xdr:from>
      <xdr:col>8</xdr:col>
      <xdr:colOff>447675</xdr:colOff>
      <xdr:row>21</xdr:row>
      <xdr:rowOff>114300</xdr:rowOff>
    </xdr:from>
    <xdr:to>
      <xdr:col>15</xdr:col>
      <xdr:colOff>152400</xdr:colOff>
      <xdr:row>28</xdr:row>
      <xdr:rowOff>266700</xdr:rowOff>
    </xdr:to>
    <xdr:graphicFrame macro="">
      <xdr:nvGraphicFramePr>
        <xdr:cNvPr id="46" name="Gráfico 45">
          <a:extLst>
            <a:ext uri="{FF2B5EF4-FFF2-40B4-BE49-F238E27FC236}">
              <a16:creationId xmlns:a16="http://schemas.microsoft.com/office/drawing/2014/main" id="{00000000-0008-0000-5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oneCellAnchor>
    <xdr:from>
      <xdr:col>9</xdr:col>
      <xdr:colOff>19050</xdr:colOff>
      <xdr:row>24</xdr:row>
      <xdr:rowOff>53421</xdr:rowOff>
    </xdr:from>
    <xdr:ext cx="1515030" cy="405367"/>
    <xdr:sp macro="" textlink="">
      <xdr:nvSpPr>
        <xdr:cNvPr id="47" name="CaixaDeTexto 46">
          <a:extLst>
            <a:ext uri="{FF2B5EF4-FFF2-40B4-BE49-F238E27FC236}">
              <a16:creationId xmlns:a16="http://schemas.microsoft.com/office/drawing/2014/main" id="{00000000-0008-0000-5600-00002F000000}"/>
            </a:ext>
          </a:extLst>
        </xdr:cNvPr>
        <xdr:cNvSpPr txBox="1"/>
      </xdr:nvSpPr>
      <xdr:spPr>
        <a:xfrm>
          <a:off x="4514850" y="7054296"/>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a:t>
          </a:r>
          <a:r>
            <a:rPr lang="pt-BR" sz="1000">
              <a:solidFill>
                <a:srgbClr val="3599B8"/>
              </a:solidFill>
            </a:rPr>
            <a:t> </a:t>
          </a:r>
          <a:r>
            <a:rPr lang="pt-BR" sz="1000" b="1">
              <a:solidFill>
                <a:srgbClr val="3599B8"/>
              </a:solidFill>
            </a:rPr>
            <a:t>lucro</a:t>
          </a:r>
          <a:r>
            <a:rPr lang="pt-BR" sz="1000">
              <a:solidFill>
                <a:srgbClr val="3599B8"/>
              </a:solidFill>
            </a:rPr>
            <a:t> </a:t>
          </a:r>
          <a:r>
            <a:rPr lang="pt-BR" sz="1000">
              <a:solidFill>
                <a:schemeClr val="tx1">
                  <a:lumMod val="50000"/>
                  <a:lumOff val="50000"/>
                </a:schemeClr>
              </a:solidFill>
            </a:rPr>
            <a:t>representa:</a:t>
          </a:r>
        </a:p>
      </xdr:txBody>
    </xdr:sp>
    <xdr:clientData/>
  </xdr:oneCellAnchor>
  <xdr:oneCellAnchor>
    <xdr:from>
      <xdr:col>11</xdr:col>
      <xdr:colOff>603609</xdr:colOff>
      <xdr:row>24</xdr:row>
      <xdr:rowOff>112212</xdr:rowOff>
    </xdr:from>
    <xdr:ext cx="1512000" cy="405432"/>
    <xdr:sp macro="" textlink="Gráfico!D141">
      <xdr:nvSpPr>
        <xdr:cNvPr id="48" name="CaixaDeTexto 47">
          <a:extLst>
            <a:ext uri="{FF2B5EF4-FFF2-40B4-BE49-F238E27FC236}">
              <a16:creationId xmlns:a16="http://schemas.microsoft.com/office/drawing/2014/main" id="{00000000-0008-0000-5600-000030000000}"/>
            </a:ext>
          </a:extLst>
        </xdr:cNvPr>
        <xdr:cNvSpPr txBox="1"/>
      </xdr:nvSpPr>
      <xdr:spPr>
        <a:xfrm>
          <a:off x="6318609" y="7113087"/>
          <a:ext cx="15120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5E1D8463-9F31-45D7-8156-97CC39F8ADF6}" type="TxLink">
            <a:rPr lang="en-US" sz="2400" b="1" i="0" u="none" strike="noStrike">
              <a:solidFill>
                <a:srgbClr val="3599B8"/>
              </a:solidFill>
              <a:latin typeface="Calibri"/>
              <a:ea typeface="+mn-ea"/>
              <a:cs typeface="Calibri"/>
            </a:rPr>
            <a:pPr marL="0" indent="0" algn="ctr"/>
            <a:t>81%</a:t>
          </a:fld>
          <a:endParaRPr lang="pt-BR" sz="2400" b="1" i="0" u="none" strike="noStrike">
            <a:solidFill>
              <a:srgbClr val="3599B8"/>
            </a:solidFill>
            <a:latin typeface="Calibri"/>
            <a:ea typeface="+mn-ea"/>
            <a:cs typeface="Calibri"/>
          </a:endParaRPr>
        </a:p>
      </xdr:txBody>
    </xdr:sp>
    <xdr:clientData/>
  </xdr:oneCellAnchor>
  <xdr:twoCellAnchor>
    <xdr:from>
      <xdr:col>15</xdr:col>
      <xdr:colOff>285750</xdr:colOff>
      <xdr:row>21</xdr:row>
      <xdr:rowOff>114300</xdr:rowOff>
    </xdr:from>
    <xdr:to>
      <xdr:col>21</xdr:col>
      <xdr:colOff>600075</xdr:colOff>
      <xdr:row>28</xdr:row>
      <xdr:rowOff>266700</xdr:rowOff>
    </xdr:to>
    <xdr:graphicFrame macro="">
      <xdr:nvGraphicFramePr>
        <xdr:cNvPr id="49" name="Gráfico 48">
          <a:extLst>
            <a:ext uri="{FF2B5EF4-FFF2-40B4-BE49-F238E27FC236}">
              <a16:creationId xmlns:a16="http://schemas.microsoft.com/office/drawing/2014/main" id="{00000000-0008-0000-56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oneCellAnchor>
    <xdr:from>
      <xdr:col>15</xdr:col>
      <xdr:colOff>466725</xdr:colOff>
      <xdr:row>24</xdr:row>
      <xdr:rowOff>53421</xdr:rowOff>
    </xdr:from>
    <xdr:ext cx="1515030" cy="405367"/>
    <xdr:sp macro="" textlink="">
      <xdr:nvSpPr>
        <xdr:cNvPr id="50" name="CaixaDeTexto 49">
          <a:extLst>
            <a:ext uri="{FF2B5EF4-FFF2-40B4-BE49-F238E27FC236}">
              <a16:creationId xmlns:a16="http://schemas.microsoft.com/office/drawing/2014/main" id="{00000000-0008-0000-5600-000032000000}"/>
            </a:ext>
          </a:extLst>
        </xdr:cNvPr>
        <xdr:cNvSpPr txBox="1"/>
      </xdr:nvSpPr>
      <xdr:spPr>
        <a:xfrm>
          <a:off x="8620125" y="7054296"/>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a:t>
          </a:r>
          <a:r>
            <a:rPr lang="pt-BR" sz="1000">
              <a:solidFill>
                <a:schemeClr val="bg1">
                  <a:lumMod val="50000"/>
                </a:schemeClr>
              </a:solidFill>
            </a:rPr>
            <a:t> </a:t>
          </a:r>
          <a:r>
            <a:rPr lang="pt-BR" sz="1000" b="1">
              <a:solidFill>
                <a:schemeClr val="bg1">
                  <a:lumMod val="50000"/>
                </a:schemeClr>
              </a:solidFill>
            </a:rPr>
            <a:t>lucro</a:t>
          </a:r>
          <a:r>
            <a:rPr lang="pt-BR" sz="1000">
              <a:solidFill>
                <a:schemeClr val="bg1">
                  <a:lumMod val="50000"/>
                </a:schemeClr>
              </a:solidFill>
            </a:rPr>
            <a:t> </a:t>
          </a:r>
          <a:r>
            <a:rPr lang="pt-BR" sz="1000">
              <a:solidFill>
                <a:schemeClr val="tx1">
                  <a:lumMod val="50000"/>
                  <a:lumOff val="50000"/>
                </a:schemeClr>
              </a:solidFill>
            </a:rPr>
            <a:t>representa:</a:t>
          </a:r>
        </a:p>
      </xdr:txBody>
    </xdr:sp>
    <xdr:clientData/>
  </xdr:oneCellAnchor>
  <xdr:oneCellAnchor>
    <xdr:from>
      <xdr:col>18</xdr:col>
      <xdr:colOff>441684</xdr:colOff>
      <xdr:row>24</xdr:row>
      <xdr:rowOff>112212</xdr:rowOff>
    </xdr:from>
    <xdr:ext cx="1512000" cy="405432"/>
    <xdr:sp macro="" textlink="Gráfico!D144">
      <xdr:nvSpPr>
        <xdr:cNvPr id="51" name="CaixaDeTexto 50">
          <a:extLst>
            <a:ext uri="{FF2B5EF4-FFF2-40B4-BE49-F238E27FC236}">
              <a16:creationId xmlns:a16="http://schemas.microsoft.com/office/drawing/2014/main" id="{00000000-0008-0000-5600-000033000000}"/>
            </a:ext>
          </a:extLst>
        </xdr:cNvPr>
        <xdr:cNvSpPr txBox="1"/>
      </xdr:nvSpPr>
      <xdr:spPr>
        <a:xfrm>
          <a:off x="10423884" y="7113087"/>
          <a:ext cx="15120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A439E82E-A0F0-41B1-B918-160A0E815598}" type="TxLink">
            <a:rPr lang="en-US" sz="2400" b="1" i="0" u="none" strike="noStrike">
              <a:solidFill>
                <a:srgbClr val="F2C80F"/>
              </a:solidFill>
              <a:latin typeface="Calibri"/>
              <a:ea typeface="+mn-ea"/>
              <a:cs typeface="Calibri"/>
            </a:rPr>
            <a:pPr marL="0" indent="0" algn="ctr"/>
            <a:t>91%</a:t>
          </a:fld>
          <a:endParaRPr lang="pt-BR" sz="2400" b="1" i="0" u="none" strike="noStrike">
            <a:solidFill>
              <a:srgbClr val="F2C80F"/>
            </a:solidFill>
            <a:latin typeface="Calibri"/>
            <a:ea typeface="+mn-ea"/>
            <a:cs typeface="Calibri"/>
          </a:endParaRPr>
        </a:p>
      </xdr:txBody>
    </xdr:sp>
    <xdr:clientData/>
  </xdr:oneCellAnchor>
  <xdr:twoCellAnchor>
    <xdr:from>
      <xdr:col>2</xdr:col>
      <xdr:colOff>0</xdr:colOff>
      <xdr:row>29</xdr:row>
      <xdr:rowOff>152400</xdr:rowOff>
    </xdr:from>
    <xdr:to>
      <xdr:col>8</xdr:col>
      <xdr:colOff>314325</xdr:colOff>
      <xdr:row>37</xdr:row>
      <xdr:rowOff>28575</xdr:rowOff>
    </xdr:to>
    <xdr:graphicFrame macro="">
      <xdr:nvGraphicFramePr>
        <xdr:cNvPr id="52" name="Gráfico 51">
          <a:extLst>
            <a:ext uri="{FF2B5EF4-FFF2-40B4-BE49-F238E27FC236}">
              <a16:creationId xmlns:a16="http://schemas.microsoft.com/office/drawing/2014/main" id="{00000000-0008-0000-56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oneCellAnchor>
    <xdr:from>
      <xdr:col>2</xdr:col>
      <xdr:colOff>180975</xdr:colOff>
      <xdr:row>32</xdr:row>
      <xdr:rowOff>91521</xdr:rowOff>
    </xdr:from>
    <xdr:ext cx="1515030" cy="405367"/>
    <xdr:sp macro="" textlink="">
      <xdr:nvSpPr>
        <xdr:cNvPr id="53" name="CaixaDeTexto 52">
          <a:extLst>
            <a:ext uri="{FF2B5EF4-FFF2-40B4-BE49-F238E27FC236}">
              <a16:creationId xmlns:a16="http://schemas.microsoft.com/office/drawing/2014/main" id="{00000000-0008-0000-5600-000035000000}"/>
            </a:ext>
          </a:extLst>
        </xdr:cNvPr>
        <xdr:cNvSpPr txBox="1"/>
      </xdr:nvSpPr>
      <xdr:spPr>
        <a:xfrm>
          <a:off x="409575" y="9302196"/>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 </a:t>
          </a:r>
          <a:r>
            <a:rPr lang="pt-BR" sz="1000" b="1">
              <a:solidFill>
                <a:srgbClr val="FF4343"/>
              </a:solidFill>
            </a:rPr>
            <a:t>Imposto</a:t>
          </a:r>
          <a:r>
            <a:rPr lang="pt-BR" sz="1000">
              <a:solidFill>
                <a:schemeClr val="tx1">
                  <a:lumMod val="50000"/>
                  <a:lumOff val="50000"/>
                </a:schemeClr>
              </a:solidFill>
            </a:rPr>
            <a:t> representa:</a:t>
          </a:r>
        </a:p>
      </xdr:txBody>
    </xdr:sp>
    <xdr:clientData/>
  </xdr:oneCellAnchor>
  <xdr:oneCellAnchor>
    <xdr:from>
      <xdr:col>5</xdr:col>
      <xdr:colOff>155934</xdr:colOff>
      <xdr:row>32</xdr:row>
      <xdr:rowOff>150312</xdr:rowOff>
    </xdr:from>
    <xdr:ext cx="1512000" cy="405432"/>
    <xdr:sp macro="" textlink="Gráfico!F138">
      <xdr:nvSpPr>
        <xdr:cNvPr id="54" name="CaixaDeTexto 53">
          <a:extLst>
            <a:ext uri="{FF2B5EF4-FFF2-40B4-BE49-F238E27FC236}">
              <a16:creationId xmlns:a16="http://schemas.microsoft.com/office/drawing/2014/main" id="{00000000-0008-0000-5600-000036000000}"/>
            </a:ext>
          </a:extLst>
        </xdr:cNvPr>
        <xdr:cNvSpPr txBox="1"/>
      </xdr:nvSpPr>
      <xdr:spPr>
        <a:xfrm>
          <a:off x="2213334" y="9360987"/>
          <a:ext cx="15120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02EEDDAB-7B87-4E14-898B-7A7AE2BAA568}" type="TxLink">
            <a:rPr lang="en-US" sz="2400" b="1" i="0" u="none" strike="noStrike">
              <a:solidFill>
                <a:srgbClr val="FB5A56"/>
              </a:solidFill>
              <a:latin typeface="Calibri"/>
              <a:ea typeface="+mn-ea"/>
              <a:cs typeface="Calibri"/>
            </a:rPr>
            <a:pPr marL="0" indent="0" algn="ctr"/>
            <a:t>46%</a:t>
          </a:fld>
          <a:endParaRPr lang="pt-BR" sz="2400" b="1" i="0" u="none" strike="noStrike">
            <a:solidFill>
              <a:srgbClr val="FB5A56"/>
            </a:solidFill>
            <a:latin typeface="Calibri"/>
            <a:ea typeface="+mn-ea"/>
            <a:cs typeface="Calibri"/>
          </a:endParaRPr>
        </a:p>
      </xdr:txBody>
    </xdr:sp>
    <xdr:clientData/>
  </xdr:oneCellAnchor>
  <xdr:twoCellAnchor>
    <xdr:from>
      <xdr:col>8</xdr:col>
      <xdr:colOff>447675</xdr:colOff>
      <xdr:row>29</xdr:row>
      <xdr:rowOff>161925</xdr:rowOff>
    </xdr:from>
    <xdr:to>
      <xdr:col>15</xdr:col>
      <xdr:colOff>152400</xdr:colOff>
      <xdr:row>37</xdr:row>
      <xdr:rowOff>38100</xdr:rowOff>
    </xdr:to>
    <xdr:graphicFrame macro="">
      <xdr:nvGraphicFramePr>
        <xdr:cNvPr id="55" name="Gráfico 54">
          <a:extLst>
            <a:ext uri="{FF2B5EF4-FFF2-40B4-BE49-F238E27FC236}">
              <a16:creationId xmlns:a16="http://schemas.microsoft.com/office/drawing/2014/main" id="{00000000-0008-0000-56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oneCellAnchor>
    <xdr:from>
      <xdr:col>9</xdr:col>
      <xdr:colOff>19050</xdr:colOff>
      <xdr:row>32</xdr:row>
      <xdr:rowOff>101046</xdr:rowOff>
    </xdr:from>
    <xdr:ext cx="1515030" cy="405367"/>
    <xdr:sp macro="" textlink="">
      <xdr:nvSpPr>
        <xdr:cNvPr id="56" name="CaixaDeTexto 55">
          <a:extLst>
            <a:ext uri="{FF2B5EF4-FFF2-40B4-BE49-F238E27FC236}">
              <a16:creationId xmlns:a16="http://schemas.microsoft.com/office/drawing/2014/main" id="{00000000-0008-0000-5600-000038000000}"/>
            </a:ext>
          </a:extLst>
        </xdr:cNvPr>
        <xdr:cNvSpPr txBox="1"/>
      </xdr:nvSpPr>
      <xdr:spPr>
        <a:xfrm>
          <a:off x="4514850" y="9311721"/>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 </a:t>
          </a:r>
          <a:r>
            <a:rPr lang="pt-BR" sz="1000" b="1">
              <a:solidFill>
                <a:srgbClr val="FF4343"/>
              </a:solidFill>
            </a:rPr>
            <a:t>Imposto</a:t>
          </a:r>
          <a:r>
            <a:rPr lang="pt-BR" sz="1000">
              <a:solidFill>
                <a:schemeClr val="tx1">
                  <a:lumMod val="50000"/>
                  <a:lumOff val="50000"/>
                </a:schemeClr>
              </a:solidFill>
            </a:rPr>
            <a:t> representa:</a:t>
          </a:r>
        </a:p>
      </xdr:txBody>
    </xdr:sp>
    <xdr:clientData/>
  </xdr:oneCellAnchor>
  <xdr:oneCellAnchor>
    <xdr:from>
      <xdr:col>11</xdr:col>
      <xdr:colOff>603609</xdr:colOff>
      <xdr:row>32</xdr:row>
      <xdr:rowOff>159837</xdr:rowOff>
    </xdr:from>
    <xdr:ext cx="1512000" cy="405432"/>
    <xdr:sp macro="" textlink="Gráfico!F141">
      <xdr:nvSpPr>
        <xdr:cNvPr id="57" name="CaixaDeTexto 56">
          <a:extLst>
            <a:ext uri="{FF2B5EF4-FFF2-40B4-BE49-F238E27FC236}">
              <a16:creationId xmlns:a16="http://schemas.microsoft.com/office/drawing/2014/main" id="{00000000-0008-0000-5600-000039000000}"/>
            </a:ext>
          </a:extLst>
        </xdr:cNvPr>
        <xdr:cNvSpPr txBox="1"/>
      </xdr:nvSpPr>
      <xdr:spPr>
        <a:xfrm>
          <a:off x="6318609" y="9370512"/>
          <a:ext cx="15120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2B789354-CF5B-4C78-9FB0-CE5C058FDE88}" type="TxLink">
            <a:rPr lang="en-US" sz="2400" b="1" i="0" u="none" strike="noStrike">
              <a:solidFill>
                <a:srgbClr val="FB5A56"/>
              </a:solidFill>
              <a:latin typeface="Calibri"/>
              <a:ea typeface="+mn-ea"/>
              <a:cs typeface="Calibri"/>
            </a:rPr>
            <a:pPr marL="0" indent="0" algn="ctr"/>
            <a:t>19%</a:t>
          </a:fld>
          <a:endParaRPr lang="pt-BR" sz="2400" b="1" i="0" u="none" strike="noStrike">
            <a:solidFill>
              <a:srgbClr val="FB5A56"/>
            </a:solidFill>
            <a:latin typeface="Calibri"/>
            <a:ea typeface="+mn-ea"/>
            <a:cs typeface="Calibri"/>
          </a:endParaRPr>
        </a:p>
      </xdr:txBody>
    </xdr:sp>
    <xdr:clientData/>
  </xdr:oneCellAnchor>
  <xdr:twoCellAnchor>
    <xdr:from>
      <xdr:col>15</xdr:col>
      <xdr:colOff>285750</xdr:colOff>
      <xdr:row>29</xdr:row>
      <xdr:rowOff>161925</xdr:rowOff>
    </xdr:from>
    <xdr:to>
      <xdr:col>21</xdr:col>
      <xdr:colOff>600075</xdr:colOff>
      <xdr:row>37</xdr:row>
      <xdr:rowOff>38100</xdr:rowOff>
    </xdr:to>
    <xdr:graphicFrame macro="">
      <xdr:nvGraphicFramePr>
        <xdr:cNvPr id="58" name="Gráfico 57">
          <a:extLst>
            <a:ext uri="{FF2B5EF4-FFF2-40B4-BE49-F238E27FC236}">
              <a16:creationId xmlns:a16="http://schemas.microsoft.com/office/drawing/2014/main" id="{00000000-0008-0000-56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oneCellAnchor>
    <xdr:from>
      <xdr:col>15</xdr:col>
      <xdr:colOff>466725</xdr:colOff>
      <xdr:row>32</xdr:row>
      <xdr:rowOff>101046</xdr:rowOff>
    </xdr:from>
    <xdr:ext cx="1515030" cy="405367"/>
    <xdr:sp macro="" textlink="">
      <xdr:nvSpPr>
        <xdr:cNvPr id="59" name="CaixaDeTexto 58">
          <a:extLst>
            <a:ext uri="{FF2B5EF4-FFF2-40B4-BE49-F238E27FC236}">
              <a16:creationId xmlns:a16="http://schemas.microsoft.com/office/drawing/2014/main" id="{00000000-0008-0000-5600-00003B000000}"/>
            </a:ext>
          </a:extLst>
        </xdr:cNvPr>
        <xdr:cNvSpPr txBox="1"/>
      </xdr:nvSpPr>
      <xdr:spPr>
        <a:xfrm>
          <a:off x="8620125" y="9311721"/>
          <a:ext cx="1515030"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r>
            <a:rPr lang="pt-BR" sz="1000">
              <a:solidFill>
                <a:schemeClr val="tx1">
                  <a:lumMod val="50000"/>
                  <a:lumOff val="50000"/>
                </a:schemeClr>
              </a:solidFill>
            </a:rPr>
            <a:t>Com base nos resultados,</a:t>
          </a:r>
        </a:p>
        <a:p>
          <a:r>
            <a:rPr lang="pt-BR" sz="1000">
              <a:solidFill>
                <a:schemeClr val="tx1">
                  <a:lumMod val="50000"/>
                  <a:lumOff val="50000"/>
                </a:schemeClr>
              </a:solidFill>
            </a:rPr>
            <a:t>o </a:t>
          </a:r>
          <a:r>
            <a:rPr lang="pt-BR" sz="1000" b="1">
              <a:solidFill>
                <a:srgbClr val="FF4343"/>
              </a:solidFill>
            </a:rPr>
            <a:t>Imposto</a:t>
          </a:r>
          <a:r>
            <a:rPr lang="pt-BR" sz="1000">
              <a:solidFill>
                <a:schemeClr val="tx1">
                  <a:lumMod val="50000"/>
                  <a:lumOff val="50000"/>
                </a:schemeClr>
              </a:solidFill>
            </a:rPr>
            <a:t> representa:</a:t>
          </a:r>
        </a:p>
      </xdr:txBody>
    </xdr:sp>
    <xdr:clientData/>
  </xdr:oneCellAnchor>
  <xdr:oneCellAnchor>
    <xdr:from>
      <xdr:col>18</xdr:col>
      <xdr:colOff>506669</xdr:colOff>
      <xdr:row>32</xdr:row>
      <xdr:rowOff>159837</xdr:rowOff>
    </xdr:from>
    <xdr:ext cx="1512000" cy="405432"/>
    <xdr:sp macro="" textlink="Gráfico!F144">
      <xdr:nvSpPr>
        <xdr:cNvPr id="60" name="CaixaDeTexto 59">
          <a:extLst>
            <a:ext uri="{FF2B5EF4-FFF2-40B4-BE49-F238E27FC236}">
              <a16:creationId xmlns:a16="http://schemas.microsoft.com/office/drawing/2014/main" id="{00000000-0008-0000-5600-00003C000000}"/>
            </a:ext>
          </a:extLst>
        </xdr:cNvPr>
        <xdr:cNvSpPr txBox="1"/>
      </xdr:nvSpPr>
      <xdr:spPr>
        <a:xfrm>
          <a:off x="10488869" y="9370512"/>
          <a:ext cx="151200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overflow" horzOverflow="overflow" wrap="none" rtlCol="0" anchor="ctr">
          <a:noAutofit/>
        </a:bodyPr>
        <a:lstStyle/>
        <a:p>
          <a:pPr marL="0" indent="0" algn="ctr"/>
          <a:fld id="{802C0905-97F1-433F-9BDB-97FC8AE66F6A}" type="TxLink">
            <a:rPr lang="en-US" sz="2400" b="1" i="0" u="none" strike="noStrike">
              <a:solidFill>
                <a:srgbClr val="FB5A56"/>
              </a:solidFill>
              <a:latin typeface="Calibri"/>
              <a:ea typeface="+mn-ea"/>
              <a:cs typeface="Calibri"/>
            </a:rPr>
            <a:pPr marL="0" indent="0" algn="ctr"/>
            <a:t>9%</a:t>
          </a:fld>
          <a:endParaRPr lang="pt-BR" sz="2400" b="1" i="0" u="none" strike="noStrike">
            <a:solidFill>
              <a:srgbClr val="FB5A56"/>
            </a:solidFill>
            <a:latin typeface="Calibri"/>
            <a:ea typeface="+mn-ea"/>
            <a:cs typeface="Calibri"/>
          </a:endParaRPr>
        </a:p>
      </xdr:txBody>
    </xdr:sp>
    <xdr:clientData/>
  </xdr:oneCellAnchor>
  <xdr:twoCellAnchor editAs="oneCell">
    <xdr:from>
      <xdr:col>2</xdr:col>
      <xdr:colOff>57150</xdr:colOff>
      <xdr:row>4</xdr:row>
      <xdr:rowOff>133350</xdr:rowOff>
    </xdr:from>
    <xdr:to>
      <xdr:col>2</xdr:col>
      <xdr:colOff>417150</xdr:colOff>
      <xdr:row>5</xdr:row>
      <xdr:rowOff>217125</xdr:rowOff>
    </xdr:to>
    <xdr:pic>
      <xdr:nvPicPr>
        <xdr:cNvPr id="26" name="Gráfico 25" descr="Banco de dados">
          <a:extLst>
            <a:ext uri="{FF2B5EF4-FFF2-40B4-BE49-F238E27FC236}">
              <a16:creationId xmlns:a16="http://schemas.microsoft.com/office/drawing/2014/main" id="{00000000-0008-0000-5600-00001A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85750" y="1609725"/>
          <a:ext cx="360000" cy="360000"/>
        </a:xfrm>
        <a:prstGeom prst="rect">
          <a:avLst/>
        </a:prstGeom>
      </xdr:spPr>
    </xdr:pic>
    <xdr:clientData/>
  </xdr:twoCellAnchor>
  <xdr:twoCellAnchor editAs="oneCell">
    <xdr:from>
      <xdr:col>8</xdr:col>
      <xdr:colOff>485775</xdr:colOff>
      <xdr:row>4</xdr:row>
      <xdr:rowOff>142875</xdr:rowOff>
    </xdr:from>
    <xdr:to>
      <xdr:col>9</xdr:col>
      <xdr:colOff>236175</xdr:colOff>
      <xdr:row>5</xdr:row>
      <xdr:rowOff>226650</xdr:rowOff>
    </xdr:to>
    <xdr:pic>
      <xdr:nvPicPr>
        <xdr:cNvPr id="61" name="Gráfico 60" descr="Banco de dados">
          <a:extLst>
            <a:ext uri="{FF2B5EF4-FFF2-40B4-BE49-F238E27FC236}">
              <a16:creationId xmlns:a16="http://schemas.microsoft.com/office/drawing/2014/main" id="{00000000-0008-0000-5600-00003D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371975" y="1619250"/>
          <a:ext cx="360000" cy="360000"/>
        </a:xfrm>
        <a:prstGeom prst="rect">
          <a:avLst/>
        </a:prstGeom>
      </xdr:spPr>
    </xdr:pic>
    <xdr:clientData/>
  </xdr:twoCellAnchor>
  <xdr:twoCellAnchor editAs="oneCell">
    <xdr:from>
      <xdr:col>15</xdr:col>
      <xdr:colOff>304800</xdr:colOff>
      <xdr:row>4</xdr:row>
      <xdr:rowOff>142875</xdr:rowOff>
    </xdr:from>
    <xdr:to>
      <xdr:col>16</xdr:col>
      <xdr:colOff>55200</xdr:colOff>
      <xdr:row>5</xdr:row>
      <xdr:rowOff>226650</xdr:rowOff>
    </xdr:to>
    <xdr:pic>
      <xdr:nvPicPr>
        <xdr:cNvPr id="62" name="Gráfico 61" descr="Banco de dados">
          <a:extLst>
            <a:ext uri="{FF2B5EF4-FFF2-40B4-BE49-F238E27FC236}">
              <a16:creationId xmlns:a16="http://schemas.microsoft.com/office/drawing/2014/main" id="{00000000-0008-0000-5600-00003E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58200" y="1619250"/>
          <a:ext cx="360000" cy="360000"/>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xdr:from>
      <xdr:col>1</xdr:col>
      <xdr:colOff>85725</xdr:colOff>
      <xdr:row>4</xdr:row>
      <xdr:rowOff>57150</xdr:rowOff>
    </xdr:from>
    <xdr:to>
      <xdr:col>6</xdr:col>
      <xdr:colOff>485775</xdr:colOff>
      <xdr:row>21</xdr:row>
      <xdr:rowOff>200025</xdr:rowOff>
    </xdr:to>
    <xdr:sp macro="" textlink="">
      <xdr:nvSpPr>
        <xdr:cNvPr id="24" name="Retângulo 23">
          <a:extLst>
            <a:ext uri="{FF2B5EF4-FFF2-40B4-BE49-F238E27FC236}">
              <a16:creationId xmlns:a16="http://schemas.microsoft.com/office/drawing/2014/main" id="{00000000-0008-0000-5700-000018000000}"/>
            </a:ext>
          </a:extLst>
        </xdr:cNvPr>
        <xdr:cNvSpPr/>
      </xdr:nvSpPr>
      <xdr:spPr>
        <a:xfrm>
          <a:off x="200025" y="1533525"/>
          <a:ext cx="2952750" cy="48387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4</xdr:col>
      <xdr:colOff>38100</xdr:colOff>
      <xdr:row>0</xdr:row>
      <xdr:rowOff>85725</xdr:rowOff>
    </xdr:from>
    <xdr:to>
      <xdr:col>5</xdr:col>
      <xdr:colOff>508500</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57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5</xdr:col>
      <xdr:colOff>533400</xdr:colOff>
      <xdr:row>0</xdr:row>
      <xdr:rowOff>85725</xdr:rowOff>
    </xdr:from>
    <xdr:to>
      <xdr:col>7</xdr:col>
      <xdr:colOff>394200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57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7</xdr:col>
      <xdr:colOff>419100</xdr:colOff>
      <xdr:row>0</xdr:row>
      <xdr:rowOff>85725</xdr:rowOff>
    </xdr:from>
    <xdr:to>
      <xdr:col>9</xdr:col>
      <xdr:colOff>279900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57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11</xdr:col>
      <xdr:colOff>190500</xdr:colOff>
      <xdr:row>0</xdr:row>
      <xdr:rowOff>85725</xdr:rowOff>
    </xdr:from>
    <xdr:to>
      <xdr:col>13</xdr:col>
      <xdr:colOff>51300</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57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13</xdr:col>
      <xdr:colOff>76200</xdr:colOff>
      <xdr:row>0</xdr:row>
      <xdr:rowOff>85725</xdr:rowOff>
    </xdr:from>
    <xdr:to>
      <xdr:col>14</xdr:col>
      <xdr:colOff>546600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57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14</xdr:col>
      <xdr:colOff>571500</xdr:colOff>
      <xdr:row>0</xdr:row>
      <xdr:rowOff>85725</xdr:rowOff>
    </xdr:from>
    <xdr:to>
      <xdr:col>16</xdr:col>
      <xdr:colOff>432300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57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13</xdr:col>
      <xdr:colOff>266700</xdr:colOff>
      <xdr:row>0</xdr:row>
      <xdr:rowOff>371475</xdr:rowOff>
    </xdr:from>
    <xdr:to>
      <xdr:col>14</xdr:col>
      <xdr:colOff>377100</xdr:colOff>
      <xdr:row>0</xdr:row>
      <xdr:rowOff>388425</xdr:rowOff>
    </xdr:to>
    <xdr:sp macro="" textlink="">
      <xdr:nvSpPr>
        <xdr:cNvPr id="8" name="Retângulo 7">
          <a:extLst>
            <a:ext uri="{FF2B5EF4-FFF2-40B4-BE49-F238E27FC236}">
              <a16:creationId xmlns:a16="http://schemas.microsoft.com/office/drawing/2014/main" id="{00000000-0008-0000-57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9</xdr:col>
      <xdr:colOff>304800</xdr:colOff>
      <xdr:row>0</xdr:row>
      <xdr:rowOff>85725</xdr:rowOff>
    </xdr:from>
    <xdr:to>
      <xdr:col>11</xdr:col>
      <xdr:colOff>165600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57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3</xdr:col>
      <xdr:colOff>133350</xdr:colOff>
      <xdr:row>1</xdr:row>
      <xdr:rowOff>142875</xdr:rowOff>
    </xdr:from>
    <xdr:to>
      <xdr:col>4</xdr:col>
      <xdr:colOff>603750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5700-00000A000000}"/>
            </a:ext>
          </a:extLst>
        </xdr:cNvPr>
        <xdr:cNvSpPr/>
      </xdr:nvSpPr>
      <xdr:spPr>
        <a:xfrm>
          <a:off x="97155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Mensal</a:t>
          </a:r>
        </a:p>
      </xdr:txBody>
    </xdr:sp>
    <xdr:clientData/>
  </xdr:twoCellAnchor>
  <xdr:twoCellAnchor editAs="oneCell">
    <xdr:from>
      <xdr:col>0</xdr:col>
      <xdr:colOff>113929</xdr:colOff>
      <xdr:row>0</xdr:row>
      <xdr:rowOff>0</xdr:rowOff>
    </xdr:from>
    <xdr:to>
      <xdr:col>3</xdr:col>
      <xdr:colOff>178759</xdr:colOff>
      <xdr:row>0</xdr:row>
      <xdr:rowOff>428625</xdr:rowOff>
    </xdr:to>
    <xdr:grpSp>
      <xdr:nvGrpSpPr>
        <xdr:cNvPr id="11" name="Agrupar 10">
          <a:extLst>
            <a:ext uri="{FF2B5EF4-FFF2-40B4-BE49-F238E27FC236}">
              <a16:creationId xmlns:a16="http://schemas.microsoft.com/office/drawing/2014/main" id="{00000000-0008-0000-57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7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7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7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5</xdr:col>
      <xdr:colOff>9525</xdr:colOff>
      <xdr:row>1</xdr:row>
      <xdr:rowOff>142875</xdr:rowOff>
    </xdr:from>
    <xdr:to>
      <xdr:col>6</xdr:col>
      <xdr:colOff>479925</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57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Anual</a:t>
          </a:r>
        </a:p>
      </xdr:txBody>
    </xdr:sp>
    <xdr:clientData/>
  </xdr:twoCellAnchor>
  <xdr:twoCellAnchor editAs="absolute">
    <xdr:from>
      <xdr:col>6</xdr:col>
      <xdr:colOff>495300</xdr:colOff>
      <xdr:row>1</xdr:row>
      <xdr:rowOff>142875</xdr:rowOff>
    </xdr:from>
    <xdr:to>
      <xdr:col>8</xdr:col>
      <xdr:colOff>356100</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57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Estrutura</a:t>
          </a:r>
        </a:p>
      </xdr:txBody>
    </xdr:sp>
    <xdr:clientData/>
  </xdr:twoCellAnchor>
  <xdr:twoCellAnchor editAs="absolute">
    <xdr:from>
      <xdr:col>8</xdr:col>
      <xdr:colOff>371475</xdr:colOff>
      <xdr:row>1</xdr:row>
      <xdr:rowOff>142875</xdr:rowOff>
    </xdr:from>
    <xdr:to>
      <xdr:col>10</xdr:col>
      <xdr:colOff>232275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57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Simulação</a:t>
          </a:r>
        </a:p>
      </xdr:txBody>
    </xdr:sp>
    <xdr:clientData/>
  </xdr:twoCellAnchor>
  <xdr:twoCellAnchor editAs="absolute">
    <xdr:from>
      <xdr:col>4</xdr:col>
      <xdr:colOff>266701</xdr:colOff>
      <xdr:row>2</xdr:row>
      <xdr:rowOff>219075</xdr:rowOff>
    </xdr:from>
    <xdr:to>
      <xdr:col>6</xdr:col>
      <xdr:colOff>487501</xdr:colOff>
      <xdr:row>3</xdr:row>
      <xdr:rowOff>90075</xdr:rowOff>
    </xdr:to>
    <xdr:sp macro="" textlink="">
      <xdr:nvSpPr>
        <xdr:cNvPr id="18" name="Retângulo 17">
          <a:hlinkClick xmlns:r="http://schemas.openxmlformats.org/officeDocument/2006/relationships" r:id="rId11"/>
          <a:extLst>
            <a:ext uri="{FF2B5EF4-FFF2-40B4-BE49-F238E27FC236}">
              <a16:creationId xmlns:a16="http://schemas.microsoft.com/office/drawing/2014/main" id="{00000000-0008-0000-5700-000012000000}"/>
            </a:ext>
          </a:extLst>
        </xdr:cNvPr>
        <xdr:cNvSpPr/>
      </xdr:nvSpPr>
      <xdr:spPr>
        <a:xfrm>
          <a:off x="1714501" y="1038225"/>
          <a:ext cx="1440000" cy="252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Análise de KPI's</a:t>
          </a:r>
        </a:p>
      </xdr:txBody>
    </xdr:sp>
    <xdr:clientData/>
  </xdr:twoCellAnchor>
  <xdr:twoCellAnchor editAs="absolute">
    <xdr:from>
      <xdr:col>1</xdr:col>
      <xdr:colOff>104776</xdr:colOff>
      <xdr:row>2</xdr:row>
      <xdr:rowOff>219075</xdr:rowOff>
    </xdr:from>
    <xdr:to>
      <xdr:col>4</xdr:col>
      <xdr:colOff>211276</xdr:colOff>
      <xdr:row>3</xdr:row>
      <xdr:rowOff>90075</xdr:rowOff>
    </xdr:to>
    <xdr:sp macro="" textlink="">
      <xdr:nvSpPr>
        <xdr:cNvPr id="19" name="Retângulo 18">
          <a:hlinkClick xmlns:r="http://schemas.openxmlformats.org/officeDocument/2006/relationships" r:id="rId5"/>
          <a:extLst>
            <a:ext uri="{FF2B5EF4-FFF2-40B4-BE49-F238E27FC236}">
              <a16:creationId xmlns:a16="http://schemas.microsoft.com/office/drawing/2014/main" id="{00000000-0008-0000-5700-000013000000}"/>
            </a:ext>
          </a:extLst>
        </xdr:cNvPr>
        <xdr:cNvSpPr/>
      </xdr:nvSpPr>
      <xdr:spPr>
        <a:xfrm>
          <a:off x="219076" y="1038225"/>
          <a:ext cx="1440000" cy="25200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lumMod val="65000"/>
                  <a:lumOff val="35000"/>
                </a:schemeClr>
              </a:solidFill>
            </a:rPr>
            <a:t>Análise</a:t>
          </a:r>
          <a:r>
            <a:rPr lang="pt-BR" sz="1000" b="0" baseline="0">
              <a:solidFill>
                <a:schemeClr val="tx1">
                  <a:lumMod val="65000"/>
                  <a:lumOff val="35000"/>
                </a:schemeClr>
              </a:solidFill>
            </a:rPr>
            <a:t> de Impostos</a:t>
          </a:r>
          <a:endParaRPr lang="pt-BR" sz="1000" b="0">
            <a:solidFill>
              <a:schemeClr val="tx1">
                <a:lumMod val="65000"/>
                <a:lumOff val="35000"/>
              </a:schemeClr>
            </a:solidFill>
          </a:endParaRPr>
        </a:p>
      </xdr:txBody>
    </xdr:sp>
    <xdr:clientData/>
  </xdr:twoCellAnchor>
  <xdr:twoCellAnchor editAs="absolute">
    <xdr:from>
      <xdr:col>1</xdr:col>
      <xdr:colOff>85725</xdr:colOff>
      <xdr:row>3</xdr:row>
      <xdr:rowOff>104775</xdr:rowOff>
    </xdr:from>
    <xdr:to>
      <xdr:col>6</xdr:col>
      <xdr:colOff>521025</xdr:colOff>
      <xdr:row>3</xdr:row>
      <xdr:rowOff>104775</xdr:rowOff>
    </xdr:to>
    <xdr:cxnSp macro="">
      <xdr:nvCxnSpPr>
        <xdr:cNvPr id="20" name="Conector reto 19">
          <a:extLst>
            <a:ext uri="{FF2B5EF4-FFF2-40B4-BE49-F238E27FC236}">
              <a16:creationId xmlns:a16="http://schemas.microsoft.com/office/drawing/2014/main" id="{00000000-0008-0000-5700-000014000000}"/>
            </a:ext>
          </a:extLst>
        </xdr:cNvPr>
        <xdr:cNvCxnSpPr/>
      </xdr:nvCxnSpPr>
      <xdr:spPr>
        <a:xfrm>
          <a:off x="200025" y="1304925"/>
          <a:ext cx="2988000" cy="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4</xdr:col>
      <xdr:colOff>238126</xdr:colOff>
      <xdr:row>2</xdr:row>
      <xdr:rowOff>219075</xdr:rowOff>
    </xdr:from>
    <xdr:to>
      <xdr:col>4</xdr:col>
      <xdr:colOff>238127</xdr:colOff>
      <xdr:row>3</xdr:row>
      <xdr:rowOff>90075</xdr:rowOff>
    </xdr:to>
    <xdr:cxnSp macro="">
      <xdr:nvCxnSpPr>
        <xdr:cNvPr id="21" name="Conector reto 20">
          <a:extLst>
            <a:ext uri="{FF2B5EF4-FFF2-40B4-BE49-F238E27FC236}">
              <a16:creationId xmlns:a16="http://schemas.microsoft.com/office/drawing/2014/main" id="{00000000-0008-0000-5700-000015000000}"/>
            </a:ext>
          </a:extLst>
        </xdr:cNvPr>
        <xdr:cNvCxnSpPr/>
      </xdr:nvCxnSpPr>
      <xdr:spPr>
        <a:xfrm flipV="1">
          <a:off x="1685926"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xdr:twoCellAnchor editAs="absolute">
    <xdr:from>
      <xdr:col>6</xdr:col>
      <xdr:colOff>514351</xdr:colOff>
      <xdr:row>2</xdr:row>
      <xdr:rowOff>219075</xdr:rowOff>
    </xdr:from>
    <xdr:to>
      <xdr:col>6</xdr:col>
      <xdr:colOff>514352</xdr:colOff>
      <xdr:row>3</xdr:row>
      <xdr:rowOff>90075</xdr:rowOff>
    </xdr:to>
    <xdr:cxnSp macro="">
      <xdr:nvCxnSpPr>
        <xdr:cNvPr id="22" name="Conector reto 21">
          <a:extLst>
            <a:ext uri="{FF2B5EF4-FFF2-40B4-BE49-F238E27FC236}">
              <a16:creationId xmlns:a16="http://schemas.microsoft.com/office/drawing/2014/main" id="{00000000-0008-0000-5700-000016000000}"/>
            </a:ext>
          </a:extLst>
        </xdr:cNvPr>
        <xdr:cNvCxnSpPr/>
      </xdr:nvCxnSpPr>
      <xdr:spPr>
        <a:xfrm flipV="1">
          <a:off x="3181351" y="1038225"/>
          <a:ext cx="1" cy="252000"/>
        </a:xfrm>
        <a:prstGeom prst="line">
          <a:avLst/>
        </a:prstGeom>
      </xdr:spPr>
      <xdr:style>
        <a:lnRef idx="3">
          <a:schemeClr val="accent3"/>
        </a:lnRef>
        <a:fillRef idx="0">
          <a:schemeClr val="accent3"/>
        </a:fillRef>
        <a:effectRef idx="2">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152400</xdr:colOff>
          <xdr:row>5</xdr:row>
          <xdr:rowOff>152400</xdr:rowOff>
        </xdr:from>
        <xdr:to>
          <xdr:col>5</xdr:col>
          <xdr:colOff>123825</xdr:colOff>
          <xdr:row>6</xdr:row>
          <xdr:rowOff>161925</xdr:rowOff>
        </xdr:to>
        <xdr:sp macro="" textlink="">
          <xdr:nvSpPr>
            <xdr:cNvPr id="225282" name="Drop Down 2" hidden="1">
              <a:extLst>
                <a:ext uri="{63B3BB69-23CF-44E3-9099-C40C66FF867C}">
                  <a14:compatExt spid="_x0000_s225282"/>
                </a:ext>
                <a:ext uri="{FF2B5EF4-FFF2-40B4-BE49-F238E27FC236}">
                  <a16:creationId xmlns:a16="http://schemas.microsoft.com/office/drawing/2014/main" id="{00000000-0008-0000-5700-0000027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4</xdr:row>
          <xdr:rowOff>57150</xdr:rowOff>
        </xdr:from>
        <xdr:to>
          <xdr:col>6</xdr:col>
          <xdr:colOff>485775</xdr:colOff>
          <xdr:row>21</xdr:row>
          <xdr:rowOff>209550</xdr:rowOff>
        </xdr:to>
        <xdr:sp macro="" textlink="">
          <xdr:nvSpPr>
            <xdr:cNvPr id="225283" name="Group Box 3" hidden="1">
              <a:extLst>
                <a:ext uri="{63B3BB69-23CF-44E3-9099-C40C66FF867C}">
                  <a14:compatExt spid="_x0000_s225283"/>
                </a:ext>
                <a:ext uri="{FF2B5EF4-FFF2-40B4-BE49-F238E27FC236}">
                  <a16:creationId xmlns:a16="http://schemas.microsoft.com/office/drawing/2014/main" id="{00000000-0008-0000-5700-00000370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Filtrar seleção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xdr:row>
          <xdr:rowOff>190500</xdr:rowOff>
        </xdr:from>
        <xdr:to>
          <xdr:col>5</xdr:col>
          <xdr:colOff>57150</xdr:colOff>
          <xdr:row>8</xdr:row>
          <xdr:rowOff>123825</xdr:rowOff>
        </xdr:to>
        <xdr:sp macro="" textlink="">
          <xdr:nvSpPr>
            <xdr:cNvPr id="225284" name="Option Button 4" hidden="1">
              <a:extLst>
                <a:ext uri="{63B3BB69-23CF-44E3-9099-C40C66FF867C}">
                  <a14:compatExt spid="_x0000_s225284"/>
                </a:ext>
                <a:ext uri="{FF2B5EF4-FFF2-40B4-BE49-F238E27FC236}">
                  <a16:creationId xmlns:a16="http://schemas.microsoft.com/office/drawing/2014/main" id="{00000000-0008-0000-5700-000004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Receita Bruta de Vendas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xdr:row>
          <xdr:rowOff>180975</xdr:rowOff>
        </xdr:from>
        <xdr:to>
          <xdr:col>5</xdr:col>
          <xdr:colOff>57150</xdr:colOff>
          <xdr:row>9</xdr:row>
          <xdr:rowOff>114300</xdr:rowOff>
        </xdr:to>
        <xdr:sp macro="" textlink="">
          <xdr:nvSpPr>
            <xdr:cNvPr id="225285" name="Option Button 5" hidden="1">
              <a:extLst>
                <a:ext uri="{63B3BB69-23CF-44E3-9099-C40C66FF867C}">
                  <a14:compatExt spid="_x0000_s225285"/>
                </a:ext>
                <a:ext uri="{FF2B5EF4-FFF2-40B4-BE49-F238E27FC236}">
                  <a16:creationId xmlns:a16="http://schemas.microsoft.com/office/drawing/2014/main" id="{00000000-0008-0000-5700-000005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Deduções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171450</xdr:rowOff>
        </xdr:from>
        <xdr:to>
          <xdr:col>5</xdr:col>
          <xdr:colOff>57150</xdr:colOff>
          <xdr:row>10</xdr:row>
          <xdr:rowOff>104775</xdr:rowOff>
        </xdr:to>
        <xdr:sp macro="" textlink="">
          <xdr:nvSpPr>
            <xdr:cNvPr id="225286" name="Option Button 6" hidden="1">
              <a:extLst>
                <a:ext uri="{63B3BB69-23CF-44E3-9099-C40C66FF867C}">
                  <a14:compatExt spid="_x0000_s225286"/>
                </a:ext>
                <a:ext uri="{FF2B5EF4-FFF2-40B4-BE49-F238E27FC236}">
                  <a16:creationId xmlns:a16="http://schemas.microsoft.com/office/drawing/2014/main" id="{00000000-0008-0000-5700-000006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Receita Líquida de Vendas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10</xdr:row>
          <xdr:rowOff>161925</xdr:rowOff>
        </xdr:from>
        <xdr:to>
          <xdr:col>5</xdr:col>
          <xdr:colOff>57150</xdr:colOff>
          <xdr:row>11</xdr:row>
          <xdr:rowOff>95250</xdr:rowOff>
        </xdr:to>
        <xdr:sp macro="" textlink="">
          <xdr:nvSpPr>
            <xdr:cNvPr id="225287" name="Option Button 7" hidden="1">
              <a:extLst>
                <a:ext uri="{63B3BB69-23CF-44E3-9099-C40C66FF867C}">
                  <a14:compatExt spid="_x0000_s225287"/>
                </a:ext>
                <a:ext uri="{FF2B5EF4-FFF2-40B4-BE49-F238E27FC236}">
                  <a16:creationId xmlns:a16="http://schemas.microsoft.com/office/drawing/2014/main" id="{00000000-0008-0000-5700-000007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Custos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11</xdr:row>
          <xdr:rowOff>152400</xdr:rowOff>
        </xdr:from>
        <xdr:to>
          <xdr:col>5</xdr:col>
          <xdr:colOff>57150</xdr:colOff>
          <xdr:row>12</xdr:row>
          <xdr:rowOff>85725</xdr:rowOff>
        </xdr:to>
        <xdr:sp macro="" textlink="">
          <xdr:nvSpPr>
            <xdr:cNvPr id="225288" name="Option Button 8" hidden="1">
              <a:extLst>
                <a:ext uri="{63B3BB69-23CF-44E3-9099-C40C66FF867C}">
                  <a14:compatExt spid="_x0000_s225288"/>
                </a:ext>
                <a:ext uri="{FF2B5EF4-FFF2-40B4-BE49-F238E27FC236}">
                  <a16:creationId xmlns:a16="http://schemas.microsoft.com/office/drawing/2014/main" id="{00000000-0008-0000-5700-000008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Bruto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xdr:row>
          <xdr:rowOff>142875</xdr:rowOff>
        </xdr:from>
        <xdr:to>
          <xdr:col>5</xdr:col>
          <xdr:colOff>57150</xdr:colOff>
          <xdr:row>13</xdr:row>
          <xdr:rowOff>76200</xdr:rowOff>
        </xdr:to>
        <xdr:sp macro="" textlink="">
          <xdr:nvSpPr>
            <xdr:cNvPr id="225289" name="Option Button 9" hidden="1">
              <a:extLst>
                <a:ext uri="{63B3BB69-23CF-44E3-9099-C40C66FF867C}">
                  <a14:compatExt spid="_x0000_s225289"/>
                </a:ext>
                <a:ext uri="{FF2B5EF4-FFF2-40B4-BE49-F238E27FC236}">
                  <a16:creationId xmlns:a16="http://schemas.microsoft.com/office/drawing/2014/main" id="{00000000-0008-0000-5700-000009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Despesas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13</xdr:row>
          <xdr:rowOff>133350</xdr:rowOff>
        </xdr:from>
        <xdr:to>
          <xdr:col>5</xdr:col>
          <xdr:colOff>57150</xdr:colOff>
          <xdr:row>14</xdr:row>
          <xdr:rowOff>66675</xdr:rowOff>
        </xdr:to>
        <xdr:sp macro="" textlink="">
          <xdr:nvSpPr>
            <xdr:cNvPr id="225290" name="Option Button 10" hidden="1">
              <a:extLst>
                <a:ext uri="{63B3BB69-23CF-44E3-9099-C40C66FF867C}">
                  <a14:compatExt spid="_x0000_s225290"/>
                </a:ext>
                <a:ext uri="{FF2B5EF4-FFF2-40B4-BE49-F238E27FC236}">
                  <a16:creationId xmlns:a16="http://schemas.microsoft.com/office/drawing/2014/main" id="{00000000-0008-0000-5700-00000A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Operacional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123825</xdr:rowOff>
        </xdr:from>
        <xdr:to>
          <xdr:col>5</xdr:col>
          <xdr:colOff>57150</xdr:colOff>
          <xdr:row>15</xdr:row>
          <xdr:rowOff>57150</xdr:rowOff>
        </xdr:to>
        <xdr:sp macro="" textlink="">
          <xdr:nvSpPr>
            <xdr:cNvPr id="225291" name="Option Button 11" hidden="1">
              <a:extLst>
                <a:ext uri="{63B3BB69-23CF-44E3-9099-C40C66FF867C}">
                  <a14:compatExt spid="_x0000_s225291"/>
                </a:ext>
                <a:ext uri="{FF2B5EF4-FFF2-40B4-BE49-F238E27FC236}">
                  <a16:creationId xmlns:a16="http://schemas.microsoft.com/office/drawing/2014/main" id="{00000000-0008-0000-5700-00000B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Resultado Financeiro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15</xdr:row>
          <xdr:rowOff>114300</xdr:rowOff>
        </xdr:from>
        <xdr:to>
          <xdr:col>5</xdr:col>
          <xdr:colOff>276225</xdr:colOff>
          <xdr:row>16</xdr:row>
          <xdr:rowOff>47625</xdr:rowOff>
        </xdr:to>
        <xdr:sp macro="" textlink="">
          <xdr:nvSpPr>
            <xdr:cNvPr id="225292" name="Option Button 12" hidden="1">
              <a:extLst>
                <a:ext uri="{63B3BB69-23CF-44E3-9099-C40C66FF867C}">
                  <a14:compatExt spid="_x0000_s225292"/>
                </a:ext>
                <a:ext uri="{FF2B5EF4-FFF2-40B4-BE49-F238E27FC236}">
                  <a16:creationId xmlns:a16="http://schemas.microsoft.com/office/drawing/2014/main" id="{00000000-0008-0000-5700-00000C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Antes do Impostos sobre Lucro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16</xdr:row>
          <xdr:rowOff>104775</xdr:rowOff>
        </xdr:from>
        <xdr:to>
          <xdr:col>5</xdr:col>
          <xdr:colOff>57150</xdr:colOff>
          <xdr:row>17</xdr:row>
          <xdr:rowOff>38100</xdr:rowOff>
        </xdr:to>
        <xdr:sp macro="" textlink="">
          <xdr:nvSpPr>
            <xdr:cNvPr id="225293" name="Option Button 13" hidden="1">
              <a:extLst>
                <a:ext uri="{63B3BB69-23CF-44E3-9099-C40C66FF867C}">
                  <a14:compatExt spid="_x0000_s225293"/>
                </a:ext>
                <a:ext uri="{FF2B5EF4-FFF2-40B4-BE49-F238E27FC236}">
                  <a16:creationId xmlns:a16="http://schemas.microsoft.com/office/drawing/2014/main" id="{00000000-0008-0000-5700-00000D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 Impostos sobre Lucro</a:t>
              </a:r>
            </a:p>
          </xdr:txBody>
        </xdr:sp>
        <xdr:clientData/>
      </xdr:twoCellAnchor>
    </mc:Choice>
    <mc:Fallback/>
  </mc:AlternateContent>
  <xdr:twoCellAnchor>
    <xdr:from>
      <xdr:col>6</xdr:col>
      <xdr:colOff>609599</xdr:colOff>
      <xdr:row>4</xdr:row>
      <xdr:rowOff>57150</xdr:rowOff>
    </xdr:from>
    <xdr:to>
      <xdr:col>22</xdr:col>
      <xdr:colOff>219075</xdr:colOff>
      <xdr:row>11</xdr:row>
      <xdr:rowOff>0</xdr:rowOff>
    </xdr:to>
    <xdr:graphicFrame macro="">
      <xdr:nvGraphicFramePr>
        <xdr:cNvPr id="42" name="Gráfico 41">
          <a:extLst>
            <a:ext uri="{FF2B5EF4-FFF2-40B4-BE49-F238E27FC236}">
              <a16:creationId xmlns:a16="http://schemas.microsoft.com/office/drawing/2014/main" id="{00000000-0008-0000-5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123825</xdr:colOff>
          <xdr:row>17</xdr:row>
          <xdr:rowOff>95250</xdr:rowOff>
        </xdr:from>
        <xdr:to>
          <xdr:col>5</xdr:col>
          <xdr:colOff>57150</xdr:colOff>
          <xdr:row>18</xdr:row>
          <xdr:rowOff>28575</xdr:rowOff>
        </xdr:to>
        <xdr:sp macro="" textlink="">
          <xdr:nvSpPr>
            <xdr:cNvPr id="225294" name="Option Button 14" hidden="1">
              <a:extLst>
                <a:ext uri="{63B3BB69-23CF-44E3-9099-C40C66FF867C}">
                  <a14:compatExt spid="_x0000_s225294"/>
                </a:ext>
                <a:ext uri="{FF2B5EF4-FFF2-40B4-BE49-F238E27FC236}">
                  <a16:creationId xmlns:a16="http://schemas.microsoft.com/office/drawing/2014/main" id="{00000000-0008-0000-5700-00000E7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Líquido de Vendas</a:t>
              </a:r>
            </a:p>
          </xdr:txBody>
        </xdr:sp>
        <xdr:clientData/>
      </xdr:twoCellAnchor>
    </mc:Choice>
    <mc:Fallback/>
  </mc:AlternateContent>
  <xdr:twoCellAnchor>
    <xdr:from>
      <xdr:col>7</xdr:col>
      <xdr:colOff>0</xdr:colOff>
      <xdr:row>11</xdr:row>
      <xdr:rowOff>47625</xdr:rowOff>
    </xdr:from>
    <xdr:to>
      <xdr:col>22</xdr:col>
      <xdr:colOff>209550</xdr:colOff>
      <xdr:row>14</xdr:row>
      <xdr:rowOff>266700</xdr:rowOff>
    </xdr:to>
    <xdr:graphicFrame macro="">
      <xdr:nvGraphicFramePr>
        <xdr:cNvPr id="44" name="Gráfico 43">
          <a:extLst>
            <a:ext uri="{FF2B5EF4-FFF2-40B4-BE49-F238E27FC236}">
              <a16:creationId xmlns:a16="http://schemas.microsoft.com/office/drawing/2014/main" id="{00000000-0008-0000-5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57150</xdr:colOff>
      <xdr:row>3</xdr:row>
      <xdr:rowOff>104775</xdr:rowOff>
    </xdr:from>
    <xdr:to>
      <xdr:col>12</xdr:col>
      <xdr:colOff>504825</xdr:colOff>
      <xdr:row>3</xdr:row>
      <xdr:rowOff>150494</xdr:rowOff>
    </xdr:to>
    <xdr:sp macro="" textlink="">
      <xdr:nvSpPr>
        <xdr:cNvPr id="23" name="Retângulo 22">
          <a:extLst>
            <a:ext uri="{FF2B5EF4-FFF2-40B4-BE49-F238E27FC236}">
              <a16:creationId xmlns:a16="http://schemas.microsoft.com/office/drawing/2014/main" id="{00000000-0008-0000-5700-000017000000}"/>
            </a:ext>
          </a:extLst>
        </xdr:cNvPr>
        <xdr:cNvSpPr/>
      </xdr:nvSpPr>
      <xdr:spPr>
        <a:xfrm>
          <a:off x="6381750" y="1304925"/>
          <a:ext cx="447675" cy="45719"/>
        </a:xfrm>
        <a:prstGeom prst="rect">
          <a:avLst/>
        </a:prstGeom>
        <a:solidFill>
          <a:srgbClr val="333F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12</xdr:col>
      <xdr:colOff>495300</xdr:colOff>
      <xdr:row>3</xdr:row>
      <xdr:rowOff>19050</xdr:rowOff>
    </xdr:from>
    <xdr:ext cx="1202830" cy="217560"/>
    <xdr:sp macro="" textlink="">
      <xdr:nvSpPr>
        <xdr:cNvPr id="30" name="CaixaDeTexto 29">
          <a:extLst>
            <a:ext uri="{FF2B5EF4-FFF2-40B4-BE49-F238E27FC236}">
              <a16:creationId xmlns:a16="http://schemas.microsoft.com/office/drawing/2014/main" id="{00000000-0008-0000-5700-00001E000000}"/>
            </a:ext>
          </a:extLst>
        </xdr:cNvPr>
        <xdr:cNvSpPr txBox="1"/>
      </xdr:nvSpPr>
      <xdr:spPr>
        <a:xfrm>
          <a:off x="6819900" y="1219200"/>
          <a:ext cx="120283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800">
              <a:solidFill>
                <a:schemeClr val="tx1">
                  <a:lumMod val="75000"/>
                  <a:lumOff val="25000"/>
                </a:schemeClr>
              </a:solidFill>
            </a:rPr>
            <a:t>Receita Bruta de Vendas</a:t>
          </a:r>
        </a:p>
      </xdr:txBody>
    </xdr:sp>
    <xdr:clientData/>
  </xdr:oneCellAnchor>
  <xdr:twoCellAnchor>
    <xdr:from>
      <xdr:col>15</xdr:col>
      <xdr:colOff>161925</xdr:colOff>
      <xdr:row>3</xdr:row>
      <xdr:rowOff>104775</xdr:rowOff>
    </xdr:from>
    <xdr:to>
      <xdr:col>16</xdr:col>
      <xdr:colOff>0</xdr:colOff>
      <xdr:row>3</xdr:row>
      <xdr:rowOff>150494</xdr:rowOff>
    </xdr:to>
    <xdr:sp macro="" textlink="">
      <xdr:nvSpPr>
        <xdr:cNvPr id="47" name="Retângulo 46">
          <a:extLst>
            <a:ext uri="{FF2B5EF4-FFF2-40B4-BE49-F238E27FC236}">
              <a16:creationId xmlns:a16="http://schemas.microsoft.com/office/drawing/2014/main" id="{00000000-0008-0000-5700-00002F000000}"/>
            </a:ext>
          </a:extLst>
        </xdr:cNvPr>
        <xdr:cNvSpPr/>
      </xdr:nvSpPr>
      <xdr:spPr>
        <a:xfrm>
          <a:off x="8315325" y="1304925"/>
          <a:ext cx="447675" cy="45719"/>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lumMod val="85000"/>
              </a:schemeClr>
            </a:solidFill>
          </a:endParaRPr>
        </a:p>
      </xdr:txBody>
    </xdr:sp>
    <xdr:clientData/>
  </xdr:twoCellAnchor>
  <xdr:oneCellAnchor>
    <xdr:from>
      <xdr:col>15</xdr:col>
      <xdr:colOff>600074</xdr:colOff>
      <xdr:row>3</xdr:row>
      <xdr:rowOff>19050</xdr:rowOff>
    </xdr:from>
    <xdr:ext cx="828000" cy="217560"/>
    <xdr:sp macro="" textlink="Gráfico!B95">
      <xdr:nvSpPr>
        <xdr:cNvPr id="48" name="CaixaDeTexto 47">
          <a:extLst>
            <a:ext uri="{FF2B5EF4-FFF2-40B4-BE49-F238E27FC236}">
              <a16:creationId xmlns:a16="http://schemas.microsoft.com/office/drawing/2014/main" id="{00000000-0008-0000-5700-000030000000}"/>
            </a:ext>
          </a:extLst>
        </xdr:cNvPr>
        <xdr:cNvSpPr txBox="1"/>
      </xdr:nvSpPr>
      <xdr:spPr>
        <a:xfrm>
          <a:off x="8753474" y="1219200"/>
          <a:ext cx="82800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0E6A910-8479-4194-BCF7-C2BD8CEB83BE}" type="TxLink">
            <a:rPr lang="en-US" sz="800" b="0" i="0" u="none" strike="noStrike">
              <a:solidFill>
                <a:schemeClr val="tx1">
                  <a:lumMod val="75000"/>
                  <a:lumOff val="25000"/>
                </a:schemeClr>
              </a:solidFill>
              <a:latin typeface="Calibri"/>
              <a:cs typeface="Calibri"/>
            </a:rPr>
            <a:pPr/>
            <a:t>Lucro Líquido</a:t>
          </a:fld>
          <a:endParaRPr lang="pt-BR" sz="900" b="0">
            <a:solidFill>
              <a:schemeClr val="tx1">
                <a:lumMod val="75000"/>
                <a:lumOff val="25000"/>
              </a:schemeClr>
            </a:solidFill>
          </a:endParaRPr>
        </a:p>
      </xdr:txBody>
    </xdr:sp>
    <xdr:clientData/>
  </xdr:oneCellAnchor>
  <xdr:twoCellAnchor>
    <xdr:from>
      <xdr:col>17</xdr:col>
      <xdr:colOff>457200</xdr:colOff>
      <xdr:row>3</xdr:row>
      <xdr:rowOff>104775</xdr:rowOff>
    </xdr:from>
    <xdr:to>
      <xdr:col>18</xdr:col>
      <xdr:colOff>295275</xdr:colOff>
      <xdr:row>3</xdr:row>
      <xdr:rowOff>150494</xdr:rowOff>
    </xdr:to>
    <xdr:sp macro="" textlink="">
      <xdr:nvSpPr>
        <xdr:cNvPr id="49" name="Retângulo 48">
          <a:extLst>
            <a:ext uri="{FF2B5EF4-FFF2-40B4-BE49-F238E27FC236}">
              <a16:creationId xmlns:a16="http://schemas.microsoft.com/office/drawing/2014/main" id="{00000000-0008-0000-5700-000031000000}"/>
            </a:ext>
          </a:extLst>
        </xdr:cNvPr>
        <xdr:cNvSpPr/>
      </xdr:nvSpPr>
      <xdr:spPr>
        <a:xfrm>
          <a:off x="9829800" y="1304925"/>
          <a:ext cx="447675" cy="45719"/>
        </a:xfrm>
        <a:prstGeom prst="rect">
          <a:avLst/>
        </a:prstGeom>
        <a:solidFill>
          <a:srgbClr val="3599B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lumMod val="85000"/>
              </a:schemeClr>
            </a:solidFill>
          </a:endParaRPr>
        </a:p>
      </xdr:txBody>
    </xdr:sp>
    <xdr:clientData/>
  </xdr:twoCellAnchor>
  <xdr:oneCellAnchor>
    <xdr:from>
      <xdr:col>18</xdr:col>
      <xdr:colOff>285750</xdr:colOff>
      <xdr:row>3</xdr:row>
      <xdr:rowOff>19050</xdr:rowOff>
    </xdr:from>
    <xdr:ext cx="2466188" cy="217560"/>
    <xdr:sp macro="" textlink="">
      <xdr:nvSpPr>
        <xdr:cNvPr id="50" name="CaixaDeTexto 49">
          <a:extLst>
            <a:ext uri="{FF2B5EF4-FFF2-40B4-BE49-F238E27FC236}">
              <a16:creationId xmlns:a16="http://schemas.microsoft.com/office/drawing/2014/main" id="{00000000-0008-0000-5700-000032000000}"/>
            </a:ext>
          </a:extLst>
        </xdr:cNvPr>
        <xdr:cNvSpPr txBox="1"/>
      </xdr:nvSpPr>
      <xdr:spPr>
        <a:xfrm>
          <a:off x="10267950" y="1219200"/>
          <a:ext cx="2466188"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0" i="0" u="none" strike="noStrike">
              <a:solidFill>
                <a:schemeClr val="tx1">
                  <a:lumMod val="75000"/>
                  <a:lumOff val="25000"/>
                </a:schemeClr>
              </a:solidFill>
              <a:latin typeface="Calibri"/>
              <a:cs typeface="Calibri"/>
            </a:rPr>
            <a:t>Percentual</a:t>
          </a:r>
          <a:r>
            <a:rPr lang="en-US" sz="800" b="0" i="0" u="none" strike="noStrike" baseline="0">
              <a:solidFill>
                <a:schemeClr val="tx1">
                  <a:lumMod val="75000"/>
                  <a:lumOff val="25000"/>
                </a:schemeClr>
              </a:solidFill>
              <a:latin typeface="Calibri"/>
              <a:cs typeface="Calibri"/>
            </a:rPr>
            <a:t> de participação na Receita Bruta de Vendas</a:t>
          </a:r>
          <a:endParaRPr lang="en-US" sz="800" b="0" i="0" u="none" strike="noStrike">
            <a:solidFill>
              <a:schemeClr val="tx1">
                <a:lumMod val="75000"/>
                <a:lumOff val="25000"/>
              </a:schemeClr>
            </a:solidFill>
            <a:latin typeface="Calibri"/>
            <a:cs typeface="Calibri"/>
          </a:endParaRPr>
        </a:p>
      </xdr:txBody>
    </xdr:sp>
    <xdr:clientData/>
  </xdr:oneCellAnchor>
  <xdr:twoCellAnchor>
    <xdr:from>
      <xdr:col>6</xdr:col>
      <xdr:colOff>609599</xdr:colOff>
      <xdr:row>15</xdr:row>
      <xdr:rowOff>47625</xdr:rowOff>
    </xdr:from>
    <xdr:to>
      <xdr:col>22</xdr:col>
      <xdr:colOff>209550</xdr:colOff>
      <xdr:row>21</xdr:row>
      <xdr:rowOff>200025</xdr:rowOff>
    </xdr:to>
    <xdr:graphicFrame macro="">
      <xdr:nvGraphicFramePr>
        <xdr:cNvPr id="51" name="Gráfico 50">
          <a:extLst>
            <a:ext uri="{FF2B5EF4-FFF2-40B4-BE49-F238E27FC236}">
              <a16:creationId xmlns:a16="http://schemas.microsoft.com/office/drawing/2014/main" id="{00000000-0008-0000-57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67.xml><?xml version="1.0" encoding="utf-8"?>
<xdr:wsDr xmlns:xdr="http://schemas.openxmlformats.org/drawingml/2006/spreadsheetDrawing" xmlns:a="http://schemas.openxmlformats.org/drawingml/2006/main">
  <xdr:twoCellAnchor>
    <xdr:from>
      <xdr:col>1</xdr:col>
      <xdr:colOff>28575</xdr:colOff>
      <xdr:row>3</xdr:row>
      <xdr:rowOff>104775</xdr:rowOff>
    </xdr:from>
    <xdr:to>
      <xdr:col>16</xdr:col>
      <xdr:colOff>466725</xdr:colOff>
      <xdr:row>5</xdr:row>
      <xdr:rowOff>133350</xdr:rowOff>
    </xdr:to>
    <xdr:sp macro="" textlink="">
      <xdr:nvSpPr>
        <xdr:cNvPr id="18" name="Retângulo 17">
          <a:extLst>
            <a:ext uri="{FF2B5EF4-FFF2-40B4-BE49-F238E27FC236}">
              <a16:creationId xmlns:a16="http://schemas.microsoft.com/office/drawing/2014/main" id="{00000000-0008-0000-5800-000012000000}"/>
            </a:ext>
          </a:extLst>
        </xdr:cNvPr>
        <xdr:cNvSpPr/>
      </xdr:nvSpPr>
      <xdr:spPr>
        <a:xfrm>
          <a:off x="142875" y="1114425"/>
          <a:ext cx="12458700" cy="4095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19051</xdr:colOff>
      <xdr:row>5</xdr:row>
      <xdr:rowOff>123825</xdr:rowOff>
    </xdr:from>
    <xdr:to>
      <xdr:col>16</xdr:col>
      <xdr:colOff>485775</xdr:colOff>
      <xdr:row>17</xdr:row>
      <xdr:rowOff>28575</xdr:rowOff>
    </xdr:to>
    <xdr:graphicFrame macro="">
      <xdr:nvGraphicFramePr>
        <xdr:cNvPr id="21" name="Gráfico 20">
          <a:extLst>
            <a:ext uri="{FF2B5EF4-FFF2-40B4-BE49-F238E27FC236}">
              <a16:creationId xmlns:a16="http://schemas.microsoft.com/office/drawing/2014/main" id="{00000000-0008-0000-5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19051</xdr:colOff>
      <xdr:row>24</xdr:row>
      <xdr:rowOff>38100</xdr:rowOff>
    </xdr:from>
    <xdr:to>
      <xdr:col>16</xdr:col>
      <xdr:colOff>466725</xdr:colOff>
      <xdr:row>33</xdr:row>
      <xdr:rowOff>152400</xdr:rowOff>
    </xdr:to>
    <xdr:graphicFrame macro="">
      <xdr:nvGraphicFramePr>
        <xdr:cNvPr id="26" name="Gráfico 25">
          <a:extLst>
            <a:ext uri="{FF2B5EF4-FFF2-40B4-BE49-F238E27FC236}">
              <a16:creationId xmlns:a16="http://schemas.microsoft.com/office/drawing/2014/main" id="{00000000-0008-0000-5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371475</xdr:colOff>
      <xdr:row>0</xdr:row>
      <xdr:rowOff>85725</xdr:rowOff>
    </xdr:from>
    <xdr:to>
      <xdr:col>4</xdr:col>
      <xdr:colOff>603750</xdr:colOff>
      <xdr:row>0</xdr:row>
      <xdr:rowOff>373725</xdr:rowOff>
    </xdr:to>
    <xdr:sp macro="" textlink="">
      <xdr:nvSpPr>
        <xdr:cNvPr id="2" name="Retângulo 1">
          <a:hlinkClick xmlns:r="http://schemas.openxmlformats.org/officeDocument/2006/relationships" r:id="rId3"/>
          <a:extLst>
            <a:ext uri="{FF2B5EF4-FFF2-40B4-BE49-F238E27FC236}">
              <a16:creationId xmlns:a16="http://schemas.microsoft.com/office/drawing/2014/main" id="{00000000-0008-0000-58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4</xdr:col>
      <xdr:colOff>628650</xdr:colOff>
      <xdr:row>0</xdr:row>
      <xdr:rowOff>85725</xdr:rowOff>
    </xdr:from>
    <xdr:to>
      <xdr:col>6</xdr:col>
      <xdr:colOff>13200</xdr:colOff>
      <xdr:row>0</xdr:row>
      <xdr:rowOff>373725</xdr:rowOff>
    </xdr:to>
    <xdr:sp macro="" textlink="">
      <xdr:nvSpPr>
        <xdr:cNvPr id="3" name="Retângulo 2">
          <a:hlinkClick xmlns:r="http://schemas.openxmlformats.org/officeDocument/2006/relationships" r:id="rId4"/>
          <a:extLst>
            <a:ext uri="{FF2B5EF4-FFF2-40B4-BE49-F238E27FC236}">
              <a16:creationId xmlns:a16="http://schemas.microsoft.com/office/drawing/2014/main" id="{00000000-0008-0000-58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6</xdr:col>
      <xdr:colOff>38100</xdr:colOff>
      <xdr:row>0</xdr:row>
      <xdr:rowOff>85725</xdr:rowOff>
    </xdr:from>
    <xdr:to>
      <xdr:col>7</xdr:col>
      <xdr:colOff>270375</xdr:colOff>
      <xdr:row>0</xdr:row>
      <xdr:rowOff>373725</xdr:rowOff>
    </xdr:to>
    <xdr:sp macro="" textlink="">
      <xdr:nvSpPr>
        <xdr:cNvPr id="4" name="Retângulo 3">
          <a:hlinkClick xmlns:r="http://schemas.openxmlformats.org/officeDocument/2006/relationships" r:id="rId5"/>
          <a:extLst>
            <a:ext uri="{FF2B5EF4-FFF2-40B4-BE49-F238E27FC236}">
              <a16:creationId xmlns:a16="http://schemas.microsoft.com/office/drawing/2014/main" id="{00000000-0008-0000-58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8</xdr:col>
      <xdr:colOff>552450</xdr:colOff>
      <xdr:row>0</xdr:row>
      <xdr:rowOff>85725</xdr:rowOff>
    </xdr:from>
    <xdr:to>
      <xdr:col>9</xdr:col>
      <xdr:colOff>784725</xdr:colOff>
      <xdr:row>0</xdr:row>
      <xdr:rowOff>373725</xdr:rowOff>
    </xdr:to>
    <xdr:sp macro="" textlink="">
      <xdr:nvSpPr>
        <xdr:cNvPr id="5" name="Retângulo 4">
          <a:hlinkClick xmlns:r="http://schemas.openxmlformats.org/officeDocument/2006/relationships" r:id="rId6"/>
          <a:extLst>
            <a:ext uri="{FF2B5EF4-FFF2-40B4-BE49-F238E27FC236}">
              <a16:creationId xmlns:a16="http://schemas.microsoft.com/office/drawing/2014/main" id="{00000000-0008-0000-58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9</xdr:col>
      <xdr:colOff>809625</xdr:colOff>
      <xdr:row>0</xdr:row>
      <xdr:rowOff>85725</xdr:rowOff>
    </xdr:from>
    <xdr:to>
      <xdr:col>11</xdr:col>
      <xdr:colOff>194175</xdr:colOff>
      <xdr:row>0</xdr:row>
      <xdr:rowOff>373725</xdr:rowOff>
    </xdr:to>
    <xdr:sp macro="" textlink="">
      <xdr:nvSpPr>
        <xdr:cNvPr id="6" name="Retângulo 5">
          <a:hlinkClick xmlns:r="http://schemas.openxmlformats.org/officeDocument/2006/relationships" r:id="rId7"/>
          <a:extLst>
            <a:ext uri="{FF2B5EF4-FFF2-40B4-BE49-F238E27FC236}">
              <a16:creationId xmlns:a16="http://schemas.microsoft.com/office/drawing/2014/main" id="{00000000-0008-0000-58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11</xdr:col>
      <xdr:colOff>219075</xdr:colOff>
      <xdr:row>0</xdr:row>
      <xdr:rowOff>85725</xdr:rowOff>
    </xdr:from>
    <xdr:to>
      <xdr:col>12</xdr:col>
      <xdr:colOff>451350</xdr:colOff>
      <xdr:row>0</xdr:row>
      <xdr:rowOff>373725</xdr:rowOff>
    </xdr:to>
    <xdr:sp macro="" textlink="">
      <xdr:nvSpPr>
        <xdr:cNvPr id="7" name="Retângulo 6">
          <a:hlinkClick xmlns:r="http://schemas.openxmlformats.org/officeDocument/2006/relationships" r:id="rId8"/>
          <a:extLst>
            <a:ext uri="{FF2B5EF4-FFF2-40B4-BE49-F238E27FC236}">
              <a16:creationId xmlns:a16="http://schemas.microsoft.com/office/drawing/2014/main" id="{00000000-0008-0000-58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10</xdr:col>
      <xdr:colOff>152400</xdr:colOff>
      <xdr:row>0</xdr:row>
      <xdr:rowOff>371475</xdr:rowOff>
    </xdr:from>
    <xdr:to>
      <xdr:col>11</xdr:col>
      <xdr:colOff>24675</xdr:colOff>
      <xdr:row>0</xdr:row>
      <xdr:rowOff>388425</xdr:rowOff>
    </xdr:to>
    <xdr:sp macro="" textlink="">
      <xdr:nvSpPr>
        <xdr:cNvPr id="8" name="Retângulo 7">
          <a:extLst>
            <a:ext uri="{FF2B5EF4-FFF2-40B4-BE49-F238E27FC236}">
              <a16:creationId xmlns:a16="http://schemas.microsoft.com/office/drawing/2014/main" id="{00000000-0008-0000-58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7</xdr:col>
      <xdr:colOff>295275</xdr:colOff>
      <xdr:row>0</xdr:row>
      <xdr:rowOff>85725</xdr:rowOff>
    </xdr:from>
    <xdr:to>
      <xdr:col>8</xdr:col>
      <xdr:colOff>527550</xdr:colOff>
      <xdr:row>0</xdr:row>
      <xdr:rowOff>373725</xdr:rowOff>
    </xdr:to>
    <xdr:sp macro="" textlink="">
      <xdr:nvSpPr>
        <xdr:cNvPr id="9" name="Retângulo 8">
          <a:hlinkClick xmlns:r="http://schemas.openxmlformats.org/officeDocument/2006/relationships" r:id="rId9"/>
          <a:extLst>
            <a:ext uri="{FF2B5EF4-FFF2-40B4-BE49-F238E27FC236}">
              <a16:creationId xmlns:a16="http://schemas.microsoft.com/office/drawing/2014/main" id="{00000000-0008-0000-58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4</xdr:col>
      <xdr:colOff>89400</xdr:colOff>
      <xdr:row>2</xdr:row>
      <xdr:rowOff>13875</xdr:rowOff>
    </xdr:to>
    <xdr:sp macro="" textlink="">
      <xdr:nvSpPr>
        <xdr:cNvPr id="10" name="Retângulo 9">
          <a:hlinkClick xmlns:r="http://schemas.openxmlformats.org/officeDocument/2006/relationships" r:id="rId7"/>
          <a:extLst>
            <a:ext uri="{FF2B5EF4-FFF2-40B4-BE49-F238E27FC236}">
              <a16:creationId xmlns:a16="http://schemas.microsoft.com/office/drawing/2014/main" id="{00000000-0008-0000-58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Mensal</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58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8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8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8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4</xdr:col>
      <xdr:colOff>104775</xdr:colOff>
      <xdr:row>1</xdr:row>
      <xdr:rowOff>142875</xdr:rowOff>
    </xdr:from>
    <xdr:to>
      <xdr:col>5</xdr:col>
      <xdr:colOff>337050</xdr:colOff>
      <xdr:row>2</xdr:row>
      <xdr:rowOff>13875</xdr:rowOff>
    </xdr:to>
    <xdr:sp macro="" textlink="">
      <xdr:nvSpPr>
        <xdr:cNvPr id="15" name="Retângulo 14">
          <a:hlinkClick xmlns:r="http://schemas.openxmlformats.org/officeDocument/2006/relationships" r:id="rId10"/>
          <a:extLst>
            <a:ext uri="{FF2B5EF4-FFF2-40B4-BE49-F238E27FC236}">
              <a16:creationId xmlns:a16="http://schemas.microsoft.com/office/drawing/2014/main" id="{00000000-0008-0000-5800-00000F000000}"/>
            </a:ext>
          </a:extLst>
        </xdr:cNvPr>
        <xdr:cNvSpPr/>
      </xdr:nvSpPr>
      <xdr:spPr>
        <a:xfrm>
          <a:off x="206692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Anual</a:t>
          </a:r>
        </a:p>
      </xdr:txBody>
    </xdr:sp>
    <xdr:clientData/>
  </xdr:twoCellAnchor>
  <xdr:twoCellAnchor editAs="absolute">
    <xdr:from>
      <xdr:col>5</xdr:col>
      <xdr:colOff>352425</xdr:colOff>
      <xdr:row>1</xdr:row>
      <xdr:rowOff>142875</xdr:rowOff>
    </xdr:from>
    <xdr:to>
      <xdr:col>6</xdr:col>
      <xdr:colOff>584700</xdr:colOff>
      <xdr:row>2</xdr:row>
      <xdr:rowOff>13875</xdr:rowOff>
    </xdr:to>
    <xdr:sp macro="" textlink="">
      <xdr:nvSpPr>
        <xdr:cNvPr id="16" name="Retângulo 15">
          <a:hlinkClick xmlns:r="http://schemas.openxmlformats.org/officeDocument/2006/relationships" r:id="rId11"/>
          <a:extLst>
            <a:ext uri="{FF2B5EF4-FFF2-40B4-BE49-F238E27FC236}">
              <a16:creationId xmlns:a16="http://schemas.microsoft.com/office/drawing/2014/main" id="{00000000-0008-0000-58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Estrutura</a:t>
          </a:r>
        </a:p>
      </xdr:txBody>
    </xdr:sp>
    <xdr:clientData/>
  </xdr:twoCellAnchor>
  <xdr:twoCellAnchor editAs="absolute">
    <xdr:from>
      <xdr:col>6</xdr:col>
      <xdr:colOff>600075</xdr:colOff>
      <xdr:row>1</xdr:row>
      <xdr:rowOff>142875</xdr:rowOff>
    </xdr:from>
    <xdr:to>
      <xdr:col>7</xdr:col>
      <xdr:colOff>832350</xdr:colOff>
      <xdr:row>2</xdr:row>
      <xdr:rowOff>13875</xdr:rowOff>
    </xdr:to>
    <xdr:sp macro="" textlink="">
      <xdr:nvSpPr>
        <xdr:cNvPr id="17" name="Retângulo 16">
          <a:hlinkClick xmlns:r="http://schemas.openxmlformats.org/officeDocument/2006/relationships" r:id="rId12"/>
          <a:extLst>
            <a:ext uri="{FF2B5EF4-FFF2-40B4-BE49-F238E27FC236}">
              <a16:creationId xmlns:a16="http://schemas.microsoft.com/office/drawing/2014/main" id="{00000000-0008-0000-58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Simulação</a:t>
          </a: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4</xdr:row>
          <xdr:rowOff>38100</xdr:rowOff>
        </xdr:from>
        <xdr:to>
          <xdr:col>3</xdr:col>
          <xdr:colOff>19050</xdr:colOff>
          <xdr:row>5</xdr:row>
          <xdr:rowOff>57150</xdr:rowOff>
        </xdr:to>
        <xdr:sp macro="" textlink="">
          <xdr:nvSpPr>
            <xdr:cNvPr id="226305" name="Check Box 1" hidden="1">
              <a:extLst>
                <a:ext uri="{63B3BB69-23CF-44E3-9099-C40C66FF867C}">
                  <a14:compatExt spid="_x0000_s226305"/>
                </a:ext>
                <a:ext uri="{FF2B5EF4-FFF2-40B4-BE49-F238E27FC236}">
                  <a16:creationId xmlns:a16="http://schemas.microsoft.com/office/drawing/2014/main" id="{00000000-0008-0000-5800-0000017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38100</xdr:rowOff>
        </xdr:from>
        <xdr:to>
          <xdr:col>4</xdr:col>
          <xdr:colOff>333375</xdr:colOff>
          <xdr:row>5</xdr:row>
          <xdr:rowOff>57150</xdr:rowOff>
        </xdr:to>
        <xdr:sp macro="" textlink="">
          <xdr:nvSpPr>
            <xdr:cNvPr id="226306" name="Check Box 2" hidden="1">
              <a:extLst>
                <a:ext uri="{63B3BB69-23CF-44E3-9099-C40C66FF867C}">
                  <a14:compatExt spid="_x0000_s226306"/>
                </a:ext>
                <a:ext uri="{FF2B5EF4-FFF2-40B4-BE49-F238E27FC236}">
                  <a16:creationId xmlns:a16="http://schemas.microsoft.com/office/drawing/2014/main" id="{00000000-0008-0000-5800-0000027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Lucro Presumido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4</xdr:row>
          <xdr:rowOff>38100</xdr:rowOff>
        </xdr:from>
        <xdr:to>
          <xdr:col>5</xdr:col>
          <xdr:colOff>762000</xdr:colOff>
          <xdr:row>5</xdr:row>
          <xdr:rowOff>57150</xdr:rowOff>
        </xdr:to>
        <xdr:sp macro="" textlink="">
          <xdr:nvSpPr>
            <xdr:cNvPr id="226307" name="Check Box 3" hidden="1">
              <a:extLst>
                <a:ext uri="{63B3BB69-23CF-44E3-9099-C40C66FF867C}">
                  <a14:compatExt spid="_x0000_s226307"/>
                </a:ext>
                <a:ext uri="{FF2B5EF4-FFF2-40B4-BE49-F238E27FC236}">
                  <a16:creationId xmlns:a16="http://schemas.microsoft.com/office/drawing/2014/main" id="{00000000-0008-0000-5800-0000037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Simples Nacional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47625</xdr:rowOff>
        </xdr:from>
        <xdr:to>
          <xdr:col>16</xdr:col>
          <xdr:colOff>485775</xdr:colOff>
          <xdr:row>24</xdr:row>
          <xdr:rowOff>19050</xdr:rowOff>
        </xdr:to>
        <xdr:sp macro="" textlink="">
          <xdr:nvSpPr>
            <xdr:cNvPr id="226308" name="Group Box 4" hidden="1">
              <a:extLst>
                <a:ext uri="{63B3BB69-23CF-44E3-9099-C40C66FF867C}">
                  <a14:compatExt spid="_x0000_s226308"/>
                </a:ext>
                <a:ext uri="{FF2B5EF4-FFF2-40B4-BE49-F238E27FC236}">
                  <a16:creationId xmlns:a16="http://schemas.microsoft.com/office/drawing/2014/main" id="{00000000-0008-0000-5800-00000474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Impostos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xdr:row>
          <xdr:rowOff>104775</xdr:rowOff>
        </xdr:from>
        <xdr:to>
          <xdr:col>16</xdr:col>
          <xdr:colOff>485775</xdr:colOff>
          <xdr:row>17</xdr:row>
          <xdr:rowOff>38100</xdr:rowOff>
        </xdr:to>
        <xdr:sp macro="" textlink="">
          <xdr:nvSpPr>
            <xdr:cNvPr id="226309" name="Group Box 5" hidden="1">
              <a:extLst>
                <a:ext uri="{63B3BB69-23CF-44E3-9099-C40C66FF867C}">
                  <a14:compatExt spid="_x0000_s226309"/>
                </a:ext>
                <a:ext uri="{FF2B5EF4-FFF2-40B4-BE49-F238E27FC236}">
                  <a16:creationId xmlns:a16="http://schemas.microsoft.com/office/drawing/2014/main" id="{00000000-0008-0000-5800-00000574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Gráfico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38100</xdr:rowOff>
        </xdr:from>
        <xdr:to>
          <xdr:col>16</xdr:col>
          <xdr:colOff>485775</xdr:colOff>
          <xdr:row>33</xdr:row>
          <xdr:rowOff>152400</xdr:rowOff>
        </xdr:to>
        <xdr:sp macro="" textlink="">
          <xdr:nvSpPr>
            <xdr:cNvPr id="226310" name="Group Box 6" hidden="1">
              <a:extLst>
                <a:ext uri="{63B3BB69-23CF-44E3-9099-C40C66FF867C}">
                  <a14:compatExt spid="_x0000_s226310"/>
                </a:ext>
                <a:ext uri="{FF2B5EF4-FFF2-40B4-BE49-F238E27FC236}">
                  <a16:creationId xmlns:a16="http://schemas.microsoft.com/office/drawing/2014/main" id="{00000000-0008-0000-5800-00000674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Análise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24</xdr:row>
          <xdr:rowOff>38100</xdr:rowOff>
        </xdr:from>
        <xdr:to>
          <xdr:col>16</xdr:col>
          <xdr:colOff>485775</xdr:colOff>
          <xdr:row>33</xdr:row>
          <xdr:rowOff>152400</xdr:rowOff>
        </xdr:to>
        <xdr:sp macro="" textlink="">
          <xdr:nvSpPr>
            <xdr:cNvPr id="226311" name="Group Box 7" hidden="1">
              <a:extLst>
                <a:ext uri="{63B3BB69-23CF-44E3-9099-C40C66FF867C}">
                  <a14:compatExt spid="_x0000_s226311"/>
                </a:ext>
                <a:ext uri="{FF2B5EF4-FFF2-40B4-BE49-F238E27FC236}">
                  <a16:creationId xmlns:a16="http://schemas.microsoft.com/office/drawing/2014/main" id="{00000000-0008-0000-5800-00000774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Lucro em relação ao faturamento</a:t>
              </a:r>
            </a:p>
          </xdr:txBody>
        </xdr:sp>
        <xdr:clientData/>
      </xdr:twoCellAnchor>
    </mc:Choice>
    <mc:Fallback/>
  </mc:AlternateContent>
  <xdr:twoCellAnchor>
    <xdr:from>
      <xdr:col>2</xdr:col>
      <xdr:colOff>180975</xdr:colOff>
      <xdr:row>25</xdr:row>
      <xdr:rowOff>28574</xdr:rowOff>
    </xdr:from>
    <xdr:to>
      <xdr:col>11</xdr:col>
      <xdr:colOff>571500</xdr:colOff>
      <xdr:row>32</xdr:row>
      <xdr:rowOff>133349</xdr:rowOff>
    </xdr:to>
    <xdr:sp macro="" textlink="">
      <xdr:nvSpPr>
        <xdr:cNvPr id="27" name="Retângulo 26">
          <a:extLst>
            <a:ext uri="{FF2B5EF4-FFF2-40B4-BE49-F238E27FC236}">
              <a16:creationId xmlns:a16="http://schemas.microsoft.com/office/drawing/2014/main" id="{00000000-0008-0000-5800-00001B000000}"/>
            </a:ext>
          </a:extLst>
        </xdr:cNvPr>
        <xdr:cNvSpPr/>
      </xdr:nvSpPr>
      <xdr:spPr>
        <a:xfrm>
          <a:off x="409575" y="4657724"/>
          <a:ext cx="8058150" cy="1438275"/>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000">
              <a:solidFill>
                <a:schemeClr val="tx1">
                  <a:lumMod val="65000"/>
                  <a:lumOff val="35000"/>
                </a:schemeClr>
              </a:solidFill>
            </a:rPr>
            <a:t>Esta área demonstra o valor apurado de impostos totais para</a:t>
          </a:r>
          <a:r>
            <a:rPr lang="pt-BR" sz="1000" baseline="0">
              <a:solidFill>
                <a:schemeClr val="tx1">
                  <a:lumMod val="65000"/>
                  <a:lumOff val="35000"/>
                </a:schemeClr>
              </a:solidFill>
            </a:rPr>
            <a:t> cada um dos regimes tributários:</a:t>
          </a:r>
        </a:p>
        <a:p>
          <a:pPr algn="l"/>
          <a:r>
            <a:rPr lang="pt-BR" sz="1000" baseline="0">
              <a:solidFill>
                <a:schemeClr val="tx1">
                  <a:lumMod val="65000"/>
                  <a:lumOff val="35000"/>
                </a:schemeClr>
              </a:solidFill>
            </a:rPr>
            <a:t>- Lucro Real</a:t>
          </a:r>
        </a:p>
        <a:p>
          <a:pPr algn="l"/>
          <a:r>
            <a:rPr lang="pt-BR" sz="1000" baseline="0">
              <a:solidFill>
                <a:schemeClr val="tx1">
                  <a:lumMod val="65000"/>
                  <a:lumOff val="35000"/>
                </a:schemeClr>
              </a:solidFill>
            </a:rPr>
            <a:t>- Lucro Presumido</a:t>
          </a:r>
        </a:p>
        <a:p>
          <a:pPr algn="l"/>
          <a:r>
            <a:rPr lang="pt-BR" sz="1000" baseline="0">
              <a:solidFill>
                <a:schemeClr val="tx1">
                  <a:lumMod val="65000"/>
                  <a:lumOff val="35000"/>
                </a:schemeClr>
              </a:solidFill>
            </a:rPr>
            <a:t>- Simples Nacional</a:t>
          </a:r>
        </a:p>
        <a:p>
          <a:pPr algn="l"/>
          <a:r>
            <a:rPr lang="pt-BR" sz="1000" baseline="0">
              <a:solidFill>
                <a:schemeClr val="tx1">
                  <a:lumMod val="65000"/>
                  <a:lumOff val="35000"/>
                </a:schemeClr>
              </a:solidFill>
            </a:rPr>
            <a:t>- Pessoa Física</a:t>
          </a:r>
        </a:p>
        <a:p>
          <a:pPr algn="l"/>
          <a:endParaRPr lang="pt-BR" sz="1000" baseline="0">
            <a:solidFill>
              <a:schemeClr val="tx1">
                <a:lumMod val="65000"/>
                <a:lumOff val="35000"/>
              </a:schemeClr>
            </a:solidFill>
          </a:endParaRPr>
        </a:p>
        <a:p>
          <a:pPr algn="l"/>
          <a:r>
            <a:rPr lang="pt-BR" sz="1000" baseline="0">
              <a:solidFill>
                <a:schemeClr val="tx1">
                  <a:lumMod val="65000"/>
                  <a:lumOff val="35000"/>
                </a:schemeClr>
              </a:solidFill>
            </a:rPr>
            <a:t>É extremamente importante o preenchimento correto na planilha, afim de evitar que informações saiam erradas e sejam tomadas decisões equivocadas. Vale atenção a análise na Demonstração de Resultado, Impostos totais, margem, etc.</a:t>
          </a:r>
          <a:endParaRPr lang="pt-BR" sz="1000">
            <a:solidFill>
              <a:schemeClr val="tx1">
                <a:lumMod val="65000"/>
                <a:lumOff val="3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66675</xdr:colOff>
          <xdr:row>4</xdr:row>
          <xdr:rowOff>38100</xdr:rowOff>
        </xdr:from>
        <xdr:to>
          <xdr:col>7</xdr:col>
          <xdr:colOff>323850</xdr:colOff>
          <xdr:row>5</xdr:row>
          <xdr:rowOff>57150</xdr:rowOff>
        </xdr:to>
        <xdr:sp macro="" textlink="">
          <xdr:nvSpPr>
            <xdr:cNvPr id="226312" name="Check Box 8" hidden="1">
              <a:extLst>
                <a:ext uri="{63B3BB69-23CF-44E3-9099-C40C66FF867C}">
                  <a14:compatExt spid="_x0000_s226312"/>
                </a:ext>
                <a:ext uri="{FF2B5EF4-FFF2-40B4-BE49-F238E27FC236}">
                  <a16:creationId xmlns:a16="http://schemas.microsoft.com/office/drawing/2014/main" id="{00000000-0008-0000-5800-0000087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Pessoa Física</a:t>
              </a:r>
            </a:p>
          </xdr:txBody>
        </xdr:sp>
        <xdr:clientData/>
      </xdr:twoCellAnchor>
    </mc:Choice>
    <mc:Fallback/>
  </mc:AlternateContent>
</xdr:wsDr>
</file>

<file path=xl/drawings/drawing68.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289425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59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314325</xdr:colOff>
      <xdr:row>0</xdr:row>
      <xdr:rowOff>85725</xdr:rowOff>
    </xdr:from>
    <xdr:to>
      <xdr:col>4</xdr:col>
      <xdr:colOff>146550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59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171450</xdr:colOff>
      <xdr:row>0</xdr:row>
      <xdr:rowOff>85725</xdr:rowOff>
    </xdr:from>
    <xdr:to>
      <xdr:col>6</xdr:col>
      <xdr:colOff>356100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59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1485900</xdr:colOff>
      <xdr:row>0</xdr:row>
      <xdr:rowOff>85725</xdr:rowOff>
    </xdr:from>
    <xdr:to>
      <xdr:col>7</xdr:col>
      <xdr:colOff>518025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59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542925</xdr:colOff>
      <xdr:row>0</xdr:row>
      <xdr:rowOff>85725</xdr:rowOff>
    </xdr:from>
    <xdr:to>
      <xdr:col>8</xdr:col>
      <xdr:colOff>375150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59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400050</xdr:colOff>
      <xdr:row>0</xdr:row>
      <xdr:rowOff>85725</xdr:rowOff>
    </xdr:from>
    <xdr:to>
      <xdr:col>10</xdr:col>
      <xdr:colOff>584700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59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7</xdr:col>
      <xdr:colOff>733425</xdr:colOff>
      <xdr:row>0</xdr:row>
      <xdr:rowOff>371475</xdr:rowOff>
    </xdr:from>
    <xdr:to>
      <xdr:col>8</xdr:col>
      <xdr:colOff>205650</xdr:colOff>
      <xdr:row>0</xdr:row>
      <xdr:rowOff>388425</xdr:rowOff>
    </xdr:to>
    <xdr:sp macro="" textlink="">
      <xdr:nvSpPr>
        <xdr:cNvPr id="8" name="Retângulo 7">
          <a:extLst>
            <a:ext uri="{FF2B5EF4-FFF2-40B4-BE49-F238E27FC236}">
              <a16:creationId xmlns:a16="http://schemas.microsoft.com/office/drawing/2014/main" id="{00000000-0008-0000-59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381000</xdr:colOff>
      <xdr:row>0</xdr:row>
      <xdr:rowOff>85725</xdr:rowOff>
    </xdr:from>
    <xdr:to>
      <xdr:col>6</xdr:col>
      <xdr:colOff>1461000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59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59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Mensal</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59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9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9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9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1838325</xdr:colOff>
      <xdr:row>1</xdr:row>
      <xdr:rowOff>142875</xdr:rowOff>
    </xdr:from>
    <xdr:to>
      <xdr:col>3</xdr:col>
      <xdr:colOff>870450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59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Anual</a:t>
          </a:r>
        </a:p>
      </xdr:txBody>
    </xdr:sp>
    <xdr:clientData/>
  </xdr:twoCellAnchor>
  <xdr:twoCellAnchor editAs="absolute">
    <xdr:from>
      <xdr:col>3</xdr:col>
      <xdr:colOff>885825</xdr:colOff>
      <xdr:row>1</xdr:row>
      <xdr:rowOff>142875</xdr:rowOff>
    </xdr:from>
    <xdr:to>
      <xdr:col>5</xdr:col>
      <xdr:colOff>3675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5900-000010000000}"/>
            </a:ext>
          </a:extLst>
        </xdr:cNvPr>
        <xdr:cNvSpPr/>
      </xdr:nvSpPr>
      <xdr:spPr>
        <a:xfrm>
          <a:off x="3162300"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Estrutura</a:t>
          </a:r>
        </a:p>
      </xdr:txBody>
    </xdr:sp>
    <xdr:clientData/>
  </xdr:twoCellAnchor>
  <xdr:twoCellAnchor editAs="absolute">
    <xdr:from>
      <xdr:col>5</xdr:col>
      <xdr:colOff>19050</xdr:colOff>
      <xdr:row>1</xdr:row>
      <xdr:rowOff>142875</xdr:rowOff>
    </xdr:from>
    <xdr:to>
      <xdr:col>6</xdr:col>
      <xdr:colOff>918075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5900-000011000000}"/>
            </a:ext>
          </a:extLst>
        </xdr:cNvPr>
        <xdr:cNvSpPr/>
      </xdr:nvSpPr>
      <xdr:spPr>
        <a:xfrm>
          <a:off x="425767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Simulação</a:t>
          </a:r>
        </a:p>
      </xdr:txBody>
    </xdr:sp>
    <xdr:clientData/>
  </xdr:twoCellAnchor>
  <xdr:twoCellAnchor editAs="oneCell">
    <xdr:from>
      <xdr:col>2</xdr:col>
      <xdr:colOff>57150</xdr:colOff>
      <xdr:row>3</xdr:row>
      <xdr:rowOff>19050</xdr:rowOff>
    </xdr:from>
    <xdr:to>
      <xdr:col>2</xdr:col>
      <xdr:colOff>417150</xdr:colOff>
      <xdr:row>3</xdr:row>
      <xdr:rowOff>379050</xdr:rowOff>
    </xdr:to>
    <xdr:pic>
      <xdr:nvPicPr>
        <xdr:cNvPr id="19" name="Gráfico 18" descr="Apresentação com gráfico de barras">
          <a:extLst>
            <a:ext uri="{FF2B5EF4-FFF2-40B4-BE49-F238E27FC236}">
              <a16:creationId xmlns:a16="http://schemas.microsoft.com/office/drawing/2014/main" id="{00000000-0008-0000-5900-000013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85750" y="1219200"/>
          <a:ext cx="360000" cy="360000"/>
        </a:xfrm>
        <a:prstGeom prst="rect">
          <a:avLst/>
        </a:prstGeom>
      </xdr:spPr>
    </xdr:pic>
    <xdr:clientData/>
  </xdr:twoCellAnchor>
  <xdr:oneCellAnchor>
    <xdr:from>
      <xdr:col>6</xdr:col>
      <xdr:colOff>57150</xdr:colOff>
      <xdr:row>3</xdr:row>
      <xdr:rowOff>19050</xdr:rowOff>
    </xdr:from>
    <xdr:ext cx="360000" cy="360000"/>
    <xdr:pic>
      <xdr:nvPicPr>
        <xdr:cNvPr id="20" name="Gráfico 19" descr="Apresentação com gráfico de barras">
          <a:extLst>
            <a:ext uri="{FF2B5EF4-FFF2-40B4-BE49-F238E27FC236}">
              <a16:creationId xmlns:a16="http://schemas.microsoft.com/office/drawing/2014/main" id="{00000000-0008-0000-5900-000014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476750" y="1219200"/>
          <a:ext cx="360000" cy="360000"/>
        </a:xfrm>
        <a:prstGeom prst="rect">
          <a:avLst/>
        </a:prstGeom>
      </xdr:spPr>
    </xdr:pic>
    <xdr:clientData/>
  </xdr:oneCellAnchor>
  <xdr:oneCellAnchor>
    <xdr:from>
      <xdr:col>10</xdr:col>
      <xdr:colOff>57150</xdr:colOff>
      <xdr:row>3</xdr:row>
      <xdr:rowOff>19050</xdr:rowOff>
    </xdr:from>
    <xdr:ext cx="360000" cy="360000"/>
    <xdr:pic>
      <xdr:nvPicPr>
        <xdr:cNvPr id="21" name="Gráfico 20" descr="Apresentação com gráfico de barras">
          <a:extLst>
            <a:ext uri="{FF2B5EF4-FFF2-40B4-BE49-F238E27FC236}">
              <a16:creationId xmlns:a16="http://schemas.microsoft.com/office/drawing/2014/main" id="{00000000-0008-0000-5900-000015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667750" y="1219200"/>
          <a:ext cx="360000" cy="360000"/>
        </a:xfrm>
        <a:prstGeom prst="rect">
          <a:avLst/>
        </a:prstGeom>
      </xdr:spPr>
    </xdr:pic>
    <xdr:clientData/>
  </xdr:oneCellAnchor>
</xdr:wsDr>
</file>

<file path=xl/drawings/drawing69.xml><?xml version="1.0" encoding="utf-8"?>
<xdr:wsDr xmlns:xdr="http://schemas.openxmlformats.org/drawingml/2006/spreadsheetDrawing" xmlns:a="http://schemas.openxmlformats.org/drawingml/2006/main">
  <xdr:twoCellAnchor editAs="absolute">
    <xdr:from>
      <xdr:col>2</xdr:col>
      <xdr:colOff>1257300</xdr:colOff>
      <xdr:row>0</xdr:row>
      <xdr:rowOff>85725</xdr:rowOff>
    </xdr:from>
    <xdr:to>
      <xdr:col>3</xdr:col>
      <xdr:colOff>289425</xdr:colOff>
      <xdr:row>0</xdr:row>
      <xdr:rowOff>373725</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0000000-0008-0000-5A00-000002000000}"/>
            </a:ext>
          </a:extLst>
        </xdr:cNvPr>
        <xdr:cNvSpPr/>
      </xdr:nvSpPr>
      <xdr:spPr>
        <a:xfrm>
          <a:off x="14859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Início</a:t>
          </a:r>
        </a:p>
      </xdr:txBody>
    </xdr:sp>
    <xdr:clientData/>
  </xdr:twoCellAnchor>
  <xdr:twoCellAnchor editAs="absolute">
    <xdr:from>
      <xdr:col>3</xdr:col>
      <xdr:colOff>314325</xdr:colOff>
      <xdr:row>0</xdr:row>
      <xdr:rowOff>85725</xdr:rowOff>
    </xdr:from>
    <xdr:to>
      <xdr:col>4</xdr:col>
      <xdr:colOff>146550</xdr:colOff>
      <xdr:row>0</xdr:row>
      <xdr:rowOff>373725</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5A00-000003000000}"/>
            </a:ext>
          </a:extLst>
        </xdr:cNvPr>
        <xdr:cNvSpPr/>
      </xdr:nvSpPr>
      <xdr:spPr>
        <a:xfrm>
          <a:off x="25908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Métricas</a:t>
          </a:r>
        </a:p>
      </xdr:txBody>
    </xdr:sp>
    <xdr:clientData/>
  </xdr:twoCellAnchor>
  <xdr:twoCellAnchor editAs="absolute">
    <xdr:from>
      <xdr:col>4</xdr:col>
      <xdr:colOff>171450</xdr:colOff>
      <xdr:row>0</xdr:row>
      <xdr:rowOff>85725</xdr:rowOff>
    </xdr:from>
    <xdr:to>
      <xdr:col>6</xdr:col>
      <xdr:colOff>356100</xdr:colOff>
      <xdr:row>0</xdr:row>
      <xdr:rowOff>373725</xdr:rowOff>
    </xdr:to>
    <xdr:sp macro="" textlink="">
      <xdr:nvSpPr>
        <xdr:cNvPr id="4" name="Retângulo 3">
          <a:hlinkClick xmlns:r="http://schemas.openxmlformats.org/officeDocument/2006/relationships" r:id="rId3"/>
          <a:extLst>
            <a:ext uri="{FF2B5EF4-FFF2-40B4-BE49-F238E27FC236}">
              <a16:creationId xmlns:a16="http://schemas.microsoft.com/office/drawing/2014/main" id="{00000000-0008-0000-5A00-000004000000}"/>
            </a:ext>
          </a:extLst>
        </xdr:cNvPr>
        <xdr:cNvSpPr/>
      </xdr:nvSpPr>
      <xdr:spPr>
        <a:xfrm>
          <a:off x="36957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Lançamentos</a:t>
          </a:r>
        </a:p>
      </xdr:txBody>
    </xdr:sp>
    <xdr:clientData/>
  </xdr:twoCellAnchor>
  <xdr:twoCellAnchor editAs="absolute">
    <xdr:from>
      <xdr:col>6</xdr:col>
      <xdr:colOff>1485900</xdr:colOff>
      <xdr:row>0</xdr:row>
      <xdr:rowOff>85725</xdr:rowOff>
    </xdr:from>
    <xdr:to>
      <xdr:col>7</xdr:col>
      <xdr:colOff>518025</xdr:colOff>
      <xdr:row>0</xdr:row>
      <xdr:rowOff>373725</xdr:rowOff>
    </xdr:to>
    <xdr:sp macro="" textlink="">
      <xdr:nvSpPr>
        <xdr:cNvPr id="5" name="Retângulo 4">
          <a:hlinkClick xmlns:r="http://schemas.openxmlformats.org/officeDocument/2006/relationships" r:id="rId4"/>
          <a:extLst>
            <a:ext uri="{FF2B5EF4-FFF2-40B4-BE49-F238E27FC236}">
              <a16:creationId xmlns:a16="http://schemas.microsoft.com/office/drawing/2014/main" id="{00000000-0008-0000-5A00-000005000000}"/>
            </a:ext>
          </a:extLst>
        </xdr:cNvPr>
        <xdr:cNvSpPr/>
      </xdr:nvSpPr>
      <xdr:spPr>
        <a:xfrm>
          <a:off x="59055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Relatórios</a:t>
          </a:r>
        </a:p>
      </xdr:txBody>
    </xdr:sp>
    <xdr:clientData/>
  </xdr:twoCellAnchor>
  <xdr:twoCellAnchor editAs="absolute">
    <xdr:from>
      <xdr:col>7</xdr:col>
      <xdr:colOff>542925</xdr:colOff>
      <xdr:row>0</xdr:row>
      <xdr:rowOff>85725</xdr:rowOff>
    </xdr:from>
    <xdr:to>
      <xdr:col>8</xdr:col>
      <xdr:colOff>375150</xdr:colOff>
      <xdr:row>0</xdr:row>
      <xdr:rowOff>373725</xdr:rowOff>
    </xdr:to>
    <xdr:sp macro="" textlink="">
      <xdr:nvSpPr>
        <xdr:cNvPr id="6" name="Retângulo 5">
          <a:hlinkClick xmlns:r="http://schemas.openxmlformats.org/officeDocument/2006/relationships" r:id="rId5"/>
          <a:extLst>
            <a:ext uri="{FF2B5EF4-FFF2-40B4-BE49-F238E27FC236}">
              <a16:creationId xmlns:a16="http://schemas.microsoft.com/office/drawing/2014/main" id="{00000000-0008-0000-5A00-000006000000}"/>
            </a:ext>
          </a:extLst>
        </xdr:cNvPr>
        <xdr:cNvSpPr/>
      </xdr:nvSpPr>
      <xdr:spPr>
        <a:xfrm>
          <a:off x="70104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Dashboard</a:t>
          </a:r>
        </a:p>
      </xdr:txBody>
    </xdr:sp>
    <xdr:clientData/>
  </xdr:twoCellAnchor>
  <xdr:twoCellAnchor editAs="absolute">
    <xdr:from>
      <xdr:col>8</xdr:col>
      <xdr:colOff>400050</xdr:colOff>
      <xdr:row>0</xdr:row>
      <xdr:rowOff>85725</xdr:rowOff>
    </xdr:from>
    <xdr:to>
      <xdr:col>10</xdr:col>
      <xdr:colOff>584700</xdr:colOff>
      <xdr:row>0</xdr:row>
      <xdr:rowOff>373725</xdr:rowOff>
    </xdr:to>
    <xdr:sp macro="" textlink="">
      <xdr:nvSpPr>
        <xdr:cNvPr id="7" name="Retângulo 6">
          <a:hlinkClick xmlns:r="http://schemas.openxmlformats.org/officeDocument/2006/relationships" r:id="rId6"/>
          <a:extLst>
            <a:ext uri="{FF2B5EF4-FFF2-40B4-BE49-F238E27FC236}">
              <a16:creationId xmlns:a16="http://schemas.microsoft.com/office/drawing/2014/main" id="{00000000-0008-0000-5A00-000007000000}"/>
            </a:ext>
          </a:extLst>
        </xdr:cNvPr>
        <xdr:cNvSpPr/>
      </xdr:nvSpPr>
      <xdr:spPr>
        <a:xfrm>
          <a:off x="81153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rgbClr val="33CCCC"/>
              </a:solidFill>
            </a:rPr>
            <a:t>Suporte</a:t>
          </a:r>
        </a:p>
      </xdr:txBody>
    </xdr:sp>
    <xdr:clientData/>
  </xdr:twoCellAnchor>
  <xdr:twoCellAnchor editAs="absolute">
    <xdr:from>
      <xdr:col>7</xdr:col>
      <xdr:colOff>733425</xdr:colOff>
      <xdr:row>0</xdr:row>
      <xdr:rowOff>371475</xdr:rowOff>
    </xdr:from>
    <xdr:to>
      <xdr:col>8</xdr:col>
      <xdr:colOff>205650</xdr:colOff>
      <xdr:row>0</xdr:row>
      <xdr:rowOff>388425</xdr:rowOff>
    </xdr:to>
    <xdr:sp macro="" textlink="">
      <xdr:nvSpPr>
        <xdr:cNvPr id="8" name="Retângulo 7">
          <a:extLst>
            <a:ext uri="{FF2B5EF4-FFF2-40B4-BE49-F238E27FC236}">
              <a16:creationId xmlns:a16="http://schemas.microsoft.com/office/drawing/2014/main" id="{00000000-0008-0000-5A00-000008000000}"/>
            </a:ext>
          </a:extLst>
        </xdr:cNvPr>
        <xdr:cNvSpPr/>
      </xdr:nvSpPr>
      <xdr:spPr>
        <a:xfrm>
          <a:off x="7200900" y="371475"/>
          <a:ext cx="720000" cy="16950"/>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6</xdr:col>
      <xdr:colOff>381000</xdr:colOff>
      <xdr:row>0</xdr:row>
      <xdr:rowOff>85725</xdr:rowOff>
    </xdr:from>
    <xdr:to>
      <xdr:col>6</xdr:col>
      <xdr:colOff>1461000</xdr:colOff>
      <xdr:row>0</xdr:row>
      <xdr:rowOff>373725</xdr:rowOff>
    </xdr:to>
    <xdr:sp macro="" textlink="">
      <xdr:nvSpPr>
        <xdr:cNvPr id="9" name="Retângulo 8">
          <a:hlinkClick xmlns:r="http://schemas.openxmlformats.org/officeDocument/2006/relationships" r:id="rId7"/>
          <a:extLst>
            <a:ext uri="{FF2B5EF4-FFF2-40B4-BE49-F238E27FC236}">
              <a16:creationId xmlns:a16="http://schemas.microsoft.com/office/drawing/2014/main" id="{00000000-0008-0000-5A00-000009000000}"/>
            </a:ext>
          </a:extLst>
        </xdr:cNvPr>
        <xdr:cNvSpPr/>
      </xdr:nvSpPr>
      <xdr:spPr>
        <a:xfrm>
          <a:off x="4800600" y="85725"/>
          <a:ext cx="1080000" cy="288000"/>
        </a:xfrm>
        <a:prstGeom prst="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t>Controles</a:t>
          </a:r>
        </a:p>
      </xdr:txBody>
    </xdr:sp>
    <xdr:clientData/>
  </xdr:twoCellAnchor>
  <xdr:twoCellAnchor editAs="absolute">
    <xdr:from>
      <xdr:col>2</xdr:col>
      <xdr:colOff>742950</xdr:colOff>
      <xdr:row>1</xdr:row>
      <xdr:rowOff>142875</xdr:rowOff>
    </xdr:from>
    <xdr:to>
      <xdr:col>2</xdr:col>
      <xdr:colOff>1822950</xdr:colOff>
      <xdr:row>2</xdr:row>
      <xdr:rowOff>13875</xdr:rowOff>
    </xdr:to>
    <xdr:sp macro="" textlink="">
      <xdr:nvSpPr>
        <xdr:cNvPr id="10" name="Retângulo 9">
          <a:hlinkClick xmlns:r="http://schemas.openxmlformats.org/officeDocument/2006/relationships" r:id="rId5"/>
          <a:extLst>
            <a:ext uri="{FF2B5EF4-FFF2-40B4-BE49-F238E27FC236}">
              <a16:creationId xmlns:a16="http://schemas.microsoft.com/office/drawing/2014/main" id="{00000000-0008-0000-5A00-00000A000000}"/>
            </a:ext>
          </a:extLst>
        </xdr:cNvPr>
        <xdr:cNvSpPr/>
      </xdr:nvSpPr>
      <xdr:spPr>
        <a:xfrm>
          <a:off x="97155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Mensal</a:t>
          </a:r>
        </a:p>
      </xdr:txBody>
    </xdr:sp>
    <xdr:clientData/>
  </xdr:twoCellAnchor>
  <xdr:twoCellAnchor editAs="oneCell">
    <xdr:from>
      <xdr:col>0</xdr:col>
      <xdr:colOff>113929</xdr:colOff>
      <xdr:row>0</xdr:row>
      <xdr:rowOff>0</xdr:rowOff>
    </xdr:from>
    <xdr:to>
      <xdr:col>2</xdr:col>
      <xdr:colOff>788359</xdr:colOff>
      <xdr:row>0</xdr:row>
      <xdr:rowOff>428625</xdr:rowOff>
    </xdr:to>
    <xdr:grpSp>
      <xdr:nvGrpSpPr>
        <xdr:cNvPr id="11" name="Agrupar 10">
          <a:extLst>
            <a:ext uri="{FF2B5EF4-FFF2-40B4-BE49-F238E27FC236}">
              <a16:creationId xmlns:a16="http://schemas.microsoft.com/office/drawing/2014/main" id="{00000000-0008-0000-5A00-00000B000000}"/>
            </a:ext>
          </a:extLst>
        </xdr:cNvPr>
        <xdr:cNvGrpSpPr/>
      </xdr:nvGrpSpPr>
      <xdr:grpSpPr>
        <a:xfrm>
          <a:off x="113929" y="0"/>
          <a:ext cx="903030" cy="428625"/>
          <a:chOff x="142504" y="66675"/>
          <a:chExt cx="903030" cy="534208"/>
        </a:xfrm>
      </xdr:grpSpPr>
      <xdr:sp macro="" textlink="">
        <xdr:nvSpPr>
          <xdr:cNvPr id="12" name="CaixaDeTexto 11">
            <a:extLst>
              <a:ext uri="{FF2B5EF4-FFF2-40B4-BE49-F238E27FC236}">
                <a16:creationId xmlns:a16="http://schemas.microsoft.com/office/drawing/2014/main" id="{00000000-0008-0000-5A00-00000C000000}"/>
              </a:ext>
            </a:extLst>
          </xdr:cNvPr>
          <xdr:cNvSpPr txBox="1"/>
        </xdr:nvSpPr>
        <xdr:spPr>
          <a:xfrm>
            <a:off x="247239" y="66675"/>
            <a:ext cx="798295" cy="5342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600" baseline="0">
                <a:solidFill>
                  <a:srgbClr val="00ACA8"/>
                </a:solidFill>
                <a:latin typeface="Bell MT" panose="02020503060305020303" pitchFamily="18" charset="0"/>
                <a:ea typeface="Arial Unicode MS" panose="020B0604020202020204" pitchFamily="34" charset="-128"/>
                <a:cs typeface="Arial Unicode MS" panose="020B0604020202020204" pitchFamily="34" charset="-128"/>
              </a:rPr>
              <a:t>on</a:t>
            </a:r>
            <a:r>
              <a:rPr lang="pt-BR" sz="1400" baseline="0">
                <a:solidFill>
                  <a:schemeClr val="bg1">
                    <a:lumMod val="85000"/>
                  </a:schemeClr>
                </a:solidFill>
                <a:latin typeface="Californian FB" panose="0207040306080B030204" pitchFamily="18" charset="0"/>
                <a:ea typeface="Arial Unicode MS" panose="020B0604020202020204" pitchFamily="34" charset="-128"/>
                <a:cs typeface="Arial Unicode MS" panose="020B0604020202020204" pitchFamily="34" charset="-128"/>
              </a:rPr>
              <a:t>side </a:t>
            </a:r>
          </a:p>
          <a:p>
            <a:r>
              <a:rPr lang="pt-BR" sz="5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rPr>
              <a:t>Corporation</a:t>
            </a:r>
            <a:endParaRPr lang="pt-BR" sz="1400" b="1">
              <a:solidFill>
                <a:schemeClr val="bg1">
                  <a:lumMod val="85000"/>
                </a:schemeClr>
              </a:solidFill>
              <a:latin typeface="Microsoft JhengHei" panose="020B0604030504040204" pitchFamily="34" charset="-120"/>
              <a:ea typeface="Microsoft JhengHei" panose="020B0604030504040204" pitchFamily="34" charset="-120"/>
              <a:cs typeface="Raavi" panose="020B0502040204020203" pitchFamily="34" charset="0"/>
            </a:endParaRPr>
          </a:p>
        </xdr:txBody>
      </xdr:sp>
      <xdr:sp macro="" textlink="">
        <xdr:nvSpPr>
          <xdr:cNvPr id="13" name="Meio-quadro 12">
            <a:extLst>
              <a:ext uri="{FF2B5EF4-FFF2-40B4-BE49-F238E27FC236}">
                <a16:creationId xmlns:a16="http://schemas.microsoft.com/office/drawing/2014/main" id="{00000000-0008-0000-5A00-00000D000000}"/>
              </a:ext>
            </a:extLst>
          </xdr:cNvPr>
          <xdr:cNvSpPr/>
        </xdr:nvSpPr>
        <xdr:spPr>
          <a:xfrm rot="19006200">
            <a:off x="218772" y="328420"/>
            <a:ext cx="108000" cy="107999"/>
          </a:xfrm>
          <a:prstGeom prst="halfFrame">
            <a:avLst>
              <a:gd name="adj1" fmla="val 16166"/>
              <a:gd name="adj2" fmla="val 8695"/>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sp macro="" textlink="">
        <xdr:nvSpPr>
          <xdr:cNvPr id="14" name="Meio-quadro 13">
            <a:extLst>
              <a:ext uri="{FF2B5EF4-FFF2-40B4-BE49-F238E27FC236}">
                <a16:creationId xmlns:a16="http://schemas.microsoft.com/office/drawing/2014/main" id="{00000000-0008-0000-5A00-00000E000000}"/>
              </a:ext>
            </a:extLst>
          </xdr:cNvPr>
          <xdr:cNvSpPr/>
        </xdr:nvSpPr>
        <xdr:spPr>
          <a:xfrm rot="8219073">
            <a:off x="142504" y="211056"/>
            <a:ext cx="108000" cy="107999"/>
          </a:xfrm>
          <a:prstGeom prst="halfFrame">
            <a:avLst>
              <a:gd name="adj1" fmla="val 16166"/>
              <a:gd name="adj2" fmla="val 8695"/>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tx1"/>
              </a:solidFill>
            </a:endParaRPr>
          </a:p>
        </xdr:txBody>
      </xdr:sp>
    </xdr:grpSp>
    <xdr:clientData/>
  </xdr:twoCellAnchor>
  <xdr:twoCellAnchor editAs="absolute">
    <xdr:from>
      <xdr:col>2</xdr:col>
      <xdr:colOff>1838325</xdr:colOff>
      <xdr:row>1</xdr:row>
      <xdr:rowOff>142875</xdr:rowOff>
    </xdr:from>
    <xdr:to>
      <xdr:col>3</xdr:col>
      <xdr:colOff>870450</xdr:colOff>
      <xdr:row>2</xdr:row>
      <xdr:rowOff>13875</xdr:rowOff>
    </xdr:to>
    <xdr:sp macro="" textlink="">
      <xdr:nvSpPr>
        <xdr:cNvPr id="15" name="Retângulo 14">
          <a:hlinkClick xmlns:r="http://schemas.openxmlformats.org/officeDocument/2006/relationships" r:id="rId8"/>
          <a:extLst>
            <a:ext uri="{FF2B5EF4-FFF2-40B4-BE49-F238E27FC236}">
              <a16:creationId xmlns:a16="http://schemas.microsoft.com/office/drawing/2014/main" id="{00000000-0008-0000-5A00-00000F000000}"/>
            </a:ext>
          </a:extLst>
        </xdr:cNvPr>
        <xdr:cNvSpPr/>
      </xdr:nvSpPr>
      <xdr:spPr>
        <a:xfrm>
          <a:off x="2066925"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Anual</a:t>
          </a:r>
        </a:p>
      </xdr:txBody>
    </xdr:sp>
    <xdr:clientData/>
  </xdr:twoCellAnchor>
  <xdr:twoCellAnchor editAs="absolute">
    <xdr:from>
      <xdr:col>3</xdr:col>
      <xdr:colOff>885825</xdr:colOff>
      <xdr:row>1</xdr:row>
      <xdr:rowOff>142875</xdr:rowOff>
    </xdr:from>
    <xdr:to>
      <xdr:col>5</xdr:col>
      <xdr:colOff>3675</xdr:colOff>
      <xdr:row>2</xdr:row>
      <xdr:rowOff>13875</xdr:rowOff>
    </xdr:to>
    <xdr:sp macro="" textlink="">
      <xdr:nvSpPr>
        <xdr:cNvPr id="16" name="Retângulo 15">
          <a:hlinkClick xmlns:r="http://schemas.openxmlformats.org/officeDocument/2006/relationships" r:id="rId9"/>
          <a:extLst>
            <a:ext uri="{FF2B5EF4-FFF2-40B4-BE49-F238E27FC236}">
              <a16:creationId xmlns:a16="http://schemas.microsoft.com/office/drawing/2014/main" id="{00000000-0008-0000-5A00-000010000000}"/>
            </a:ext>
          </a:extLst>
        </xdr:cNvPr>
        <xdr:cNvSpPr/>
      </xdr:nvSpPr>
      <xdr:spPr>
        <a:xfrm>
          <a:off x="3162300" y="581025"/>
          <a:ext cx="1080000" cy="25200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bg1"/>
              </a:solidFill>
            </a:rPr>
            <a:t>Estrutura</a:t>
          </a:r>
        </a:p>
      </xdr:txBody>
    </xdr:sp>
    <xdr:clientData/>
  </xdr:twoCellAnchor>
  <xdr:twoCellAnchor editAs="absolute">
    <xdr:from>
      <xdr:col>5</xdr:col>
      <xdr:colOff>19050</xdr:colOff>
      <xdr:row>1</xdr:row>
      <xdr:rowOff>142875</xdr:rowOff>
    </xdr:from>
    <xdr:to>
      <xdr:col>6</xdr:col>
      <xdr:colOff>918075</xdr:colOff>
      <xdr:row>2</xdr:row>
      <xdr:rowOff>13875</xdr:rowOff>
    </xdr:to>
    <xdr:sp macro="" textlink="">
      <xdr:nvSpPr>
        <xdr:cNvPr id="17" name="Retângulo 16">
          <a:hlinkClick xmlns:r="http://schemas.openxmlformats.org/officeDocument/2006/relationships" r:id="rId10"/>
          <a:extLst>
            <a:ext uri="{FF2B5EF4-FFF2-40B4-BE49-F238E27FC236}">
              <a16:creationId xmlns:a16="http://schemas.microsoft.com/office/drawing/2014/main" id="{00000000-0008-0000-5A00-000011000000}"/>
            </a:ext>
          </a:extLst>
        </xdr:cNvPr>
        <xdr:cNvSpPr/>
      </xdr:nvSpPr>
      <xdr:spPr>
        <a:xfrm>
          <a:off x="4257675" y="581025"/>
          <a:ext cx="1080000" cy="252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0">
              <a:solidFill>
                <a:schemeClr val="tx1"/>
              </a:solidFill>
            </a:rPr>
            <a:t>Simulação</a:t>
          </a:r>
        </a:p>
      </xdr:txBody>
    </xdr:sp>
    <xdr:clientData/>
  </xdr:twoCellAnchor>
  <xdr:twoCellAnchor editAs="oneCell">
    <xdr:from>
      <xdr:col>2</xdr:col>
      <xdr:colOff>47626</xdr:colOff>
      <xdr:row>5</xdr:row>
      <xdr:rowOff>9526</xdr:rowOff>
    </xdr:from>
    <xdr:to>
      <xdr:col>2</xdr:col>
      <xdr:colOff>407626</xdr:colOff>
      <xdr:row>5</xdr:row>
      <xdr:rowOff>369526</xdr:rowOff>
    </xdr:to>
    <xdr:pic>
      <xdr:nvPicPr>
        <xdr:cNvPr id="23" name="Gráfico 22" descr="Pesquisar">
          <a:extLst>
            <a:ext uri="{FF2B5EF4-FFF2-40B4-BE49-F238E27FC236}">
              <a16:creationId xmlns:a16="http://schemas.microsoft.com/office/drawing/2014/main" id="{00000000-0008-0000-5A00-000017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76226" y="1762126"/>
          <a:ext cx="360000" cy="360000"/>
        </a:xfrm>
        <a:prstGeom prst="rect">
          <a:avLst/>
        </a:prstGeom>
      </xdr:spPr>
    </xdr:pic>
    <xdr:clientData/>
  </xdr:twoCellAnchor>
  <xdr:oneCellAnchor>
    <xdr:from>
      <xdr:col>6</xdr:col>
      <xdr:colOff>47626</xdr:colOff>
      <xdr:row>5</xdr:row>
      <xdr:rowOff>9526</xdr:rowOff>
    </xdr:from>
    <xdr:ext cx="360000" cy="360000"/>
    <xdr:pic>
      <xdr:nvPicPr>
        <xdr:cNvPr id="27" name="Gráfico 26" descr="Pesquisar">
          <a:extLst>
            <a:ext uri="{FF2B5EF4-FFF2-40B4-BE49-F238E27FC236}">
              <a16:creationId xmlns:a16="http://schemas.microsoft.com/office/drawing/2014/main" id="{00000000-0008-0000-5A00-00001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467226" y="1762126"/>
          <a:ext cx="360000" cy="360000"/>
        </a:xfrm>
        <a:prstGeom prst="rect">
          <a:avLst/>
        </a:prstGeom>
      </xdr:spPr>
    </xdr:pic>
    <xdr:clientData/>
  </xdr:oneCellAnchor>
  <xdr:oneCellAnchor>
    <xdr:from>
      <xdr:col>10</xdr:col>
      <xdr:colOff>47626</xdr:colOff>
      <xdr:row>5</xdr:row>
      <xdr:rowOff>9526</xdr:rowOff>
    </xdr:from>
    <xdr:ext cx="360000" cy="360000"/>
    <xdr:pic>
      <xdr:nvPicPr>
        <xdr:cNvPr id="33" name="Gráfico 32" descr="Pesquisar">
          <a:extLst>
            <a:ext uri="{FF2B5EF4-FFF2-40B4-BE49-F238E27FC236}">
              <a16:creationId xmlns:a16="http://schemas.microsoft.com/office/drawing/2014/main" id="{00000000-0008-0000-5A00-000021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658226" y="1762126"/>
          <a:ext cx="360000" cy="360000"/>
        </a:xfrm>
        <a:prstGeom prst="rect">
          <a:avLst/>
        </a:prstGeom>
      </xdr:spPr>
    </xdr:pic>
    <xdr:clientData/>
  </xdr:oneCellAnchor>
  <xdr:twoCellAnchor>
    <xdr:from>
      <xdr:col>2</xdr:col>
      <xdr:colOff>0</xdr:colOff>
      <xdr:row>14</xdr:row>
      <xdr:rowOff>142875</xdr:rowOff>
    </xdr:from>
    <xdr:to>
      <xdr:col>4</xdr:col>
      <xdr:colOff>704850</xdr:colOff>
      <xdr:row>21</xdr:row>
      <xdr:rowOff>133350</xdr:rowOff>
    </xdr:to>
    <xdr:graphicFrame macro="">
      <xdr:nvGraphicFramePr>
        <xdr:cNvPr id="37" name="Gráfico 36">
          <a:extLst>
            <a:ext uri="{FF2B5EF4-FFF2-40B4-BE49-F238E27FC236}">
              <a16:creationId xmlns:a16="http://schemas.microsoft.com/office/drawing/2014/main" id="{00000000-0008-0000-5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0</xdr:colOff>
      <xdr:row>14</xdr:row>
      <xdr:rowOff>142875</xdr:rowOff>
    </xdr:from>
    <xdr:to>
      <xdr:col>8</xdr:col>
      <xdr:colOff>704850</xdr:colOff>
      <xdr:row>21</xdr:row>
      <xdr:rowOff>133350</xdr:rowOff>
    </xdr:to>
    <xdr:graphicFrame macro="">
      <xdr:nvGraphicFramePr>
        <xdr:cNvPr id="38" name="Gráfico 37">
          <a:extLst>
            <a:ext uri="{FF2B5EF4-FFF2-40B4-BE49-F238E27FC236}">
              <a16:creationId xmlns:a16="http://schemas.microsoft.com/office/drawing/2014/main" id="{00000000-0008-0000-5A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0</xdr:colOff>
      <xdr:row>14</xdr:row>
      <xdr:rowOff>142875</xdr:rowOff>
    </xdr:from>
    <xdr:to>
      <xdr:col>12</xdr:col>
      <xdr:colOff>704850</xdr:colOff>
      <xdr:row>21</xdr:row>
      <xdr:rowOff>133350</xdr:rowOff>
    </xdr:to>
    <xdr:graphicFrame macro="">
      <xdr:nvGraphicFramePr>
        <xdr:cNvPr id="39" name="Gráfico 38">
          <a:extLst>
            <a:ext uri="{FF2B5EF4-FFF2-40B4-BE49-F238E27FC236}">
              <a16:creationId xmlns:a16="http://schemas.microsoft.com/office/drawing/2014/main" id="{00000000-0008-0000-5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hyperlink" Target="https://onsidecorporation.com.br/gestaoempresarial/" TargetMode="External"/><Relationship Id="rId7" Type="http://schemas.openxmlformats.org/officeDocument/2006/relationships/printerSettings" Target="../printerSettings/printerSettings24.bin"/><Relationship Id="rId2" Type="http://schemas.openxmlformats.org/officeDocument/2006/relationships/hyperlink" Target="http://www.onsidecorporation.com.br/" TargetMode="External"/><Relationship Id="rId1" Type="http://schemas.openxmlformats.org/officeDocument/2006/relationships/hyperlink" Target="mailto:suporte.onsidecorporation@gmail.com" TargetMode="External"/><Relationship Id="rId6" Type="http://schemas.openxmlformats.org/officeDocument/2006/relationships/hyperlink" Target="https://onsidecorporation.com.br/gestaodedepartamentopessoal/" TargetMode="External"/><Relationship Id="rId5" Type="http://schemas.openxmlformats.org/officeDocument/2006/relationships/hyperlink" Target="https://onsidecorporation.com.br/gestaodeestoqueevendas/" TargetMode="External"/><Relationship Id="rId10" Type="http://schemas.openxmlformats.org/officeDocument/2006/relationships/ctrlProp" Target="../ctrlProps/ctrlProp1.xml"/><Relationship Id="rId4" Type="http://schemas.openxmlformats.org/officeDocument/2006/relationships/hyperlink" Target="https://onsidecorporation.com.br/fluxodecaixa/" TargetMode="External"/><Relationship Id="rId9" Type="http://schemas.openxmlformats.org/officeDocument/2006/relationships/vmlDrawing" Target="../drawings/vmlDrawing3.v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12.xml"/><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13.xml"/><Relationship Id="rId4" Type="http://schemas.openxmlformats.org/officeDocument/2006/relationships/ctrlProp" Target="../ctrlProps/ctrlProp11.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8.v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9.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20.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22.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4.vml"/><Relationship Id="rId1" Type="http://schemas.openxmlformats.org/officeDocument/2006/relationships/drawing" Target="../drawings/drawing23.xml"/><Relationship Id="rId4" Type="http://schemas.openxmlformats.org/officeDocument/2006/relationships/ctrlProp" Target="../ctrlProps/ctrlProp29.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5.vml"/><Relationship Id="rId1" Type="http://schemas.openxmlformats.org/officeDocument/2006/relationships/drawing" Target="../drawings/drawing24.xml"/><Relationship Id="rId4" Type="http://schemas.openxmlformats.org/officeDocument/2006/relationships/ctrlProp" Target="../ctrlProps/ctrlProp31.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16.vml"/><Relationship Id="rId1" Type="http://schemas.openxmlformats.org/officeDocument/2006/relationships/drawing" Target="../drawings/drawing25.xml"/><Relationship Id="rId4" Type="http://schemas.openxmlformats.org/officeDocument/2006/relationships/ctrlProp" Target="../ctrlProps/ctrlProp33.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7.vml"/><Relationship Id="rId1" Type="http://schemas.openxmlformats.org/officeDocument/2006/relationships/drawing" Target="../drawings/drawing26.xml"/><Relationship Id="rId4" Type="http://schemas.openxmlformats.org/officeDocument/2006/relationships/ctrlProp" Target="../ctrlProps/ctrlProp35.x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18.vml"/><Relationship Id="rId1" Type="http://schemas.openxmlformats.org/officeDocument/2006/relationships/drawing" Target="../drawings/drawing27.xml"/><Relationship Id="rId4" Type="http://schemas.openxmlformats.org/officeDocument/2006/relationships/ctrlProp" Target="../ctrlProps/ctrlProp37.x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9.vml"/><Relationship Id="rId1" Type="http://schemas.openxmlformats.org/officeDocument/2006/relationships/drawing" Target="../drawings/drawing28.xml"/><Relationship Id="rId4"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20.vml"/><Relationship Id="rId1" Type="http://schemas.openxmlformats.org/officeDocument/2006/relationships/drawing" Target="../drawings/drawing29.xml"/><Relationship Id="rId4" Type="http://schemas.openxmlformats.org/officeDocument/2006/relationships/ctrlProp" Target="../ctrlProps/ctrlProp41.xml"/></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21.vml"/><Relationship Id="rId1" Type="http://schemas.openxmlformats.org/officeDocument/2006/relationships/drawing" Target="../drawings/drawing30.xml"/><Relationship Id="rId4" Type="http://schemas.openxmlformats.org/officeDocument/2006/relationships/ctrlProp" Target="../ctrlProps/ctrlProp43.xml"/></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22.vml"/><Relationship Id="rId1" Type="http://schemas.openxmlformats.org/officeDocument/2006/relationships/drawing" Target="../drawings/drawing31.xml"/><Relationship Id="rId4" Type="http://schemas.openxmlformats.org/officeDocument/2006/relationships/ctrlProp" Target="../ctrlProps/ctrlProp45.x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23.vml"/><Relationship Id="rId1" Type="http://schemas.openxmlformats.org/officeDocument/2006/relationships/drawing" Target="../drawings/drawing32.xml"/><Relationship Id="rId4" Type="http://schemas.openxmlformats.org/officeDocument/2006/relationships/ctrlProp" Target="../ctrlProps/ctrlProp47.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24.vml"/><Relationship Id="rId1" Type="http://schemas.openxmlformats.org/officeDocument/2006/relationships/drawing" Target="../drawings/drawing33.xml"/><Relationship Id="rId4" Type="http://schemas.openxmlformats.org/officeDocument/2006/relationships/ctrlProp" Target="../ctrlProps/ctrlProp49.xml"/></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25.vml"/><Relationship Id="rId1" Type="http://schemas.openxmlformats.org/officeDocument/2006/relationships/drawing" Target="../drawings/drawing34.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5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ctrlProp" Target="../ctrlProps/ctrlProp53.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 Type="http://schemas.openxmlformats.org/officeDocument/2006/relationships/vmlDrawing" Target="../drawings/vmlDrawing26.vml"/><Relationship Id="rId16" Type="http://schemas.openxmlformats.org/officeDocument/2006/relationships/ctrlProp" Target="../ctrlProps/ctrlProp66.xml"/><Relationship Id="rId1" Type="http://schemas.openxmlformats.org/officeDocument/2006/relationships/drawing" Target="../drawings/drawing35.xml"/><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trlProp" Target="../ctrlProps/ctrlProp6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58.xml.rels><?xml version="1.0" encoding="UTF-8" standalone="yes"?>
<Relationships xmlns="http://schemas.openxmlformats.org/package/2006/relationships"><Relationship Id="rId8" Type="http://schemas.openxmlformats.org/officeDocument/2006/relationships/ctrlProp" Target="../ctrlProps/ctrlProp73.xml"/><Relationship Id="rId3" Type="http://schemas.openxmlformats.org/officeDocument/2006/relationships/ctrlProp" Target="../ctrlProps/ctrlProp68.xml"/><Relationship Id="rId7" Type="http://schemas.openxmlformats.org/officeDocument/2006/relationships/ctrlProp" Target="../ctrlProps/ctrlProp72.xml"/><Relationship Id="rId12" Type="http://schemas.openxmlformats.org/officeDocument/2006/relationships/ctrlProp" Target="../ctrlProps/ctrlProp77.xml"/><Relationship Id="rId2" Type="http://schemas.openxmlformats.org/officeDocument/2006/relationships/vmlDrawing" Target="../drawings/vmlDrawing27.vml"/><Relationship Id="rId1" Type="http://schemas.openxmlformats.org/officeDocument/2006/relationships/drawing" Target="../drawings/drawing36.xml"/><Relationship Id="rId6" Type="http://schemas.openxmlformats.org/officeDocument/2006/relationships/ctrlProp" Target="../ctrlProps/ctrlProp71.xml"/><Relationship Id="rId11" Type="http://schemas.openxmlformats.org/officeDocument/2006/relationships/ctrlProp" Target="../ctrlProps/ctrlProp76.xml"/><Relationship Id="rId5" Type="http://schemas.openxmlformats.org/officeDocument/2006/relationships/ctrlProp" Target="../ctrlProps/ctrlProp70.xml"/><Relationship Id="rId10" Type="http://schemas.openxmlformats.org/officeDocument/2006/relationships/ctrlProp" Target="../ctrlProps/ctrlProp75.xml"/><Relationship Id="rId4" Type="http://schemas.openxmlformats.org/officeDocument/2006/relationships/ctrlProp" Target="../ctrlProps/ctrlProp69.xml"/><Relationship Id="rId9" Type="http://schemas.openxmlformats.org/officeDocument/2006/relationships/ctrlProp" Target="../ctrlProps/ctrlProp74.xml"/></Relationships>
</file>

<file path=xl/worksheets/_rels/sheet5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ctrlProp" Target="../ctrlProps/ctrlProp78.x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vmlDrawing" Target="../drawings/vmlDrawing28.vml"/><Relationship Id="rId1" Type="http://schemas.openxmlformats.org/officeDocument/2006/relationships/drawing" Target="../drawings/drawing37.xml"/><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ctrlProp" Target="../ctrlProps/ctrlProp90.xml"/><Relationship Id="rId7" Type="http://schemas.openxmlformats.org/officeDocument/2006/relationships/ctrlProp" Target="../ctrlProps/ctrlProp94.xml"/><Relationship Id="rId12" Type="http://schemas.openxmlformats.org/officeDocument/2006/relationships/ctrlProp" Target="../ctrlProps/ctrlProp99.xml"/><Relationship Id="rId2" Type="http://schemas.openxmlformats.org/officeDocument/2006/relationships/vmlDrawing" Target="../drawings/vmlDrawing29.vml"/><Relationship Id="rId1" Type="http://schemas.openxmlformats.org/officeDocument/2006/relationships/drawing" Target="../drawings/drawing38.xml"/><Relationship Id="rId6" Type="http://schemas.openxmlformats.org/officeDocument/2006/relationships/ctrlProp" Target="../ctrlProps/ctrlProp93.xml"/><Relationship Id="rId11" Type="http://schemas.openxmlformats.org/officeDocument/2006/relationships/ctrlProp" Target="../ctrlProps/ctrlProp98.xml"/><Relationship Id="rId5" Type="http://schemas.openxmlformats.org/officeDocument/2006/relationships/ctrlProp" Target="../ctrlProps/ctrlProp92.xml"/><Relationship Id="rId10" Type="http://schemas.openxmlformats.org/officeDocument/2006/relationships/ctrlProp" Target="../ctrlProps/ctrlProp97.xml"/><Relationship Id="rId4" Type="http://schemas.openxmlformats.org/officeDocument/2006/relationships/ctrlProp" Target="../ctrlProps/ctrlProp91.xml"/><Relationship Id="rId9" Type="http://schemas.openxmlformats.org/officeDocument/2006/relationships/ctrlProp" Target="../ctrlProps/ctrlProp96.xml"/></Relationships>
</file>

<file path=xl/worksheets/_rels/sheet61.xml.rels><?xml version="1.0" encoding="UTF-8" standalone="yes"?>
<Relationships xmlns="http://schemas.openxmlformats.org/package/2006/relationships"><Relationship Id="rId8" Type="http://schemas.openxmlformats.org/officeDocument/2006/relationships/ctrlProp" Target="../ctrlProps/ctrlProp105.xml"/><Relationship Id="rId3" Type="http://schemas.openxmlformats.org/officeDocument/2006/relationships/ctrlProp" Target="../ctrlProps/ctrlProp100.xml"/><Relationship Id="rId7" Type="http://schemas.openxmlformats.org/officeDocument/2006/relationships/ctrlProp" Target="../ctrlProps/ctrlProp104.xml"/><Relationship Id="rId12" Type="http://schemas.openxmlformats.org/officeDocument/2006/relationships/ctrlProp" Target="../ctrlProps/ctrlProp109.xml"/><Relationship Id="rId2" Type="http://schemas.openxmlformats.org/officeDocument/2006/relationships/vmlDrawing" Target="../drawings/vmlDrawing30.vml"/><Relationship Id="rId1" Type="http://schemas.openxmlformats.org/officeDocument/2006/relationships/drawing" Target="../drawings/drawing39.xml"/><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0" Type="http://schemas.openxmlformats.org/officeDocument/2006/relationships/ctrlProp" Target="../ctrlProps/ctrlProp107.xml"/><Relationship Id="rId4" Type="http://schemas.openxmlformats.org/officeDocument/2006/relationships/ctrlProp" Target="../ctrlProps/ctrlProp101.xml"/><Relationship Id="rId9" Type="http://schemas.openxmlformats.org/officeDocument/2006/relationships/ctrlProp" Target="../ctrlProps/ctrlProp106.xml"/></Relationships>
</file>

<file path=xl/worksheets/_rels/sheet62.xml.rels><?xml version="1.0" encoding="UTF-8" standalone="yes"?>
<Relationships xmlns="http://schemas.openxmlformats.org/package/2006/relationships"><Relationship Id="rId8" Type="http://schemas.openxmlformats.org/officeDocument/2006/relationships/ctrlProp" Target="../ctrlProps/ctrlProp115.xml"/><Relationship Id="rId3" Type="http://schemas.openxmlformats.org/officeDocument/2006/relationships/ctrlProp" Target="../ctrlProps/ctrlProp110.xml"/><Relationship Id="rId7" Type="http://schemas.openxmlformats.org/officeDocument/2006/relationships/ctrlProp" Target="../ctrlProps/ctrlProp114.xml"/><Relationship Id="rId12" Type="http://schemas.openxmlformats.org/officeDocument/2006/relationships/ctrlProp" Target="../ctrlProps/ctrlProp119.xml"/><Relationship Id="rId2" Type="http://schemas.openxmlformats.org/officeDocument/2006/relationships/vmlDrawing" Target="../drawings/vmlDrawing31.vml"/><Relationship Id="rId1" Type="http://schemas.openxmlformats.org/officeDocument/2006/relationships/drawing" Target="../drawings/drawing40.xml"/><Relationship Id="rId6" Type="http://schemas.openxmlformats.org/officeDocument/2006/relationships/ctrlProp" Target="../ctrlProps/ctrlProp113.xml"/><Relationship Id="rId11" Type="http://schemas.openxmlformats.org/officeDocument/2006/relationships/ctrlProp" Target="../ctrlProps/ctrlProp118.xml"/><Relationship Id="rId5" Type="http://schemas.openxmlformats.org/officeDocument/2006/relationships/ctrlProp" Target="../ctrlProps/ctrlProp112.xml"/><Relationship Id="rId10" Type="http://schemas.openxmlformats.org/officeDocument/2006/relationships/ctrlProp" Target="../ctrlProps/ctrlProp117.xml"/><Relationship Id="rId4" Type="http://schemas.openxmlformats.org/officeDocument/2006/relationships/ctrlProp" Target="../ctrlProps/ctrlProp111.xml"/><Relationship Id="rId9" Type="http://schemas.openxmlformats.org/officeDocument/2006/relationships/ctrlProp" Target="../ctrlProps/ctrlProp116.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120.xml"/><Relationship Id="rId2" Type="http://schemas.openxmlformats.org/officeDocument/2006/relationships/vmlDrawing" Target="../drawings/vmlDrawing32.vml"/><Relationship Id="rId1" Type="http://schemas.openxmlformats.org/officeDocument/2006/relationships/drawing" Target="../drawings/drawing41.xml"/><Relationship Id="rId4" Type="http://schemas.openxmlformats.org/officeDocument/2006/relationships/ctrlProp" Target="../ctrlProps/ctrlProp121.xml"/></Relationships>
</file>

<file path=xl/worksheets/_rels/sheet64.xml.rels><?xml version="1.0" encoding="UTF-8" standalone="yes"?>
<Relationships xmlns="http://schemas.openxmlformats.org/package/2006/relationships"><Relationship Id="rId3" Type="http://schemas.openxmlformats.org/officeDocument/2006/relationships/ctrlProp" Target="../ctrlProps/ctrlProp122.xml"/><Relationship Id="rId2" Type="http://schemas.openxmlformats.org/officeDocument/2006/relationships/vmlDrawing" Target="../drawings/vmlDrawing33.vml"/><Relationship Id="rId1" Type="http://schemas.openxmlformats.org/officeDocument/2006/relationships/drawing" Target="../drawings/drawing42.xml"/><Relationship Id="rId4" Type="http://schemas.openxmlformats.org/officeDocument/2006/relationships/ctrlProp" Target="../ctrlProps/ctrlProp123.x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124.xml"/><Relationship Id="rId2" Type="http://schemas.openxmlformats.org/officeDocument/2006/relationships/vmlDrawing" Target="../drawings/vmlDrawing34.vml"/><Relationship Id="rId1" Type="http://schemas.openxmlformats.org/officeDocument/2006/relationships/drawing" Target="../drawings/drawing43.xml"/><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66.xml.rels><?xml version="1.0" encoding="UTF-8" standalone="yes"?>
<Relationships xmlns="http://schemas.openxmlformats.org/package/2006/relationships"><Relationship Id="rId3" Type="http://schemas.openxmlformats.org/officeDocument/2006/relationships/ctrlProp" Target="../ctrlProps/ctrlProp127.xml"/><Relationship Id="rId2" Type="http://schemas.openxmlformats.org/officeDocument/2006/relationships/vmlDrawing" Target="../drawings/vmlDrawing35.v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3" Type="http://schemas.openxmlformats.org/officeDocument/2006/relationships/ctrlProp" Target="../ctrlProps/ctrlProp128.xml"/><Relationship Id="rId2" Type="http://schemas.openxmlformats.org/officeDocument/2006/relationships/vmlDrawing" Target="../drawings/vmlDrawing36.vml"/><Relationship Id="rId1" Type="http://schemas.openxmlformats.org/officeDocument/2006/relationships/drawing" Target="../drawings/drawing46.xml"/><Relationship Id="rId4" Type="http://schemas.openxmlformats.org/officeDocument/2006/relationships/ctrlProp" Target="../ctrlProps/ctrlProp129.xml"/></Relationships>
</file>

<file path=xl/worksheets/_rels/sheet69.xml.rels><?xml version="1.0" encoding="UTF-8" standalone="yes"?>
<Relationships xmlns="http://schemas.openxmlformats.org/package/2006/relationships"><Relationship Id="rId3" Type="http://schemas.openxmlformats.org/officeDocument/2006/relationships/ctrlProp" Target="../ctrlProps/ctrlProp130.xml"/><Relationship Id="rId2" Type="http://schemas.openxmlformats.org/officeDocument/2006/relationships/vmlDrawing" Target="../drawings/vmlDrawing37.vml"/><Relationship Id="rId1" Type="http://schemas.openxmlformats.org/officeDocument/2006/relationships/drawing" Target="../drawings/drawing47.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70.xml.rels><?xml version="1.0" encoding="UTF-8" standalone="yes"?>
<Relationships xmlns="http://schemas.openxmlformats.org/package/2006/relationships"><Relationship Id="rId8" Type="http://schemas.openxmlformats.org/officeDocument/2006/relationships/ctrlProp" Target="../ctrlProps/ctrlProp138.xml"/><Relationship Id="rId3" Type="http://schemas.openxmlformats.org/officeDocument/2006/relationships/ctrlProp" Target="../ctrlProps/ctrlProp133.xml"/><Relationship Id="rId7" Type="http://schemas.openxmlformats.org/officeDocument/2006/relationships/ctrlProp" Target="../ctrlProps/ctrlProp137.xml"/><Relationship Id="rId2" Type="http://schemas.openxmlformats.org/officeDocument/2006/relationships/vmlDrawing" Target="../drawings/vmlDrawing38.vml"/><Relationship Id="rId1" Type="http://schemas.openxmlformats.org/officeDocument/2006/relationships/drawing" Target="../drawings/drawing48.xml"/><Relationship Id="rId6" Type="http://schemas.openxmlformats.org/officeDocument/2006/relationships/ctrlProp" Target="../ctrlProps/ctrlProp136.xml"/><Relationship Id="rId5" Type="http://schemas.openxmlformats.org/officeDocument/2006/relationships/ctrlProp" Target="../ctrlProps/ctrlProp135.xml"/><Relationship Id="rId4" Type="http://schemas.openxmlformats.org/officeDocument/2006/relationships/ctrlProp" Target="../ctrlProps/ctrlProp134.xml"/><Relationship Id="rId9" Type="http://schemas.openxmlformats.org/officeDocument/2006/relationships/ctrlProp" Target="../ctrlProps/ctrlProp139.xml"/></Relationships>
</file>

<file path=xl/worksheets/_rels/sheet71.xml.rels><?xml version="1.0" encoding="UTF-8" standalone="yes"?>
<Relationships xmlns="http://schemas.openxmlformats.org/package/2006/relationships"><Relationship Id="rId8" Type="http://schemas.openxmlformats.org/officeDocument/2006/relationships/ctrlProp" Target="../ctrlProps/ctrlProp145.xml"/><Relationship Id="rId3" Type="http://schemas.openxmlformats.org/officeDocument/2006/relationships/ctrlProp" Target="../ctrlProps/ctrlProp140.xml"/><Relationship Id="rId7" Type="http://schemas.openxmlformats.org/officeDocument/2006/relationships/ctrlProp" Target="../ctrlProps/ctrlProp144.xml"/><Relationship Id="rId2" Type="http://schemas.openxmlformats.org/officeDocument/2006/relationships/vmlDrawing" Target="../drawings/vmlDrawing39.vml"/><Relationship Id="rId1" Type="http://schemas.openxmlformats.org/officeDocument/2006/relationships/drawing" Target="../drawings/drawing49.xml"/><Relationship Id="rId6" Type="http://schemas.openxmlformats.org/officeDocument/2006/relationships/ctrlProp" Target="../ctrlProps/ctrlProp143.xml"/><Relationship Id="rId11" Type="http://schemas.openxmlformats.org/officeDocument/2006/relationships/ctrlProp" Target="../ctrlProps/ctrlProp148.xml"/><Relationship Id="rId5" Type="http://schemas.openxmlformats.org/officeDocument/2006/relationships/ctrlProp" Target="../ctrlProps/ctrlProp142.xml"/><Relationship Id="rId10" Type="http://schemas.openxmlformats.org/officeDocument/2006/relationships/ctrlProp" Target="../ctrlProps/ctrlProp147.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72.xml.rels><?xml version="1.0" encoding="UTF-8" standalone="yes"?>
<Relationships xmlns="http://schemas.openxmlformats.org/package/2006/relationships"><Relationship Id="rId3" Type="http://schemas.openxmlformats.org/officeDocument/2006/relationships/ctrlProp" Target="../ctrlProps/ctrlProp149.xml"/><Relationship Id="rId2" Type="http://schemas.openxmlformats.org/officeDocument/2006/relationships/vmlDrawing" Target="../drawings/vmlDrawing40.vml"/><Relationship Id="rId1" Type="http://schemas.openxmlformats.org/officeDocument/2006/relationships/drawing" Target="../drawings/drawing50.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73.xml.rels><?xml version="1.0" encoding="UTF-8" standalone="yes"?>
<Relationships xmlns="http://schemas.openxmlformats.org/package/2006/relationships"><Relationship Id="rId3" Type="http://schemas.openxmlformats.org/officeDocument/2006/relationships/ctrlProp" Target="../ctrlProps/ctrlProp152.xml"/><Relationship Id="rId2" Type="http://schemas.openxmlformats.org/officeDocument/2006/relationships/vmlDrawing" Target="../drawings/vmlDrawing41.vml"/><Relationship Id="rId1" Type="http://schemas.openxmlformats.org/officeDocument/2006/relationships/drawing" Target="../drawings/drawing51.xml"/><Relationship Id="rId5" Type="http://schemas.openxmlformats.org/officeDocument/2006/relationships/ctrlProp" Target="../ctrlProps/ctrlProp154.xml"/><Relationship Id="rId4" Type="http://schemas.openxmlformats.org/officeDocument/2006/relationships/ctrlProp" Target="../ctrlProps/ctrlProp153.xml"/></Relationships>
</file>

<file path=xl/worksheets/_rels/sheet74.xml.rels><?xml version="1.0" encoding="UTF-8" standalone="yes"?>
<Relationships xmlns="http://schemas.openxmlformats.org/package/2006/relationships"><Relationship Id="rId3" Type="http://schemas.openxmlformats.org/officeDocument/2006/relationships/ctrlProp" Target="../ctrlProps/ctrlProp155.xml"/><Relationship Id="rId2" Type="http://schemas.openxmlformats.org/officeDocument/2006/relationships/vmlDrawing" Target="../drawings/vmlDrawing42.vml"/><Relationship Id="rId1" Type="http://schemas.openxmlformats.org/officeDocument/2006/relationships/drawing" Target="../drawings/drawing52.xml"/><Relationship Id="rId5" Type="http://schemas.openxmlformats.org/officeDocument/2006/relationships/ctrlProp" Target="../ctrlProps/ctrlProp157.xml"/><Relationship Id="rId4" Type="http://schemas.openxmlformats.org/officeDocument/2006/relationships/ctrlProp" Target="../ctrlProps/ctrlProp156.xml"/></Relationships>
</file>

<file path=xl/worksheets/_rels/sheet75.xml.rels><?xml version="1.0" encoding="UTF-8" standalone="yes"?>
<Relationships xmlns="http://schemas.openxmlformats.org/package/2006/relationships"><Relationship Id="rId3" Type="http://schemas.openxmlformats.org/officeDocument/2006/relationships/ctrlProp" Target="../ctrlProps/ctrlProp158.xml"/><Relationship Id="rId2" Type="http://schemas.openxmlformats.org/officeDocument/2006/relationships/vmlDrawing" Target="../drawings/vmlDrawing43.vml"/><Relationship Id="rId1" Type="http://schemas.openxmlformats.org/officeDocument/2006/relationships/drawing" Target="../drawings/drawing53.xml"/><Relationship Id="rId4" Type="http://schemas.openxmlformats.org/officeDocument/2006/relationships/ctrlProp" Target="../ctrlProps/ctrlProp159.xml"/></Relationships>
</file>

<file path=xl/worksheets/_rels/sheet76.xml.rels><?xml version="1.0" encoding="UTF-8" standalone="yes"?>
<Relationships xmlns="http://schemas.openxmlformats.org/package/2006/relationships"><Relationship Id="rId3" Type="http://schemas.openxmlformats.org/officeDocument/2006/relationships/ctrlProp" Target="../ctrlProps/ctrlProp160.xml"/><Relationship Id="rId2" Type="http://schemas.openxmlformats.org/officeDocument/2006/relationships/vmlDrawing" Target="../drawings/vmlDrawing44.vml"/><Relationship Id="rId1" Type="http://schemas.openxmlformats.org/officeDocument/2006/relationships/drawing" Target="../drawings/drawing54.xml"/><Relationship Id="rId4" Type="http://schemas.openxmlformats.org/officeDocument/2006/relationships/ctrlProp" Target="../ctrlProps/ctrlProp161.xml"/></Relationships>
</file>

<file path=xl/worksheets/_rels/sheet77.xml.rels><?xml version="1.0" encoding="UTF-8" standalone="yes"?>
<Relationships xmlns="http://schemas.openxmlformats.org/package/2006/relationships"><Relationship Id="rId3" Type="http://schemas.openxmlformats.org/officeDocument/2006/relationships/ctrlProp" Target="../ctrlProps/ctrlProp162.xml"/><Relationship Id="rId2" Type="http://schemas.openxmlformats.org/officeDocument/2006/relationships/vmlDrawing" Target="../drawings/vmlDrawing45.vml"/><Relationship Id="rId1" Type="http://schemas.openxmlformats.org/officeDocument/2006/relationships/drawing" Target="../drawings/drawing55.xml"/></Relationships>
</file>

<file path=xl/worksheets/_rels/sheet78.xml.rels><?xml version="1.0" encoding="UTF-8" standalone="yes"?>
<Relationships xmlns="http://schemas.openxmlformats.org/package/2006/relationships"><Relationship Id="rId8" Type="http://schemas.openxmlformats.org/officeDocument/2006/relationships/ctrlProp" Target="../ctrlProps/ctrlProp168.xml"/><Relationship Id="rId3" Type="http://schemas.openxmlformats.org/officeDocument/2006/relationships/ctrlProp" Target="../ctrlProps/ctrlProp163.xml"/><Relationship Id="rId7" Type="http://schemas.openxmlformats.org/officeDocument/2006/relationships/ctrlProp" Target="../ctrlProps/ctrlProp167.xml"/><Relationship Id="rId2" Type="http://schemas.openxmlformats.org/officeDocument/2006/relationships/vmlDrawing" Target="../drawings/vmlDrawing46.vml"/><Relationship Id="rId1" Type="http://schemas.openxmlformats.org/officeDocument/2006/relationships/drawing" Target="../drawings/drawing56.xml"/><Relationship Id="rId6" Type="http://schemas.openxmlformats.org/officeDocument/2006/relationships/ctrlProp" Target="../ctrlProps/ctrlProp166.xml"/><Relationship Id="rId5" Type="http://schemas.openxmlformats.org/officeDocument/2006/relationships/ctrlProp" Target="../ctrlProps/ctrlProp165.xml"/><Relationship Id="rId4" Type="http://schemas.openxmlformats.org/officeDocument/2006/relationships/ctrlProp" Target="../ctrlProps/ctrlProp164.xml"/></Relationships>
</file>

<file path=xl/worksheets/_rels/sheet79.xml.rels><?xml version="1.0" encoding="UTF-8" standalone="yes"?>
<Relationships xmlns="http://schemas.openxmlformats.org/package/2006/relationships"><Relationship Id="rId3" Type="http://schemas.openxmlformats.org/officeDocument/2006/relationships/ctrlProp" Target="../ctrlProps/ctrlProp169.xml"/><Relationship Id="rId2" Type="http://schemas.openxmlformats.org/officeDocument/2006/relationships/vmlDrawing" Target="../drawings/vmlDrawing47.vml"/><Relationship Id="rId1" Type="http://schemas.openxmlformats.org/officeDocument/2006/relationships/drawing" Target="../drawings/drawing57.x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170.xml"/><Relationship Id="rId7" Type="http://schemas.openxmlformats.org/officeDocument/2006/relationships/ctrlProp" Target="../ctrlProps/ctrlProp174.xml"/><Relationship Id="rId2" Type="http://schemas.openxmlformats.org/officeDocument/2006/relationships/vmlDrawing" Target="../drawings/vmlDrawing48.vml"/><Relationship Id="rId1" Type="http://schemas.openxmlformats.org/officeDocument/2006/relationships/drawing" Target="../drawings/drawing58.xml"/><Relationship Id="rId6" Type="http://schemas.openxmlformats.org/officeDocument/2006/relationships/ctrlProp" Target="../ctrlProps/ctrlProp173.xml"/><Relationship Id="rId5" Type="http://schemas.openxmlformats.org/officeDocument/2006/relationships/ctrlProp" Target="../ctrlProps/ctrlProp172.xml"/><Relationship Id="rId4" Type="http://schemas.openxmlformats.org/officeDocument/2006/relationships/ctrlProp" Target="../ctrlProps/ctrlProp171.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9.xml"/><Relationship Id="rId1" Type="http://schemas.openxmlformats.org/officeDocument/2006/relationships/printerSettings" Target="../printerSettings/printerSettings25.bin"/><Relationship Id="rId4" Type="http://schemas.openxmlformats.org/officeDocument/2006/relationships/ctrlProp" Target="../ctrlProps/ctrlProp175.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60.xml"/><Relationship Id="rId1" Type="http://schemas.openxmlformats.org/officeDocument/2006/relationships/printerSettings" Target="../printerSettings/printerSettings26.bin"/><Relationship Id="rId4" Type="http://schemas.openxmlformats.org/officeDocument/2006/relationships/comments" Target="../comments3.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61.xml"/><Relationship Id="rId1" Type="http://schemas.openxmlformats.org/officeDocument/2006/relationships/printerSettings" Target="../printerSettings/printerSettings27.bin"/><Relationship Id="rId4" Type="http://schemas.openxmlformats.org/officeDocument/2006/relationships/comments" Target="../comments4.xml"/></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28.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29.bin"/></Relationships>
</file>

<file path=xl/worksheets/_rels/sheet86.xml.rels><?xml version="1.0" encoding="UTF-8" standalone="yes"?>
<Relationships xmlns="http://schemas.openxmlformats.org/package/2006/relationships"><Relationship Id="rId8" Type="http://schemas.openxmlformats.org/officeDocument/2006/relationships/ctrlProp" Target="../ctrlProps/ctrlProp180.xml"/><Relationship Id="rId13" Type="http://schemas.openxmlformats.org/officeDocument/2006/relationships/ctrlProp" Target="../ctrlProps/ctrlProp185.xml"/><Relationship Id="rId18" Type="http://schemas.openxmlformats.org/officeDocument/2006/relationships/ctrlProp" Target="../ctrlProps/ctrlProp190.xml"/><Relationship Id="rId3" Type="http://schemas.openxmlformats.org/officeDocument/2006/relationships/vmlDrawing" Target="../drawings/vmlDrawing52.vml"/><Relationship Id="rId21" Type="http://schemas.openxmlformats.org/officeDocument/2006/relationships/ctrlProp" Target="../ctrlProps/ctrlProp193.xml"/><Relationship Id="rId7" Type="http://schemas.openxmlformats.org/officeDocument/2006/relationships/ctrlProp" Target="../ctrlProps/ctrlProp179.xml"/><Relationship Id="rId12" Type="http://schemas.openxmlformats.org/officeDocument/2006/relationships/ctrlProp" Target="../ctrlProps/ctrlProp184.xml"/><Relationship Id="rId17" Type="http://schemas.openxmlformats.org/officeDocument/2006/relationships/ctrlProp" Target="../ctrlProps/ctrlProp189.xml"/><Relationship Id="rId25" Type="http://schemas.openxmlformats.org/officeDocument/2006/relationships/ctrlProp" Target="../ctrlProps/ctrlProp197.xml"/><Relationship Id="rId2" Type="http://schemas.openxmlformats.org/officeDocument/2006/relationships/drawing" Target="../drawings/drawing64.xml"/><Relationship Id="rId16" Type="http://schemas.openxmlformats.org/officeDocument/2006/relationships/ctrlProp" Target="../ctrlProps/ctrlProp188.xml"/><Relationship Id="rId20" Type="http://schemas.openxmlformats.org/officeDocument/2006/relationships/ctrlProp" Target="../ctrlProps/ctrlProp192.xml"/><Relationship Id="rId1" Type="http://schemas.openxmlformats.org/officeDocument/2006/relationships/printerSettings" Target="../printerSettings/printerSettings30.bin"/><Relationship Id="rId6" Type="http://schemas.openxmlformats.org/officeDocument/2006/relationships/ctrlProp" Target="../ctrlProps/ctrlProp178.xml"/><Relationship Id="rId11" Type="http://schemas.openxmlformats.org/officeDocument/2006/relationships/ctrlProp" Target="../ctrlProps/ctrlProp183.xml"/><Relationship Id="rId24" Type="http://schemas.openxmlformats.org/officeDocument/2006/relationships/ctrlProp" Target="../ctrlProps/ctrlProp196.xml"/><Relationship Id="rId5" Type="http://schemas.openxmlformats.org/officeDocument/2006/relationships/ctrlProp" Target="../ctrlProps/ctrlProp177.xml"/><Relationship Id="rId15" Type="http://schemas.openxmlformats.org/officeDocument/2006/relationships/ctrlProp" Target="../ctrlProps/ctrlProp187.xml"/><Relationship Id="rId23" Type="http://schemas.openxmlformats.org/officeDocument/2006/relationships/ctrlProp" Target="../ctrlProps/ctrlProp195.xml"/><Relationship Id="rId10" Type="http://schemas.openxmlformats.org/officeDocument/2006/relationships/ctrlProp" Target="../ctrlProps/ctrlProp182.xml"/><Relationship Id="rId19" Type="http://schemas.openxmlformats.org/officeDocument/2006/relationships/ctrlProp" Target="../ctrlProps/ctrlProp191.xml"/><Relationship Id="rId4" Type="http://schemas.openxmlformats.org/officeDocument/2006/relationships/ctrlProp" Target="../ctrlProps/ctrlProp176.xml"/><Relationship Id="rId9" Type="http://schemas.openxmlformats.org/officeDocument/2006/relationships/ctrlProp" Target="../ctrlProps/ctrlProp181.xml"/><Relationship Id="rId14" Type="http://schemas.openxmlformats.org/officeDocument/2006/relationships/ctrlProp" Target="../ctrlProps/ctrlProp186.xml"/><Relationship Id="rId22" Type="http://schemas.openxmlformats.org/officeDocument/2006/relationships/ctrlProp" Target="../ctrlProps/ctrlProp194.xml"/></Relationships>
</file>

<file path=xl/worksheets/_rels/sheet87.xml.rels><?xml version="1.0" encoding="UTF-8" standalone="yes"?>
<Relationships xmlns="http://schemas.openxmlformats.org/package/2006/relationships"><Relationship Id="rId3" Type="http://schemas.openxmlformats.org/officeDocument/2006/relationships/ctrlProp" Target="../ctrlProps/ctrlProp198.xml"/><Relationship Id="rId2" Type="http://schemas.openxmlformats.org/officeDocument/2006/relationships/vmlDrawing" Target="../drawings/vmlDrawing53.vml"/><Relationship Id="rId1" Type="http://schemas.openxmlformats.org/officeDocument/2006/relationships/drawing" Target="../drawings/drawing65.xml"/></Relationships>
</file>

<file path=xl/worksheets/_rels/sheet88.xml.rels><?xml version="1.0" encoding="UTF-8" standalone="yes"?>
<Relationships xmlns="http://schemas.openxmlformats.org/package/2006/relationships"><Relationship Id="rId8" Type="http://schemas.openxmlformats.org/officeDocument/2006/relationships/ctrlProp" Target="../ctrlProps/ctrlProp204.xml"/><Relationship Id="rId13" Type="http://schemas.openxmlformats.org/officeDocument/2006/relationships/ctrlProp" Target="../ctrlProps/ctrlProp209.xml"/><Relationship Id="rId3" Type="http://schemas.openxmlformats.org/officeDocument/2006/relationships/ctrlProp" Target="../ctrlProps/ctrlProp199.xml"/><Relationship Id="rId7" Type="http://schemas.openxmlformats.org/officeDocument/2006/relationships/ctrlProp" Target="../ctrlProps/ctrlProp203.xml"/><Relationship Id="rId12" Type="http://schemas.openxmlformats.org/officeDocument/2006/relationships/ctrlProp" Target="../ctrlProps/ctrlProp208.xml"/><Relationship Id="rId2" Type="http://schemas.openxmlformats.org/officeDocument/2006/relationships/vmlDrawing" Target="../drawings/vmlDrawing54.vml"/><Relationship Id="rId1" Type="http://schemas.openxmlformats.org/officeDocument/2006/relationships/drawing" Target="../drawings/drawing66.xml"/><Relationship Id="rId6" Type="http://schemas.openxmlformats.org/officeDocument/2006/relationships/ctrlProp" Target="../ctrlProps/ctrlProp202.xml"/><Relationship Id="rId11" Type="http://schemas.openxmlformats.org/officeDocument/2006/relationships/ctrlProp" Target="../ctrlProps/ctrlProp207.xml"/><Relationship Id="rId5" Type="http://schemas.openxmlformats.org/officeDocument/2006/relationships/ctrlProp" Target="../ctrlProps/ctrlProp201.xml"/><Relationship Id="rId15" Type="http://schemas.openxmlformats.org/officeDocument/2006/relationships/ctrlProp" Target="../ctrlProps/ctrlProp211.xml"/><Relationship Id="rId10" Type="http://schemas.openxmlformats.org/officeDocument/2006/relationships/ctrlProp" Target="../ctrlProps/ctrlProp206.xml"/><Relationship Id="rId4" Type="http://schemas.openxmlformats.org/officeDocument/2006/relationships/ctrlProp" Target="../ctrlProps/ctrlProp200.xml"/><Relationship Id="rId9" Type="http://schemas.openxmlformats.org/officeDocument/2006/relationships/ctrlProp" Target="../ctrlProps/ctrlProp205.xml"/><Relationship Id="rId14" Type="http://schemas.openxmlformats.org/officeDocument/2006/relationships/ctrlProp" Target="../ctrlProps/ctrlProp210.xml"/></Relationships>
</file>

<file path=xl/worksheets/_rels/sheet89.xml.rels><?xml version="1.0" encoding="UTF-8" standalone="yes"?>
<Relationships xmlns="http://schemas.openxmlformats.org/package/2006/relationships"><Relationship Id="rId8" Type="http://schemas.openxmlformats.org/officeDocument/2006/relationships/ctrlProp" Target="../ctrlProps/ctrlProp217.xml"/><Relationship Id="rId3" Type="http://schemas.openxmlformats.org/officeDocument/2006/relationships/ctrlProp" Target="../ctrlProps/ctrlProp212.xml"/><Relationship Id="rId7" Type="http://schemas.openxmlformats.org/officeDocument/2006/relationships/ctrlProp" Target="../ctrlProps/ctrlProp216.xml"/><Relationship Id="rId2" Type="http://schemas.openxmlformats.org/officeDocument/2006/relationships/vmlDrawing" Target="../drawings/vmlDrawing55.vml"/><Relationship Id="rId1" Type="http://schemas.openxmlformats.org/officeDocument/2006/relationships/drawing" Target="../drawings/drawing67.xml"/><Relationship Id="rId6" Type="http://schemas.openxmlformats.org/officeDocument/2006/relationships/ctrlProp" Target="../ctrlProps/ctrlProp215.xml"/><Relationship Id="rId5" Type="http://schemas.openxmlformats.org/officeDocument/2006/relationships/ctrlProp" Target="../ctrlProps/ctrlProp214.xml"/><Relationship Id="rId10" Type="http://schemas.openxmlformats.org/officeDocument/2006/relationships/ctrlProp" Target="../ctrlProps/ctrlProp219.xml"/><Relationship Id="rId4" Type="http://schemas.openxmlformats.org/officeDocument/2006/relationships/ctrlProp" Target="../ctrlProps/ctrlProp213.xml"/><Relationship Id="rId9" Type="http://schemas.openxmlformats.org/officeDocument/2006/relationships/ctrlProp" Target="../ctrlProps/ctrlProp218.xml"/></Relationships>
</file>

<file path=xl/worksheets/_rels/sheet9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91.xml.rels><?xml version="1.0" encoding="UTF-8" standalone="yes"?>
<Relationships xmlns="http://schemas.openxmlformats.org/package/2006/relationships"><Relationship Id="rId1" Type="http://schemas.openxmlformats.org/officeDocument/2006/relationships/drawing" Target="../drawings/drawing6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80"/>
  <dimension ref="A1:X60"/>
  <sheetViews>
    <sheetView showGridLines="0" workbookViewId="0">
      <selection activeCell="O12" sqref="O12"/>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Simples!D17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92" priority="4">
      <formula>"SE+$G$19&lt;&gt;0"</formula>
    </cfRule>
  </conditionalFormatting>
  <conditionalFormatting sqref="G21:L21">
    <cfRule type="cellIs" dxfId="291" priority="1" operator="notEqual">
      <formula>0</formula>
    </cfRule>
    <cfRule type="cellIs" dxfId="290" priority="2" operator="lessThan">
      <formula>0</formula>
    </cfRule>
    <cfRule type="cellIs" dxfId="289"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81"/>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Simples!E17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88" priority="4">
      <formula>"SE+$G$19&lt;&gt;0"</formula>
    </cfRule>
  </conditionalFormatting>
  <conditionalFormatting sqref="G21:L21">
    <cfRule type="cellIs" dxfId="287" priority="1" operator="notEqual">
      <formula>0</formula>
    </cfRule>
    <cfRule type="cellIs" dxfId="286" priority="2" operator="lessThan">
      <formula>0</formula>
    </cfRule>
    <cfRule type="cellIs" dxfId="285"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82"/>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Simples!F17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84" priority="4">
      <formula>"SE+$G$19&lt;&gt;0"</formula>
    </cfRule>
  </conditionalFormatting>
  <conditionalFormatting sqref="G21:L21">
    <cfRule type="cellIs" dxfId="283" priority="1" operator="notEqual">
      <formula>0</formula>
    </cfRule>
    <cfRule type="cellIs" dxfId="282" priority="2" operator="lessThan">
      <formula>0</formula>
    </cfRule>
    <cfRule type="cellIs" dxfId="281"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83"/>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Simples!G17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80" priority="4">
      <formula>"SE+$G$19&lt;&gt;0"</formula>
    </cfRule>
  </conditionalFormatting>
  <conditionalFormatting sqref="G21:L21">
    <cfRule type="cellIs" dxfId="279" priority="1" operator="notEqual">
      <formula>0</formula>
    </cfRule>
    <cfRule type="cellIs" dxfId="278" priority="2" operator="lessThan">
      <formula>0</formula>
    </cfRule>
    <cfRule type="cellIs" dxfId="277"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84"/>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Simples!H17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76" priority="4">
      <formula>"SE+$G$19&lt;&gt;0"</formula>
    </cfRule>
  </conditionalFormatting>
  <conditionalFormatting sqref="G21:L21">
    <cfRule type="cellIs" dxfId="275" priority="1" operator="notEqual">
      <formula>0</formula>
    </cfRule>
    <cfRule type="cellIs" dxfId="274" priority="2" operator="lessThan">
      <formula>0</formula>
    </cfRule>
    <cfRule type="cellIs" dxfId="273"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85"/>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Simples!I17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72" priority="4">
      <formula>"SE+$G$19&lt;&gt;0"</formula>
    </cfRule>
  </conditionalFormatting>
  <conditionalFormatting sqref="G21:L21">
    <cfRule type="cellIs" dxfId="271" priority="1" operator="notEqual">
      <formula>0</formula>
    </cfRule>
    <cfRule type="cellIs" dxfId="270" priority="2" operator="lessThan">
      <formula>0</formula>
    </cfRule>
    <cfRule type="cellIs" dxfId="269"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6"/>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Simples!J17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68" priority="4">
      <formula>"SE+$G$19&lt;&gt;0"</formula>
    </cfRule>
  </conditionalFormatting>
  <conditionalFormatting sqref="G21:L21">
    <cfRule type="cellIs" dxfId="267" priority="1" operator="notEqual">
      <formula>0</formula>
    </cfRule>
    <cfRule type="cellIs" dxfId="266" priority="2" operator="lessThan">
      <formula>0</formula>
    </cfRule>
    <cfRule type="cellIs" dxfId="265"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87"/>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Simples!K17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64" priority="4">
      <formula>"SE+$G$19&lt;&gt;0"</formula>
    </cfRule>
  </conditionalFormatting>
  <conditionalFormatting sqref="G21:L21">
    <cfRule type="cellIs" dxfId="263" priority="1" operator="notEqual">
      <formula>0</formula>
    </cfRule>
    <cfRule type="cellIs" dxfId="262" priority="2" operator="lessThan">
      <formula>0</formula>
    </cfRule>
    <cfRule type="cellIs" dxfId="261"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88"/>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Simples!L17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60" priority="4">
      <formula>"SE+$G$19&lt;&gt;0"</formula>
    </cfRule>
  </conditionalFormatting>
  <conditionalFormatting sqref="G21:L21">
    <cfRule type="cellIs" dxfId="259" priority="1" operator="notEqual">
      <formula>0</formula>
    </cfRule>
    <cfRule type="cellIs" dxfId="258" priority="2" operator="lessThan">
      <formula>0</formula>
    </cfRule>
    <cfRule type="cellIs" dxfId="257"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89"/>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Simples!M17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56" priority="4">
      <formula>"SE+$G$19&lt;&gt;0"</formula>
    </cfRule>
  </conditionalFormatting>
  <conditionalFormatting sqref="G21:L21">
    <cfRule type="cellIs" dxfId="255" priority="1" operator="notEqual">
      <formula>0</formula>
    </cfRule>
    <cfRule type="cellIs" dxfId="254" priority="2" operator="lessThan">
      <formula>0</formula>
    </cfRule>
    <cfRule type="cellIs" dxfId="253"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90"/>
  <dimension ref="A1:X60"/>
  <sheetViews>
    <sheetView showGridLines="0" workbookViewId="0">
      <selection activeCell="B6" sqref="B6"/>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Simples!N17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52" priority="4">
      <formula>"SE+$G$19&lt;&gt;0"</formula>
    </cfRule>
  </conditionalFormatting>
  <conditionalFormatting sqref="G21:L21">
    <cfRule type="cellIs" dxfId="251" priority="1" operator="notEqual">
      <formula>0</formula>
    </cfRule>
    <cfRule type="cellIs" dxfId="250" priority="2" operator="lessThan">
      <formula>0</formula>
    </cfRule>
    <cfRule type="cellIs" dxfId="249"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91"/>
  <dimension ref="A1:X60"/>
  <sheetViews>
    <sheetView showGridLines="0" workbookViewId="0">
      <selection activeCell="O8" sqref="O8"/>
    </sheetView>
  </sheetViews>
  <sheetFormatPr defaultRowHeight="15" x14ac:dyDescent="0.25"/>
  <cols>
    <col min="1" max="1" width="23.7109375" customWidth="1"/>
    <col min="2" max="2" width="23.42578125" bestFit="1" customWidth="1"/>
    <col min="3" max="3" width="17.5703125" bestFit="1" customWidth="1"/>
    <col min="4" max="4" width="13.42578125" bestFit="1" customWidth="1"/>
    <col min="5" max="5" width="13.42578125" customWidth="1"/>
    <col min="6" max="6" width="11.42578125" customWidth="1"/>
    <col min="7" max="7" width="13.42578125" customWidth="1"/>
    <col min="8" max="9" width="11.42578125" customWidth="1"/>
    <col min="10" max="10" width="9.85546875" customWidth="1"/>
    <col min="11" max="12" width="9.140625" customWidth="1"/>
    <col min="13" max="14" width="13.42578125" bestFit="1" customWidth="1"/>
    <col min="15" max="15" width="19.85546875" customWidth="1"/>
    <col min="16" max="17" width="7" customWidth="1"/>
    <col min="18" max="18" width="6" customWidth="1"/>
    <col min="19" max="20" width="7" customWidth="1"/>
  </cols>
  <sheetData>
    <row r="1" spans="1:24" s="573" customFormat="1" ht="51.75" customHeight="1" thickBot="1" x14ac:dyDescent="0.25">
      <c r="A1" s="649"/>
      <c r="B1" s="649"/>
      <c r="C1" s="649"/>
      <c r="D1" s="649"/>
      <c r="E1" s="649"/>
      <c r="F1" s="649"/>
      <c r="G1" s="649"/>
      <c r="H1" s="649"/>
      <c r="I1" s="649"/>
      <c r="J1" s="649"/>
      <c r="K1" s="649"/>
      <c r="L1" s="649"/>
      <c r="M1" s="649"/>
      <c r="N1" s="649"/>
      <c r="O1" s="649"/>
      <c r="P1" s="572"/>
      <c r="Q1" s="572"/>
      <c r="R1" s="572"/>
      <c r="S1" s="572"/>
      <c r="T1" s="572"/>
      <c r="U1" s="572"/>
      <c r="V1" s="572"/>
      <c r="W1" s="572"/>
      <c r="X1" s="572"/>
    </row>
    <row r="2" spans="1:24" ht="15.75" thickTop="1" x14ac:dyDescent="0.25"/>
    <row r="3" spans="1:24" ht="15.75" customHeight="1" x14ac:dyDescent="0.25">
      <c r="A3" s="574"/>
      <c r="B3" s="650" t="s">
        <v>343</v>
      </c>
      <c r="C3" s="651" t="s">
        <v>344</v>
      </c>
      <c r="D3" s="652" t="s">
        <v>345</v>
      </c>
      <c r="E3" s="652"/>
      <c r="F3" s="652"/>
      <c r="G3" s="652"/>
      <c r="H3" s="652"/>
      <c r="I3" s="652"/>
    </row>
    <row r="4" spans="1:24" ht="16.5" x14ac:dyDescent="0.25">
      <c r="A4" s="574"/>
      <c r="B4" s="650"/>
      <c r="C4" s="651"/>
      <c r="D4" s="575" t="s">
        <v>39</v>
      </c>
      <c r="E4" s="575" t="s">
        <v>38</v>
      </c>
      <c r="F4" s="575" t="s">
        <v>42</v>
      </c>
      <c r="G4" s="575" t="s">
        <v>346</v>
      </c>
      <c r="H4" s="575" t="s">
        <v>124</v>
      </c>
      <c r="I4" s="575" t="s">
        <v>45</v>
      </c>
    </row>
    <row r="5" spans="1:24" ht="30" x14ac:dyDescent="0.25">
      <c r="A5" s="576" t="s">
        <v>347</v>
      </c>
      <c r="B5" s="577">
        <f>Simples!O17</f>
        <v>1200000</v>
      </c>
      <c r="C5" s="578">
        <f>IFERROR(D17,0)</f>
        <v>0.1303</v>
      </c>
      <c r="D5" s="578">
        <f>G26</f>
        <v>5.1999999999999998E-3</v>
      </c>
      <c r="E5" s="578">
        <f t="shared" ref="E5:I5" si="0">H26</f>
        <v>4.5999999999999999E-3</v>
      </c>
      <c r="F5" s="578">
        <f t="shared" si="0"/>
        <v>1.78E-2</v>
      </c>
      <c r="G5" s="578">
        <f t="shared" si="0"/>
        <v>3.8999999999999998E-3</v>
      </c>
      <c r="H5" s="578">
        <f t="shared" si="0"/>
        <v>5.6500000000000002E-2</v>
      </c>
      <c r="I5" s="578">
        <f t="shared" si="0"/>
        <v>4.2299999999999997E-2</v>
      </c>
    </row>
    <row r="6" spans="1:24" x14ac:dyDescent="0.25">
      <c r="M6" s="579"/>
      <c r="R6" s="580"/>
      <c r="S6" s="580"/>
      <c r="T6" s="580"/>
      <c r="U6" s="581"/>
      <c r="V6" s="580"/>
      <c r="W6" s="580"/>
    </row>
    <row r="7" spans="1:24" ht="32.25" customHeight="1" x14ac:dyDescent="0.25">
      <c r="G7" s="653" t="s">
        <v>348</v>
      </c>
      <c r="H7" s="654"/>
      <c r="I7" s="654"/>
      <c r="J7" s="654"/>
      <c r="K7" s="654"/>
      <c r="L7" s="655"/>
      <c r="N7" t="s">
        <v>278</v>
      </c>
      <c r="O7" s="580">
        <f>G17</f>
        <v>5.2120000000000005E-3</v>
      </c>
      <c r="P7" s="580"/>
      <c r="Q7" s="580"/>
      <c r="R7" s="581"/>
      <c r="S7" s="580"/>
      <c r="T7" s="580"/>
    </row>
    <row r="8" spans="1:24" ht="33" x14ac:dyDescent="0.25">
      <c r="A8" s="582"/>
      <c r="B8" s="583" t="s">
        <v>349</v>
      </c>
      <c r="C8" s="583" t="s">
        <v>350</v>
      </c>
      <c r="D8" s="583" t="s">
        <v>351</v>
      </c>
      <c r="E8" s="583" t="s">
        <v>352</v>
      </c>
      <c r="G8" s="582" t="s">
        <v>39</v>
      </c>
      <c r="H8" s="582" t="s">
        <v>38</v>
      </c>
      <c r="I8" s="582" t="s">
        <v>42</v>
      </c>
      <c r="J8" s="582" t="s">
        <v>346</v>
      </c>
      <c r="K8" s="582" t="s">
        <v>124</v>
      </c>
      <c r="L8" s="582" t="s">
        <v>45</v>
      </c>
      <c r="N8" t="s">
        <v>38</v>
      </c>
      <c r="O8" s="580">
        <f>H17</f>
        <v>4.5605000000000003E-3</v>
      </c>
    </row>
    <row r="9" spans="1:24" x14ac:dyDescent="0.25">
      <c r="A9" s="584" t="s">
        <v>353</v>
      </c>
      <c r="B9" s="585">
        <v>0</v>
      </c>
      <c r="C9" s="586">
        <v>180000</v>
      </c>
      <c r="D9" s="587">
        <v>0.06</v>
      </c>
      <c r="E9" s="588">
        <v>0</v>
      </c>
      <c r="F9" s="589"/>
      <c r="G9" s="587">
        <v>0.04</v>
      </c>
      <c r="H9" s="587">
        <v>3.5000000000000003E-2</v>
      </c>
      <c r="I9" s="587">
        <v>0.12820000000000001</v>
      </c>
      <c r="J9" s="587">
        <v>2.7799999999999998E-2</v>
      </c>
      <c r="K9" s="587">
        <v>0.434</v>
      </c>
      <c r="L9" s="587">
        <v>0.33500000000000002</v>
      </c>
      <c r="N9" t="s">
        <v>42</v>
      </c>
      <c r="O9" s="580">
        <f>I17</f>
        <v>1.7772919999999998E-2</v>
      </c>
    </row>
    <row r="10" spans="1:24" x14ac:dyDescent="0.25">
      <c r="A10" s="590" t="s">
        <v>354</v>
      </c>
      <c r="B10" s="591">
        <v>180000.01</v>
      </c>
      <c r="C10" s="592">
        <v>360000</v>
      </c>
      <c r="D10" s="593">
        <v>0.112</v>
      </c>
      <c r="E10" s="594">
        <v>9360</v>
      </c>
      <c r="F10" s="589"/>
      <c r="G10" s="593">
        <v>0.04</v>
      </c>
      <c r="H10" s="593">
        <v>3.5000000000000003E-2</v>
      </c>
      <c r="I10" s="593">
        <v>0.14050000000000001</v>
      </c>
      <c r="J10" s="593">
        <v>3.0499999999999999E-2</v>
      </c>
      <c r="K10" s="593">
        <v>0.434</v>
      </c>
      <c r="L10" s="593">
        <v>0.32</v>
      </c>
      <c r="N10" t="s">
        <v>41</v>
      </c>
      <c r="O10" s="581">
        <f>J17</f>
        <v>3.85688E-3</v>
      </c>
    </row>
    <row r="11" spans="1:24" x14ac:dyDescent="0.25">
      <c r="A11" s="584" t="s">
        <v>355</v>
      </c>
      <c r="B11" s="585">
        <v>360000.01</v>
      </c>
      <c r="C11" s="586">
        <v>720000</v>
      </c>
      <c r="D11" s="587">
        <v>0.13500000000000001</v>
      </c>
      <c r="E11" s="588">
        <v>17640</v>
      </c>
      <c r="F11" s="589"/>
      <c r="G11" s="587">
        <v>0.04</v>
      </c>
      <c r="H11" s="587">
        <v>3.5000000000000003E-2</v>
      </c>
      <c r="I11" s="587">
        <v>0.13639999999999999</v>
      </c>
      <c r="J11" s="587">
        <v>2.9600000000000001E-2</v>
      </c>
      <c r="K11" s="587">
        <v>0.434</v>
      </c>
      <c r="L11" s="587">
        <v>0.32500000000000001</v>
      </c>
      <c r="N11" t="s">
        <v>124</v>
      </c>
      <c r="O11" s="580">
        <f>K17</f>
        <v>5.6550200000000002E-2</v>
      </c>
    </row>
    <row r="12" spans="1:24" x14ac:dyDescent="0.25">
      <c r="A12" s="590" t="s">
        <v>356</v>
      </c>
      <c r="B12" s="591">
        <v>720000.01</v>
      </c>
      <c r="C12" s="592">
        <v>1800000</v>
      </c>
      <c r="D12" s="593">
        <v>0.16</v>
      </c>
      <c r="E12" s="594">
        <v>35640</v>
      </c>
      <c r="F12" s="589"/>
      <c r="G12" s="593">
        <v>0.04</v>
      </c>
      <c r="H12" s="593">
        <v>3.5000000000000003E-2</v>
      </c>
      <c r="I12" s="593">
        <v>0.13639999999999999</v>
      </c>
      <c r="J12" s="593">
        <v>2.9600000000000001E-2</v>
      </c>
      <c r="K12" s="593">
        <v>0.434</v>
      </c>
      <c r="L12" s="593">
        <v>0.32500000000000001</v>
      </c>
      <c r="N12" t="s">
        <v>357</v>
      </c>
      <c r="O12" s="580">
        <f>L17</f>
        <v>4.2347500000000003E-2</v>
      </c>
    </row>
    <row r="13" spans="1:24" x14ac:dyDescent="0.25">
      <c r="A13" s="584" t="s">
        <v>358</v>
      </c>
      <c r="B13" s="585">
        <v>1800000.01</v>
      </c>
      <c r="C13" s="586">
        <v>3600000</v>
      </c>
      <c r="D13" s="587">
        <v>0.21</v>
      </c>
      <c r="E13" s="588">
        <v>125640</v>
      </c>
      <c r="F13" s="589"/>
      <c r="G13" s="587">
        <v>0.04</v>
      </c>
      <c r="H13" s="587">
        <v>3.5000000000000003E-2</v>
      </c>
      <c r="I13" s="587">
        <v>0.12820000000000001</v>
      </c>
      <c r="J13" s="587">
        <v>2.7799999999999998E-2</v>
      </c>
      <c r="K13" s="587">
        <v>0.434</v>
      </c>
      <c r="L13" s="587">
        <v>0.33500000000000002</v>
      </c>
    </row>
    <row r="14" spans="1:24" x14ac:dyDescent="0.25">
      <c r="A14" s="590" t="s">
        <v>359</v>
      </c>
      <c r="B14" s="591">
        <v>3600000.01</v>
      </c>
      <c r="C14" s="592">
        <v>4800000</v>
      </c>
      <c r="D14" s="593">
        <v>0.33</v>
      </c>
      <c r="E14" s="594">
        <v>648000</v>
      </c>
      <c r="F14" s="589"/>
      <c r="G14" s="593">
        <v>0.35</v>
      </c>
      <c r="H14" s="593">
        <v>0.15</v>
      </c>
      <c r="I14" s="593">
        <v>0.1603</v>
      </c>
      <c r="J14" s="593">
        <v>3.4700000000000002E-2</v>
      </c>
      <c r="K14" s="593">
        <v>0.30499999999999999</v>
      </c>
      <c r="L14" s="593">
        <v>0</v>
      </c>
    </row>
    <row r="15" spans="1:24" x14ac:dyDescent="0.25">
      <c r="A15" s="595"/>
      <c r="B15" s="596"/>
      <c r="C15" s="597"/>
    </row>
    <row r="16" spans="1:24" x14ac:dyDescent="0.25">
      <c r="A16" s="595" t="s">
        <v>353</v>
      </c>
      <c r="B16" s="596" t="b">
        <f>IFERROR(IF(AND($B$5&gt;=B9,$B$5&lt;=C9),($B$5*D9-E9)/$B$5),0)</f>
        <v>0</v>
      </c>
      <c r="C16" s="597">
        <f t="shared" ref="C16" si="1">ROUND(B16,5)</f>
        <v>0</v>
      </c>
      <c r="D16" s="596">
        <f>IF(AND($B$5&gt;=B9,$B$5&lt;=C9),C16,IF(AND($B$5&gt;=B10,$B$5&lt;=C10),C17,IF(AND($B$5&gt;=B11,$B$5&lt;=C11),C18,IF(AND($B$5&gt;=B12,$B$5&lt;=C12),C19,IF(AND($B$5&gt;=B13,$B$5&lt;=C13),C20,IF(AND($B$5&gt;=B14,$B$5&lt;=C14),C21,IF(AND($B$5&gt;=#REF!,$B$5&lt;=#REF!),#REF!,IF(AND($B$5&gt;#REF!),C22))))))))</f>
        <v>0.1303</v>
      </c>
      <c r="G16" s="598" t="s">
        <v>39</v>
      </c>
      <c r="H16" s="598" t="s">
        <v>38</v>
      </c>
      <c r="I16" s="598" t="s">
        <v>42</v>
      </c>
      <c r="J16" s="598" t="s">
        <v>346</v>
      </c>
      <c r="K16" s="598" t="s">
        <v>124</v>
      </c>
      <c r="L16" s="598" t="s">
        <v>45</v>
      </c>
      <c r="N16" s="599">
        <v>0.05</v>
      </c>
    </row>
    <row r="17" spans="1:14" x14ac:dyDescent="0.25">
      <c r="A17" s="595" t="s">
        <v>354</v>
      </c>
      <c r="B17" s="596" t="b">
        <f t="shared" ref="B17:B20" si="2">IF(AND($B$5&gt;=B10,$B$5&lt;=C10),($B$5*D10-E10)/$B$5)</f>
        <v>0</v>
      </c>
      <c r="C17" s="597">
        <f>ROUND(B17,5)</f>
        <v>0</v>
      </c>
      <c r="D17" s="596">
        <f>ROUND(D16,4)</f>
        <v>0.1303</v>
      </c>
      <c r="G17" s="580">
        <f>IF(AND($B$5&gt;=$B$9,$B$5&lt;=$C$9),$C$5*G9,IF(AND($B$5&gt;=$B$10,$B$5&lt;=$C$10),$C$5*G10,IF(AND($B$5&gt;=$B$11,$B$5&lt;=$C$11),$C$5*G11,IF(AND($B$5&gt;=$B$12,$B$5&lt;=$C$12),$C$5*G12,IF(AND($B$5&gt;=$B$13,$B$5&lt;=$C$13),$C$5*G13,IF(AND($B$5&gt;=$B$14,$B$5&lt;=$C$14),$C$5*G14,IF(AND($B$5&gt;=#REF!,$B$5&lt;=#REF!),$C$5*#REF!,IF(AND($B$5&gt;#REF!),$C$5*#REF!))))))))</f>
        <v>5.2120000000000005E-3</v>
      </c>
      <c r="H17" s="580">
        <f>IF(AND($B$5&gt;=$B$9,$B$5&lt;=$C$9),$C$5*H9,IF(AND($B$5&gt;=$B$10,$B$5&lt;=$C$10),$C$5*H10,IF(AND($B$5&gt;=$B$11,$B$5&lt;=$C$11),$C$5*H11,IF(AND($B$5&gt;=$B$12,$B$5&lt;=$C$12),$C$5*H12,IF(AND($B$5&gt;=$B$13,$B$5&lt;=$C$13),$C$5*H13,IF(AND($B$5&gt;=$B$14,$B$5&lt;=$C$14),$C$5*H14,IF(AND($B$5&gt;=#REF!,$B$5&lt;=#REF!),$C$5*#REF!,IF(AND($B$5&gt;#REF!),$C$5*#REF!))))))))</f>
        <v>4.5605000000000003E-3</v>
      </c>
      <c r="I17" s="580">
        <f>IF(AND($B$5&gt;=$B$9,$B$5&lt;=$C$9),$C$5*I9,IF(AND($B$5&gt;=$B$10,$B$5&lt;=$C$10),$C$5*I10,IF(AND($B$5&gt;=$B$11,$B$5&lt;=$C$11),$C$5*I11,IF(AND($B$5&gt;=$B$12,$B$5&lt;=$C$12),$C$5*I12,IF(AND($B$5&gt;=$B$13,$B$5&lt;=$C$13),$C$5*I13,IF(AND($B$5&gt;=$B$14,$B$5&lt;=$C$14),$C$5*I14,IF(AND($B$5&gt;=#REF!,$B$5&lt;=#REF!),$C$5*#REF!,IF(AND($B$5&gt;#REF!),$C$5*#REF!))))))))</f>
        <v>1.7772919999999998E-2</v>
      </c>
      <c r="J17" s="581">
        <f>IF(AND($B$5&gt;=$B$9,$B$5&lt;=$C$9),$C$5*J9,IF(AND($B$5&gt;=$B$10,$B$5&lt;=$C$10),$C$5*J10,IF(AND($B$5&gt;=$B$11,$B$5&lt;=$C$11),$C$5*J11,IF(AND($B$5&gt;=$B$12,$B$5&lt;=$C$12),$C$5*J12,IF(AND($B$5&gt;=$B$13,$B$5&lt;=$C$13),$C$5*J13,IF(AND($B$5&gt;=$B$14,$B$5&lt;=$C$14),$C$5*J14,IF(AND($B$5&gt;=#REF!,$B$5&lt;=#REF!),$C$5*#REF!,IF(AND($B$5&gt;#REF!),$C$5*#REF!))))))))</f>
        <v>3.85688E-3</v>
      </c>
      <c r="K17" s="580">
        <f>IF(AND($B$5&gt;=$B$9,$B$5&lt;=$C$9),$C$5*K9,IF(AND($B$5&gt;=$B$10,$B$5&lt;=$C$10),$C$5*K10,IF(AND($B$5&gt;=$B$11,$B$5&lt;=$C$11),$C$5*K11,IF(AND($B$5&gt;=$B$12,$B$5&lt;=$C$12),$C$5*K12,IF(AND($B$5&gt;=$B$13,$B$5&lt;=$C$13),$C$5*K13,IF(AND($B$5&gt;=$B$14,$B$5&lt;=$C$14),$C$5*K14,IF(AND($B$5&gt;=#REF!,$B$5&lt;=#REF!),$C$5*#REF!,IF(AND($B$5&gt;#REF!),$C$5*#REF!))))))))</f>
        <v>5.6550200000000002E-2</v>
      </c>
      <c r="L17" s="580">
        <f>IF(AND($B$5&gt;=$B$9,$B$5&lt;=$C$9),$C$5*L9,IF(AND($B$5&gt;=$B$10,$B$5&lt;=$C$10),$C$5*L10,IF(AND($B$5&gt;=$B$11,$B$5&lt;=$C$11),$C$5*L11,IF(AND($B$5&gt;=$B$12,$B$5&lt;=$C$12),$C$5*L12,IF(AND($B$5&gt;=$B$13,$B$5&lt;=$C$13),$C$5*L13,IF(AND($B$5&gt;=$B$14,$B$5&lt;=$C$14),$C$5*L14,IF(AND($B$5&gt;=#REF!,$B$5&lt;=#REF!),$C$5*#REF!,IF(AND($B$5&gt;#REF!),$C$5*#REF!))))))))</f>
        <v>4.2347500000000003E-2</v>
      </c>
      <c r="M17" s="600"/>
    </row>
    <row r="18" spans="1:14" x14ac:dyDescent="0.25">
      <c r="A18" s="595" t="s">
        <v>355</v>
      </c>
      <c r="B18" s="596" t="b">
        <f t="shared" si="2"/>
        <v>0</v>
      </c>
      <c r="C18" s="597">
        <f t="shared" ref="C18:C20" si="3">ROUND(B18,5)</f>
        <v>0</v>
      </c>
      <c r="G18" s="581">
        <f>ROUND(G17,4)</f>
        <v>5.1999999999999998E-3</v>
      </c>
      <c r="H18" s="581">
        <f t="shared" ref="H18:L18" si="4">ROUND(H17,4)</f>
        <v>4.5999999999999999E-3</v>
      </c>
      <c r="I18" s="581">
        <f t="shared" si="4"/>
        <v>1.78E-2</v>
      </c>
      <c r="J18" s="581">
        <f t="shared" si="4"/>
        <v>3.8999999999999998E-3</v>
      </c>
      <c r="K18" s="581">
        <f t="shared" si="4"/>
        <v>5.6599999999999998E-2</v>
      </c>
      <c r="L18" s="581">
        <f t="shared" si="4"/>
        <v>4.2299999999999997E-2</v>
      </c>
      <c r="M18" s="597">
        <f>SUM(G18:L18)</f>
        <v>0.13039999999999999</v>
      </c>
    </row>
    <row r="19" spans="1:14" ht="23.25" x14ac:dyDescent="0.35">
      <c r="A19" s="595" t="s">
        <v>356</v>
      </c>
      <c r="B19" s="596">
        <f t="shared" si="2"/>
        <v>0.1303</v>
      </c>
      <c r="C19" s="597">
        <f t="shared" si="3"/>
        <v>0.1303</v>
      </c>
      <c r="G19" s="92">
        <f>IF(G18=MAX($G$18:$L$18),(G18+$M$21),IF(G18&lt;&gt;MAX($G$18:$L$18),G18))</f>
        <v>5.1999999999999998E-3</v>
      </c>
      <c r="H19" s="92">
        <f t="shared" ref="H19:L19" si="5">IF(H18=MAX($G$18:$L$18),(H18+$M$21),IF(H18&lt;&gt;MAX($G$18:$L$18),H18))</f>
        <v>4.5999999999999999E-3</v>
      </c>
      <c r="I19" s="92">
        <f t="shared" si="5"/>
        <v>1.78E-2</v>
      </c>
      <c r="J19" s="92">
        <f t="shared" si="5"/>
        <v>3.8999999999999998E-3</v>
      </c>
      <c r="K19" s="92">
        <f t="shared" si="5"/>
        <v>5.6500000000000009E-2</v>
      </c>
      <c r="L19" s="92">
        <f t="shared" si="5"/>
        <v>4.2299999999999997E-2</v>
      </c>
      <c r="M19" s="597">
        <f>SUM(G19:L19)</f>
        <v>0.1303</v>
      </c>
      <c r="N19" s="601">
        <f>SUM(G19:L19)</f>
        <v>0.1303</v>
      </c>
    </row>
    <row r="20" spans="1:14" ht="23.25" x14ac:dyDescent="0.35">
      <c r="A20" s="595" t="s">
        <v>358</v>
      </c>
      <c r="B20" s="596" t="b">
        <f t="shared" si="2"/>
        <v>0</v>
      </c>
      <c r="C20" s="597">
        <f t="shared" si="3"/>
        <v>0</v>
      </c>
      <c r="G20" s="92">
        <f>ROUND(G19,4)</f>
        <v>5.1999999999999998E-3</v>
      </c>
      <c r="H20" s="92">
        <f t="shared" ref="H20:L20" si="6">ROUND(H19,4)</f>
        <v>4.5999999999999999E-3</v>
      </c>
      <c r="I20" s="92">
        <f t="shared" si="6"/>
        <v>1.78E-2</v>
      </c>
      <c r="J20" s="92">
        <f t="shared" si="6"/>
        <v>3.8999999999999998E-3</v>
      </c>
      <c r="K20" s="92">
        <f t="shared" si="6"/>
        <v>5.6500000000000002E-2</v>
      </c>
      <c r="L20" s="92">
        <f t="shared" si="6"/>
        <v>4.2299999999999997E-2</v>
      </c>
      <c r="N20" s="602" t="str">
        <f>IF(C5=N19,"OK")</f>
        <v>OK</v>
      </c>
    </row>
    <row r="21" spans="1:14" x14ac:dyDescent="0.25">
      <c r="A21" s="595" t="s">
        <v>359</v>
      </c>
      <c r="B21" s="596" t="b">
        <f>IF(AND($B$5&gt;=B14,$B$5&lt;=C14),($B$5*D14-E14)/$B$5)</f>
        <v>0</v>
      </c>
      <c r="C21" s="597">
        <f>ROUND(B21,5)</f>
        <v>0</v>
      </c>
      <c r="G21" s="92">
        <f>G20-G18</f>
        <v>0</v>
      </c>
      <c r="H21" s="92">
        <f t="shared" ref="H21:L21" si="7">H20-H18</f>
        <v>0</v>
      </c>
      <c r="I21" s="92">
        <f t="shared" si="7"/>
        <v>0</v>
      </c>
      <c r="J21" s="92">
        <f t="shared" si="7"/>
        <v>0</v>
      </c>
      <c r="K21" s="92">
        <f t="shared" si="7"/>
        <v>-9.9999999999995925E-5</v>
      </c>
      <c r="L21" s="92">
        <f t="shared" si="7"/>
        <v>0</v>
      </c>
      <c r="M21" s="597">
        <f>C5-M18</f>
        <v>-9.9999999999988987E-5</v>
      </c>
    </row>
    <row r="22" spans="1:14" x14ac:dyDescent="0.25">
      <c r="A22" s="595"/>
      <c r="B22" s="596"/>
      <c r="C22" s="597"/>
      <c r="G22" s="92">
        <f>G20</f>
        <v>5.1999999999999998E-3</v>
      </c>
      <c r="H22" s="92">
        <f>H20</f>
        <v>4.5999999999999999E-3</v>
      </c>
      <c r="I22" s="92">
        <f>I20</f>
        <v>1.78E-2</v>
      </c>
      <c r="J22" s="92">
        <f t="shared" ref="J22:L22" si="8">J20</f>
        <v>3.8999999999999998E-3</v>
      </c>
      <c r="K22" s="92">
        <f t="shared" si="8"/>
        <v>5.6500000000000002E-2</v>
      </c>
      <c r="L22" s="92">
        <f t="shared" si="8"/>
        <v>4.2299999999999997E-2</v>
      </c>
      <c r="M22" s="92">
        <f>L22-N16</f>
        <v>-7.7000000000000055E-3</v>
      </c>
      <c r="N22" s="92">
        <f>IF(M22&gt;0,M22,0)</f>
        <v>0</v>
      </c>
    </row>
    <row r="23" spans="1:14" x14ac:dyDescent="0.25">
      <c r="G23" s="92">
        <f>$N$22*G31</f>
        <v>0</v>
      </c>
      <c r="H23" s="92">
        <f t="shared" ref="H23:K23" si="9">$N$22*H31</f>
        <v>0</v>
      </c>
      <c r="I23" s="92">
        <f t="shared" si="9"/>
        <v>0</v>
      </c>
      <c r="J23" s="92">
        <f t="shared" si="9"/>
        <v>0</v>
      </c>
      <c r="K23" s="92">
        <f t="shared" si="9"/>
        <v>0</v>
      </c>
      <c r="M23" s="92">
        <f>SUM(G23:L23)</f>
        <v>0</v>
      </c>
    </row>
    <row r="24" spans="1:14" x14ac:dyDescent="0.25">
      <c r="G24" s="92">
        <f>G20+G23</f>
        <v>5.1999999999999998E-3</v>
      </c>
      <c r="H24" s="92">
        <f t="shared" ref="H24:K24" si="10">H20+H23</f>
        <v>4.5999999999999999E-3</v>
      </c>
      <c r="I24" s="92">
        <f t="shared" si="10"/>
        <v>1.78E-2</v>
      </c>
      <c r="J24" s="92">
        <f t="shared" si="10"/>
        <v>3.8999999999999998E-3</v>
      </c>
      <c r="K24" s="92">
        <f t="shared" si="10"/>
        <v>5.6500000000000002E-2</v>
      </c>
      <c r="L24" s="92">
        <f>L22-N22</f>
        <v>4.2299999999999997E-2</v>
      </c>
      <c r="M24" s="92">
        <f>SUM(G24:L24)</f>
        <v>0.1303</v>
      </c>
    </row>
    <row r="25" spans="1:14" x14ac:dyDescent="0.25">
      <c r="G25" s="92">
        <f>ROUND(G24,4)</f>
        <v>5.1999999999999998E-3</v>
      </c>
      <c r="H25" s="92">
        <f>ROUND(H24,4)</f>
        <v>4.5999999999999999E-3</v>
      </c>
      <c r="I25" s="92">
        <f t="shared" ref="I25:K25" si="11">ROUND(I24,4)</f>
        <v>1.78E-2</v>
      </c>
      <c r="J25" s="92">
        <f t="shared" si="11"/>
        <v>3.8999999999999998E-3</v>
      </c>
      <c r="K25" s="92">
        <f t="shared" si="11"/>
        <v>5.6500000000000002E-2</v>
      </c>
      <c r="L25" s="92">
        <f>TRUNC(L24,4)</f>
        <v>4.2299999999999997E-2</v>
      </c>
      <c r="M25" s="92">
        <f>SUM(G25:L25)</f>
        <v>0.1303</v>
      </c>
      <c r="N25" s="92">
        <f>M24-M25</f>
        <v>0</v>
      </c>
    </row>
    <row r="26" spans="1:14" ht="23.25" x14ac:dyDescent="0.35">
      <c r="A26" s="603" t="s">
        <v>360</v>
      </c>
      <c r="B26" s="604">
        <v>2064579</v>
      </c>
      <c r="G26" s="92">
        <f>IF(G25=MAX($G$25:$K$25),(G25+$N$25),IF(G25&lt;&gt;MAX($G$25:$K$25),G25))</f>
        <v>5.1999999999999998E-3</v>
      </c>
      <c r="H26" s="92">
        <f t="shared" ref="H26:L26" si="12">IF(H25=MAX($G$25:$L$25),(H25+$N$25),IF(H25&lt;&gt;MAX($G$25:$L$25),H25))</f>
        <v>4.5999999999999999E-3</v>
      </c>
      <c r="I26" s="92">
        <f t="shared" si="12"/>
        <v>1.78E-2</v>
      </c>
      <c r="J26" s="92">
        <f t="shared" si="12"/>
        <v>3.8999999999999998E-3</v>
      </c>
      <c r="K26" s="92">
        <f t="shared" si="12"/>
        <v>5.6500000000000002E-2</v>
      </c>
      <c r="L26" s="92">
        <f t="shared" si="12"/>
        <v>4.2299999999999997E-2</v>
      </c>
      <c r="M26" s="601">
        <f>SUM(G26:L26)</f>
        <v>0.1303</v>
      </c>
    </row>
    <row r="27" spans="1:14" x14ac:dyDescent="0.25">
      <c r="G27" s="92"/>
      <c r="H27" s="92"/>
      <c r="I27" s="92"/>
      <c r="J27" s="92"/>
      <c r="K27" s="92"/>
      <c r="L27" s="92"/>
      <c r="M27" s="92"/>
    </row>
    <row r="29" spans="1:14" ht="15.75" thickBot="1" x14ac:dyDescent="0.3">
      <c r="G29" s="605">
        <v>0.04</v>
      </c>
      <c r="H29" s="605">
        <v>3.5000000000000003E-2</v>
      </c>
      <c r="I29" s="605">
        <v>0.12820000000000001</v>
      </c>
      <c r="J29" s="605">
        <v>2.7799999999999998E-2</v>
      </c>
      <c r="K29" s="605">
        <v>0.434</v>
      </c>
      <c r="L29" s="92">
        <f>SUM(G29:K29)</f>
        <v>0.66500000000000004</v>
      </c>
    </row>
    <row r="30" spans="1:14" ht="15.75" thickBot="1" x14ac:dyDescent="0.3">
      <c r="G30" s="606">
        <f>G29/$L$29</f>
        <v>6.0150375939849621E-2</v>
      </c>
      <c r="H30" s="606">
        <f t="shared" ref="H30:K30" si="13">H29/$L$29</f>
        <v>5.2631578947368425E-2</v>
      </c>
      <c r="I30" s="606">
        <f t="shared" si="13"/>
        <v>0.19278195488721805</v>
      </c>
      <c r="J30" s="606">
        <f t="shared" si="13"/>
        <v>4.1804511278195483E-2</v>
      </c>
      <c r="K30" s="606">
        <f t="shared" si="13"/>
        <v>0.65263157894736834</v>
      </c>
      <c r="L30" s="605">
        <f>SUM(G30:K30)</f>
        <v>0.99999999999999989</v>
      </c>
    </row>
    <row r="31" spans="1:14" x14ac:dyDescent="0.25">
      <c r="G31" s="92">
        <f>G29/$L$29</f>
        <v>6.0150375939849621E-2</v>
      </c>
      <c r="H31" s="92">
        <f t="shared" ref="H31:K31" si="14">H29/$L$29</f>
        <v>5.2631578947368425E-2</v>
      </c>
      <c r="I31" s="92">
        <f t="shared" si="14"/>
        <v>0.19278195488721805</v>
      </c>
      <c r="J31" s="92">
        <f t="shared" si="14"/>
        <v>4.1804511278195483E-2</v>
      </c>
      <c r="K31" s="92">
        <f t="shared" si="14"/>
        <v>0.65263157894736834</v>
      </c>
      <c r="L31" s="92">
        <f>SUM(G31:K31)</f>
        <v>0.99999999999999989</v>
      </c>
    </row>
    <row r="32" spans="1:14" x14ac:dyDescent="0.25">
      <c r="G32" s="581">
        <f>($C$5-5%)*G31</f>
        <v>4.830075187969924E-3</v>
      </c>
      <c r="H32" s="581">
        <f>($C$5-5%)*H31</f>
        <v>4.2263157894736839E-3</v>
      </c>
      <c r="I32" s="581">
        <f>($C$5-5%)*I31</f>
        <v>1.5480390977443609E-2</v>
      </c>
      <c r="J32" s="581">
        <f>($C$5-5%)*J31</f>
        <v>3.3569022556390973E-3</v>
      </c>
      <c r="K32" s="581">
        <f>($C$5-5%)*K31</f>
        <v>5.2406315789473676E-2</v>
      </c>
      <c r="L32" s="599">
        <v>0.05</v>
      </c>
      <c r="M32" s="607">
        <f>SUM(G32:L32)</f>
        <v>0.1303</v>
      </c>
    </row>
    <row r="33" spans="7:14" x14ac:dyDescent="0.25">
      <c r="G33" s="92">
        <f>ROUND(G32,4)</f>
        <v>4.7999999999999996E-3</v>
      </c>
      <c r="H33" s="92">
        <f t="shared" ref="H33:L33" si="15">ROUND(H32,4)</f>
        <v>4.1999999999999997E-3</v>
      </c>
      <c r="I33" s="92">
        <f t="shared" si="15"/>
        <v>1.55E-2</v>
      </c>
      <c r="J33" s="92">
        <f t="shared" si="15"/>
        <v>3.3999999999999998E-3</v>
      </c>
      <c r="K33" s="92">
        <f t="shared" si="15"/>
        <v>5.2400000000000002E-2</v>
      </c>
      <c r="L33" s="92">
        <f t="shared" si="15"/>
        <v>0.05</v>
      </c>
      <c r="M33" s="607">
        <f>SUM(G33:L33)</f>
        <v>0.13030000000000003</v>
      </c>
      <c r="N33" s="607">
        <f>-M33+M32</f>
        <v>0</v>
      </c>
    </row>
    <row r="34" spans="7:14" x14ac:dyDescent="0.25">
      <c r="G34" s="92">
        <f>IF(G33=MAX($G$33:$L$33),(G33+$N$33),IF(G33&lt;&gt;MAX($G$33:$L$33),G33))</f>
        <v>4.7999999999999996E-3</v>
      </c>
      <c r="H34" s="92">
        <f t="shared" ref="H34:K34" si="16">IF(H33=MAX($G$33:$L$33),(H33+$N$33),IF(H33&lt;&gt;MAX($G$33:$L$33),H33))</f>
        <v>4.1999999999999997E-3</v>
      </c>
      <c r="I34" s="92">
        <f t="shared" si="16"/>
        <v>1.55E-2</v>
      </c>
      <c r="J34" s="92">
        <f t="shared" si="16"/>
        <v>3.3999999999999998E-3</v>
      </c>
      <c r="K34" s="92">
        <f t="shared" si="16"/>
        <v>5.2400000000000002E-2</v>
      </c>
      <c r="L34" s="92">
        <f>IF(L33=MAX($G$18:$L$18),(L33+$M$21),IF(L33&lt;&gt;MAX($G$18:$L$18),L33))</f>
        <v>0.05</v>
      </c>
      <c r="M34" s="92">
        <f>SUM(G34:L34)</f>
        <v>0.13030000000000003</v>
      </c>
    </row>
    <row r="37" spans="7:14" x14ac:dyDescent="0.25">
      <c r="G37" s="581" t="b">
        <f>IF($C$5&lt;=$N$5,($C$5)*G13)</f>
        <v>0</v>
      </c>
      <c r="H37" s="581" t="b">
        <f t="shared" ref="H37:L37" si="17">IF($C$5&lt;=$N$5,($C$5)*H13)</f>
        <v>0</v>
      </c>
      <c r="I37" s="581" t="b">
        <f t="shared" si="17"/>
        <v>0</v>
      </c>
      <c r="J37" s="581" t="b">
        <f t="shared" si="17"/>
        <v>0</v>
      </c>
      <c r="K37" s="581" t="b">
        <f t="shared" si="17"/>
        <v>0</v>
      </c>
      <c r="L37" s="581" t="b">
        <f t="shared" si="17"/>
        <v>0</v>
      </c>
    </row>
    <row r="38" spans="7:14" x14ac:dyDescent="0.25">
      <c r="G38" s="581">
        <f>IF($C$5&gt;$N$5,($C$5-$R$10)*G31)</f>
        <v>7.8375939849624054E-3</v>
      </c>
      <c r="H38" s="581">
        <f t="shared" ref="H38:K38" si="18">IF($C$5&gt;$N$5,($C$5-$R$10)*H31)</f>
        <v>6.8578947368421054E-3</v>
      </c>
      <c r="I38" s="581">
        <f t="shared" si="18"/>
        <v>2.5119488721804511E-2</v>
      </c>
      <c r="J38" s="581">
        <f t="shared" si="18"/>
        <v>5.447127819548871E-3</v>
      </c>
      <c r="K38" s="581">
        <f t="shared" si="18"/>
        <v>8.503789473684209E-2</v>
      </c>
    </row>
    <row r="42" spans="7:14" ht="15.75" thickBot="1" x14ac:dyDescent="0.3">
      <c r="G42" s="605">
        <v>0.04</v>
      </c>
      <c r="H42" s="605">
        <v>3.5000000000000003E-2</v>
      </c>
      <c r="I42" s="605">
        <v>0.12820000000000001</v>
      </c>
      <c r="J42" s="605">
        <v>2.7799999999999998E-2</v>
      </c>
      <c r="K42" s="605">
        <v>0.434</v>
      </c>
      <c r="L42" s="92">
        <f>SUM(G42:K42)</f>
        <v>0.66500000000000004</v>
      </c>
    </row>
    <row r="43" spans="7:14" x14ac:dyDescent="0.25">
      <c r="G43" s="92">
        <f>G42/$L$42</f>
        <v>6.0150375939849621E-2</v>
      </c>
      <c r="H43" s="92">
        <f t="shared" ref="H43:K43" si="19">H42/$L$42</f>
        <v>5.2631578947368425E-2</v>
      </c>
      <c r="I43" s="92">
        <f t="shared" si="19"/>
        <v>0.19278195488721805</v>
      </c>
      <c r="J43" s="92">
        <f t="shared" si="19"/>
        <v>4.1804511278195483E-2</v>
      </c>
      <c r="K43" s="92">
        <f t="shared" si="19"/>
        <v>0.65263157894736834</v>
      </c>
    </row>
    <row r="48" spans="7:14" s="573" customFormat="1" ht="18" customHeight="1" x14ac:dyDescent="0.2"/>
    <row r="49" s="573" customFormat="1" ht="18" customHeight="1" x14ac:dyDescent="0.2"/>
    <row r="50" s="573" customFormat="1" ht="18" customHeight="1" x14ac:dyDescent="0.2"/>
    <row r="51" s="573" customFormat="1" ht="18" customHeight="1" x14ac:dyDescent="0.2"/>
    <row r="52" s="573" customFormat="1" ht="18" customHeight="1" x14ac:dyDescent="0.2"/>
    <row r="53" s="573" customFormat="1" ht="18" customHeight="1" x14ac:dyDescent="0.2"/>
    <row r="54" s="573" customFormat="1" ht="18" customHeight="1" x14ac:dyDescent="0.2"/>
    <row r="55" s="573" customFormat="1" ht="18" customHeight="1" x14ac:dyDescent="0.2"/>
    <row r="56" s="573" customFormat="1" ht="18" customHeight="1" x14ac:dyDescent="0.2"/>
    <row r="57" s="573" customFormat="1" ht="18" customHeight="1" x14ac:dyDescent="0.2"/>
    <row r="58" s="573" customFormat="1" ht="18" customHeight="1" x14ac:dyDescent="0.2"/>
    <row r="59" s="573" customFormat="1" ht="18" customHeight="1" x14ac:dyDescent="0.2"/>
    <row r="60" s="573" customFormat="1" ht="18" customHeight="1" x14ac:dyDescent="0.2"/>
  </sheetData>
  <mergeCells count="5">
    <mergeCell ref="A1:O1"/>
    <mergeCell ref="B3:B4"/>
    <mergeCell ref="C3:C4"/>
    <mergeCell ref="D3:I3"/>
    <mergeCell ref="G7:L7"/>
  </mergeCells>
  <conditionalFormatting sqref="G21:L21">
    <cfRule type="expression" dxfId="248" priority="4">
      <formula>"SE+$G$19&lt;&gt;0"</formula>
    </cfRule>
  </conditionalFormatting>
  <conditionalFormatting sqref="G21:L21">
    <cfRule type="cellIs" dxfId="247" priority="1" operator="notEqual">
      <formula>0</formula>
    </cfRule>
    <cfRule type="cellIs" dxfId="246" priority="2" operator="lessThan">
      <formula>0</formula>
    </cfRule>
    <cfRule type="cellIs" dxfId="245" priority="3" operator="greaterThan">
      <formula>0</formula>
    </cfRule>
  </conditionalFormatting>
  <pageMargins left="0.511811024" right="0.511811024" top="0.78740157499999996" bottom="0.78740157499999996" header="0.31496062000000002" footer="0.31496062000000002"/>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1">
    <tabColor rgb="FFFFC000"/>
  </sheetPr>
  <dimension ref="B1:AE130"/>
  <sheetViews>
    <sheetView showGridLines="0" workbookViewId="0">
      <selection activeCell="C16" sqref="C16"/>
    </sheetView>
  </sheetViews>
  <sheetFormatPr defaultColWidth="9.140625" defaultRowHeight="21.95" customHeight="1" x14ac:dyDescent="0.25"/>
  <cols>
    <col min="1" max="1" width="2.7109375" style="12" customWidth="1"/>
    <col min="2" max="2" width="12.7109375" style="12" customWidth="1"/>
    <col min="3" max="15" width="13.28515625" style="12" customWidth="1"/>
    <col min="16" max="18" width="9.140625" style="12"/>
    <col min="19" max="31" width="15.7109375" style="12" customWidth="1"/>
    <col min="32" max="16384" width="9.140625" style="12"/>
  </cols>
  <sheetData>
    <row r="1" spans="2:31" ht="15" customHeight="1" x14ac:dyDescent="0.25">
      <c r="R1" s="12">
        <v>1</v>
      </c>
    </row>
    <row r="2" spans="2:31" ht="15" customHeight="1" x14ac:dyDescent="0.25">
      <c r="B2" s="15" t="s">
        <v>0</v>
      </c>
      <c r="D2" s="269">
        <v>1</v>
      </c>
      <c r="E2" s="269">
        <v>2</v>
      </c>
      <c r="G2" s="347" t="str">
        <f>IF($D$2=1,"A base é a mesma","Não é a mesma")</f>
        <v>A base é a mesma</v>
      </c>
      <c r="H2" s="347"/>
    </row>
    <row r="4" spans="2:31" ht="21.95" customHeight="1" x14ac:dyDescent="0.25">
      <c r="B4" s="45" t="s">
        <v>103</v>
      </c>
      <c r="C4" s="36"/>
      <c r="D4" s="36"/>
      <c r="E4" s="36"/>
      <c r="F4" s="36"/>
      <c r="G4" s="36"/>
      <c r="H4" s="36"/>
      <c r="I4" s="36"/>
      <c r="J4" s="36"/>
      <c r="K4" s="36"/>
      <c r="L4" s="36"/>
      <c r="M4" s="36"/>
      <c r="N4" s="36"/>
      <c r="O4" s="36"/>
      <c r="Q4" s="269" t="s">
        <v>301</v>
      </c>
      <c r="R4" s="269" t="s">
        <v>16</v>
      </c>
      <c r="S4" s="269" t="s">
        <v>65</v>
      </c>
      <c r="T4" s="269" t="s">
        <v>66</v>
      </c>
      <c r="U4" s="269" t="s">
        <v>67</v>
      </c>
      <c r="V4" s="269" t="s">
        <v>68</v>
      </c>
      <c r="W4" s="269" t="s">
        <v>69</v>
      </c>
      <c r="X4" s="269" t="s">
        <v>70</v>
      </c>
      <c r="Y4" s="269" t="s">
        <v>71</v>
      </c>
      <c r="Z4" s="269" t="s">
        <v>72</v>
      </c>
      <c r="AA4" s="269" t="s">
        <v>73</v>
      </c>
      <c r="AB4" s="269" t="s">
        <v>74</v>
      </c>
      <c r="AC4" s="269" t="s">
        <v>75</v>
      </c>
      <c r="AD4" s="269" t="s">
        <v>76</v>
      </c>
      <c r="AE4" s="269" t="s">
        <v>83</v>
      </c>
    </row>
    <row r="5" spans="2:31" ht="21.95" customHeight="1" x14ac:dyDescent="0.25">
      <c r="Q5" s="275">
        <v>1</v>
      </c>
      <c r="R5" s="276">
        <f>IF(ICMS!J8="",0,ICMS!J8)</f>
        <v>0.05</v>
      </c>
      <c r="S5" s="270">
        <f>IFERROR(Bases!D15*$R5,0)</f>
        <v>0</v>
      </c>
      <c r="T5" s="270">
        <f>IFERROR(Bases!E15*$R5,0)</f>
        <v>0</v>
      </c>
      <c r="U5" s="270">
        <f>IFERROR(Bases!F15*$R5,0)</f>
        <v>0</v>
      </c>
      <c r="V5" s="270">
        <f>IFERROR(Bases!G15*$R5,0)</f>
        <v>0</v>
      </c>
      <c r="W5" s="270">
        <f>IFERROR(Bases!H15*$R5,0)</f>
        <v>0</v>
      </c>
      <c r="X5" s="270">
        <f>IFERROR(Bases!I15*$R5,0)</f>
        <v>0</v>
      </c>
      <c r="Y5" s="270">
        <f>IFERROR(Bases!J15*$R5,0)</f>
        <v>0</v>
      </c>
      <c r="Z5" s="270">
        <f>IFERROR(Bases!K15*$R5,0)</f>
        <v>0</v>
      </c>
      <c r="AA5" s="270">
        <f>IFERROR(Bases!L15*$R5,0)</f>
        <v>0</v>
      </c>
      <c r="AB5" s="270">
        <f>IFERROR(Bases!M15*$R5,0)</f>
        <v>0</v>
      </c>
      <c r="AC5" s="270">
        <f>IFERROR(Bases!N15*$R5,0)</f>
        <v>0</v>
      </c>
      <c r="AD5" s="270">
        <f>IFERROR(Bases!O15*$R5,0)</f>
        <v>0</v>
      </c>
      <c r="AE5" s="271">
        <f>SUM(S5:AD5)</f>
        <v>0</v>
      </c>
    </row>
    <row r="6" spans="2:31" ht="21.95" customHeight="1" x14ac:dyDescent="0.25">
      <c r="B6" s="44" t="s">
        <v>102</v>
      </c>
      <c r="Q6" s="275">
        <v>2</v>
      </c>
      <c r="R6" s="276">
        <f>IF(ICMS!J9="",0,ICMS!J9)</f>
        <v>0.03</v>
      </c>
      <c r="S6" s="270">
        <f>IFERROR(Bases!D16*$R6,0)</f>
        <v>0</v>
      </c>
      <c r="T6" s="270">
        <f>IFERROR(Bases!E16*$R6,0)</f>
        <v>0</v>
      </c>
      <c r="U6" s="270">
        <f>IFERROR(Bases!F16*$R6,0)</f>
        <v>0</v>
      </c>
      <c r="V6" s="270">
        <f>IFERROR(Bases!G16*$R6,0)</f>
        <v>0</v>
      </c>
      <c r="W6" s="270">
        <f>IFERROR(Bases!H16*$R6,0)</f>
        <v>0</v>
      </c>
      <c r="X6" s="270">
        <f>IFERROR(Bases!I16*$R6,0)</f>
        <v>0</v>
      </c>
      <c r="Y6" s="270">
        <f>IFERROR(Bases!J16*$R6,0)</f>
        <v>0</v>
      </c>
      <c r="Z6" s="270">
        <f>IFERROR(Bases!K16*$R6,0)</f>
        <v>0</v>
      </c>
      <c r="AA6" s="270">
        <f>IFERROR(Bases!L16*$R6,0)</f>
        <v>0</v>
      </c>
      <c r="AB6" s="270">
        <f>IFERROR(Bases!M16*$R6,0)</f>
        <v>0</v>
      </c>
      <c r="AC6" s="270">
        <f>IFERROR(Bases!N16*$R6,0)</f>
        <v>0</v>
      </c>
      <c r="AD6" s="270">
        <f>IFERROR(Bases!O16*$R6,0)</f>
        <v>0</v>
      </c>
      <c r="AE6" s="271">
        <f t="shared" ref="AE6:AE14" si="0">SUM(S6:AD6)</f>
        <v>0</v>
      </c>
    </row>
    <row r="7" spans="2:31" ht="21.95" customHeight="1" x14ac:dyDescent="0.25">
      <c r="Q7" s="275">
        <v>3</v>
      </c>
      <c r="R7" s="276">
        <f>IF(ICMS!J10="",0,ICMS!J10)</f>
        <v>0.12</v>
      </c>
      <c r="S7" s="270">
        <f>IFERROR(Bases!D17*$R7,0)</f>
        <v>0</v>
      </c>
      <c r="T7" s="270">
        <f>IFERROR(Bases!E17*$R7,0)</f>
        <v>0</v>
      </c>
      <c r="U7" s="270">
        <f>IFERROR(Bases!F17*$R7,0)</f>
        <v>0</v>
      </c>
      <c r="V7" s="270">
        <f>IFERROR(Bases!G17*$R7,0)</f>
        <v>0</v>
      </c>
      <c r="W7" s="270">
        <f>IFERROR(Bases!H17*$R7,0)</f>
        <v>0</v>
      </c>
      <c r="X7" s="270">
        <f>IFERROR(Bases!I17*$R7,0)</f>
        <v>0</v>
      </c>
      <c r="Y7" s="270">
        <f>IFERROR(Bases!J17*$R7,0)</f>
        <v>0</v>
      </c>
      <c r="Z7" s="270">
        <f>IFERROR(Bases!K17*$R7,0)</f>
        <v>0</v>
      </c>
      <c r="AA7" s="270">
        <f>IFERROR(Bases!L17*$R7,0)</f>
        <v>0</v>
      </c>
      <c r="AB7" s="270">
        <f>IFERROR(Bases!M17*$R7,0)</f>
        <v>0</v>
      </c>
      <c r="AC7" s="270">
        <f>IFERROR(Bases!N17*$R7,0)</f>
        <v>0</v>
      </c>
      <c r="AD7" s="270">
        <f>IFERROR(Bases!O17*$R7,0)</f>
        <v>0</v>
      </c>
      <c r="AE7" s="271">
        <f t="shared" si="0"/>
        <v>0</v>
      </c>
    </row>
    <row r="8" spans="2:31" ht="21.95" customHeight="1" x14ac:dyDescent="0.25">
      <c r="B8" s="46" t="s">
        <v>48</v>
      </c>
      <c r="C8" s="49">
        <f>IF('Receita 01'!D7="",0,'Receita 01'!D7)</f>
        <v>0</v>
      </c>
      <c r="D8" s="49">
        <f>IF('Receita 01'!E7="",0,'Receita 01'!E7)</f>
        <v>0</v>
      </c>
      <c r="E8" s="49">
        <f>IF('Receita 01'!F7="",0,'Receita 01'!F7)</f>
        <v>0</v>
      </c>
      <c r="F8" s="49">
        <f>IF('Receita 01'!G7="",0,'Receita 01'!G7)</f>
        <v>0</v>
      </c>
      <c r="G8" s="49">
        <f>IF('Receita 01'!H7="",0,'Receita 01'!H7)</f>
        <v>0</v>
      </c>
      <c r="H8" s="49">
        <f>IF('Receita 01'!I7="",0,'Receita 01'!I7)</f>
        <v>0</v>
      </c>
      <c r="I8" s="49">
        <f>IF('Receita 01'!J7="",0,'Receita 01'!J7)</f>
        <v>0</v>
      </c>
      <c r="J8" s="49">
        <f>IF('Receita 01'!K7="",0,'Receita 01'!K7)</f>
        <v>0</v>
      </c>
      <c r="K8" s="49">
        <f>IF('Receita 01'!L7="",0,'Receita 01'!L7)</f>
        <v>0</v>
      </c>
      <c r="L8" s="49">
        <f>IF('Receita 01'!M7="",0,'Receita 01'!M7)</f>
        <v>0</v>
      </c>
      <c r="M8" s="49">
        <f>IF('Receita 01'!N7="",0,'Receita 01'!N7)</f>
        <v>0</v>
      </c>
      <c r="N8" s="49">
        <f>IF('Receita 01'!O7="",0,'Receita 01'!O7)</f>
        <v>0</v>
      </c>
      <c r="O8" s="54">
        <f>SUM(C8:N8)</f>
        <v>0</v>
      </c>
      <c r="Q8" s="275">
        <v>4</v>
      </c>
      <c r="R8" s="276">
        <f>IF(ICMS!J11="",0,ICMS!J11)</f>
        <v>0.08</v>
      </c>
      <c r="S8" s="270">
        <f>IFERROR(Bases!D18*$R8,0)</f>
        <v>0</v>
      </c>
      <c r="T8" s="270">
        <f>IFERROR(Bases!E18*$R8,0)</f>
        <v>0</v>
      </c>
      <c r="U8" s="270">
        <f>IFERROR(Bases!F18*$R8,0)</f>
        <v>0</v>
      </c>
      <c r="V8" s="270">
        <f>IFERROR(Bases!G18*$R8,0)</f>
        <v>0</v>
      </c>
      <c r="W8" s="270">
        <f>IFERROR(Bases!H18*$R8,0)</f>
        <v>0</v>
      </c>
      <c r="X8" s="270">
        <f>IFERROR(Bases!I18*$R8,0)</f>
        <v>0</v>
      </c>
      <c r="Y8" s="270">
        <f>IFERROR(Bases!J18*$R8,0)</f>
        <v>0</v>
      </c>
      <c r="Z8" s="270">
        <f>IFERROR(Bases!K18*$R8,0)</f>
        <v>0</v>
      </c>
      <c r="AA8" s="270">
        <f>IFERROR(Bases!L18*$R8,0)</f>
        <v>0</v>
      </c>
      <c r="AB8" s="270">
        <f>IFERROR(Bases!M18*$R8,0)</f>
        <v>0</v>
      </c>
      <c r="AC8" s="270">
        <f>IFERROR(Bases!N18*$R8,0)</f>
        <v>0</v>
      </c>
      <c r="AD8" s="270">
        <f>IFERROR(Bases!O18*$R8,0)</f>
        <v>0</v>
      </c>
      <c r="AE8" s="271">
        <f t="shared" si="0"/>
        <v>0</v>
      </c>
    </row>
    <row r="9" spans="2:31" ht="21.95" customHeight="1" x14ac:dyDescent="0.25">
      <c r="B9" s="47" t="s">
        <v>50</v>
      </c>
      <c r="C9" s="49">
        <f>IF('Receita 01'!D8="",0,'Receita 01'!D8)</f>
        <v>100000</v>
      </c>
      <c r="D9" s="49">
        <f>IF('Receita 01'!E8="",0,'Receita 01'!E8)</f>
        <v>100000</v>
      </c>
      <c r="E9" s="49">
        <f>IF('Receita 01'!F8="",0,'Receita 01'!F8)</f>
        <v>100000</v>
      </c>
      <c r="F9" s="49">
        <f>IF('Receita 01'!G8="",0,'Receita 01'!G8)</f>
        <v>100000</v>
      </c>
      <c r="G9" s="49">
        <f>IF('Receita 01'!H8="",0,'Receita 01'!H8)</f>
        <v>100000</v>
      </c>
      <c r="H9" s="49">
        <f>IF('Receita 01'!I8="",0,'Receita 01'!I8)</f>
        <v>100000</v>
      </c>
      <c r="I9" s="49">
        <f>IF('Receita 01'!J8="",0,'Receita 01'!J8)</f>
        <v>100000</v>
      </c>
      <c r="J9" s="49">
        <f>IF('Receita 01'!K8="",0,'Receita 01'!K8)</f>
        <v>100000</v>
      </c>
      <c r="K9" s="49">
        <f>IF('Receita 01'!L8="",0,'Receita 01'!L8)</f>
        <v>100000</v>
      </c>
      <c r="L9" s="49">
        <f>IF('Receita 01'!M8="",0,'Receita 01'!M8)</f>
        <v>100000</v>
      </c>
      <c r="M9" s="49">
        <f>IF('Receita 01'!N8="",0,'Receita 01'!N8)</f>
        <v>100000</v>
      </c>
      <c r="N9" s="49">
        <f>IF('Receita 01'!O8="",0,'Receita 01'!O8)</f>
        <v>100000</v>
      </c>
      <c r="O9" s="55">
        <f>SUM(C9:N9)</f>
        <v>1200000</v>
      </c>
      <c r="Q9" s="275">
        <v>5</v>
      </c>
      <c r="R9" s="276">
        <f>IF(ICMS!J12="",0,ICMS!J12)</f>
        <v>0.06</v>
      </c>
      <c r="S9" s="270">
        <f>IFERROR(Bases!D19*$R9,0)</f>
        <v>0</v>
      </c>
      <c r="T9" s="270">
        <f>IFERROR(Bases!E19*$R9,0)</f>
        <v>0</v>
      </c>
      <c r="U9" s="270">
        <f>IFERROR(Bases!F19*$R9,0)</f>
        <v>0</v>
      </c>
      <c r="V9" s="270">
        <f>IFERROR(Bases!G19*$R9,0)</f>
        <v>0</v>
      </c>
      <c r="W9" s="270">
        <f>IFERROR(Bases!H19*$R9,0)</f>
        <v>0</v>
      </c>
      <c r="X9" s="270">
        <f>IFERROR(Bases!I19*$R9,0)</f>
        <v>0</v>
      </c>
      <c r="Y9" s="270">
        <f>IFERROR(Bases!J19*$R9,0)</f>
        <v>0</v>
      </c>
      <c r="Z9" s="270">
        <f>IFERROR(Bases!K19*$R9,0)</f>
        <v>0</v>
      </c>
      <c r="AA9" s="270">
        <f>IFERROR(Bases!L19*$R9,0)</f>
        <v>0</v>
      </c>
      <c r="AB9" s="270">
        <f>IFERROR(Bases!M19*$R9,0)</f>
        <v>0</v>
      </c>
      <c r="AC9" s="270">
        <f>IFERROR(Bases!N19*$R9,0)</f>
        <v>0</v>
      </c>
      <c r="AD9" s="270">
        <f>IFERROR(Bases!O19*$R9,0)</f>
        <v>0</v>
      </c>
      <c r="AE9" s="271">
        <f t="shared" si="0"/>
        <v>0</v>
      </c>
    </row>
    <row r="10" spans="2:31" ht="21.95" customHeight="1" x14ac:dyDescent="0.25">
      <c r="B10" s="48" t="s">
        <v>51</v>
      </c>
      <c r="C10" s="49">
        <f>IF('Receita 01'!D9="",0,'Receita 01'!D9)</f>
        <v>0</v>
      </c>
      <c r="D10" s="49">
        <f>IF('Receita 01'!E9="",0,'Receita 01'!E9)</f>
        <v>0</v>
      </c>
      <c r="E10" s="49">
        <f>IF('Receita 01'!F9="",0,'Receita 01'!F9)</f>
        <v>0</v>
      </c>
      <c r="F10" s="49">
        <f>IF('Receita 01'!G9="",0,'Receita 01'!G9)</f>
        <v>0</v>
      </c>
      <c r="G10" s="49">
        <f>IF('Receita 01'!H9="",0,'Receita 01'!H9)</f>
        <v>0</v>
      </c>
      <c r="H10" s="49">
        <f>IF('Receita 01'!I9="",0,'Receita 01'!I9)</f>
        <v>0</v>
      </c>
      <c r="I10" s="49">
        <f>IF('Receita 01'!J9="",0,'Receita 01'!J9)</f>
        <v>0</v>
      </c>
      <c r="J10" s="49">
        <f>IF('Receita 01'!K9="",0,'Receita 01'!K9)</f>
        <v>0</v>
      </c>
      <c r="K10" s="49">
        <f>IF('Receita 01'!L9="",0,'Receita 01'!L9)</f>
        <v>0</v>
      </c>
      <c r="L10" s="49">
        <f>IF('Receita 01'!M9="",0,'Receita 01'!M9)</f>
        <v>0</v>
      </c>
      <c r="M10" s="49">
        <f>IF('Receita 01'!N9="",0,'Receita 01'!N9)</f>
        <v>0</v>
      </c>
      <c r="N10" s="49">
        <f>IF('Receita 01'!O9="",0,'Receita 01'!O9)</f>
        <v>0</v>
      </c>
      <c r="O10" s="55">
        <f>SUM(C10:N10)</f>
        <v>0</v>
      </c>
      <c r="Q10" s="275">
        <v>6</v>
      </c>
      <c r="R10" s="276">
        <f>IF(ICMS!J13="",0,ICMS!J13)</f>
        <v>0.05</v>
      </c>
      <c r="S10" s="270">
        <f>IFERROR(Bases!D20*$R10,0)</f>
        <v>0</v>
      </c>
      <c r="T10" s="270">
        <f>IFERROR(Bases!E20*$R10,0)</f>
        <v>0</v>
      </c>
      <c r="U10" s="270">
        <f>IFERROR(Bases!F20*$R10,0)</f>
        <v>0</v>
      </c>
      <c r="V10" s="270">
        <f>IFERROR(Bases!G20*$R10,0)</f>
        <v>0</v>
      </c>
      <c r="W10" s="270">
        <f>IFERROR(Bases!H20*$R10,0)</f>
        <v>0</v>
      </c>
      <c r="X10" s="270">
        <f>IFERROR(Bases!I20*$R10,0)</f>
        <v>0</v>
      </c>
      <c r="Y10" s="270">
        <f>IFERROR(Bases!J20*$R10,0)</f>
        <v>0</v>
      </c>
      <c r="Z10" s="270">
        <f>IFERROR(Bases!K20*$R10,0)</f>
        <v>0</v>
      </c>
      <c r="AA10" s="270">
        <f>IFERROR(Bases!L20*$R10,0)</f>
        <v>0</v>
      </c>
      <c r="AB10" s="270">
        <f>IFERROR(Bases!M20*$R10,0)</f>
        <v>0</v>
      </c>
      <c r="AC10" s="270">
        <f>IFERROR(Bases!N20*$R10,0)</f>
        <v>0</v>
      </c>
      <c r="AD10" s="270">
        <f>IFERROR(Bases!O20*$R10,0)</f>
        <v>0</v>
      </c>
      <c r="AE10" s="271">
        <f t="shared" si="0"/>
        <v>0</v>
      </c>
    </row>
    <row r="11" spans="2:31" ht="21.95" customHeight="1" x14ac:dyDescent="0.25">
      <c r="B11" s="52" t="s">
        <v>83</v>
      </c>
      <c r="C11" s="53">
        <f>SUM(C8:C10)</f>
        <v>100000</v>
      </c>
      <c r="D11" s="53">
        <f t="shared" ref="D11:N11" si="1">SUM(D8:D10)</f>
        <v>100000</v>
      </c>
      <c r="E11" s="53">
        <f t="shared" si="1"/>
        <v>100000</v>
      </c>
      <c r="F11" s="53">
        <f t="shared" si="1"/>
        <v>100000</v>
      </c>
      <c r="G11" s="53">
        <f t="shared" si="1"/>
        <v>100000</v>
      </c>
      <c r="H11" s="53">
        <f t="shared" si="1"/>
        <v>100000</v>
      </c>
      <c r="I11" s="53">
        <f t="shared" si="1"/>
        <v>100000</v>
      </c>
      <c r="J11" s="53">
        <f t="shared" si="1"/>
        <v>100000</v>
      </c>
      <c r="K11" s="53">
        <f t="shared" si="1"/>
        <v>100000</v>
      </c>
      <c r="L11" s="53">
        <f t="shared" si="1"/>
        <v>100000</v>
      </c>
      <c r="M11" s="53">
        <f t="shared" si="1"/>
        <v>100000</v>
      </c>
      <c r="N11" s="53">
        <f t="shared" si="1"/>
        <v>100000</v>
      </c>
      <c r="O11" s="53">
        <f>SUM(O8:O10)</f>
        <v>1200000</v>
      </c>
      <c r="Q11" s="275">
        <v>7</v>
      </c>
      <c r="R11" s="276">
        <f>IF(ICMS!J14="",0,ICMS!J14)</f>
        <v>0.04</v>
      </c>
      <c r="S11" s="270">
        <f>IFERROR(Bases!D21*$R11,0)</f>
        <v>0</v>
      </c>
      <c r="T11" s="270">
        <f>IFERROR(Bases!E21*$R11,0)</f>
        <v>0</v>
      </c>
      <c r="U11" s="270">
        <f>IFERROR(Bases!F21*$R11,0)</f>
        <v>0</v>
      </c>
      <c r="V11" s="270">
        <f>IFERROR(Bases!G21*$R11,0)</f>
        <v>0</v>
      </c>
      <c r="W11" s="270">
        <f>IFERROR(Bases!H21*$R11,0)</f>
        <v>0</v>
      </c>
      <c r="X11" s="270">
        <f>IFERROR(Bases!I21*$R11,0)</f>
        <v>0</v>
      </c>
      <c r="Y11" s="270">
        <f>IFERROR(Bases!J21*$R11,0)</f>
        <v>0</v>
      </c>
      <c r="Z11" s="270">
        <f>IFERROR(Bases!K21*$R11,0)</f>
        <v>0</v>
      </c>
      <c r="AA11" s="270">
        <f>IFERROR(Bases!L21*$R11,0)</f>
        <v>0</v>
      </c>
      <c r="AB11" s="270">
        <f>IFERROR(Bases!M21*$R11,0)</f>
        <v>0</v>
      </c>
      <c r="AC11" s="270">
        <f>IFERROR(Bases!N21*$R11,0)</f>
        <v>0</v>
      </c>
      <c r="AD11" s="270">
        <f>IFERROR(Bases!O21*$R11,0)</f>
        <v>0</v>
      </c>
      <c r="AE11" s="271">
        <f t="shared" si="0"/>
        <v>0</v>
      </c>
    </row>
    <row r="12" spans="2:31" ht="21.95" customHeight="1" x14ac:dyDescent="0.25">
      <c r="Q12" s="275">
        <v>8</v>
      </c>
      <c r="R12" s="276">
        <f>IF(ICMS!J15="",0,ICMS!J15)</f>
        <v>0.09</v>
      </c>
      <c r="S12" s="270">
        <f>IFERROR(Bases!D22*$R12,0)</f>
        <v>0</v>
      </c>
      <c r="T12" s="270">
        <f>IFERROR(Bases!E22*$R12,0)</f>
        <v>0</v>
      </c>
      <c r="U12" s="270">
        <f>IFERROR(Bases!F22*$R12,0)</f>
        <v>0</v>
      </c>
      <c r="V12" s="270">
        <f>IFERROR(Bases!G22*$R12,0)</f>
        <v>0</v>
      </c>
      <c r="W12" s="270">
        <f>IFERROR(Bases!H22*$R12,0)</f>
        <v>0</v>
      </c>
      <c r="X12" s="270">
        <f>IFERROR(Bases!I22*$R12,0)</f>
        <v>0</v>
      </c>
      <c r="Y12" s="270">
        <f>IFERROR(Bases!J22*$R12,0)</f>
        <v>0</v>
      </c>
      <c r="Z12" s="270">
        <f>IFERROR(Bases!K22*$R12,0)</f>
        <v>0</v>
      </c>
      <c r="AA12" s="270">
        <f>IFERROR(Bases!L22*$R12,0)</f>
        <v>0</v>
      </c>
      <c r="AB12" s="270">
        <f>IFERROR(Bases!M22*$R12,0)</f>
        <v>0</v>
      </c>
      <c r="AC12" s="270">
        <f>IFERROR(Bases!N22*$R12,0)</f>
        <v>0</v>
      </c>
      <c r="AD12" s="270">
        <f>IFERROR(Bases!O22*$R12,0)</f>
        <v>0</v>
      </c>
      <c r="AE12" s="271">
        <f t="shared" si="0"/>
        <v>0</v>
      </c>
    </row>
    <row r="13" spans="2:31" ht="21.95" customHeight="1" x14ac:dyDescent="0.25">
      <c r="B13" s="46" t="s">
        <v>41</v>
      </c>
      <c r="C13" s="49">
        <f>IF($D$2=1,'Banco 01'!C11*'Real T'!$J$11,IF('Banco 01'!$D$2=2,Bases!D10*'Real T'!$J$11))</f>
        <v>1650</v>
      </c>
      <c r="D13" s="49">
        <f>IF($D$2=1,'Banco 01'!D11*'Real T'!$J$11,IF('Banco 01'!$D$2=2,Bases!E10*'Real T'!$J$11))</f>
        <v>1650</v>
      </c>
      <c r="E13" s="49">
        <f>IF($D$2=1,'Banco 01'!E11*'Real T'!$J$11,IF('Banco 01'!$D$2=2,Bases!F10*'Real T'!$J$11))</f>
        <v>1650</v>
      </c>
      <c r="F13" s="49">
        <f>IF($D$2=1,'Banco 01'!F11*'Real T'!$J$11,IF('Banco 01'!$D$2=2,Bases!G10*'Real T'!$J$11))</f>
        <v>1650</v>
      </c>
      <c r="G13" s="49">
        <f>IF($D$2=1,'Banco 01'!G11*'Real T'!$J$11,IF('Banco 01'!$D$2=2,Bases!H10*'Real T'!$J$11))</f>
        <v>1650</v>
      </c>
      <c r="H13" s="49">
        <f>IF($D$2=1,'Banco 01'!H11*'Real T'!$J$11,IF('Banco 01'!$D$2=2,Bases!I10*'Real T'!$J$11))</f>
        <v>1650</v>
      </c>
      <c r="I13" s="49">
        <f>IF($D$2=1,'Banco 01'!I11*'Real T'!$J$11,IF('Banco 01'!$D$2=2,Bases!J10*'Real T'!$J$11))</f>
        <v>1650</v>
      </c>
      <c r="J13" s="49">
        <f>IF($D$2=1,'Banco 01'!J11*'Real T'!$J$11,IF('Banco 01'!$D$2=2,Bases!K10*'Real T'!$J$11))</f>
        <v>1650</v>
      </c>
      <c r="K13" s="49">
        <f>IF($D$2=1,'Banco 01'!K11*'Real T'!$J$11,IF('Banco 01'!$D$2=2,Bases!L10*'Real T'!$J$11))</f>
        <v>1650</v>
      </c>
      <c r="L13" s="49">
        <f>IF($D$2=1,'Banco 01'!L11*'Real T'!$J$11,IF('Banco 01'!$D$2=2,Bases!M10*'Real T'!$J$11))</f>
        <v>1650</v>
      </c>
      <c r="M13" s="49">
        <f>IF($D$2=1,'Banco 01'!M11*'Real T'!$J$11,IF('Banco 01'!$D$2=2,Bases!N10*'Real T'!$J$11))</f>
        <v>1650</v>
      </c>
      <c r="N13" s="49">
        <f>IF($D$2=1,'Banco 01'!N11*'Real T'!$J$11,IF('Banco 01'!$D$2=2,Bases!O10*'Real T'!$J$11))</f>
        <v>1650</v>
      </c>
      <c r="O13" s="54">
        <f>SUM(C13:N13)</f>
        <v>19800</v>
      </c>
      <c r="Q13" s="275">
        <v>9</v>
      </c>
      <c r="R13" s="276">
        <f>IF(ICMS!J16="",0,ICMS!J16)</f>
        <v>0.12</v>
      </c>
      <c r="S13" s="270">
        <f>IFERROR(Bases!D23*$R13,0)</f>
        <v>0</v>
      </c>
      <c r="T13" s="270">
        <f>IFERROR(Bases!E23*$R13,0)</f>
        <v>0</v>
      </c>
      <c r="U13" s="270">
        <f>IFERROR(Bases!F23*$R13,0)</f>
        <v>0</v>
      </c>
      <c r="V13" s="270">
        <f>IFERROR(Bases!G23*$R13,0)</f>
        <v>0</v>
      </c>
      <c r="W13" s="270">
        <f>IFERROR(Bases!H23*$R13,0)</f>
        <v>0</v>
      </c>
      <c r="X13" s="270">
        <f>IFERROR(Bases!I23*$R13,0)</f>
        <v>0</v>
      </c>
      <c r="Y13" s="270">
        <f>IFERROR(Bases!J23*$R13,0)</f>
        <v>0</v>
      </c>
      <c r="Z13" s="270">
        <f>IFERROR(Bases!K23*$R13,0)</f>
        <v>0</v>
      </c>
      <c r="AA13" s="270">
        <f>IFERROR(Bases!L23*$R13,0)</f>
        <v>0</v>
      </c>
      <c r="AB13" s="270">
        <f>IFERROR(Bases!M23*$R13,0)</f>
        <v>0</v>
      </c>
      <c r="AC13" s="270">
        <f>IFERROR(Bases!N23*$R13,0)</f>
        <v>0</v>
      </c>
      <c r="AD13" s="270">
        <f>IFERROR(Bases!O23*$R13,0)</f>
        <v>0</v>
      </c>
      <c r="AE13" s="271">
        <f t="shared" si="0"/>
        <v>0</v>
      </c>
    </row>
    <row r="14" spans="2:31" ht="21.95" customHeight="1" x14ac:dyDescent="0.25">
      <c r="B14" s="47" t="s">
        <v>42</v>
      </c>
      <c r="C14" s="49">
        <f>IF($D$2=1,'Banco 01'!C11*'Real T'!$J$12,IF('Banco 01'!$D$2=2,Bases!D10*'Real T'!$J$12))</f>
        <v>7600</v>
      </c>
      <c r="D14" s="49">
        <f>IF($D$2=1,'Banco 01'!D11*'Real T'!$J$12,IF('Banco 01'!$D$2=2,Bases!E10*'Real T'!$J$12))</f>
        <v>7600</v>
      </c>
      <c r="E14" s="49">
        <f>IF($D$2=1,'Banco 01'!E11*'Real T'!$J$12,IF('Banco 01'!$D$2=2,Bases!F10*'Real T'!$J$12))</f>
        <v>7600</v>
      </c>
      <c r="F14" s="49">
        <f>IF($D$2=1,'Banco 01'!F11*'Real T'!$J$12,IF('Banco 01'!$D$2=2,Bases!G10*'Real T'!$J$12))</f>
        <v>7600</v>
      </c>
      <c r="G14" s="49">
        <f>IF($D$2=1,'Banco 01'!G11*'Real T'!$J$12,IF('Banco 01'!$D$2=2,Bases!H10*'Real T'!$J$12))</f>
        <v>7600</v>
      </c>
      <c r="H14" s="49">
        <f>IF($D$2=1,'Banco 01'!H11*'Real T'!$J$12,IF('Banco 01'!$D$2=2,Bases!I10*'Real T'!$J$12))</f>
        <v>7600</v>
      </c>
      <c r="I14" s="49">
        <f>IF($D$2=1,'Banco 01'!I11*'Real T'!$J$12,IF('Banco 01'!$D$2=2,Bases!J10*'Real T'!$J$12))</f>
        <v>7600</v>
      </c>
      <c r="J14" s="49">
        <f>IF($D$2=1,'Banco 01'!J11*'Real T'!$J$12,IF('Banco 01'!$D$2=2,Bases!K10*'Real T'!$J$12))</f>
        <v>7600</v>
      </c>
      <c r="K14" s="49">
        <f>IF($D$2=1,'Banco 01'!K11*'Real T'!$J$12,IF('Banco 01'!$D$2=2,Bases!L10*'Real T'!$J$12))</f>
        <v>7600</v>
      </c>
      <c r="L14" s="49">
        <f>IF($D$2=1,'Banco 01'!L11*'Real T'!$J$12,IF('Banco 01'!$D$2=2,Bases!M10*'Real T'!$J$12))</f>
        <v>7600</v>
      </c>
      <c r="M14" s="49">
        <f>IF($D$2=1,'Banco 01'!M11*'Real T'!$J$12,IF('Banco 01'!$D$2=2,Bases!N10*'Real T'!$J$12))</f>
        <v>7600</v>
      </c>
      <c r="N14" s="49">
        <f>IF($D$2=1,'Banco 01'!N11*'Real T'!$J$12,IF('Banco 01'!$D$2=2,Bases!O10*'Real T'!$J$12))</f>
        <v>7600</v>
      </c>
      <c r="O14" s="55">
        <f>SUM(C14:N14)</f>
        <v>91200</v>
      </c>
      <c r="Q14" s="275">
        <v>10</v>
      </c>
      <c r="R14" s="276">
        <f>IF(ICMS!J17="",0,ICMS!J17)</f>
        <v>0.15</v>
      </c>
      <c r="S14" s="270">
        <f>IFERROR(Bases!D24*$R14,0)</f>
        <v>0</v>
      </c>
      <c r="T14" s="270">
        <f>IFERROR(Bases!E24*$R14,0)</f>
        <v>0</v>
      </c>
      <c r="U14" s="270">
        <f>IFERROR(Bases!F24*$R14,0)</f>
        <v>0</v>
      </c>
      <c r="V14" s="270">
        <f>IFERROR(Bases!G24*$R14,0)</f>
        <v>0</v>
      </c>
      <c r="W14" s="270">
        <f>IFERROR(Bases!H24*$R14,0)</f>
        <v>0</v>
      </c>
      <c r="X14" s="270">
        <f>IFERROR(Bases!I24*$R14,0)</f>
        <v>0</v>
      </c>
      <c r="Y14" s="270">
        <f>IFERROR(Bases!J24*$R14,0)</f>
        <v>0</v>
      </c>
      <c r="Z14" s="270">
        <f>IFERROR(Bases!K24*$R14,0)</f>
        <v>0</v>
      </c>
      <c r="AA14" s="270">
        <f>IFERROR(Bases!L24*$R14,0)</f>
        <v>0</v>
      </c>
      <c r="AB14" s="270">
        <f>IFERROR(Bases!M24*$R14,0)</f>
        <v>0</v>
      </c>
      <c r="AC14" s="270">
        <f>IFERROR(Bases!N24*$R14,0)</f>
        <v>0</v>
      </c>
      <c r="AD14" s="270">
        <f>IFERROR(Bases!O24*$R14,0)</f>
        <v>0</v>
      </c>
      <c r="AE14" s="271">
        <f t="shared" si="0"/>
        <v>0</v>
      </c>
    </row>
    <row r="15" spans="2:31" ht="21.95" customHeight="1" x14ac:dyDescent="0.25">
      <c r="B15" s="47" t="s">
        <v>43</v>
      </c>
      <c r="C15" s="50">
        <f>IF($D$2=1,SUM(C8:C9)*'Real T'!$J$13,IF($D$2=2,S15))</f>
        <v>12000</v>
      </c>
      <c r="D15" s="50">
        <f>IF($D$2=1,SUM(D8:D9)*'Real T'!$J$13,IF($D$2=2,T15))</f>
        <v>12000</v>
      </c>
      <c r="E15" s="50">
        <f>IF($D$2=1,SUM(E8:E9)*'Real T'!$J$13,IF($D$2=2,U15))</f>
        <v>12000</v>
      </c>
      <c r="F15" s="50">
        <f>IF($D$2=1,SUM(F8:F9)*'Real T'!$J$13,IF($D$2=2,V15))</f>
        <v>12000</v>
      </c>
      <c r="G15" s="50">
        <f>IF($D$2=1,SUM(G8:G9)*'Real T'!$J$13,IF($D$2=2,W15))</f>
        <v>12000</v>
      </c>
      <c r="H15" s="50">
        <f>IF($D$2=1,SUM(H8:H9)*'Real T'!$J$13,IF($D$2=2,X15))</f>
        <v>12000</v>
      </c>
      <c r="I15" s="50">
        <f>IF($D$2=1,SUM(I8:I9)*'Real T'!$J$13,IF($D$2=2,Y15))</f>
        <v>12000</v>
      </c>
      <c r="J15" s="50">
        <f>IF($D$2=1,SUM(J8:J9)*'Real T'!$J$13,IF($D$2=2,Z15))</f>
        <v>12000</v>
      </c>
      <c r="K15" s="50">
        <f>IF($D$2=1,SUM(K8:K9)*'Real T'!$J$13,IF($D$2=2,AA15))</f>
        <v>12000</v>
      </c>
      <c r="L15" s="50">
        <f>IF($D$2=1,SUM(L8:L9)*'Real T'!$J$13,IF($D$2=2,AB15))</f>
        <v>12000</v>
      </c>
      <c r="M15" s="50">
        <f>IF($D$2=1,SUM(M8:M9)*'Real T'!$J$13,IF($D$2=2,AC15))</f>
        <v>12000</v>
      </c>
      <c r="N15" s="50">
        <f>IF($D$2=1,SUM(N8:N9)*'Real T'!$J$13,IF($D$2=2,AD15))</f>
        <v>12000</v>
      </c>
      <c r="O15" s="55">
        <f>SUM(C15:N15)</f>
        <v>144000</v>
      </c>
      <c r="Q15" s="269" t="s">
        <v>302</v>
      </c>
      <c r="R15" s="269" t="s">
        <v>83</v>
      </c>
      <c r="S15" s="272">
        <f>SUM(S5:S14)</f>
        <v>0</v>
      </c>
      <c r="T15" s="272">
        <f t="shared" ref="T15:AD15" si="2">SUM(T5:T14)</f>
        <v>0</v>
      </c>
      <c r="U15" s="272">
        <f t="shared" si="2"/>
        <v>0</v>
      </c>
      <c r="V15" s="272">
        <f t="shared" si="2"/>
        <v>0</v>
      </c>
      <c r="W15" s="272">
        <f t="shared" si="2"/>
        <v>0</v>
      </c>
      <c r="X15" s="272">
        <f t="shared" si="2"/>
        <v>0</v>
      </c>
      <c r="Y15" s="272">
        <f t="shared" si="2"/>
        <v>0</v>
      </c>
      <c r="Z15" s="272">
        <f t="shared" si="2"/>
        <v>0</v>
      </c>
      <c r="AA15" s="272">
        <f t="shared" si="2"/>
        <v>0</v>
      </c>
      <c r="AB15" s="272">
        <f t="shared" si="2"/>
        <v>0</v>
      </c>
      <c r="AC15" s="272">
        <f t="shared" si="2"/>
        <v>0</v>
      </c>
      <c r="AD15" s="272">
        <f t="shared" si="2"/>
        <v>0</v>
      </c>
      <c r="AE15" s="272">
        <f>SUM(AE5:AE14)</f>
        <v>0</v>
      </c>
    </row>
    <row r="16" spans="2:31" ht="21.95" customHeight="1" x14ac:dyDescent="0.25">
      <c r="B16" s="47" t="s">
        <v>44</v>
      </c>
      <c r="C16" s="50">
        <f>IF($P$16=1,IF($E$2=1,S28,IF(C8="",0,IF('Real T'!$J$14=0,0,'Banco 01'!C8*'Real T'!$J$14))),0)</f>
        <v>0</v>
      </c>
      <c r="D16" s="50">
        <f>IF($P$16=1,IF($E$2=1,T28,IF(D8="",0,IF('Real T'!$J$14=0,0,'Banco 01'!D8*'Real T'!$J$14))),0)</f>
        <v>0</v>
      </c>
      <c r="E16" s="50">
        <f>IF($P$16=1,IF($E$2=1,U28,IF(E8="",0,IF('Real T'!$J$14=0,0,'Banco 01'!E8*'Real T'!$J$14))),0)</f>
        <v>0</v>
      </c>
      <c r="F16" s="50">
        <f>IF($P$16=1,IF($E$2=1,V28,IF(F8="",0,IF('Real T'!$J$14=0,0,'Banco 01'!F8*'Real T'!$J$14))),0)</f>
        <v>0</v>
      </c>
      <c r="G16" s="50">
        <f>IF($P$16=1,IF($E$2=1,W28,IF(G8="",0,IF('Real T'!$J$14=0,0,'Banco 01'!G8*'Real T'!$J$14))),0)</f>
        <v>0</v>
      </c>
      <c r="H16" s="50">
        <f>IF($P$16=1,IF($E$2=1,X28,IF(H8="",0,IF('Real T'!$J$14=0,0,'Banco 01'!H8*'Real T'!$J$14))),0)</f>
        <v>0</v>
      </c>
      <c r="I16" s="50">
        <f>IF($P$16=1,IF($E$2=1,Y28,IF(I8="",0,IF('Real T'!$J$14=0,0,'Banco 01'!I8*'Real T'!$J$14))),0)</f>
        <v>0</v>
      </c>
      <c r="J16" s="50">
        <f>IF($P$16=1,IF($E$2=1,Z28,IF(J8="",0,IF('Real T'!$J$14=0,0,'Banco 01'!J8*'Real T'!$J$14))),0)</f>
        <v>0</v>
      </c>
      <c r="K16" s="50">
        <f>IF($P$16=1,IF($E$2=1,AA28,IF(K8="",0,IF('Real T'!$J$14=0,0,'Banco 01'!K8*'Real T'!$J$14))),0)</f>
        <v>0</v>
      </c>
      <c r="L16" s="50">
        <f>IF($P$16=1,IF($E$2=1,AB28,IF(L8="",0,IF('Real T'!$J$14=0,0,'Banco 01'!L8*'Real T'!$J$14))),0)</f>
        <v>0</v>
      </c>
      <c r="M16" s="50">
        <f>IF($P$16=1,IF($E$2=1,AC28,IF(M8="",0,IF('Real T'!$J$14=0,0,'Banco 01'!M8*'Real T'!$J$14))),0)</f>
        <v>0</v>
      </c>
      <c r="N16" s="50">
        <f>IF($P$16=1,IF($E$2=1,AD28,IF(N8="",0,IF('Real T'!$J$14=0,0,'Banco 01'!N8*'Real T'!$J$14))),0)</f>
        <v>0</v>
      </c>
      <c r="O16" s="55">
        <f>SUM(C16:N16)</f>
        <v>0</v>
      </c>
      <c r="P16" s="12">
        <v>1</v>
      </c>
    </row>
    <row r="17" spans="2:31" ht="21.95" customHeight="1" x14ac:dyDescent="0.25">
      <c r="B17" s="48" t="s">
        <v>45</v>
      </c>
      <c r="C17" s="51">
        <f>IF($P$17=1,IF(C10="",0,IF('Real T'!$J$15=0,0,'Banco 01'!C10*'Real T'!$J$15)),0)</f>
        <v>0</v>
      </c>
      <c r="D17" s="51">
        <f>IF($P$17=1,IF(D10="",0,IF('Real T'!$J$15=0,0,'Banco 01'!D10*'Real T'!$J$15)),0)</f>
        <v>0</v>
      </c>
      <c r="E17" s="51">
        <f>IF($P$17=1,IF(E10="",0,IF('Real T'!$J$15=0,0,'Banco 01'!E10*'Real T'!$J$15)),0)</f>
        <v>0</v>
      </c>
      <c r="F17" s="51">
        <f>IF($P$17=1,IF(F10="",0,IF('Real T'!$J$15=0,0,'Banco 01'!F10*'Real T'!$J$15)),0)</f>
        <v>0</v>
      </c>
      <c r="G17" s="51">
        <f>IF($P$17=1,IF(G10="",0,IF('Real T'!$J$15=0,0,'Banco 01'!G10*'Real T'!$J$15)),0)</f>
        <v>0</v>
      </c>
      <c r="H17" s="51">
        <f>IF($P$17=1,IF(H10="",0,IF('Real T'!$J$15=0,0,'Banco 01'!H10*'Real T'!$J$15)),0)</f>
        <v>0</v>
      </c>
      <c r="I17" s="51">
        <f>IF($P$17=1,IF(I10="",0,IF('Real T'!$J$15=0,0,'Banco 01'!I10*'Real T'!$J$15)),0)</f>
        <v>0</v>
      </c>
      <c r="J17" s="51">
        <f>IF($P$17=1,IF(J10="",0,IF('Real T'!$J$15=0,0,'Banco 01'!J10*'Real T'!$J$15)),0)</f>
        <v>0</v>
      </c>
      <c r="K17" s="51">
        <f>IF($P$17=1,IF(K10="",0,IF('Real T'!$J$15=0,0,'Banco 01'!K10*'Real T'!$J$15)),0)</f>
        <v>0</v>
      </c>
      <c r="L17" s="51">
        <f>IF($P$17=1,IF(L10="",0,IF('Real T'!$J$15=0,0,'Banco 01'!L10*'Real T'!$J$15)),0)</f>
        <v>0</v>
      </c>
      <c r="M17" s="51">
        <f>IF($P$17=1,IF(M10="",0,IF('Real T'!$J$15=0,0,'Banco 01'!M10*'Real T'!$J$15)),0)</f>
        <v>0</v>
      </c>
      <c r="N17" s="51">
        <f>IF($P$17=1,IF(N10="",0,IF('Real T'!$J$15=0,0,'Banco 01'!N10*'Real T'!$J$15)),0)</f>
        <v>0</v>
      </c>
      <c r="O17" s="55">
        <f>SUM(C17:N17)</f>
        <v>0</v>
      </c>
      <c r="P17" s="12">
        <v>1</v>
      </c>
      <c r="Q17" s="269" t="s">
        <v>301</v>
      </c>
      <c r="R17" s="269" t="s">
        <v>16</v>
      </c>
      <c r="S17" s="269" t="s">
        <v>65</v>
      </c>
      <c r="T17" s="269" t="s">
        <v>66</v>
      </c>
      <c r="U17" s="269" t="s">
        <v>67</v>
      </c>
      <c r="V17" s="269" t="s">
        <v>68</v>
      </c>
      <c r="W17" s="269" t="s">
        <v>69</v>
      </c>
      <c r="X17" s="269" t="s">
        <v>70</v>
      </c>
      <c r="Y17" s="269" t="s">
        <v>71</v>
      </c>
      <c r="Z17" s="269" t="s">
        <v>72</v>
      </c>
      <c r="AA17" s="269" t="s">
        <v>73</v>
      </c>
      <c r="AB17" s="269" t="s">
        <v>74</v>
      </c>
      <c r="AC17" s="269" t="s">
        <v>75</v>
      </c>
      <c r="AD17" s="269" t="s">
        <v>76</v>
      </c>
      <c r="AE17" s="269" t="s">
        <v>83</v>
      </c>
    </row>
    <row r="18" spans="2:31" ht="21.95" customHeight="1" x14ac:dyDescent="0.25">
      <c r="B18" s="52" t="s">
        <v>83</v>
      </c>
      <c r="C18" s="53">
        <f>SUM(C13:C17)</f>
        <v>21250</v>
      </c>
      <c r="D18" s="53">
        <f t="shared" ref="D18:M18" si="3">SUM(D13:D17)</f>
        <v>21250</v>
      </c>
      <c r="E18" s="53">
        <f t="shared" si="3"/>
        <v>21250</v>
      </c>
      <c r="F18" s="53">
        <f t="shared" si="3"/>
        <v>21250</v>
      </c>
      <c r="G18" s="53">
        <f t="shared" si="3"/>
        <v>21250</v>
      </c>
      <c r="H18" s="53">
        <f t="shared" si="3"/>
        <v>21250</v>
      </c>
      <c r="I18" s="53">
        <f t="shared" si="3"/>
        <v>21250</v>
      </c>
      <c r="J18" s="53">
        <f t="shared" si="3"/>
        <v>21250</v>
      </c>
      <c r="K18" s="53">
        <f t="shared" si="3"/>
        <v>21250</v>
      </c>
      <c r="L18" s="53">
        <f t="shared" si="3"/>
        <v>21250</v>
      </c>
      <c r="M18" s="53">
        <f t="shared" si="3"/>
        <v>21250</v>
      </c>
      <c r="N18" s="53">
        <f>SUM(N13:N17)</f>
        <v>21250</v>
      </c>
      <c r="O18" s="53">
        <f>SUM(O13:O17)</f>
        <v>255000</v>
      </c>
      <c r="Q18" s="273">
        <v>1</v>
      </c>
      <c r="R18" s="274">
        <f>IF(IPI!J8="","",IPI!J8)</f>
        <v>0.04</v>
      </c>
      <c r="S18" s="270">
        <f>IFERROR(Bases!D29*$R18,0)</f>
        <v>0</v>
      </c>
      <c r="T18" s="270">
        <f>IFERROR(Bases!E29*$R18,0)</f>
        <v>0</v>
      </c>
      <c r="U18" s="270">
        <f>IFERROR(Bases!F29*$R18,0)</f>
        <v>0</v>
      </c>
      <c r="V18" s="270">
        <f>IFERROR(Bases!G29*$R18,0)</f>
        <v>0</v>
      </c>
      <c r="W18" s="270">
        <f>IFERROR(Bases!H29*$R18,0)</f>
        <v>0</v>
      </c>
      <c r="X18" s="270">
        <f>IFERROR(Bases!I29*$R18,0)</f>
        <v>0</v>
      </c>
      <c r="Y18" s="270">
        <f>IFERROR(Bases!J29*$R18,0)</f>
        <v>0</v>
      </c>
      <c r="Z18" s="270">
        <f>IFERROR(Bases!K29*$R18,0)</f>
        <v>0</v>
      </c>
      <c r="AA18" s="270">
        <f>IFERROR(Bases!L29*$R18,0)</f>
        <v>0</v>
      </c>
      <c r="AB18" s="270">
        <f>IFERROR(Bases!M29*$R18,0)</f>
        <v>0</v>
      </c>
      <c r="AC18" s="270">
        <f>IFERROR(Bases!N29*$R18,0)</f>
        <v>0</v>
      </c>
      <c r="AD18" s="270">
        <f>IFERROR(Bases!O29*$R18,0)</f>
        <v>0</v>
      </c>
      <c r="AE18" s="271">
        <f>SUM(S18:AD18)</f>
        <v>0</v>
      </c>
    </row>
    <row r="19" spans="2:31" ht="21.95" customHeight="1" x14ac:dyDescent="0.25">
      <c r="Q19" s="273">
        <v>2</v>
      </c>
      <c r="R19" s="274">
        <f>IF(IPI!J9="","",IPI!J9)</f>
        <v>0.05</v>
      </c>
      <c r="S19" s="270">
        <f>IFERROR(Bases!D30*$R19,0)</f>
        <v>0</v>
      </c>
      <c r="T19" s="270">
        <f>IFERROR(Bases!E30*$R19,0)</f>
        <v>0</v>
      </c>
      <c r="U19" s="270">
        <f>IFERROR(Bases!F30*$R19,0)</f>
        <v>0</v>
      </c>
      <c r="V19" s="270">
        <f>IFERROR(Bases!G30*$R19,0)</f>
        <v>0</v>
      </c>
      <c r="W19" s="270">
        <f>IFERROR(Bases!H30*$R19,0)</f>
        <v>0</v>
      </c>
      <c r="X19" s="270">
        <f>IFERROR(Bases!I30*$R19,0)</f>
        <v>0</v>
      </c>
      <c r="Y19" s="270">
        <f>IFERROR(Bases!J30*$R19,0)</f>
        <v>0</v>
      </c>
      <c r="Z19" s="270">
        <f>IFERROR(Bases!K30*$R19,0)</f>
        <v>0</v>
      </c>
      <c r="AA19" s="270">
        <f>IFERROR(Bases!L30*$R19,0)</f>
        <v>0</v>
      </c>
      <c r="AB19" s="270">
        <f>IFERROR(Bases!M30*$R19,0)</f>
        <v>0</v>
      </c>
      <c r="AC19" s="270">
        <f>IFERROR(Bases!N30*$R19,0)</f>
        <v>0</v>
      </c>
      <c r="AD19" s="270">
        <f>IFERROR(Bases!O30*$R19,0)</f>
        <v>0</v>
      </c>
      <c r="AE19" s="271">
        <f t="shared" ref="AE19:AE27" si="4">SUM(S19:AD19)</f>
        <v>0</v>
      </c>
    </row>
    <row r="20" spans="2:31" ht="21.95" customHeight="1" x14ac:dyDescent="0.25">
      <c r="B20" s="44" t="s">
        <v>104</v>
      </c>
      <c r="Q20" s="273">
        <v>3</v>
      </c>
      <c r="R20" s="274">
        <f>IF(IPI!J10="","",IPI!J10)</f>
        <v>0.06</v>
      </c>
      <c r="S20" s="270">
        <f>IFERROR(Bases!D31*$R20,0)</f>
        <v>0</v>
      </c>
      <c r="T20" s="270">
        <f>IFERROR(Bases!E31*$R20,0)</f>
        <v>0</v>
      </c>
      <c r="U20" s="270">
        <f>IFERROR(Bases!F31*$R20,0)</f>
        <v>0</v>
      </c>
      <c r="V20" s="270">
        <f>IFERROR(Bases!G31*$R20,0)</f>
        <v>0</v>
      </c>
      <c r="W20" s="270">
        <f>IFERROR(Bases!H31*$R20,0)</f>
        <v>0</v>
      </c>
      <c r="X20" s="270">
        <f>IFERROR(Bases!I31*$R20,0)</f>
        <v>0</v>
      </c>
      <c r="Y20" s="270">
        <f>IFERROR(Bases!J31*$R20,0)</f>
        <v>0</v>
      </c>
      <c r="Z20" s="270">
        <f>IFERROR(Bases!K31*$R20,0)</f>
        <v>0</v>
      </c>
      <c r="AA20" s="270">
        <f>IFERROR(Bases!L31*$R20,0)</f>
        <v>0</v>
      </c>
      <c r="AB20" s="270">
        <f>IFERROR(Bases!M31*$R20,0)</f>
        <v>0</v>
      </c>
      <c r="AC20" s="270">
        <f>IFERROR(Bases!N31*$R20,0)</f>
        <v>0</v>
      </c>
      <c r="AD20" s="270">
        <f>IFERROR(Bases!O31*$R20,0)</f>
        <v>0</v>
      </c>
      <c r="AE20" s="271">
        <f t="shared" si="4"/>
        <v>0</v>
      </c>
    </row>
    <row r="21" spans="2:31" ht="21.95" customHeight="1" x14ac:dyDescent="0.25">
      <c r="Q21" s="273">
        <v>4</v>
      </c>
      <c r="R21" s="274">
        <f>IF(IPI!J11="","",IPI!J11)</f>
        <v>7.0000000000000007E-2</v>
      </c>
      <c r="S21" s="270">
        <f>IFERROR(Bases!D32*$R21,0)</f>
        <v>0</v>
      </c>
      <c r="T21" s="270">
        <f>IFERROR(Bases!E32*$R21,0)</f>
        <v>0</v>
      </c>
      <c r="U21" s="270">
        <f>IFERROR(Bases!F32*$R21,0)</f>
        <v>0</v>
      </c>
      <c r="V21" s="270">
        <f>IFERROR(Bases!G32*$R21,0)</f>
        <v>0</v>
      </c>
      <c r="W21" s="270">
        <f>IFERROR(Bases!H32*$R21,0)</f>
        <v>0</v>
      </c>
      <c r="X21" s="270">
        <f>IFERROR(Bases!I32*$R21,0)</f>
        <v>0</v>
      </c>
      <c r="Y21" s="270">
        <f>IFERROR(Bases!J32*$R21,0)</f>
        <v>0</v>
      </c>
      <c r="Z21" s="270">
        <f>IFERROR(Bases!K32*$R21,0)</f>
        <v>0</v>
      </c>
      <c r="AA21" s="270">
        <f>IFERROR(Bases!L32*$R21,0)</f>
        <v>0</v>
      </c>
      <c r="AB21" s="270">
        <f>IFERROR(Bases!M32*$R21,0)</f>
        <v>0</v>
      </c>
      <c r="AC21" s="270">
        <f>IFERROR(Bases!N32*$R21,0)</f>
        <v>0</v>
      </c>
      <c r="AD21" s="270">
        <f>IFERROR(Bases!O32*$R21,0)</f>
        <v>0</v>
      </c>
      <c r="AE21" s="271">
        <f t="shared" si="4"/>
        <v>0</v>
      </c>
    </row>
    <row r="22" spans="2:31" ht="21.95" customHeight="1" x14ac:dyDescent="0.25">
      <c r="B22" s="46" t="s">
        <v>48</v>
      </c>
      <c r="C22" s="49">
        <f>IF('Receita 02'!D7="",0,'Receita 02'!D7)</f>
        <v>0</v>
      </c>
      <c r="D22" s="49">
        <f>IF('Receita 02'!E7="",0,'Receita 02'!E7)</f>
        <v>0</v>
      </c>
      <c r="E22" s="49">
        <f>IF('Receita 02'!F7="",0,'Receita 02'!F7)</f>
        <v>0</v>
      </c>
      <c r="F22" s="49">
        <f>IF('Receita 02'!G7="",0,'Receita 02'!G7)</f>
        <v>0</v>
      </c>
      <c r="G22" s="49">
        <f>IF('Receita 02'!H7="",0,'Receita 02'!H7)</f>
        <v>0</v>
      </c>
      <c r="H22" s="49">
        <f>IF('Receita 02'!I7="",0,'Receita 02'!I7)</f>
        <v>0</v>
      </c>
      <c r="I22" s="49">
        <f>IF('Receita 02'!J7="",0,'Receita 02'!J7)</f>
        <v>0</v>
      </c>
      <c r="J22" s="49">
        <f>IF('Receita 02'!K7="",0,'Receita 02'!K7)</f>
        <v>0</v>
      </c>
      <c r="K22" s="49">
        <f>IF('Receita 02'!L7="",0,'Receita 02'!L7)</f>
        <v>0</v>
      </c>
      <c r="L22" s="49">
        <f>IF('Receita 02'!M7="",0,'Receita 02'!M7)</f>
        <v>0</v>
      </c>
      <c r="M22" s="49">
        <f>IF('Receita 02'!N7="",0,'Receita 02'!N7)</f>
        <v>0</v>
      </c>
      <c r="N22" s="49">
        <f>IF('Receita 02'!O7="",0,'Receita 02'!O7)</f>
        <v>0</v>
      </c>
      <c r="O22" s="54">
        <f>SUM(C22:N22)</f>
        <v>0</v>
      </c>
      <c r="Q22" s="273">
        <v>5</v>
      </c>
      <c r="R22" s="274">
        <f>IF(IPI!J12="","",IPI!J12)</f>
        <v>0.08</v>
      </c>
      <c r="S22" s="270">
        <f>IFERROR(Bases!D33*$R22,0)</f>
        <v>0</v>
      </c>
      <c r="T22" s="270">
        <f>IFERROR(Bases!E33*$R22,0)</f>
        <v>0</v>
      </c>
      <c r="U22" s="270">
        <f>IFERROR(Bases!F33*$R22,0)</f>
        <v>0</v>
      </c>
      <c r="V22" s="270">
        <f>IFERROR(Bases!G33*$R22,0)</f>
        <v>0</v>
      </c>
      <c r="W22" s="270">
        <f>IFERROR(Bases!H33*$R22,0)</f>
        <v>0</v>
      </c>
      <c r="X22" s="270">
        <f>IFERROR(Bases!I33*$R22,0)</f>
        <v>0</v>
      </c>
      <c r="Y22" s="270">
        <f>IFERROR(Bases!J33*$R22,0)</f>
        <v>0</v>
      </c>
      <c r="Z22" s="270">
        <f>IFERROR(Bases!K33*$R22,0)</f>
        <v>0</v>
      </c>
      <c r="AA22" s="270">
        <f>IFERROR(Bases!L33*$R22,0)</f>
        <v>0</v>
      </c>
      <c r="AB22" s="270">
        <f>IFERROR(Bases!M33*$R22,0)</f>
        <v>0</v>
      </c>
      <c r="AC22" s="270">
        <f>IFERROR(Bases!N33*$R22,0)</f>
        <v>0</v>
      </c>
      <c r="AD22" s="270">
        <f>IFERROR(Bases!O33*$R22,0)</f>
        <v>0</v>
      </c>
      <c r="AE22" s="271">
        <f t="shared" si="4"/>
        <v>0</v>
      </c>
    </row>
    <row r="23" spans="2:31" ht="21.95" customHeight="1" x14ac:dyDescent="0.25">
      <c r="B23" s="47" t="s">
        <v>50</v>
      </c>
      <c r="C23" s="49">
        <f>IF('Receita 02'!D8="",0,'Receita 02'!D8)</f>
        <v>0</v>
      </c>
      <c r="D23" s="49">
        <f>IF('Receita 02'!E8="",0,'Receita 02'!E8)</f>
        <v>0</v>
      </c>
      <c r="E23" s="49">
        <f>IF('Receita 02'!F8="",0,'Receita 02'!F8)</f>
        <v>0</v>
      </c>
      <c r="F23" s="49">
        <f>IF('Receita 02'!G8="",0,'Receita 02'!G8)</f>
        <v>0</v>
      </c>
      <c r="G23" s="49">
        <f>IF('Receita 02'!H8="",0,'Receita 02'!H8)</f>
        <v>0</v>
      </c>
      <c r="H23" s="49">
        <f>IF('Receita 02'!I8="",0,'Receita 02'!I8)</f>
        <v>0</v>
      </c>
      <c r="I23" s="49">
        <f>IF('Receita 02'!J8="",0,'Receita 02'!J8)</f>
        <v>0</v>
      </c>
      <c r="J23" s="49">
        <f>IF('Receita 02'!K8="",0,'Receita 02'!K8)</f>
        <v>0</v>
      </c>
      <c r="K23" s="49">
        <f>IF('Receita 02'!L8="",0,'Receita 02'!L8)</f>
        <v>0</v>
      </c>
      <c r="L23" s="49">
        <f>IF('Receita 02'!M8="",0,'Receita 02'!M8)</f>
        <v>0</v>
      </c>
      <c r="M23" s="49">
        <f>IF('Receita 02'!N8="",0,'Receita 02'!N8)</f>
        <v>0</v>
      </c>
      <c r="N23" s="49">
        <f>IF('Receita 02'!O8="",0,'Receita 02'!O8)</f>
        <v>0</v>
      </c>
      <c r="O23" s="55">
        <f>SUM(C23:N23)</f>
        <v>0</v>
      </c>
      <c r="Q23" s="273">
        <v>6</v>
      </c>
      <c r="R23" s="274">
        <f>IF(IPI!J13="","",IPI!J13)</f>
        <v>0.09</v>
      </c>
      <c r="S23" s="270">
        <f>IFERROR(Bases!D34*$R23,0)</f>
        <v>0</v>
      </c>
      <c r="T23" s="270">
        <f>IFERROR(Bases!E34*$R23,0)</f>
        <v>0</v>
      </c>
      <c r="U23" s="270">
        <f>IFERROR(Bases!F34*$R23,0)</f>
        <v>0</v>
      </c>
      <c r="V23" s="270">
        <f>IFERROR(Bases!G34*$R23,0)</f>
        <v>0</v>
      </c>
      <c r="W23" s="270">
        <f>IFERROR(Bases!H34*$R23,0)</f>
        <v>0</v>
      </c>
      <c r="X23" s="270">
        <f>IFERROR(Bases!I34*$R23,0)</f>
        <v>0</v>
      </c>
      <c r="Y23" s="270">
        <f>IFERROR(Bases!J34*$R23,0)</f>
        <v>0</v>
      </c>
      <c r="Z23" s="270">
        <f>IFERROR(Bases!K34*$R23,0)</f>
        <v>0</v>
      </c>
      <c r="AA23" s="270">
        <f>IFERROR(Bases!L34*$R23,0)</f>
        <v>0</v>
      </c>
      <c r="AB23" s="270">
        <f>IFERROR(Bases!M34*$R23,0)</f>
        <v>0</v>
      </c>
      <c r="AC23" s="270">
        <f>IFERROR(Bases!N34*$R23,0)</f>
        <v>0</v>
      </c>
      <c r="AD23" s="270">
        <f>IFERROR(Bases!O34*$R23,0)</f>
        <v>0</v>
      </c>
      <c r="AE23" s="271">
        <f t="shared" si="4"/>
        <v>0</v>
      </c>
    </row>
    <row r="24" spans="2:31" ht="21.95" customHeight="1" x14ac:dyDescent="0.25">
      <c r="B24" s="48" t="s">
        <v>51</v>
      </c>
      <c r="C24" s="49">
        <f>IF('Receita 02'!D9="",0,'Receita 02'!D9)</f>
        <v>0</v>
      </c>
      <c r="D24" s="49">
        <f>IF('Receita 02'!E9="",0,'Receita 02'!E9)</f>
        <v>0</v>
      </c>
      <c r="E24" s="49">
        <f>IF('Receita 02'!F9="",0,'Receita 02'!F9)</f>
        <v>0</v>
      </c>
      <c r="F24" s="49">
        <f>IF('Receita 02'!G9="",0,'Receita 02'!G9)</f>
        <v>0</v>
      </c>
      <c r="G24" s="49">
        <f>IF('Receita 02'!H9="",0,'Receita 02'!H9)</f>
        <v>0</v>
      </c>
      <c r="H24" s="49">
        <f>IF('Receita 02'!I9="",0,'Receita 02'!I9)</f>
        <v>0</v>
      </c>
      <c r="I24" s="49">
        <f>IF('Receita 02'!J9="",0,'Receita 02'!J9)</f>
        <v>0</v>
      </c>
      <c r="J24" s="49">
        <f>IF('Receita 02'!K9="",0,'Receita 02'!K9)</f>
        <v>0</v>
      </c>
      <c r="K24" s="49">
        <f>IF('Receita 02'!L9="",0,'Receita 02'!L9)</f>
        <v>0</v>
      </c>
      <c r="L24" s="49">
        <f>IF('Receita 02'!M9="",0,'Receita 02'!M9)</f>
        <v>0</v>
      </c>
      <c r="M24" s="49">
        <f>IF('Receita 02'!N9="",0,'Receita 02'!N9)</f>
        <v>0</v>
      </c>
      <c r="N24" s="49">
        <f>IF('Receita 02'!O9="",0,'Receita 02'!O9)</f>
        <v>0</v>
      </c>
      <c r="O24" s="55">
        <f>SUM(C24:N24)</f>
        <v>0</v>
      </c>
      <c r="Q24" s="273">
        <v>7</v>
      </c>
      <c r="R24" s="274">
        <f>IF(IPI!J14="","",IPI!J14)</f>
        <v>0.1</v>
      </c>
      <c r="S24" s="270">
        <f>IFERROR(Bases!D35*$R24,0)</f>
        <v>0</v>
      </c>
      <c r="T24" s="270">
        <f>IFERROR(Bases!E35*$R24,0)</f>
        <v>0</v>
      </c>
      <c r="U24" s="270">
        <f>IFERROR(Bases!F35*$R24,0)</f>
        <v>0</v>
      </c>
      <c r="V24" s="270">
        <f>IFERROR(Bases!G35*$R24,0)</f>
        <v>0</v>
      </c>
      <c r="W24" s="270">
        <f>IFERROR(Bases!H35*$R24,0)</f>
        <v>0</v>
      </c>
      <c r="X24" s="270">
        <f>IFERROR(Bases!I35*$R24,0)</f>
        <v>0</v>
      </c>
      <c r="Y24" s="270">
        <f>IFERROR(Bases!J35*$R24,0)</f>
        <v>0</v>
      </c>
      <c r="Z24" s="270">
        <f>IFERROR(Bases!K35*$R24,0)</f>
        <v>0</v>
      </c>
      <c r="AA24" s="270">
        <f>IFERROR(Bases!L35*$R24,0)</f>
        <v>0</v>
      </c>
      <c r="AB24" s="270">
        <f>IFERROR(Bases!M35*$R24,0)</f>
        <v>0</v>
      </c>
      <c r="AC24" s="270">
        <f>IFERROR(Bases!N35*$R24,0)</f>
        <v>0</v>
      </c>
      <c r="AD24" s="270">
        <f>IFERROR(Bases!O35*$R24,0)</f>
        <v>0</v>
      </c>
      <c r="AE24" s="271">
        <f t="shared" si="4"/>
        <v>0</v>
      </c>
    </row>
    <row r="25" spans="2:31" ht="21.95" customHeight="1" x14ac:dyDescent="0.25">
      <c r="B25" s="52" t="s">
        <v>83</v>
      </c>
      <c r="C25" s="53">
        <f>SUM(C22:C24)</f>
        <v>0</v>
      </c>
      <c r="D25" s="53">
        <f t="shared" ref="D25:N25" si="5">SUM(D22:D24)</f>
        <v>0</v>
      </c>
      <c r="E25" s="53">
        <f t="shared" si="5"/>
        <v>0</v>
      </c>
      <c r="F25" s="53">
        <f t="shared" si="5"/>
        <v>0</v>
      </c>
      <c r="G25" s="53">
        <f t="shared" si="5"/>
        <v>0</v>
      </c>
      <c r="H25" s="53">
        <f t="shared" si="5"/>
        <v>0</v>
      </c>
      <c r="I25" s="53">
        <f t="shared" si="5"/>
        <v>0</v>
      </c>
      <c r="J25" s="53">
        <f t="shared" si="5"/>
        <v>0</v>
      </c>
      <c r="K25" s="53">
        <f t="shared" si="5"/>
        <v>0</v>
      </c>
      <c r="L25" s="53">
        <f t="shared" si="5"/>
        <v>0</v>
      </c>
      <c r="M25" s="53">
        <f t="shared" si="5"/>
        <v>0</v>
      </c>
      <c r="N25" s="53">
        <f t="shared" si="5"/>
        <v>0</v>
      </c>
      <c r="O25" s="53">
        <f>SUM(O22:O24)</f>
        <v>0</v>
      </c>
      <c r="Q25" s="273">
        <v>8</v>
      </c>
      <c r="R25" s="274">
        <f>IF(IPI!J15="","",IPI!J15)</f>
        <v>0.11</v>
      </c>
      <c r="S25" s="270">
        <f>IFERROR(Bases!D36*$R25,0)</f>
        <v>0</v>
      </c>
      <c r="T25" s="270">
        <f>IFERROR(Bases!E36*$R25,0)</f>
        <v>0</v>
      </c>
      <c r="U25" s="270">
        <f>IFERROR(Bases!F36*$R25,0)</f>
        <v>0</v>
      </c>
      <c r="V25" s="270">
        <f>IFERROR(Bases!G36*$R25,0)</f>
        <v>0</v>
      </c>
      <c r="W25" s="270">
        <f>IFERROR(Bases!H36*$R25,0)</f>
        <v>0</v>
      </c>
      <c r="X25" s="270">
        <f>IFERROR(Bases!I36*$R25,0)</f>
        <v>0</v>
      </c>
      <c r="Y25" s="270">
        <f>IFERROR(Bases!J36*$R25,0)</f>
        <v>0</v>
      </c>
      <c r="Z25" s="270">
        <f>IFERROR(Bases!K36*$R25,0)</f>
        <v>0</v>
      </c>
      <c r="AA25" s="270">
        <f>IFERROR(Bases!L36*$R25,0)</f>
        <v>0</v>
      </c>
      <c r="AB25" s="270">
        <f>IFERROR(Bases!M36*$R25,0)</f>
        <v>0</v>
      </c>
      <c r="AC25" s="270">
        <f>IFERROR(Bases!N36*$R25,0)</f>
        <v>0</v>
      </c>
      <c r="AD25" s="270">
        <f>IFERROR(Bases!O36*$R25,0)</f>
        <v>0</v>
      </c>
      <c r="AE25" s="271">
        <f t="shared" si="4"/>
        <v>0</v>
      </c>
    </row>
    <row r="26" spans="2:31" ht="21.95" customHeight="1" x14ac:dyDescent="0.25">
      <c r="Q26" s="273">
        <v>9</v>
      </c>
      <c r="R26" s="274">
        <f>IF(IPI!J16="","",IPI!J16)</f>
        <v>0.12</v>
      </c>
      <c r="S26" s="270">
        <f>IFERROR(Bases!D37*$R26,0)</f>
        <v>0</v>
      </c>
      <c r="T26" s="270">
        <f>IFERROR(Bases!E37*$R26,0)</f>
        <v>0</v>
      </c>
      <c r="U26" s="270">
        <f>IFERROR(Bases!F37*$R26,0)</f>
        <v>0</v>
      </c>
      <c r="V26" s="270">
        <f>IFERROR(Bases!G37*$R26,0)</f>
        <v>0</v>
      </c>
      <c r="W26" s="270">
        <f>IFERROR(Bases!H37*$R26,0)</f>
        <v>0</v>
      </c>
      <c r="X26" s="270">
        <f>IFERROR(Bases!I37*$R26,0)</f>
        <v>0</v>
      </c>
      <c r="Y26" s="270">
        <f>IFERROR(Bases!J37*$R26,0)</f>
        <v>0</v>
      </c>
      <c r="Z26" s="270">
        <f>IFERROR(Bases!K37*$R26,0)</f>
        <v>0</v>
      </c>
      <c r="AA26" s="270">
        <f>IFERROR(Bases!L37*$R26,0)</f>
        <v>0</v>
      </c>
      <c r="AB26" s="270">
        <f>IFERROR(Bases!M37*$R26,0)</f>
        <v>0</v>
      </c>
      <c r="AC26" s="270">
        <f>IFERROR(Bases!N37*$R26,0)</f>
        <v>0</v>
      </c>
      <c r="AD26" s="270">
        <f>IFERROR(Bases!O37*$R26,0)</f>
        <v>0</v>
      </c>
      <c r="AE26" s="271">
        <f t="shared" si="4"/>
        <v>0</v>
      </c>
    </row>
    <row r="27" spans="2:31" ht="21.95" customHeight="1" x14ac:dyDescent="0.25">
      <c r="B27" s="46" t="s">
        <v>41</v>
      </c>
      <c r="C27" s="49">
        <f>IF(C25=0,0,IF('Real T'!$J$11=0,0,'Banco 01'!C25*'Real T'!$J$11))</f>
        <v>0</v>
      </c>
      <c r="D27" s="49">
        <f>IF(D25=0,0,IF('Real T'!$J$11=0,0,'Banco 01'!D25*'Real T'!$J$11))</f>
        <v>0</v>
      </c>
      <c r="E27" s="49">
        <f>IF(E25=0,0,IF('Real T'!$J$11=0,0,'Banco 01'!E25*'Real T'!$J$11))</f>
        <v>0</v>
      </c>
      <c r="F27" s="49">
        <f>IF(F25=0,0,IF('Real T'!$J$11=0,0,'Banco 01'!F25*'Real T'!$J$11))</f>
        <v>0</v>
      </c>
      <c r="G27" s="49">
        <f>IF(G25=0,0,IF('Real T'!$J$11=0,0,'Banco 01'!G25*'Real T'!$J$11))</f>
        <v>0</v>
      </c>
      <c r="H27" s="49">
        <f>IF(H25=0,0,IF('Real T'!$J$11=0,0,'Banco 01'!H25*'Real T'!$J$11))</f>
        <v>0</v>
      </c>
      <c r="I27" s="49">
        <f>IF(I25=0,0,IF('Real T'!$J$11=0,0,'Banco 01'!I25*'Real T'!$J$11))</f>
        <v>0</v>
      </c>
      <c r="J27" s="49">
        <f>IF(J25=0,0,IF('Real T'!$J$11=0,0,'Banco 01'!J25*'Real T'!$J$11))</f>
        <v>0</v>
      </c>
      <c r="K27" s="49">
        <f>IF(K25=0,0,IF('Real T'!$J$11=0,0,'Banco 01'!K25*'Real T'!$J$11))</f>
        <v>0</v>
      </c>
      <c r="L27" s="49">
        <f>IF(L25=0,0,IF('Real T'!$J$11=0,0,'Banco 01'!L25*'Real T'!$J$11))</f>
        <v>0</v>
      </c>
      <c r="M27" s="49">
        <f>IF(M25=0,0,IF('Real T'!$J$11=0,0,'Banco 01'!M25*'Real T'!$J$11))</f>
        <v>0</v>
      </c>
      <c r="N27" s="49">
        <f>IF(N25=0,0,IF('Real T'!$J$11=0,0,'Banco 01'!N25*'Real T'!$J$11))</f>
        <v>0</v>
      </c>
      <c r="O27" s="54">
        <f>SUM(C27:N27)</f>
        <v>0</v>
      </c>
      <c r="Q27" s="273">
        <v>10</v>
      </c>
      <c r="R27" s="274">
        <f>IF(IPI!J17="","",IPI!J17)</f>
        <v>0.15</v>
      </c>
      <c r="S27" s="270">
        <f>IFERROR(Bases!D38*$R27,0)</f>
        <v>0</v>
      </c>
      <c r="T27" s="270">
        <f>IFERROR(Bases!E38*$R27,0)</f>
        <v>0</v>
      </c>
      <c r="U27" s="270">
        <f>IFERROR(Bases!F38*$R27,0)</f>
        <v>0</v>
      </c>
      <c r="V27" s="270">
        <f>IFERROR(Bases!G38*$R27,0)</f>
        <v>0</v>
      </c>
      <c r="W27" s="270">
        <f>IFERROR(Bases!H38*$R27,0)</f>
        <v>0</v>
      </c>
      <c r="X27" s="270">
        <f>IFERROR(Bases!I38*$R27,0)</f>
        <v>0</v>
      </c>
      <c r="Y27" s="270">
        <f>IFERROR(Bases!J38*$R27,0)</f>
        <v>0</v>
      </c>
      <c r="Z27" s="270">
        <f>IFERROR(Bases!K38*$R27,0)</f>
        <v>0</v>
      </c>
      <c r="AA27" s="270">
        <f>IFERROR(Bases!L38*$R27,0)</f>
        <v>0</v>
      </c>
      <c r="AB27" s="270">
        <f>IFERROR(Bases!M38*$R27,0)</f>
        <v>0</v>
      </c>
      <c r="AC27" s="270">
        <f>IFERROR(Bases!N38*$R27,0)</f>
        <v>0</v>
      </c>
      <c r="AD27" s="270">
        <f>IFERROR(Bases!O38*$R27,0)</f>
        <v>0</v>
      </c>
      <c r="AE27" s="271">
        <f t="shared" si="4"/>
        <v>0</v>
      </c>
    </row>
    <row r="28" spans="2:31" ht="21.95" customHeight="1" x14ac:dyDescent="0.25">
      <c r="B28" s="47" t="s">
        <v>42</v>
      </c>
      <c r="C28" s="50">
        <f>IF(C25=0,0,IF('Real T'!$J$12=0,0,'Banco 01'!C25*'Real T'!$J$12))</f>
        <v>0</v>
      </c>
      <c r="D28" s="50">
        <f>IF(D25=0,0,IF('Real T'!$J$12=0,0,'Banco 01'!D25*'Real T'!$J$12))</f>
        <v>0</v>
      </c>
      <c r="E28" s="50">
        <f>IF(E25=0,0,IF('Real T'!$J$12=0,0,'Banco 01'!E25*'Real T'!$J$12))</f>
        <v>0</v>
      </c>
      <c r="F28" s="50">
        <f>IF(F25=0,0,IF('Real T'!$J$12=0,0,'Banco 01'!F25*'Real T'!$J$12))</f>
        <v>0</v>
      </c>
      <c r="G28" s="50">
        <f>IF(G25=0,0,IF('Real T'!$J$12=0,0,'Banco 01'!G25*'Real T'!$J$12))</f>
        <v>0</v>
      </c>
      <c r="H28" s="50">
        <f>IF(H25=0,0,IF('Real T'!$J$12=0,0,'Banco 01'!H25*'Real T'!$J$12))</f>
        <v>0</v>
      </c>
      <c r="I28" s="50">
        <f>IF(I25=0,0,IF('Real T'!$J$12=0,0,'Banco 01'!I25*'Real T'!$J$12))</f>
        <v>0</v>
      </c>
      <c r="J28" s="50">
        <f>IF(J25=0,0,IF('Real T'!$J$12=0,0,'Banco 01'!J25*'Real T'!$J$12))</f>
        <v>0</v>
      </c>
      <c r="K28" s="50">
        <f>IF(K25=0,0,IF('Real T'!$J$12=0,0,'Banco 01'!K25*'Real T'!$J$12))</f>
        <v>0</v>
      </c>
      <c r="L28" s="50">
        <f>IF(L25=0,0,IF('Real T'!$J$12=0,0,'Banco 01'!L25*'Real T'!$J$12))</f>
        <v>0</v>
      </c>
      <c r="M28" s="50">
        <f>IF(M25=0,0,IF('Real T'!$J$12=0,0,'Banco 01'!M25*'Real T'!$J$12))</f>
        <v>0</v>
      </c>
      <c r="N28" s="50">
        <f>IF(N25=0,0,IF('Real T'!$J$12=0,0,'Banco 01'!N25*'Real T'!$J$12))</f>
        <v>0</v>
      </c>
      <c r="O28" s="55">
        <f>SUM(C28:N28)</f>
        <v>0</v>
      </c>
      <c r="Q28" s="269" t="s">
        <v>302</v>
      </c>
      <c r="R28" s="269" t="s">
        <v>83</v>
      </c>
      <c r="S28" s="272">
        <f>SUM(S18:S27)</f>
        <v>0</v>
      </c>
      <c r="T28" s="272">
        <f t="shared" ref="T28" si="6">SUM(T18:T27)</f>
        <v>0</v>
      </c>
      <c r="U28" s="272">
        <f t="shared" ref="U28" si="7">SUM(U18:U27)</f>
        <v>0</v>
      </c>
      <c r="V28" s="272">
        <f t="shared" ref="V28" si="8">SUM(V18:V27)</f>
        <v>0</v>
      </c>
      <c r="W28" s="272">
        <f t="shared" ref="W28" si="9">SUM(W18:W27)</f>
        <v>0</v>
      </c>
      <c r="X28" s="272">
        <f t="shared" ref="X28" si="10">SUM(X18:X27)</f>
        <v>0</v>
      </c>
      <c r="Y28" s="272">
        <f t="shared" ref="Y28" si="11">SUM(Y18:Y27)</f>
        <v>0</v>
      </c>
      <c r="Z28" s="272">
        <f t="shared" ref="Z28" si="12">SUM(Z18:Z27)</f>
        <v>0</v>
      </c>
      <c r="AA28" s="272">
        <f t="shared" ref="AA28" si="13">SUM(AA18:AA27)</f>
        <v>0</v>
      </c>
      <c r="AB28" s="272">
        <f t="shared" ref="AB28" si="14">SUM(AB18:AB27)</f>
        <v>0</v>
      </c>
      <c r="AC28" s="272">
        <f t="shared" ref="AC28" si="15">SUM(AC18:AC27)</f>
        <v>0</v>
      </c>
      <c r="AD28" s="272">
        <f t="shared" ref="AD28" si="16">SUM(AD18:AD27)</f>
        <v>0</v>
      </c>
      <c r="AE28" s="272">
        <f>SUM(AE18:AE27)</f>
        <v>0</v>
      </c>
    </row>
    <row r="29" spans="2:31" ht="21.95" customHeight="1" x14ac:dyDescent="0.25">
      <c r="B29" s="47" t="s">
        <v>43</v>
      </c>
      <c r="C29" s="50">
        <v>0</v>
      </c>
      <c r="D29" s="50">
        <v>0</v>
      </c>
      <c r="E29" s="50">
        <v>0</v>
      </c>
      <c r="F29" s="50">
        <v>0</v>
      </c>
      <c r="G29" s="50">
        <v>0</v>
      </c>
      <c r="H29" s="50">
        <v>0</v>
      </c>
      <c r="I29" s="50">
        <v>0</v>
      </c>
      <c r="J29" s="50">
        <v>0</v>
      </c>
      <c r="K29" s="50">
        <v>0</v>
      </c>
      <c r="L29" s="50">
        <v>0</v>
      </c>
      <c r="M29" s="50">
        <v>0</v>
      </c>
      <c r="N29" s="50">
        <v>0</v>
      </c>
      <c r="O29" s="55">
        <f>SUM(C29:N29)</f>
        <v>0</v>
      </c>
    </row>
    <row r="30" spans="2:31" ht="21.95" customHeight="1" x14ac:dyDescent="0.25">
      <c r="B30" s="47" t="s">
        <v>44</v>
      </c>
      <c r="C30" s="50">
        <f>IF($P$30=1,IF(C22="",0,IF('Real T'!$J$14=0,0,'Banco 01'!C22*'Real T'!$J$14)),0)</f>
        <v>0</v>
      </c>
      <c r="D30" s="50">
        <f>IF($P$30=1,IF(D22="",0,IF('Real T'!$J$14=0,0,'Banco 01'!D22*'Real T'!$J$14)),0)</f>
        <v>0</v>
      </c>
      <c r="E30" s="50">
        <f>IF($P$30=1,IF(E22="",0,IF('Real T'!$J$14=0,0,'Banco 01'!E22*'Real T'!$J$14)),0)</f>
        <v>0</v>
      </c>
      <c r="F30" s="50">
        <f>IF($P$30=1,IF(F22="",0,IF('Real T'!$J$14=0,0,'Banco 01'!F22*'Real T'!$J$14)),0)</f>
        <v>0</v>
      </c>
      <c r="G30" s="50">
        <f>IF($P$30=1,IF(G22="",0,IF('Real T'!$J$14=0,0,'Banco 01'!G22*'Real T'!$J$14)),0)</f>
        <v>0</v>
      </c>
      <c r="H30" s="50">
        <f>IF($P$30=1,IF(H22="",0,IF('Real T'!$J$14=0,0,'Banco 01'!H22*'Real T'!$J$14)),0)</f>
        <v>0</v>
      </c>
      <c r="I30" s="50">
        <f>IF($P$30=1,IF(I22="",0,IF('Real T'!$J$14=0,0,'Banco 01'!I22*'Real T'!$J$14)),0)</f>
        <v>0</v>
      </c>
      <c r="J30" s="50">
        <f>IF($P$30=1,IF(J22="",0,IF('Real T'!$J$14=0,0,'Banco 01'!J22*'Real T'!$J$14)),0)</f>
        <v>0</v>
      </c>
      <c r="K30" s="50">
        <f>IF($P$30=1,IF(K22="",0,IF('Real T'!$J$14=0,0,'Banco 01'!K22*'Real T'!$J$14)),0)</f>
        <v>0</v>
      </c>
      <c r="L30" s="50">
        <f>IF($P$30=1,IF(L22="",0,IF('Real T'!$J$14=0,0,'Banco 01'!L22*'Real T'!$J$14)),0)</f>
        <v>0</v>
      </c>
      <c r="M30" s="50">
        <f>IF($P$30=1,IF(M22="",0,IF('Real T'!$J$14=0,0,'Banco 01'!M22*'Real T'!$J$14)),0)</f>
        <v>0</v>
      </c>
      <c r="N30" s="50">
        <f>IF($P$30=1,IF(N22="",0,IF('Real T'!$J$14=0,0,'Banco 01'!N22*'Real T'!$J$14)),0)</f>
        <v>0</v>
      </c>
      <c r="O30" s="55">
        <f>SUM(C30:N30)</f>
        <v>0</v>
      </c>
      <c r="P30" s="12">
        <v>1</v>
      </c>
    </row>
    <row r="31" spans="2:31" ht="21.95" customHeight="1" x14ac:dyDescent="0.25">
      <c r="B31" s="48" t="s">
        <v>45</v>
      </c>
      <c r="C31" s="51">
        <f>IF($P$31=1,IF(C24="",0,IF('Real T'!$J$15=0,0,'Banco 01'!C24*'Real T'!$J$15)),0)</f>
        <v>0</v>
      </c>
      <c r="D31" s="51">
        <f>IF($P$31=1,IF(D24="",0,IF('Real T'!$J$15=0,0,'Banco 01'!D24*'Real T'!$J$15)),0)</f>
        <v>0</v>
      </c>
      <c r="E31" s="51">
        <f>IF($P$31=1,IF(E24="",0,IF('Real T'!$J$15=0,0,'Banco 01'!E24*'Real T'!$J$15)),0)</f>
        <v>0</v>
      </c>
      <c r="F31" s="51">
        <f>IF($P$31=1,IF(F24="",0,IF('Real T'!$J$15=0,0,'Banco 01'!F24*'Real T'!$J$15)),0)</f>
        <v>0</v>
      </c>
      <c r="G31" s="51">
        <f>IF($P$31=1,IF(G24="",0,IF('Real T'!$J$15=0,0,'Banco 01'!G24*'Real T'!$J$15)),0)</f>
        <v>0</v>
      </c>
      <c r="H31" s="51">
        <f>IF($P$31=1,IF(H24="",0,IF('Real T'!$J$15=0,0,'Banco 01'!H24*'Real T'!$J$15)),0)</f>
        <v>0</v>
      </c>
      <c r="I31" s="51">
        <f>IF($P$31=1,IF(I24="",0,IF('Real T'!$J$15=0,0,'Banco 01'!I24*'Real T'!$J$15)),0)</f>
        <v>0</v>
      </c>
      <c r="J31" s="51">
        <f>IF($P$31=1,IF(J24="",0,IF('Real T'!$J$15=0,0,'Banco 01'!J24*'Real T'!$J$15)),0)</f>
        <v>0</v>
      </c>
      <c r="K31" s="51">
        <f>IF($P$31=1,IF(K24="",0,IF('Real T'!$J$15=0,0,'Banco 01'!K24*'Real T'!$J$15)),0)</f>
        <v>0</v>
      </c>
      <c r="L31" s="51">
        <f>IF($P$31=1,IF(L24="",0,IF('Real T'!$J$15=0,0,'Banco 01'!L24*'Real T'!$J$15)),0)</f>
        <v>0</v>
      </c>
      <c r="M31" s="51">
        <f>IF($P$31=1,IF(M24="",0,IF('Real T'!$J$15=0,0,'Banco 01'!M24*'Real T'!$J$15)),0)</f>
        <v>0</v>
      </c>
      <c r="N31" s="51">
        <f>IF($P$31=1,IF(N24="",0,IF('Real T'!$J$15=0,0,'Banco 01'!N24*'Real T'!$J$15)),0)</f>
        <v>0</v>
      </c>
      <c r="O31" s="55">
        <f>SUM(C31:N31)</f>
        <v>0</v>
      </c>
      <c r="P31" s="12">
        <v>1</v>
      </c>
    </row>
    <row r="32" spans="2:31" ht="21.95" customHeight="1" x14ac:dyDescent="0.25">
      <c r="B32" s="52" t="s">
        <v>83</v>
      </c>
      <c r="C32" s="53">
        <f>SUM(C27:C31)</f>
        <v>0</v>
      </c>
      <c r="D32" s="53">
        <f t="shared" ref="D32:M32" si="17">SUM(D27:D31)</f>
        <v>0</v>
      </c>
      <c r="E32" s="53">
        <f t="shared" si="17"/>
        <v>0</v>
      </c>
      <c r="F32" s="53">
        <f t="shared" si="17"/>
        <v>0</v>
      </c>
      <c r="G32" s="53">
        <f t="shared" si="17"/>
        <v>0</v>
      </c>
      <c r="H32" s="53">
        <f t="shared" si="17"/>
        <v>0</v>
      </c>
      <c r="I32" s="53">
        <f t="shared" si="17"/>
        <v>0</v>
      </c>
      <c r="J32" s="53">
        <f t="shared" si="17"/>
        <v>0</v>
      </c>
      <c r="K32" s="53">
        <f t="shared" si="17"/>
        <v>0</v>
      </c>
      <c r="L32" s="53">
        <f t="shared" si="17"/>
        <v>0</v>
      </c>
      <c r="M32" s="53">
        <f t="shared" si="17"/>
        <v>0</v>
      </c>
      <c r="N32" s="53">
        <f>SUM(N27:N31)</f>
        <v>0</v>
      </c>
      <c r="O32" s="53">
        <f>SUM(O27:O31)</f>
        <v>0</v>
      </c>
    </row>
    <row r="34" spans="2:16" ht="21.95" customHeight="1" x14ac:dyDescent="0.25">
      <c r="B34" s="44" t="s">
        <v>105</v>
      </c>
    </row>
    <row r="36" spans="2:16" ht="21.95" customHeight="1" x14ac:dyDescent="0.25">
      <c r="B36" s="46" t="s">
        <v>48</v>
      </c>
      <c r="C36" s="49">
        <f>IF('Receita 03'!D7="",0,'Receita 03'!D7)</f>
        <v>0</v>
      </c>
      <c r="D36" s="49">
        <f>IF('Receita 03'!E7="",0,'Receita 03'!E7)</f>
        <v>0</v>
      </c>
      <c r="E36" s="49">
        <f>IF('Receita 03'!F7="",0,'Receita 03'!F7)</f>
        <v>0</v>
      </c>
      <c r="F36" s="49">
        <f>IF('Receita 03'!G7="",0,'Receita 03'!G7)</f>
        <v>0</v>
      </c>
      <c r="G36" s="49">
        <f>IF('Receita 03'!H7="",0,'Receita 03'!H7)</f>
        <v>0</v>
      </c>
      <c r="H36" s="49">
        <f>IF('Receita 03'!I7="",0,'Receita 03'!I7)</f>
        <v>0</v>
      </c>
      <c r="I36" s="49">
        <f>IF('Receita 03'!J7="",0,'Receita 03'!J7)</f>
        <v>0</v>
      </c>
      <c r="J36" s="49">
        <f>IF('Receita 03'!K7="",0,'Receita 03'!K7)</f>
        <v>0</v>
      </c>
      <c r="K36" s="49">
        <f>IF('Receita 03'!L7="",0,'Receita 03'!L7)</f>
        <v>0</v>
      </c>
      <c r="L36" s="49">
        <f>IF('Receita 03'!M7="",0,'Receita 03'!M7)</f>
        <v>0</v>
      </c>
      <c r="M36" s="49">
        <f>IF('Receita 03'!N7="",0,'Receita 03'!N7)</f>
        <v>0</v>
      </c>
      <c r="N36" s="49">
        <f>IF('Receita 03'!O7="",0,'Receita 03'!O7)</f>
        <v>0</v>
      </c>
      <c r="O36" s="54">
        <f>SUM(C36:N36)</f>
        <v>0</v>
      </c>
    </row>
    <row r="37" spans="2:16" ht="21.95" customHeight="1" x14ac:dyDescent="0.25">
      <c r="B37" s="47" t="s">
        <v>50</v>
      </c>
      <c r="C37" s="49">
        <f>IF('Receita 03'!D8="",0,'Receita 03'!D8)</f>
        <v>0</v>
      </c>
      <c r="D37" s="49">
        <f>IF('Receita 03'!E8="",0,'Receita 03'!E8)</f>
        <v>0</v>
      </c>
      <c r="E37" s="49">
        <f>IF('Receita 03'!F8="",0,'Receita 03'!F8)</f>
        <v>0</v>
      </c>
      <c r="F37" s="49">
        <f>IF('Receita 03'!G8="",0,'Receita 03'!G8)</f>
        <v>0</v>
      </c>
      <c r="G37" s="49">
        <f>IF('Receita 03'!H8="",0,'Receita 03'!H8)</f>
        <v>0</v>
      </c>
      <c r="H37" s="49">
        <f>IF('Receita 03'!I8="",0,'Receita 03'!I8)</f>
        <v>0</v>
      </c>
      <c r="I37" s="49">
        <f>IF('Receita 03'!J8="",0,'Receita 03'!J8)</f>
        <v>0</v>
      </c>
      <c r="J37" s="49">
        <f>IF('Receita 03'!K8="",0,'Receita 03'!K8)</f>
        <v>0</v>
      </c>
      <c r="K37" s="49">
        <f>IF('Receita 03'!L8="",0,'Receita 03'!L8)</f>
        <v>0</v>
      </c>
      <c r="L37" s="49">
        <f>IF('Receita 03'!M8="",0,'Receita 03'!M8)</f>
        <v>0</v>
      </c>
      <c r="M37" s="49">
        <f>IF('Receita 03'!N8="",0,'Receita 03'!N8)</f>
        <v>0</v>
      </c>
      <c r="N37" s="49">
        <f>IF('Receita 03'!O8="",0,'Receita 03'!O8)</f>
        <v>0</v>
      </c>
      <c r="O37" s="55">
        <f>SUM(C37:N37)</f>
        <v>0</v>
      </c>
    </row>
    <row r="38" spans="2:16" ht="21.95" customHeight="1" x14ac:dyDescent="0.25">
      <c r="B38" s="48" t="s">
        <v>51</v>
      </c>
      <c r="C38" s="49">
        <f>IF('Receita 03'!D9="",0,'Receita 03'!D9)</f>
        <v>0</v>
      </c>
      <c r="D38" s="49">
        <f>IF('Receita 03'!E9="",0,'Receita 03'!E9)</f>
        <v>0</v>
      </c>
      <c r="E38" s="49">
        <f>IF('Receita 03'!F9="",0,'Receita 03'!F9)</f>
        <v>0</v>
      </c>
      <c r="F38" s="49">
        <f>IF('Receita 03'!G9="",0,'Receita 03'!G9)</f>
        <v>0</v>
      </c>
      <c r="G38" s="49">
        <f>IF('Receita 03'!H9="",0,'Receita 03'!H9)</f>
        <v>0</v>
      </c>
      <c r="H38" s="49">
        <f>IF('Receita 03'!I9="",0,'Receita 03'!I9)</f>
        <v>0</v>
      </c>
      <c r="I38" s="49">
        <f>IF('Receita 03'!J9="",0,'Receita 03'!J9)</f>
        <v>0</v>
      </c>
      <c r="J38" s="49">
        <f>IF('Receita 03'!K9="",0,'Receita 03'!K9)</f>
        <v>0</v>
      </c>
      <c r="K38" s="49">
        <f>IF('Receita 03'!L9="",0,'Receita 03'!L9)</f>
        <v>0</v>
      </c>
      <c r="L38" s="49">
        <f>IF('Receita 03'!M9="",0,'Receita 03'!M9)</f>
        <v>0</v>
      </c>
      <c r="M38" s="49">
        <f>IF('Receita 03'!N9="",0,'Receita 03'!N9)</f>
        <v>0</v>
      </c>
      <c r="N38" s="49">
        <f>IF('Receita 03'!O9="",0,'Receita 03'!O9)</f>
        <v>0</v>
      </c>
      <c r="O38" s="55">
        <f>SUM(C38:N38)</f>
        <v>0</v>
      </c>
    </row>
    <row r="39" spans="2:16" ht="21.95" customHeight="1" x14ac:dyDescent="0.25">
      <c r="B39" s="52" t="s">
        <v>83</v>
      </c>
      <c r="C39" s="53">
        <f>SUM(C36:C38)</f>
        <v>0</v>
      </c>
      <c r="D39" s="53">
        <f t="shared" ref="D39:N39" si="18">SUM(D36:D38)</f>
        <v>0</v>
      </c>
      <c r="E39" s="53">
        <f t="shared" si="18"/>
        <v>0</v>
      </c>
      <c r="F39" s="53">
        <f t="shared" si="18"/>
        <v>0</v>
      </c>
      <c r="G39" s="53">
        <f t="shared" si="18"/>
        <v>0</v>
      </c>
      <c r="H39" s="53">
        <f t="shared" si="18"/>
        <v>0</v>
      </c>
      <c r="I39" s="53">
        <f t="shared" si="18"/>
        <v>0</v>
      </c>
      <c r="J39" s="53">
        <f t="shared" si="18"/>
        <v>0</v>
      </c>
      <c r="K39" s="53">
        <f t="shared" si="18"/>
        <v>0</v>
      </c>
      <c r="L39" s="53">
        <f t="shared" si="18"/>
        <v>0</v>
      </c>
      <c r="M39" s="53">
        <f t="shared" si="18"/>
        <v>0</v>
      </c>
      <c r="N39" s="53">
        <f t="shared" si="18"/>
        <v>0</v>
      </c>
      <c r="O39" s="53">
        <f>SUM(O36:O38)</f>
        <v>0</v>
      </c>
    </row>
    <row r="41" spans="2:16" ht="21.95" customHeight="1" x14ac:dyDescent="0.25">
      <c r="B41" s="46" t="s">
        <v>41</v>
      </c>
      <c r="C41" s="49">
        <v>0</v>
      </c>
      <c r="D41" s="49">
        <v>0</v>
      </c>
      <c r="E41" s="49">
        <v>0</v>
      </c>
      <c r="F41" s="49">
        <v>0</v>
      </c>
      <c r="G41" s="49">
        <v>0</v>
      </c>
      <c r="H41" s="49">
        <v>0</v>
      </c>
      <c r="I41" s="49">
        <v>0</v>
      </c>
      <c r="J41" s="49">
        <v>0</v>
      </c>
      <c r="K41" s="49">
        <v>0</v>
      </c>
      <c r="L41" s="49">
        <v>0</v>
      </c>
      <c r="M41" s="49">
        <v>0</v>
      </c>
      <c r="N41" s="49">
        <v>0</v>
      </c>
      <c r="O41" s="54">
        <f>SUM(C41:N41)</f>
        <v>0</v>
      </c>
    </row>
    <row r="42" spans="2:16" ht="21.95" customHeight="1" x14ac:dyDescent="0.25">
      <c r="B42" s="47" t="s">
        <v>42</v>
      </c>
      <c r="C42" s="50">
        <v>0</v>
      </c>
      <c r="D42" s="50">
        <v>0</v>
      </c>
      <c r="E42" s="50">
        <v>0</v>
      </c>
      <c r="F42" s="50">
        <v>0</v>
      </c>
      <c r="G42" s="50">
        <v>0</v>
      </c>
      <c r="H42" s="50">
        <v>0</v>
      </c>
      <c r="I42" s="50">
        <v>0</v>
      </c>
      <c r="J42" s="50">
        <v>0</v>
      </c>
      <c r="K42" s="50">
        <v>0</v>
      </c>
      <c r="L42" s="50">
        <v>0</v>
      </c>
      <c r="M42" s="50">
        <v>0</v>
      </c>
      <c r="N42" s="50">
        <v>0</v>
      </c>
      <c r="O42" s="55">
        <f>SUM(C42:N42)</f>
        <v>0</v>
      </c>
    </row>
    <row r="43" spans="2:16" ht="21.95" customHeight="1" x14ac:dyDescent="0.25">
      <c r="B43" s="47" t="s">
        <v>43</v>
      </c>
      <c r="C43" s="50">
        <f>IF(SUM(C36:C37)=0,0,IF('Real T'!$J$13=0,0,SUM('Banco 01'!C36:C37)*'Real T'!$J$13))</f>
        <v>0</v>
      </c>
      <c r="D43" s="50">
        <f>IF(SUM(D36:D37)=0,0,IF('Real T'!$J$13=0,0,SUM('Banco 01'!D36:D37)*'Real T'!$J$13))</f>
        <v>0</v>
      </c>
      <c r="E43" s="50">
        <f>IF(SUM(E36:E37)=0,0,IF('Real T'!$J$13=0,0,SUM('Banco 01'!E36:E37)*'Real T'!$J$13))</f>
        <v>0</v>
      </c>
      <c r="F43" s="50">
        <f>IF(SUM(F36:F37)=0,0,IF('Real T'!$J$13=0,0,SUM('Banco 01'!F36:F37)*'Real T'!$J$13))</f>
        <v>0</v>
      </c>
      <c r="G43" s="50">
        <f>IF(SUM(G36:G37)=0,0,IF('Real T'!$J$13=0,0,SUM('Banco 01'!G36:G37)*'Real T'!$J$13))</f>
        <v>0</v>
      </c>
      <c r="H43" s="50">
        <f>IF(SUM(H36:H37)=0,0,IF('Real T'!$J$13=0,0,SUM('Banco 01'!H36:H37)*'Real T'!$J$13))</f>
        <v>0</v>
      </c>
      <c r="I43" s="50">
        <f>IF(SUM(I36:I37)=0,0,IF('Real T'!$J$13=0,0,SUM('Banco 01'!I36:I37)*'Real T'!$J$13))</f>
        <v>0</v>
      </c>
      <c r="J43" s="50">
        <f>IF(SUM(J36:J37)=0,0,IF('Real T'!$J$13=0,0,SUM('Banco 01'!J36:J37)*'Real T'!$J$13))</f>
        <v>0</v>
      </c>
      <c r="K43" s="50">
        <f>IF(SUM(K36:K37)=0,0,IF('Real T'!$J$13=0,0,SUM('Banco 01'!K36:K37)*'Real T'!$J$13))</f>
        <v>0</v>
      </c>
      <c r="L43" s="50">
        <f>IF(SUM(L36:L37)=0,0,IF('Real T'!$J$13=0,0,SUM('Banco 01'!L36:L37)*'Real T'!$J$13))</f>
        <v>0</v>
      </c>
      <c r="M43" s="50">
        <f>IF(SUM(M36:M37)=0,0,IF('Real T'!$J$13=0,0,SUM('Banco 01'!M36:M37)*'Real T'!$J$13))</f>
        <v>0</v>
      </c>
      <c r="N43" s="50">
        <f>IF(SUM(N36:N37)=0,0,IF('Real T'!$J$13=0,0,SUM('Banco 01'!N36:N37)*'Real T'!$J$13))</f>
        <v>0</v>
      </c>
      <c r="O43" s="55">
        <f>SUM(C43:N43)</f>
        <v>0</v>
      </c>
    </row>
    <row r="44" spans="2:16" ht="21.95" customHeight="1" x14ac:dyDescent="0.25">
      <c r="B44" s="47" t="s">
        <v>44</v>
      </c>
      <c r="C44" s="50">
        <f>IF($P$44=1,IF(C36="",0,IF('Real T'!$J$14=0,0,'Banco 01'!C36*'Real T'!$J$14)),0)</f>
        <v>0</v>
      </c>
      <c r="D44" s="50">
        <f>IF($P$44=1,IF(D36="",0,IF('Real T'!$J$14=0,0,'Banco 01'!D36*'Real T'!$J$14)),0)</f>
        <v>0</v>
      </c>
      <c r="E44" s="50">
        <f>IF($P$44=1,IF(E36="",0,IF('Real T'!$J$14=0,0,'Banco 01'!E36*'Real T'!$J$14)),0)</f>
        <v>0</v>
      </c>
      <c r="F44" s="50">
        <f>IF($P$44=1,IF(F36="",0,IF('Real T'!$J$14=0,0,'Banco 01'!F36*'Real T'!$J$14)),0)</f>
        <v>0</v>
      </c>
      <c r="G44" s="50">
        <f>IF($P$44=1,IF(G36="",0,IF('Real T'!$J$14=0,0,'Banco 01'!G36*'Real T'!$J$14)),0)</f>
        <v>0</v>
      </c>
      <c r="H44" s="50">
        <f>IF($P$44=1,IF(H36="",0,IF('Real T'!$J$14=0,0,'Banco 01'!H36*'Real T'!$J$14)),0)</f>
        <v>0</v>
      </c>
      <c r="I44" s="50">
        <f>IF($P$44=1,IF(I36="",0,IF('Real T'!$J$14=0,0,'Banco 01'!I36*'Real T'!$J$14)),0)</f>
        <v>0</v>
      </c>
      <c r="J44" s="50">
        <f>IF($P$44=1,IF(J36="",0,IF('Real T'!$J$14=0,0,'Banco 01'!J36*'Real T'!$J$14)),0)</f>
        <v>0</v>
      </c>
      <c r="K44" s="50">
        <f>IF($P$44=1,IF(K36="",0,IF('Real T'!$J$14=0,0,'Banco 01'!K36*'Real T'!$J$14)),0)</f>
        <v>0</v>
      </c>
      <c r="L44" s="50">
        <f>IF($P$44=1,IF(L36="",0,IF('Real T'!$J$14=0,0,'Banco 01'!L36*'Real T'!$J$14)),0)</f>
        <v>0</v>
      </c>
      <c r="M44" s="50">
        <f>IF($P$44=1,IF(M36="",0,IF('Real T'!$J$14=0,0,'Banco 01'!M36*'Real T'!$J$14)),0)</f>
        <v>0</v>
      </c>
      <c r="N44" s="50">
        <f>IF($P$44=1,IF(N36="",0,IF('Real T'!$J$14=0,0,'Banco 01'!N36*'Real T'!$J$14)),0)</f>
        <v>0</v>
      </c>
      <c r="O44" s="55">
        <f>SUM(C44:N44)</f>
        <v>0</v>
      </c>
      <c r="P44" s="12">
        <v>1</v>
      </c>
    </row>
    <row r="45" spans="2:16" ht="21.95" customHeight="1" x14ac:dyDescent="0.25">
      <c r="B45" s="48" t="s">
        <v>45</v>
      </c>
      <c r="C45" s="51">
        <f>IF($P$45=1,IF(C38="",0,IF('Real T'!$J$15=0,0,'Banco 01'!C38*'Real T'!$J$15)),0)</f>
        <v>0</v>
      </c>
      <c r="D45" s="51">
        <f>IF($P$45=1,IF(D38="",0,IF('Real T'!$J$15=0,0,'Banco 01'!D38*'Real T'!$J$15)),0)</f>
        <v>0</v>
      </c>
      <c r="E45" s="51">
        <f>IF($P$45=1,IF(E38="",0,IF('Real T'!$J$15=0,0,'Banco 01'!E38*'Real T'!$J$15)),0)</f>
        <v>0</v>
      </c>
      <c r="F45" s="51">
        <f>IF($P$45=1,IF(F38="",0,IF('Real T'!$J$15=0,0,'Banco 01'!F38*'Real T'!$J$15)),0)</f>
        <v>0</v>
      </c>
      <c r="G45" s="51">
        <f>IF($P$45=1,IF(G38="",0,IF('Real T'!$J$15=0,0,'Banco 01'!G38*'Real T'!$J$15)),0)</f>
        <v>0</v>
      </c>
      <c r="H45" s="51">
        <f>IF($P$45=1,IF(H38="",0,IF('Real T'!$J$15=0,0,'Banco 01'!H38*'Real T'!$J$15)),0)</f>
        <v>0</v>
      </c>
      <c r="I45" s="51">
        <f>IF($P$45=1,IF(I38="",0,IF('Real T'!$J$15=0,0,'Banco 01'!I38*'Real T'!$J$15)),0)</f>
        <v>0</v>
      </c>
      <c r="J45" s="51">
        <f>IF($P$45=1,IF(J38="",0,IF('Real T'!$J$15=0,0,'Banco 01'!J38*'Real T'!$J$15)),0)</f>
        <v>0</v>
      </c>
      <c r="K45" s="51">
        <f>IF($P$45=1,IF(K38="",0,IF('Real T'!$J$15=0,0,'Banco 01'!K38*'Real T'!$J$15)),0)</f>
        <v>0</v>
      </c>
      <c r="L45" s="51">
        <f>IF($P$45=1,IF(L38="",0,IF('Real T'!$J$15=0,0,'Banco 01'!L38*'Real T'!$J$15)),0)</f>
        <v>0</v>
      </c>
      <c r="M45" s="51">
        <f>IF($P$45=1,IF(M38="",0,IF('Real T'!$J$15=0,0,'Banco 01'!M38*'Real T'!$J$15)),0)</f>
        <v>0</v>
      </c>
      <c r="N45" s="51">
        <f>IF($P$45=1,IF(N38="",0,IF('Real T'!$J$15=0,0,'Banco 01'!N38*'Real T'!$J$15)),0)</f>
        <v>0</v>
      </c>
      <c r="O45" s="55">
        <f>SUM(C45:N45)</f>
        <v>0</v>
      </c>
      <c r="P45" s="12">
        <v>1</v>
      </c>
    </row>
    <row r="46" spans="2:16" ht="21.95" customHeight="1" x14ac:dyDescent="0.25">
      <c r="B46" s="52" t="s">
        <v>83</v>
      </c>
      <c r="C46" s="53">
        <f>SUM(C41:C45)</f>
        <v>0</v>
      </c>
      <c r="D46" s="53">
        <f t="shared" ref="D46:M46" si="19">SUM(D41:D45)</f>
        <v>0</v>
      </c>
      <c r="E46" s="53">
        <f t="shared" si="19"/>
        <v>0</v>
      </c>
      <c r="F46" s="53">
        <f t="shared" si="19"/>
        <v>0</v>
      </c>
      <c r="G46" s="53">
        <f t="shared" si="19"/>
        <v>0</v>
      </c>
      <c r="H46" s="53">
        <f t="shared" si="19"/>
        <v>0</v>
      </c>
      <c r="I46" s="53">
        <f t="shared" si="19"/>
        <v>0</v>
      </c>
      <c r="J46" s="53">
        <f t="shared" si="19"/>
        <v>0</v>
      </c>
      <c r="K46" s="53">
        <f t="shared" si="19"/>
        <v>0</v>
      </c>
      <c r="L46" s="53">
        <f t="shared" si="19"/>
        <v>0</v>
      </c>
      <c r="M46" s="53">
        <f t="shared" si="19"/>
        <v>0</v>
      </c>
      <c r="N46" s="53">
        <f>SUM(N41:N45)</f>
        <v>0</v>
      </c>
      <c r="O46" s="53">
        <f>SUM(O41:O45)</f>
        <v>0</v>
      </c>
    </row>
    <row r="48" spans="2:16" ht="21.95" customHeight="1" x14ac:dyDescent="0.25">
      <c r="B48" s="44" t="s">
        <v>106</v>
      </c>
    </row>
    <row r="50" spans="2:16" ht="21.95" customHeight="1" x14ac:dyDescent="0.25">
      <c r="B50" s="46" t="s">
        <v>48</v>
      </c>
      <c r="C50" s="49">
        <f>IF('Receita 04'!D7="",0,'Receita 04'!D7)</f>
        <v>0</v>
      </c>
      <c r="D50" s="49">
        <f>IF('Receita 04'!E7="",0,'Receita 04'!E7)</f>
        <v>0</v>
      </c>
      <c r="E50" s="49">
        <f>IF('Receita 04'!F7="",0,'Receita 04'!F7)</f>
        <v>0</v>
      </c>
      <c r="F50" s="49">
        <f>IF('Receita 04'!G7="",0,'Receita 04'!G7)</f>
        <v>0</v>
      </c>
      <c r="G50" s="49">
        <f>IF('Receita 04'!H7="",0,'Receita 04'!H7)</f>
        <v>0</v>
      </c>
      <c r="H50" s="49">
        <f>IF('Receita 04'!I7="",0,'Receita 04'!I7)</f>
        <v>0</v>
      </c>
      <c r="I50" s="49">
        <f>IF('Receita 04'!J7="",0,'Receita 04'!J7)</f>
        <v>0</v>
      </c>
      <c r="J50" s="49">
        <f>IF('Receita 04'!K7="",0,'Receita 04'!K7)</f>
        <v>0</v>
      </c>
      <c r="K50" s="49">
        <f>IF('Receita 04'!L7="",0,'Receita 04'!L7)</f>
        <v>0</v>
      </c>
      <c r="L50" s="49">
        <f>IF('Receita 04'!M7="",0,'Receita 04'!M7)</f>
        <v>0</v>
      </c>
      <c r="M50" s="49">
        <f>IF('Receita 04'!N7="",0,'Receita 04'!N7)</f>
        <v>0</v>
      </c>
      <c r="N50" s="49">
        <f>IF('Receita 04'!O7="",0,'Receita 04'!O7)</f>
        <v>0</v>
      </c>
      <c r="O50" s="54">
        <f>SUM(C50:N50)</f>
        <v>0</v>
      </c>
    </row>
    <row r="51" spans="2:16" ht="21.95" customHeight="1" x14ac:dyDescent="0.25">
      <c r="B51" s="47" t="s">
        <v>50</v>
      </c>
      <c r="C51" s="49">
        <f>IF('Receita 04'!D8="",0,'Receita 04'!D8)</f>
        <v>0</v>
      </c>
      <c r="D51" s="49">
        <f>IF('Receita 04'!E8="",0,'Receita 04'!E8)</f>
        <v>0</v>
      </c>
      <c r="E51" s="49">
        <f>IF('Receita 04'!F8="",0,'Receita 04'!F8)</f>
        <v>0</v>
      </c>
      <c r="F51" s="49">
        <f>IF('Receita 04'!G8="",0,'Receita 04'!G8)</f>
        <v>0</v>
      </c>
      <c r="G51" s="49">
        <f>IF('Receita 04'!H8="",0,'Receita 04'!H8)</f>
        <v>0</v>
      </c>
      <c r="H51" s="49">
        <f>IF('Receita 04'!I8="",0,'Receita 04'!I8)</f>
        <v>0</v>
      </c>
      <c r="I51" s="49">
        <f>IF('Receita 04'!J8="",0,'Receita 04'!J8)</f>
        <v>0</v>
      </c>
      <c r="J51" s="49">
        <f>IF('Receita 04'!K8="",0,'Receita 04'!K8)</f>
        <v>0</v>
      </c>
      <c r="K51" s="49">
        <f>IF('Receita 04'!L8="",0,'Receita 04'!L8)</f>
        <v>0</v>
      </c>
      <c r="L51" s="49">
        <f>IF('Receita 04'!M8="",0,'Receita 04'!M8)</f>
        <v>0</v>
      </c>
      <c r="M51" s="49">
        <f>IF('Receita 04'!N8="",0,'Receita 04'!N8)</f>
        <v>0</v>
      </c>
      <c r="N51" s="49">
        <f>IF('Receita 04'!O8="",0,'Receita 04'!O8)</f>
        <v>0</v>
      </c>
      <c r="O51" s="55">
        <f>SUM(C51:N51)</f>
        <v>0</v>
      </c>
    </row>
    <row r="52" spans="2:16" ht="21.95" customHeight="1" x14ac:dyDescent="0.25">
      <c r="B52" s="48" t="s">
        <v>51</v>
      </c>
      <c r="C52" s="49">
        <f>IF('Receita 04'!D9="",0,'Receita 04'!D9)</f>
        <v>0</v>
      </c>
      <c r="D52" s="49">
        <f>IF('Receita 04'!E9="",0,'Receita 04'!E9)</f>
        <v>0</v>
      </c>
      <c r="E52" s="49">
        <f>IF('Receita 04'!F9="",0,'Receita 04'!F9)</f>
        <v>0</v>
      </c>
      <c r="F52" s="49">
        <f>IF('Receita 04'!G9="",0,'Receita 04'!G9)</f>
        <v>0</v>
      </c>
      <c r="G52" s="49">
        <f>IF('Receita 04'!H9="",0,'Receita 04'!H9)</f>
        <v>0</v>
      </c>
      <c r="H52" s="49">
        <f>IF('Receita 04'!I9="",0,'Receita 04'!I9)</f>
        <v>0</v>
      </c>
      <c r="I52" s="49">
        <f>IF('Receita 04'!J9="",0,'Receita 04'!J9)</f>
        <v>0</v>
      </c>
      <c r="J52" s="49">
        <f>IF('Receita 04'!K9="",0,'Receita 04'!K9)</f>
        <v>0</v>
      </c>
      <c r="K52" s="49">
        <f>IF('Receita 04'!L9="",0,'Receita 04'!L9)</f>
        <v>0</v>
      </c>
      <c r="L52" s="49">
        <f>IF('Receita 04'!M9="",0,'Receita 04'!M9)</f>
        <v>0</v>
      </c>
      <c r="M52" s="49">
        <f>IF('Receita 04'!N9="",0,'Receita 04'!N9)</f>
        <v>0</v>
      </c>
      <c r="N52" s="49">
        <f>IF('Receita 04'!O9="",0,'Receita 04'!O9)</f>
        <v>0</v>
      </c>
      <c r="O52" s="55">
        <f>SUM(C52:N52)</f>
        <v>0</v>
      </c>
    </row>
    <row r="53" spans="2:16" ht="21.95" customHeight="1" x14ac:dyDescent="0.25">
      <c r="B53" s="52" t="s">
        <v>83</v>
      </c>
      <c r="C53" s="53">
        <f>SUM(C50:C52)</f>
        <v>0</v>
      </c>
      <c r="D53" s="53">
        <f t="shared" ref="D53:N53" si="20">SUM(D50:D52)</f>
        <v>0</v>
      </c>
      <c r="E53" s="53">
        <f t="shared" si="20"/>
        <v>0</v>
      </c>
      <c r="F53" s="53">
        <f t="shared" si="20"/>
        <v>0</v>
      </c>
      <c r="G53" s="53">
        <f t="shared" si="20"/>
        <v>0</v>
      </c>
      <c r="H53" s="53">
        <f t="shared" si="20"/>
        <v>0</v>
      </c>
      <c r="I53" s="53">
        <f t="shared" si="20"/>
        <v>0</v>
      </c>
      <c r="J53" s="53">
        <f t="shared" si="20"/>
        <v>0</v>
      </c>
      <c r="K53" s="53">
        <f t="shared" si="20"/>
        <v>0</v>
      </c>
      <c r="L53" s="53">
        <f t="shared" si="20"/>
        <v>0</v>
      </c>
      <c r="M53" s="53">
        <f t="shared" si="20"/>
        <v>0</v>
      </c>
      <c r="N53" s="53">
        <f t="shared" si="20"/>
        <v>0</v>
      </c>
      <c r="O53" s="53">
        <f>SUM(O50:O52)</f>
        <v>0</v>
      </c>
    </row>
    <row r="55" spans="2:16" ht="21.95" customHeight="1" x14ac:dyDescent="0.25">
      <c r="B55" s="46" t="s">
        <v>41</v>
      </c>
      <c r="C55" s="49">
        <v>0</v>
      </c>
      <c r="D55" s="49">
        <v>0</v>
      </c>
      <c r="E55" s="49">
        <v>0</v>
      </c>
      <c r="F55" s="49">
        <v>0</v>
      </c>
      <c r="G55" s="49">
        <v>0</v>
      </c>
      <c r="H55" s="49">
        <v>0</v>
      </c>
      <c r="I55" s="49">
        <v>0</v>
      </c>
      <c r="J55" s="49">
        <v>0</v>
      </c>
      <c r="K55" s="49">
        <v>0</v>
      </c>
      <c r="L55" s="49">
        <v>0</v>
      </c>
      <c r="M55" s="49">
        <v>0</v>
      </c>
      <c r="N55" s="49">
        <v>0</v>
      </c>
      <c r="O55" s="54">
        <f>SUM(C55:N55)</f>
        <v>0</v>
      </c>
    </row>
    <row r="56" spans="2:16" ht="21.95" customHeight="1" x14ac:dyDescent="0.25">
      <c r="B56" s="47" t="s">
        <v>42</v>
      </c>
      <c r="C56" s="50">
        <v>0</v>
      </c>
      <c r="D56" s="50">
        <v>0</v>
      </c>
      <c r="E56" s="50">
        <v>0</v>
      </c>
      <c r="F56" s="50">
        <v>0</v>
      </c>
      <c r="G56" s="50">
        <v>0</v>
      </c>
      <c r="H56" s="50">
        <v>0</v>
      </c>
      <c r="I56" s="50">
        <v>0</v>
      </c>
      <c r="J56" s="50">
        <v>0</v>
      </c>
      <c r="K56" s="50">
        <v>0</v>
      </c>
      <c r="L56" s="50">
        <v>0</v>
      </c>
      <c r="M56" s="50">
        <v>0</v>
      </c>
      <c r="N56" s="50">
        <v>0</v>
      </c>
      <c r="O56" s="55">
        <f>SUM(C56:N56)</f>
        <v>0</v>
      </c>
    </row>
    <row r="57" spans="2:16" ht="21.95" customHeight="1" x14ac:dyDescent="0.25">
      <c r="B57" s="47" t="s">
        <v>43</v>
      </c>
      <c r="C57" s="50">
        <v>0</v>
      </c>
      <c r="D57" s="50">
        <v>0</v>
      </c>
      <c r="E57" s="50">
        <v>0</v>
      </c>
      <c r="F57" s="50">
        <v>0</v>
      </c>
      <c r="G57" s="50">
        <v>0</v>
      </c>
      <c r="H57" s="50">
        <v>0</v>
      </c>
      <c r="I57" s="50">
        <v>0</v>
      </c>
      <c r="J57" s="50">
        <v>0</v>
      </c>
      <c r="K57" s="50">
        <v>0</v>
      </c>
      <c r="L57" s="50">
        <v>0</v>
      </c>
      <c r="M57" s="50">
        <v>0</v>
      </c>
      <c r="N57" s="50">
        <v>0</v>
      </c>
      <c r="O57" s="55">
        <f>SUM(C57:N57)</f>
        <v>0</v>
      </c>
    </row>
    <row r="58" spans="2:16" ht="21.95" customHeight="1" x14ac:dyDescent="0.25">
      <c r="B58" s="47" t="s">
        <v>44</v>
      </c>
      <c r="C58" s="50">
        <f>IF($P$58=1,IF(C50="",0,IF('Real T'!$J$14=0,0,'Banco 01'!C50*'Real T'!$J$14)),0)</f>
        <v>0</v>
      </c>
      <c r="D58" s="50">
        <f>IF($P$58=1,IF(D50="",0,IF('Real T'!$J$14=0,0,'Banco 01'!D50*'Real T'!$J$14)),0)</f>
        <v>0</v>
      </c>
      <c r="E58" s="50">
        <f>IF($P$58=1,IF(E50="",0,IF('Real T'!$J$14=0,0,'Banco 01'!E50*'Real T'!$J$14)),0)</f>
        <v>0</v>
      </c>
      <c r="F58" s="50">
        <f>IF($P$58=1,IF(F50="",0,IF('Real T'!$J$14=0,0,'Banco 01'!F50*'Real T'!$J$14)),0)</f>
        <v>0</v>
      </c>
      <c r="G58" s="50">
        <f>IF($P$58=1,IF(G50="",0,IF('Real T'!$J$14=0,0,'Banco 01'!G50*'Real T'!$J$14)),0)</f>
        <v>0</v>
      </c>
      <c r="H58" s="50">
        <f>IF($P$58=1,IF(H50="",0,IF('Real T'!$J$14=0,0,'Banco 01'!H50*'Real T'!$J$14)),0)</f>
        <v>0</v>
      </c>
      <c r="I58" s="50">
        <f>IF($P$58=1,IF(I50="",0,IF('Real T'!$J$14=0,0,'Banco 01'!I50*'Real T'!$J$14)),0)</f>
        <v>0</v>
      </c>
      <c r="J58" s="50">
        <f>IF($P$58=1,IF(J50="",0,IF('Real T'!$J$14=0,0,'Banco 01'!J50*'Real T'!$J$14)),0)</f>
        <v>0</v>
      </c>
      <c r="K58" s="50">
        <f>IF($P$58=1,IF(K50="",0,IF('Real T'!$J$14=0,0,'Banco 01'!K50*'Real T'!$J$14)),0)</f>
        <v>0</v>
      </c>
      <c r="L58" s="50">
        <f>IF($P$58=1,IF(L50="",0,IF('Real T'!$J$14=0,0,'Banco 01'!L50*'Real T'!$J$14)),0)</f>
        <v>0</v>
      </c>
      <c r="M58" s="50">
        <f>IF($P$58=1,IF(M50="",0,IF('Real T'!$J$14=0,0,'Banco 01'!M50*'Real T'!$J$14)),0)</f>
        <v>0</v>
      </c>
      <c r="N58" s="50">
        <f>IF($P$58=1,IF(N50="",0,IF('Real T'!$J$14=0,0,'Banco 01'!N50*'Real T'!$J$14)),0)</f>
        <v>0</v>
      </c>
      <c r="O58" s="55">
        <f>SUM(C58:N58)</f>
        <v>0</v>
      </c>
      <c r="P58" s="12">
        <v>1</v>
      </c>
    </row>
    <row r="59" spans="2:16" ht="21.95" customHeight="1" x14ac:dyDescent="0.25">
      <c r="B59" s="48" t="s">
        <v>45</v>
      </c>
      <c r="C59" s="51">
        <f>IF($P$59=1,IF(C52="",0,IF('Real T'!$J$15=0,0,'Banco 01'!C52*'Real T'!$J$15)),0)</f>
        <v>0</v>
      </c>
      <c r="D59" s="51">
        <f>IF($P$59=1,IF(D52="",0,IF('Real T'!$J$15=0,0,'Banco 01'!D52*'Real T'!$J$15)),0)</f>
        <v>0</v>
      </c>
      <c r="E59" s="51">
        <f>IF($P$59=1,IF(E52="",0,IF('Real T'!$J$15=0,0,'Banco 01'!E52*'Real T'!$J$15)),0)</f>
        <v>0</v>
      </c>
      <c r="F59" s="51">
        <f>IF($P$59=1,IF(F52="",0,IF('Real T'!$J$15=0,0,'Banco 01'!F52*'Real T'!$J$15)),0)</f>
        <v>0</v>
      </c>
      <c r="G59" s="51">
        <f>IF($P$59=1,IF(G52="",0,IF('Real T'!$J$15=0,0,'Banco 01'!G52*'Real T'!$J$15)),0)</f>
        <v>0</v>
      </c>
      <c r="H59" s="51">
        <f>IF($P$59=1,IF(H52="",0,IF('Real T'!$J$15=0,0,'Banco 01'!H52*'Real T'!$J$15)),0)</f>
        <v>0</v>
      </c>
      <c r="I59" s="51">
        <f>IF($P$59=1,IF(I52="",0,IF('Real T'!$J$15=0,0,'Banco 01'!I52*'Real T'!$J$15)),0)</f>
        <v>0</v>
      </c>
      <c r="J59" s="51">
        <f>IF($P$59=1,IF(J52="",0,IF('Real T'!$J$15=0,0,'Banco 01'!J52*'Real T'!$J$15)),0)</f>
        <v>0</v>
      </c>
      <c r="K59" s="51">
        <f>IF($P$59=1,IF(K52="",0,IF('Real T'!$J$15=0,0,'Banco 01'!K52*'Real T'!$J$15)),0)</f>
        <v>0</v>
      </c>
      <c r="L59" s="51">
        <f>IF($P$59=1,IF(L52="",0,IF('Real T'!$J$15=0,0,'Banco 01'!L52*'Real T'!$J$15)),0)</f>
        <v>0</v>
      </c>
      <c r="M59" s="51">
        <f>IF($P$59=1,IF(M52="",0,IF('Real T'!$J$15=0,0,'Banco 01'!M52*'Real T'!$J$15)),0)</f>
        <v>0</v>
      </c>
      <c r="N59" s="51">
        <f>IF($P$59=1,IF(N52="",0,IF('Real T'!$J$15=0,0,'Banco 01'!N52*'Real T'!$J$15)),0)</f>
        <v>0</v>
      </c>
      <c r="O59" s="55">
        <f>SUM(C59:N59)</f>
        <v>0</v>
      </c>
      <c r="P59" s="12">
        <v>1</v>
      </c>
    </row>
    <row r="60" spans="2:16" ht="21.95" customHeight="1" x14ac:dyDescent="0.25">
      <c r="B60" s="52" t="s">
        <v>83</v>
      </c>
      <c r="C60" s="53">
        <f>SUM(C55:C59)</f>
        <v>0</v>
      </c>
      <c r="D60" s="53">
        <f t="shared" ref="D60:M60" si="21">SUM(D55:D59)</f>
        <v>0</v>
      </c>
      <c r="E60" s="53">
        <f t="shared" si="21"/>
        <v>0</v>
      </c>
      <c r="F60" s="53">
        <f t="shared" si="21"/>
        <v>0</v>
      </c>
      <c r="G60" s="53">
        <f t="shared" si="21"/>
        <v>0</v>
      </c>
      <c r="H60" s="53">
        <f t="shared" si="21"/>
        <v>0</v>
      </c>
      <c r="I60" s="53">
        <f t="shared" si="21"/>
        <v>0</v>
      </c>
      <c r="J60" s="53">
        <f t="shared" si="21"/>
        <v>0</v>
      </c>
      <c r="K60" s="53">
        <f t="shared" si="21"/>
        <v>0</v>
      </c>
      <c r="L60" s="53">
        <f t="shared" si="21"/>
        <v>0</v>
      </c>
      <c r="M60" s="53">
        <f t="shared" si="21"/>
        <v>0</v>
      </c>
      <c r="N60" s="53">
        <f>SUM(N55:N59)</f>
        <v>0</v>
      </c>
      <c r="O60" s="53">
        <f>SUM(O55:O59)</f>
        <v>0</v>
      </c>
    </row>
    <row r="62" spans="2:16" ht="21.95" customHeight="1" x14ac:dyDescent="0.25">
      <c r="B62" s="44" t="s">
        <v>107</v>
      </c>
    </row>
    <row r="64" spans="2:16" ht="21.95" customHeight="1" x14ac:dyDescent="0.25">
      <c r="B64" s="46" t="s">
        <v>48</v>
      </c>
      <c r="C64" s="49">
        <f>IF('Receita 05'!D7="",0,'Receita 05'!D7)</f>
        <v>0</v>
      </c>
      <c r="D64" s="49">
        <f>IF('Receita 05'!E7="",0,'Receita 05'!E7)</f>
        <v>0</v>
      </c>
      <c r="E64" s="49">
        <f>IF('Receita 05'!F7="",0,'Receita 05'!F7)</f>
        <v>0</v>
      </c>
      <c r="F64" s="49">
        <f>IF('Receita 05'!G7="",0,'Receita 05'!G7)</f>
        <v>0</v>
      </c>
      <c r="G64" s="49">
        <f>IF('Receita 05'!H7="",0,'Receita 05'!H7)</f>
        <v>0</v>
      </c>
      <c r="H64" s="49">
        <f>IF('Receita 05'!I7="",0,'Receita 05'!I7)</f>
        <v>0</v>
      </c>
      <c r="I64" s="49">
        <f>IF('Receita 05'!J7="",0,'Receita 05'!J7)</f>
        <v>0</v>
      </c>
      <c r="J64" s="49">
        <f>IF('Receita 05'!K7="",0,'Receita 05'!K7)</f>
        <v>0</v>
      </c>
      <c r="K64" s="49">
        <f>IF('Receita 05'!L7="",0,'Receita 05'!L7)</f>
        <v>0</v>
      </c>
      <c r="L64" s="49">
        <f>IF('Receita 05'!M7="",0,'Receita 05'!M7)</f>
        <v>0</v>
      </c>
      <c r="M64" s="49">
        <f>IF('Receita 05'!N7="",0,'Receita 05'!N7)</f>
        <v>0</v>
      </c>
      <c r="N64" s="49">
        <f>IF('Receita 05'!O7="",0,'Receita 05'!O7)</f>
        <v>0</v>
      </c>
      <c r="O64" s="54">
        <f>SUM(C64:N64)</f>
        <v>0</v>
      </c>
    </row>
    <row r="65" spans="2:16" ht="21.95" customHeight="1" x14ac:dyDescent="0.25">
      <c r="B65" s="47" t="s">
        <v>50</v>
      </c>
      <c r="C65" s="49">
        <f>IF('Receita 05'!D8="",0,'Receita 05'!D8)</f>
        <v>0</v>
      </c>
      <c r="D65" s="49">
        <f>IF('Receita 05'!E8="",0,'Receita 05'!E8)</f>
        <v>0</v>
      </c>
      <c r="E65" s="49">
        <f>IF('Receita 05'!F8="",0,'Receita 05'!F8)</f>
        <v>0</v>
      </c>
      <c r="F65" s="49">
        <f>IF('Receita 05'!G8="",0,'Receita 05'!G8)</f>
        <v>0</v>
      </c>
      <c r="G65" s="49">
        <f>IF('Receita 05'!H8="",0,'Receita 05'!H8)</f>
        <v>0</v>
      </c>
      <c r="H65" s="49">
        <f>IF('Receita 05'!I8="",0,'Receita 05'!I8)</f>
        <v>0</v>
      </c>
      <c r="I65" s="49">
        <f>IF('Receita 05'!J8="",0,'Receita 05'!J8)</f>
        <v>0</v>
      </c>
      <c r="J65" s="49">
        <f>IF('Receita 05'!K8="",0,'Receita 05'!K8)</f>
        <v>0</v>
      </c>
      <c r="K65" s="49">
        <f>IF('Receita 05'!L8="",0,'Receita 05'!L8)</f>
        <v>0</v>
      </c>
      <c r="L65" s="49">
        <f>IF('Receita 05'!M8="",0,'Receita 05'!M8)</f>
        <v>0</v>
      </c>
      <c r="M65" s="49">
        <f>IF('Receita 05'!N8="",0,'Receita 05'!N8)</f>
        <v>0</v>
      </c>
      <c r="N65" s="49">
        <f>IF('Receita 05'!O8="",0,'Receita 05'!O8)</f>
        <v>0</v>
      </c>
      <c r="O65" s="55">
        <f>SUM(C65:N65)</f>
        <v>0</v>
      </c>
    </row>
    <row r="66" spans="2:16" ht="21.95" customHeight="1" x14ac:dyDescent="0.25">
      <c r="B66" s="48" t="s">
        <v>51</v>
      </c>
      <c r="C66" s="49">
        <f>IF('Receita 05'!D9="",0,'Receita 05'!D9)</f>
        <v>0</v>
      </c>
      <c r="D66" s="49">
        <f>IF('Receita 05'!E9="",0,'Receita 05'!E9)</f>
        <v>0</v>
      </c>
      <c r="E66" s="49">
        <f>IF('Receita 05'!F9="",0,'Receita 05'!F9)</f>
        <v>0</v>
      </c>
      <c r="F66" s="49">
        <f>IF('Receita 05'!G9="",0,'Receita 05'!G9)</f>
        <v>0</v>
      </c>
      <c r="G66" s="49">
        <f>IF('Receita 05'!H9="",0,'Receita 05'!H9)</f>
        <v>0</v>
      </c>
      <c r="H66" s="49">
        <f>IF('Receita 05'!I9="",0,'Receita 05'!I9)</f>
        <v>0</v>
      </c>
      <c r="I66" s="49">
        <f>IF('Receita 05'!J9="",0,'Receita 05'!J9)</f>
        <v>0</v>
      </c>
      <c r="J66" s="49">
        <f>IF('Receita 05'!K9="",0,'Receita 05'!K9)</f>
        <v>0</v>
      </c>
      <c r="K66" s="49">
        <f>IF('Receita 05'!L9="",0,'Receita 05'!L9)</f>
        <v>0</v>
      </c>
      <c r="L66" s="49">
        <f>IF('Receita 05'!M9="",0,'Receita 05'!M9)</f>
        <v>0</v>
      </c>
      <c r="M66" s="49">
        <f>IF('Receita 05'!N9="",0,'Receita 05'!N9)</f>
        <v>0</v>
      </c>
      <c r="N66" s="49">
        <f>IF('Receita 05'!O9="",0,'Receita 05'!O9)</f>
        <v>0</v>
      </c>
      <c r="O66" s="55">
        <f>SUM(C66:N66)</f>
        <v>0</v>
      </c>
    </row>
    <row r="67" spans="2:16" ht="21.95" customHeight="1" x14ac:dyDescent="0.25">
      <c r="B67" s="52" t="s">
        <v>83</v>
      </c>
      <c r="C67" s="53">
        <f>SUM(C64:C66)</f>
        <v>0</v>
      </c>
      <c r="D67" s="53">
        <f t="shared" ref="D67:N67" si="22">SUM(D64:D66)</f>
        <v>0</v>
      </c>
      <c r="E67" s="53">
        <f t="shared" si="22"/>
        <v>0</v>
      </c>
      <c r="F67" s="53">
        <f t="shared" si="22"/>
        <v>0</v>
      </c>
      <c r="G67" s="53">
        <f t="shared" si="22"/>
        <v>0</v>
      </c>
      <c r="H67" s="53">
        <f t="shared" si="22"/>
        <v>0</v>
      </c>
      <c r="I67" s="53">
        <f t="shared" si="22"/>
        <v>0</v>
      </c>
      <c r="J67" s="53">
        <f t="shared" si="22"/>
        <v>0</v>
      </c>
      <c r="K67" s="53">
        <f t="shared" si="22"/>
        <v>0</v>
      </c>
      <c r="L67" s="53">
        <f t="shared" si="22"/>
        <v>0</v>
      </c>
      <c r="M67" s="53">
        <f t="shared" si="22"/>
        <v>0</v>
      </c>
      <c r="N67" s="53">
        <f t="shared" si="22"/>
        <v>0</v>
      </c>
      <c r="O67" s="53">
        <f>SUM(O64:O66)</f>
        <v>0</v>
      </c>
    </row>
    <row r="69" spans="2:16" ht="21.95" customHeight="1" x14ac:dyDescent="0.25">
      <c r="B69" s="46" t="s">
        <v>41</v>
      </c>
      <c r="C69" s="49">
        <v>0</v>
      </c>
      <c r="D69" s="49">
        <v>0</v>
      </c>
      <c r="E69" s="49">
        <v>0</v>
      </c>
      <c r="F69" s="49">
        <v>0</v>
      </c>
      <c r="G69" s="49">
        <v>0</v>
      </c>
      <c r="H69" s="49">
        <v>0</v>
      </c>
      <c r="I69" s="49">
        <v>0</v>
      </c>
      <c r="J69" s="49">
        <v>0</v>
      </c>
      <c r="K69" s="49">
        <v>0</v>
      </c>
      <c r="L69" s="49">
        <v>0</v>
      </c>
      <c r="M69" s="49">
        <v>0</v>
      </c>
      <c r="N69" s="49">
        <v>0</v>
      </c>
      <c r="O69" s="54">
        <f>SUM(C69:N69)</f>
        <v>0</v>
      </c>
    </row>
    <row r="70" spans="2:16" ht="21.95" customHeight="1" x14ac:dyDescent="0.25">
      <c r="B70" s="47" t="s">
        <v>42</v>
      </c>
      <c r="C70" s="50">
        <v>0</v>
      </c>
      <c r="D70" s="50">
        <v>0</v>
      </c>
      <c r="E70" s="50">
        <v>0</v>
      </c>
      <c r="F70" s="50">
        <v>0</v>
      </c>
      <c r="G70" s="50">
        <v>0</v>
      </c>
      <c r="H70" s="50">
        <v>0</v>
      </c>
      <c r="I70" s="50">
        <v>0</v>
      </c>
      <c r="J70" s="50">
        <v>0</v>
      </c>
      <c r="K70" s="50">
        <v>0</v>
      </c>
      <c r="L70" s="50">
        <v>0</v>
      </c>
      <c r="M70" s="50">
        <v>0</v>
      </c>
      <c r="N70" s="50">
        <v>0</v>
      </c>
      <c r="O70" s="55">
        <f>SUM(C70:N70)</f>
        <v>0</v>
      </c>
    </row>
    <row r="71" spans="2:16" ht="21.95" customHeight="1" x14ac:dyDescent="0.25">
      <c r="B71" s="47" t="s">
        <v>43</v>
      </c>
      <c r="C71" s="50">
        <v>0</v>
      </c>
      <c r="D71" s="50">
        <v>0</v>
      </c>
      <c r="E71" s="50">
        <v>0</v>
      </c>
      <c r="F71" s="50">
        <v>0</v>
      </c>
      <c r="G71" s="50">
        <v>0</v>
      </c>
      <c r="H71" s="50">
        <v>0</v>
      </c>
      <c r="I71" s="50">
        <v>0</v>
      </c>
      <c r="J71" s="50">
        <v>0</v>
      </c>
      <c r="K71" s="50">
        <v>0</v>
      </c>
      <c r="L71" s="50">
        <v>0</v>
      </c>
      <c r="M71" s="50">
        <v>0</v>
      </c>
      <c r="N71" s="50">
        <v>0</v>
      </c>
      <c r="O71" s="55">
        <f>SUM(C71:N71)</f>
        <v>0</v>
      </c>
    </row>
    <row r="72" spans="2:16" ht="21.95" customHeight="1" x14ac:dyDescent="0.25">
      <c r="B72" s="47" t="s">
        <v>44</v>
      </c>
      <c r="C72" s="50">
        <f>IF($P$72=1,IF(C64="",0,IF('Real T'!$J$14=0,0,'Banco 01'!C64*'Real T'!$J$14)),0)</f>
        <v>0</v>
      </c>
      <c r="D72" s="50">
        <f>IF($P$72=1,IF(D64="",0,IF('Real T'!$J$14=0,0,'Banco 01'!D64*'Real T'!$J$14)),0)</f>
        <v>0</v>
      </c>
      <c r="E72" s="50">
        <f>IF($P$72=1,IF(E64="",0,IF('Real T'!$J$14=0,0,'Banco 01'!E64*'Real T'!$J$14)),0)</f>
        <v>0</v>
      </c>
      <c r="F72" s="50">
        <f>IF($P$72=1,IF(F64="",0,IF('Real T'!$J$14=0,0,'Banco 01'!F64*'Real T'!$J$14)),0)</f>
        <v>0</v>
      </c>
      <c r="G72" s="50">
        <f>IF($P$72=1,IF(G64="",0,IF('Real T'!$J$14=0,0,'Banco 01'!G64*'Real T'!$J$14)),0)</f>
        <v>0</v>
      </c>
      <c r="H72" s="50">
        <f>IF($P$72=1,IF(H64="",0,IF('Real T'!$J$14=0,0,'Banco 01'!H64*'Real T'!$J$14)),0)</f>
        <v>0</v>
      </c>
      <c r="I72" s="50">
        <f>IF($P$72=1,IF(I64="",0,IF('Real T'!$J$14=0,0,'Banco 01'!I64*'Real T'!$J$14)),0)</f>
        <v>0</v>
      </c>
      <c r="J72" s="50">
        <f>IF($P$72=1,IF(J64="",0,IF('Real T'!$J$14=0,0,'Banco 01'!J64*'Real T'!$J$14)),0)</f>
        <v>0</v>
      </c>
      <c r="K72" s="50">
        <f>IF($P$72=1,IF(K64="",0,IF('Real T'!$J$14=0,0,'Banco 01'!K64*'Real T'!$J$14)),0)</f>
        <v>0</v>
      </c>
      <c r="L72" s="50">
        <f>IF($P$72=1,IF(L64="",0,IF('Real T'!$J$14=0,0,'Banco 01'!L64*'Real T'!$J$14)),0)</f>
        <v>0</v>
      </c>
      <c r="M72" s="50">
        <f>IF($P$72=1,IF(M64="",0,IF('Real T'!$J$14=0,0,'Banco 01'!M64*'Real T'!$J$14)),0)</f>
        <v>0</v>
      </c>
      <c r="N72" s="50">
        <f>IF($P$72=1,IF(N64="",0,IF('Real T'!$J$14=0,0,'Banco 01'!N64*'Real T'!$J$14)),0)</f>
        <v>0</v>
      </c>
      <c r="O72" s="55">
        <f>SUM(C72:N72)</f>
        <v>0</v>
      </c>
      <c r="P72" s="12">
        <v>1</v>
      </c>
    </row>
    <row r="73" spans="2:16" ht="21.95" customHeight="1" x14ac:dyDescent="0.25">
      <c r="B73" s="48" t="s">
        <v>45</v>
      </c>
      <c r="C73" s="51">
        <f>IF($P$73=1,IF(C66="",0,IF('Real T'!$J$15=0,0,'Banco 01'!C66*'Real T'!$J$15)),0)</f>
        <v>0</v>
      </c>
      <c r="D73" s="51">
        <f>IF($P$73=1,IF(D66="",0,IF('Real T'!$J$15=0,0,'Banco 01'!D66*'Real T'!$J$15)),0)</f>
        <v>0</v>
      </c>
      <c r="E73" s="51">
        <f>IF($P$73=1,IF(E66="",0,IF('Real T'!$J$15=0,0,'Banco 01'!E66*'Real T'!$J$15)),0)</f>
        <v>0</v>
      </c>
      <c r="F73" s="51">
        <f>IF($P$73=1,IF(F66="",0,IF('Real T'!$J$15=0,0,'Banco 01'!F66*'Real T'!$J$15)),0)</f>
        <v>0</v>
      </c>
      <c r="G73" s="51">
        <f>IF($P$73=1,IF(G66="",0,IF('Real T'!$J$15=0,0,'Banco 01'!G66*'Real T'!$J$15)),0)</f>
        <v>0</v>
      </c>
      <c r="H73" s="51">
        <f>IF($P$73=1,IF(H66="",0,IF('Real T'!$J$15=0,0,'Banco 01'!H66*'Real T'!$J$15)),0)</f>
        <v>0</v>
      </c>
      <c r="I73" s="51">
        <f>IF($P$73=1,IF(I66="",0,IF('Real T'!$J$15=0,0,'Banco 01'!I66*'Real T'!$J$15)),0)</f>
        <v>0</v>
      </c>
      <c r="J73" s="51">
        <f>IF($P$73=1,IF(J66="",0,IF('Real T'!$J$15=0,0,'Banco 01'!J66*'Real T'!$J$15)),0)</f>
        <v>0</v>
      </c>
      <c r="K73" s="51">
        <f>IF($P$73=1,IF(K66="",0,IF('Real T'!$J$15=0,0,'Banco 01'!K66*'Real T'!$J$15)),0)</f>
        <v>0</v>
      </c>
      <c r="L73" s="51">
        <f>IF($P$73=1,IF(L66="",0,IF('Real T'!$J$15=0,0,'Banco 01'!L66*'Real T'!$J$15)),0)</f>
        <v>0</v>
      </c>
      <c r="M73" s="51">
        <f>IF($P$73=1,IF(M66="",0,IF('Real T'!$J$15=0,0,'Banco 01'!M66*'Real T'!$J$15)),0)</f>
        <v>0</v>
      </c>
      <c r="N73" s="51">
        <f>IF($P$73=1,IF(N66="",0,IF('Real T'!$J$15=0,0,'Banco 01'!N66*'Real T'!$J$15)),0)</f>
        <v>0</v>
      </c>
      <c r="O73" s="55">
        <f>SUM(C73:N73)</f>
        <v>0</v>
      </c>
      <c r="P73" s="12">
        <v>1</v>
      </c>
    </row>
    <row r="74" spans="2:16" ht="21.95" customHeight="1" x14ac:dyDescent="0.25">
      <c r="B74" s="52" t="s">
        <v>83</v>
      </c>
      <c r="C74" s="53">
        <f>SUM(C69:C73)</f>
        <v>0</v>
      </c>
      <c r="D74" s="53">
        <f t="shared" ref="D74:M74" si="23">SUM(D69:D73)</f>
        <v>0</v>
      </c>
      <c r="E74" s="53">
        <f t="shared" si="23"/>
        <v>0</v>
      </c>
      <c r="F74" s="53">
        <f t="shared" si="23"/>
        <v>0</v>
      </c>
      <c r="G74" s="53">
        <f t="shared" si="23"/>
        <v>0</v>
      </c>
      <c r="H74" s="53">
        <f t="shared" si="23"/>
        <v>0</v>
      </c>
      <c r="I74" s="53">
        <f t="shared" si="23"/>
        <v>0</v>
      </c>
      <c r="J74" s="53">
        <f t="shared" si="23"/>
        <v>0</v>
      </c>
      <c r="K74" s="53">
        <f t="shared" si="23"/>
        <v>0</v>
      </c>
      <c r="L74" s="53">
        <f t="shared" si="23"/>
        <v>0</v>
      </c>
      <c r="M74" s="53">
        <f t="shared" si="23"/>
        <v>0</v>
      </c>
      <c r="N74" s="53">
        <f>SUM(N69:N73)</f>
        <v>0</v>
      </c>
      <c r="O74" s="53">
        <f>SUM(O69:O73)</f>
        <v>0</v>
      </c>
    </row>
    <row r="76" spans="2:16" ht="21.95" customHeight="1" x14ac:dyDescent="0.25">
      <c r="B76" s="44" t="s">
        <v>108</v>
      </c>
    </row>
    <row r="78" spans="2:16" ht="21.95" customHeight="1" x14ac:dyDescent="0.25">
      <c r="B78" s="56" t="s">
        <v>48</v>
      </c>
      <c r="C78" s="57">
        <f>C8+C22+C36+C50+C64</f>
        <v>0</v>
      </c>
      <c r="D78" s="57">
        <f t="shared" ref="D78:N78" si="24">IFERROR(D8+D22+D36+D50+D64,0)</f>
        <v>0</v>
      </c>
      <c r="E78" s="57">
        <f t="shared" si="24"/>
        <v>0</v>
      </c>
      <c r="F78" s="57">
        <f t="shared" si="24"/>
        <v>0</v>
      </c>
      <c r="G78" s="57">
        <f t="shared" si="24"/>
        <v>0</v>
      </c>
      <c r="H78" s="57">
        <f t="shared" si="24"/>
        <v>0</v>
      </c>
      <c r="I78" s="57">
        <f t="shared" si="24"/>
        <v>0</v>
      </c>
      <c r="J78" s="57">
        <f t="shared" si="24"/>
        <v>0</v>
      </c>
      <c r="K78" s="57">
        <f t="shared" si="24"/>
        <v>0</v>
      </c>
      <c r="L78" s="57">
        <f t="shared" si="24"/>
        <v>0</v>
      </c>
      <c r="M78" s="57">
        <f t="shared" si="24"/>
        <v>0</v>
      </c>
      <c r="N78" s="57">
        <f t="shared" si="24"/>
        <v>0</v>
      </c>
      <c r="O78" s="58">
        <f>SUM(C78:N78)</f>
        <v>0</v>
      </c>
    </row>
    <row r="79" spans="2:16" ht="21.95" customHeight="1" x14ac:dyDescent="0.25">
      <c r="B79" s="59" t="s">
        <v>50</v>
      </c>
      <c r="C79" s="57">
        <f t="shared" ref="C79:N79" si="25">IFERROR(C9+C23+C37+C51+C65,0)</f>
        <v>100000</v>
      </c>
      <c r="D79" s="57">
        <f t="shared" si="25"/>
        <v>100000</v>
      </c>
      <c r="E79" s="57">
        <f t="shared" si="25"/>
        <v>100000</v>
      </c>
      <c r="F79" s="57">
        <f t="shared" si="25"/>
        <v>100000</v>
      </c>
      <c r="G79" s="57">
        <f t="shared" si="25"/>
        <v>100000</v>
      </c>
      <c r="H79" s="57">
        <f t="shared" si="25"/>
        <v>100000</v>
      </c>
      <c r="I79" s="57">
        <f t="shared" si="25"/>
        <v>100000</v>
      </c>
      <c r="J79" s="57">
        <f t="shared" si="25"/>
        <v>100000</v>
      </c>
      <c r="K79" s="57">
        <f t="shared" si="25"/>
        <v>100000</v>
      </c>
      <c r="L79" s="57">
        <f t="shared" si="25"/>
        <v>100000</v>
      </c>
      <c r="M79" s="57">
        <f t="shared" si="25"/>
        <v>100000</v>
      </c>
      <c r="N79" s="57">
        <f t="shared" si="25"/>
        <v>100000</v>
      </c>
      <c r="O79" s="60">
        <f>SUM(C79:N79)</f>
        <v>1200000</v>
      </c>
    </row>
    <row r="80" spans="2:16" ht="21.95" customHeight="1" x14ac:dyDescent="0.25">
      <c r="B80" s="61" t="s">
        <v>51</v>
      </c>
      <c r="C80" s="57">
        <f t="shared" ref="C80:N80" si="26">IFERROR(C10+C24+C38+C52+C66,0)</f>
        <v>0</v>
      </c>
      <c r="D80" s="57">
        <f t="shared" si="26"/>
        <v>0</v>
      </c>
      <c r="E80" s="57">
        <f t="shared" si="26"/>
        <v>0</v>
      </c>
      <c r="F80" s="57">
        <f t="shared" si="26"/>
        <v>0</v>
      </c>
      <c r="G80" s="57">
        <f t="shared" si="26"/>
        <v>0</v>
      </c>
      <c r="H80" s="57">
        <f t="shared" si="26"/>
        <v>0</v>
      </c>
      <c r="I80" s="57">
        <f t="shared" si="26"/>
        <v>0</v>
      </c>
      <c r="J80" s="57">
        <f t="shared" si="26"/>
        <v>0</v>
      </c>
      <c r="K80" s="57">
        <f t="shared" si="26"/>
        <v>0</v>
      </c>
      <c r="L80" s="57">
        <f t="shared" si="26"/>
        <v>0</v>
      </c>
      <c r="M80" s="57">
        <f t="shared" si="26"/>
        <v>0</v>
      </c>
      <c r="N80" s="57">
        <f t="shared" si="26"/>
        <v>0</v>
      </c>
      <c r="O80" s="60">
        <f>SUM(C80:N80)</f>
        <v>0</v>
      </c>
    </row>
    <row r="81" spans="2:16" ht="21.95" customHeight="1" x14ac:dyDescent="0.25">
      <c r="B81" s="62" t="s">
        <v>83</v>
      </c>
      <c r="C81" s="63">
        <f>SUM(C78:C80)</f>
        <v>100000</v>
      </c>
      <c r="D81" s="63">
        <f t="shared" ref="D81:N81" si="27">SUM(D78:D80)</f>
        <v>100000</v>
      </c>
      <c r="E81" s="63">
        <f t="shared" si="27"/>
        <v>100000</v>
      </c>
      <c r="F81" s="63">
        <f t="shared" si="27"/>
        <v>100000</v>
      </c>
      <c r="G81" s="63">
        <f t="shared" si="27"/>
        <v>100000</v>
      </c>
      <c r="H81" s="63">
        <f t="shared" si="27"/>
        <v>100000</v>
      </c>
      <c r="I81" s="63">
        <f t="shared" si="27"/>
        <v>100000</v>
      </c>
      <c r="J81" s="63">
        <f t="shared" si="27"/>
        <v>100000</v>
      </c>
      <c r="K81" s="63">
        <f t="shared" si="27"/>
        <v>100000</v>
      </c>
      <c r="L81" s="63">
        <f t="shared" si="27"/>
        <v>100000</v>
      </c>
      <c r="M81" s="63">
        <f t="shared" si="27"/>
        <v>100000</v>
      </c>
      <c r="N81" s="63">
        <f t="shared" si="27"/>
        <v>100000</v>
      </c>
      <c r="O81" s="63">
        <f>SUM(O78:O80)</f>
        <v>1200000</v>
      </c>
    </row>
    <row r="83" spans="2:16" ht="21.95" customHeight="1" x14ac:dyDescent="0.25">
      <c r="B83" s="56" t="s">
        <v>41</v>
      </c>
      <c r="C83" s="57">
        <f>IFERROR(IF($G$90=1,C13+C27+C41+C55+C69,'Banco 01 (2)'!C83),0)</f>
        <v>1650</v>
      </c>
      <c r="D83" s="57">
        <f>IFERROR(IF($G$90=1,D13+D27+D41+D55+D69,'Banco 01 (2)'!D83),0)</f>
        <v>1650</v>
      </c>
      <c r="E83" s="57">
        <f>IFERROR(IF($G$90=1,E13+E27+E41+E55+E69,'Banco 01 (2)'!E83),0)</f>
        <v>1650</v>
      </c>
      <c r="F83" s="57">
        <f>IFERROR(IF($G$90=1,F13+F27+F41+F55+F69,'Banco 01 (2)'!F83),0)</f>
        <v>1650</v>
      </c>
      <c r="G83" s="57">
        <f>IFERROR(IF($G$90=1,G13+G27+G41+G55+G69,'Banco 01 (2)'!G83),0)</f>
        <v>1650</v>
      </c>
      <c r="H83" s="57">
        <f>IFERROR(IF($G$90=1,H13+H27+H41+H55+H69,'Banco 01 (2)'!H83),0)</f>
        <v>1650</v>
      </c>
      <c r="I83" s="57">
        <f>IFERROR(IF($G$90=1,I13+I27+I41+I55+I69,'Banco 01 (2)'!I83),0)</f>
        <v>1650</v>
      </c>
      <c r="J83" s="57">
        <f>IFERROR(IF($G$90=1,J13+J27+J41+J55+J69,'Banco 01 (2)'!J83),0)</f>
        <v>1650</v>
      </c>
      <c r="K83" s="57">
        <f>IFERROR(IF($G$90=1,K13+K27+K41+K55+K69,'Banco 01 (2)'!K83),0)</f>
        <v>1650</v>
      </c>
      <c r="L83" s="57">
        <f>IFERROR(IF($G$90=1,L13+L27+L41+L55+L69,'Banco 01 (2)'!L83),0)</f>
        <v>1650</v>
      </c>
      <c r="M83" s="57">
        <f>IFERROR(IF($G$90=1,M13+M27+M41+M55+M69,'Banco 01 (2)'!M83),0)</f>
        <v>1650</v>
      </c>
      <c r="N83" s="57">
        <f>IFERROR(IF($G$90=1,N13+N27+N41+N55+N69,'Banco 01 (2)'!N83),0)</f>
        <v>1650</v>
      </c>
      <c r="O83" s="58">
        <f>SUM(C83:N83)</f>
        <v>19800</v>
      </c>
    </row>
    <row r="84" spans="2:16" ht="21.95" customHeight="1" x14ac:dyDescent="0.25">
      <c r="B84" s="59" t="s">
        <v>42</v>
      </c>
      <c r="C84" s="57">
        <f>IFERROR(IF($G$90=1,C14+C28+C42+C56+C70,'Banco 01 (2)'!C84),0)</f>
        <v>7600</v>
      </c>
      <c r="D84" s="57">
        <f>IFERROR(IF($G$90=1,D14+D28+D42+D56+D70,'Banco 01 (2)'!D84),0)</f>
        <v>7600</v>
      </c>
      <c r="E84" s="57">
        <f>IFERROR(IF($G$90=1,E14+E28+E42+E56+E70,'Banco 01 (2)'!E84),0)</f>
        <v>7600</v>
      </c>
      <c r="F84" s="57">
        <f>IFERROR(IF($G$90=1,F14+F28+F42+F56+F70,'Banco 01 (2)'!F84),0)</f>
        <v>7600</v>
      </c>
      <c r="G84" s="57">
        <f>IFERROR(IF($G$90=1,G14+G28+G42+G56+G70,'Banco 01 (2)'!G84),0)</f>
        <v>7600</v>
      </c>
      <c r="H84" s="57">
        <f>IFERROR(IF($G$90=1,H14+H28+H42+H56+H70,'Banco 01 (2)'!H84),0)</f>
        <v>7600</v>
      </c>
      <c r="I84" s="57">
        <f>IFERROR(IF($G$90=1,I14+I28+I42+I56+I70,'Banco 01 (2)'!I84),0)</f>
        <v>7600</v>
      </c>
      <c r="J84" s="57">
        <f>IFERROR(IF($G$90=1,J14+J28+J42+J56+J70,'Banco 01 (2)'!J84),0)</f>
        <v>7600</v>
      </c>
      <c r="K84" s="57">
        <f>IFERROR(IF($G$90=1,K14+K28+K42+K56+K70,'Banco 01 (2)'!K84),0)</f>
        <v>7600</v>
      </c>
      <c r="L84" s="57">
        <f>IFERROR(IF($G$90=1,L14+L28+L42+L56+L70,'Banco 01 (2)'!L84),0)</f>
        <v>7600</v>
      </c>
      <c r="M84" s="57">
        <f>IFERROR(IF($G$90=1,M14+M28+M42+M56+M70,'Banco 01 (2)'!M84),0)</f>
        <v>7600</v>
      </c>
      <c r="N84" s="57">
        <f>IFERROR(IF($G$90=1,N14+N28+N42+N56+N70,'Banco 01 (2)'!N84),0)</f>
        <v>7600</v>
      </c>
      <c r="O84" s="60">
        <f>SUM(C84:N84)</f>
        <v>91200</v>
      </c>
    </row>
    <row r="85" spans="2:16" ht="21.95" customHeight="1" x14ac:dyDescent="0.25">
      <c r="B85" s="59" t="s">
        <v>43</v>
      </c>
      <c r="C85" s="57">
        <f>IFERROR(IF($G$90=1,C15+C29+C43+C57+C71,'Banco 01 (2)'!C85),0)</f>
        <v>12000</v>
      </c>
      <c r="D85" s="57">
        <f>IFERROR(IF($G$90=1,D15+D29+D43+D57+D71,'Banco 01 (2)'!D85),0)</f>
        <v>12000</v>
      </c>
      <c r="E85" s="57">
        <f>IFERROR(IF($G$90=1,E15+E29+E43+E57+E71,'Banco 01 (2)'!E85),0)</f>
        <v>12000</v>
      </c>
      <c r="F85" s="57">
        <f>IFERROR(IF($G$90=1,F15+F29+F43+F57+F71,'Banco 01 (2)'!F85),0)</f>
        <v>12000</v>
      </c>
      <c r="G85" s="57">
        <f>IFERROR(IF($G$90=1,G15+G29+G43+G57+G71,'Banco 01 (2)'!G85),0)</f>
        <v>12000</v>
      </c>
      <c r="H85" s="57">
        <f>IFERROR(IF($G$90=1,H15+H29+H43+H57+H71,'Banco 01 (2)'!H85),0)</f>
        <v>12000</v>
      </c>
      <c r="I85" s="57">
        <f>IFERROR(IF($G$90=1,I15+I29+I43+I57+I71,'Banco 01 (2)'!I85),0)</f>
        <v>12000</v>
      </c>
      <c r="J85" s="57">
        <f>IFERROR(IF($G$90=1,J15+J29+J43+J57+J71,'Banco 01 (2)'!J85),0)</f>
        <v>12000</v>
      </c>
      <c r="K85" s="57">
        <f>IFERROR(IF($G$90=1,K15+K29+K43+K57+K71,'Banco 01 (2)'!K85),0)</f>
        <v>12000</v>
      </c>
      <c r="L85" s="57">
        <f>IFERROR(IF($G$90=1,L15+L29+L43+L57+L71,'Banco 01 (2)'!L85),0)</f>
        <v>12000</v>
      </c>
      <c r="M85" s="57">
        <f>IFERROR(IF($G$90=1,M15+M29+M43+M57+M71,'Banco 01 (2)'!M85),0)</f>
        <v>12000</v>
      </c>
      <c r="N85" s="57">
        <f>IFERROR(IF($G$90=1,N15+N29+N43+N57+N71,'Banco 01 (2)'!N85),0)</f>
        <v>12000</v>
      </c>
      <c r="O85" s="60">
        <f>SUM(C85:N85)</f>
        <v>144000</v>
      </c>
    </row>
    <row r="86" spans="2:16" ht="21.95" customHeight="1" x14ac:dyDescent="0.25">
      <c r="B86" s="59" t="s">
        <v>44</v>
      </c>
      <c r="C86" s="57">
        <f>IF($P$86=1,IFERROR(IF($G$90=1,C16+C30+C44+C58+C72,'Banco 01 (2)'!C86),0),0)</f>
        <v>0</v>
      </c>
      <c r="D86" s="57">
        <f>IF($P$86=1,IFERROR(IF($G$90=1,D16+D30+D44+D58+D72,'Banco 01 (2)'!D86),0),0)</f>
        <v>0</v>
      </c>
      <c r="E86" s="57">
        <f>IF($P$86=1,IFERROR(IF($G$90=1,E16+E30+E44+E58+E72,'Banco 01 (2)'!E86),0),0)</f>
        <v>0</v>
      </c>
      <c r="F86" s="57">
        <f>IF($P$86=1,IFERROR(IF($G$90=1,F16+F30+F44+F58+F72,'Banco 01 (2)'!F86),0),0)</f>
        <v>0</v>
      </c>
      <c r="G86" s="57">
        <f>IF($P$86=1,IFERROR(IF($G$90=1,G16+G30+G44+G58+G72,'Banco 01 (2)'!G86),0),0)</f>
        <v>0</v>
      </c>
      <c r="H86" s="57">
        <f>IF($P$86=1,IFERROR(IF($G$90=1,H16+H30+H44+H58+H72,'Banco 01 (2)'!H86),0),0)</f>
        <v>0</v>
      </c>
      <c r="I86" s="57">
        <f>IF($P$86=1,IFERROR(IF($G$90=1,I16+I30+I44+I58+I72,'Banco 01 (2)'!I86),0),0)</f>
        <v>0</v>
      </c>
      <c r="J86" s="57">
        <f>IF($P$86=1,IFERROR(IF($G$90=1,J16+J30+J44+J58+J72,'Banco 01 (2)'!J86),0),0)</f>
        <v>0</v>
      </c>
      <c r="K86" s="57">
        <f>IF($P$86=1,IFERROR(IF($G$90=1,K16+K30+K44+K58+K72,'Banco 01 (2)'!K86),0),0)</f>
        <v>0</v>
      </c>
      <c r="L86" s="57">
        <f>IF($P$86=1,IFERROR(IF($G$90=1,L16+L30+L44+L58+L72,'Banco 01 (2)'!L86),0),0)</f>
        <v>0</v>
      </c>
      <c r="M86" s="57">
        <f>IF($P$86=1,IFERROR(IF($G$90=1,M16+M30+M44+M58+M72,'Banco 01 (2)'!M86),0),0)</f>
        <v>0</v>
      </c>
      <c r="N86" s="57">
        <f>IF($P$86=1,IFERROR(IF($G$90=1,N16+N30+N44+N58+N72,'Banco 01 (2)'!N86),0),0)</f>
        <v>0</v>
      </c>
      <c r="O86" s="60">
        <f>SUM(C86:N86)</f>
        <v>0</v>
      </c>
      <c r="P86" s="12">
        <v>1</v>
      </c>
    </row>
    <row r="87" spans="2:16" ht="21.95" customHeight="1" x14ac:dyDescent="0.25">
      <c r="B87" s="61" t="s">
        <v>45</v>
      </c>
      <c r="C87" s="57">
        <f>IF($P$87=1,IFERROR(IF($G$90=1,C17+C31+C45+C59+C73,'Banco 01 (2)'!C87),0),0)</f>
        <v>0</v>
      </c>
      <c r="D87" s="57">
        <f>IF($P$87=1,IFERROR(IF($G$90=1,D17+D31+D45+D59+D73,'Banco 01 (2)'!D87),0),0)</f>
        <v>0</v>
      </c>
      <c r="E87" s="57">
        <f>IF($P$87=1,IFERROR(IF($G$90=1,E17+E31+E45+E59+E73,'Banco 01 (2)'!E87),0),0)</f>
        <v>0</v>
      </c>
      <c r="F87" s="57">
        <f>IF($P$87=1,IFERROR(IF($G$90=1,F17+F31+F45+F59+F73,'Banco 01 (2)'!F87),0),0)</f>
        <v>0</v>
      </c>
      <c r="G87" s="57">
        <f>IF($P$87=1,IFERROR(IF($G$90=1,G17+G31+G45+G59+G73,'Banco 01 (2)'!G87),0),0)</f>
        <v>0</v>
      </c>
      <c r="H87" s="57">
        <f>IF($P$87=1,IFERROR(IF($G$90=1,H17+H31+H45+H59+H73,'Banco 01 (2)'!H87),0),0)</f>
        <v>0</v>
      </c>
      <c r="I87" s="57">
        <f>IF($P$87=1,IFERROR(IF($G$90=1,I17+I31+I45+I59+I73,'Banco 01 (2)'!I87),0),0)</f>
        <v>0</v>
      </c>
      <c r="J87" s="57">
        <f>IF($P$87=1,IFERROR(IF($G$90=1,J17+J31+J45+J59+J73,'Banco 01 (2)'!J87),0),0)</f>
        <v>0</v>
      </c>
      <c r="K87" s="57">
        <f>IF($P$87=1,IFERROR(IF($G$90=1,K17+K31+K45+K59+K73,'Banco 01 (2)'!K87),0),0)</f>
        <v>0</v>
      </c>
      <c r="L87" s="57">
        <f>IF($P$87=1,IFERROR(IF($G$90=1,L17+L31+L45+L59+L73,'Banco 01 (2)'!L87),0),0)</f>
        <v>0</v>
      </c>
      <c r="M87" s="57">
        <f>IF($P$87=1,IFERROR(IF($G$90=1,M17+M31+M45+M59+M73,'Banco 01 (2)'!M87),0),0)</f>
        <v>0</v>
      </c>
      <c r="N87" s="57">
        <f>IF($P$87=1,IFERROR(IF($G$90=1,N17+N31+N45+N59+N73,'Banco 01 (2)'!N87),0),0)</f>
        <v>0</v>
      </c>
      <c r="O87" s="60">
        <f>SUM(C87:N87)</f>
        <v>0</v>
      </c>
      <c r="P87" s="12">
        <v>1</v>
      </c>
    </row>
    <row r="88" spans="2:16" ht="21.95" customHeight="1" x14ac:dyDescent="0.25">
      <c r="B88" s="62" t="s">
        <v>83</v>
      </c>
      <c r="C88" s="63">
        <f>SUM(C83:C87)</f>
        <v>21250</v>
      </c>
      <c r="D88" s="63">
        <f t="shared" ref="D88:M88" si="28">SUM(D83:D87)</f>
        <v>21250</v>
      </c>
      <c r="E88" s="63">
        <f t="shared" si="28"/>
        <v>21250</v>
      </c>
      <c r="F88" s="63">
        <f t="shared" si="28"/>
        <v>21250</v>
      </c>
      <c r="G88" s="63">
        <f t="shared" si="28"/>
        <v>21250</v>
      </c>
      <c r="H88" s="63">
        <f t="shared" si="28"/>
        <v>21250</v>
      </c>
      <c r="I88" s="63">
        <f t="shared" si="28"/>
        <v>21250</v>
      </c>
      <c r="J88" s="63">
        <f t="shared" si="28"/>
        <v>21250</v>
      </c>
      <c r="K88" s="63">
        <f t="shared" si="28"/>
        <v>21250</v>
      </c>
      <c r="L88" s="63">
        <f t="shared" si="28"/>
        <v>21250</v>
      </c>
      <c r="M88" s="63">
        <f t="shared" si="28"/>
        <v>21250</v>
      </c>
      <c r="N88" s="63">
        <f>SUM(N83:N87)</f>
        <v>21250</v>
      </c>
      <c r="O88" s="63">
        <f>SUM(O83:O87)</f>
        <v>255000</v>
      </c>
    </row>
    <row r="90" spans="2:16" ht="21.95" customHeight="1" x14ac:dyDescent="0.25">
      <c r="B90" s="65">
        <v>1</v>
      </c>
      <c r="C90" s="65">
        <v>1</v>
      </c>
      <c r="D90" s="65">
        <v>1</v>
      </c>
      <c r="E90" s="65">
        <v>1</v>
      </c>
      <c r="F90" s="65">
        <v>1</v>
      </c>
      <c r="G90" s="66">
        <v>1</v>
      </c>
    </row>
    <row r="91" spans="2:16" ht="21.95" customHeight="1" x14ac:dyDescent="0.25">
      <c r="B91" s="44" t="str">
        <f>B6</f>
        <v>(+) Receitas Tributadas</v>
      </c>
    </row>
    <row r="92" spans="2:16" ht="21.95" customHeight="1" x14ac:dyDescent="0.25">
      <c r="B92" s="46" t="s">
        <v>41</v>
      </c>
      <c r="C92" s="49">
        <f>IF($B$90=1,C13,'Banco 01 (2)'!C13)</f>
        <v>1650</v>
      </c>
      <c r="D92" s="49">
        <f>IF($B$90=1,D13,'Banco 01 (2)'!D13)</f>
        <v>1650</v>
      </c>
      <c r="E92" s="49">
        <f>IF($B$90=1,E13,'Banco 01 (2)'!E13)</f>
        <v>1650</v>
      </c>
      <c r="F92" s="49">
        <f>IF($B$90=1,F13,'Banco 01 (2)'!F13)</f>
        <v>1650</v>
      </c>
      <c r="G92" s="49">
        <f>IF($B$90=1,G13,'Banco 01 (2)'!G13)</f>
        <v>1650</v>
      </c>
      <c r="H92" s="49">
        <f>IF($B$90=1,H13,'Banco 01 (2)'!H13)</f>
        <v>1650</v>
      </c>
      <c r="I92" s="49">
        <f>IF($B$90=1,I13,'Banco 01 (2)'!I13)</f>
        <v>1650</v>
      </c>
      <c r="J92" s="49">
        <f>IF($B$90=1,J13,'Banco 01 (2)'!J13)</f>
        <v>1650</v>
      </c>
      <c r="K92" s="49">
        <f>IF($B$90=1,K13,'Banco 01 (2)'!K13)</f>
        <v>1650</v>
      </c>
      <c r="L92" s="49">
        <f>IF($B$90=1,L13,'Banco 01 (2)'!L13)</f>
        <v>1650</v>
      </c>
      <c r="M92" s="49">
        <f>IF($B$90=1,M13,'Banco 01 (2)'!M13)</f>
        <v>1650</v>
      </c>
      <c r="N92" s="49">
        <f>IF($B$90=1,N13,'Banco 01 (2)'!N13)</f>
        <v>1650</v>
      </c>
      <c r="O92" s="54">
        <f>SUM(C92:N92)</f>
        <v>19800</v>
      </c>
    </row>
    <row r="93" spans="2:16" ht="21.95" customHeight="1" x14ac:dyDescent="0.25">
      <c r="B93" s="47" t="s">
        <v>42</v>
      </c>
      <c r="C93" s="49">
        <f>IF($B$90=1,C14,'Banco 01 (2)'!C14)</f>
        <v>7600</v>
      </c>
      <c r="D93" s="49">
        <f>IF($B$90=1,D14,'Banco 01 (2)'!D14)</f>
        <v>7600</v>
      </c>
      <c r="E93" s="49">
        <f>IF($B$90=1,E14,'Banco 01 (2)'!E14)</f>
        <v>7600</v>
      </c>
      <c r="F93" s="49">
        <f>IF($B$90=1,F14,'Banco 01 (2)'!F14)</f>
        <v>7600</v>
      </c>
      <c r="G93" s="49">
        <f>IF($B$90=1,G14,'Banco 01 (2)'!G14)</f>
        <v>7600</v>
      </c>
      <c r="H93" s="49">
        <f>IF($B$90=1,H14,'Banco 01 (2)'!H14)</f>
        <v>7600</v>
      </c>
      <c r="I93" s="49">
        <f>IF($B$90=1,I14,'Banco 01 (2)'!I14)</f>
        <v>7600</v>
      </c>
      <c r="J93" s="49">
        <f>IF($B$90=1,J14,'Banco 01 (2)'!J14)</f>
        <v>7600</v>
      </c>
      <c r="K93" s="49">
        <f>IF($B$90=1,K14,'Banco 01 (2)'!K14)</f>
        <v>7600</v>
      </c>
      <c r="L93" s="49">
        <f>IF($B$90=1,L14,'Banco 01 (2)'!L14)</f>
        <v>7600</v>
      </c>
      <c r="M93" s="49">
        <f>IF($B$90=1,M14,'Banco 01 (2)'!M14)</f>
        <v>7600</v>
      </c>
      <c r="N93" s="49">
        <f>IF($B$90=1,N14,'Banco 01 (2)'!N14)</f>
        <v>7600</v>
      </c>
      <c r="O93" s="55">
        <f>SUM(C93:N93)</f>
        <v>91200</v>
      </c>
    </row>
    <row r="94" spans="2:16" ht="21.95" customHeight="1" x14ac:dyDescent="0.25">
      <c r="B94" s="47" t="s">
        <v>43</v>
      </c>
      <c r="C94" s="49">
        <f>IF($B$90=1,C15,'Banco 01 (2)'!C15)</f>
        <v>12000</v>
      </c>
      <c r="D94" s="49">
        <f>IF($B$90=1,D15,'Banco 01 (2)'!D15)</f>
        <v>12000</v>
      </c>
      <c r="E94" s="49">
        <f>IF($B$90=1,E15,'Banco 01 (2)'!E15)</f>
        <v>12000</v>
      </c>
      <c r="F94" s="49">
        <f>IF($B$90=1,F15,'Banco 01 (2)'!F15)</f>
        <v>12000</v>
      </c>
      <c r="G94" s="49">
        <f>IF($B$90=1,G15,'Banco 01 (2)'!G15)</f>
        <v>12000</v>
      </c>
      <c r="H94" s="49">
        <f>IF($B$90=1,H15,'Banco 01 (2)'!H15)</f>
        <v>12000</v>
      </c>
      <c r="I94" s="49">
        <f>IF($B$90=1,I15,'Banco 01 (2)'!I15)</f>
        <v>12000</v>
      </c>
      <c r="J94" s="49">
        <f>IF($B$90=1,J15,'Banco 01 (2)'!J15)</f>
        <v>12000</v>
      </c>
      <c r="K94" s="49">
        <f>IF($B$90=1,K15,'Banco 01 (2)'!K15)</f>
        <v>12000</v>
      </c>
      <c r="L94" s="49">
        <f>IF($B$90=1,L15,'Banco 01 (2)'!L15)</f>
        <v>12000</v>
      </c>
      <c r="M94" s="49">
        <f>IF($B$90=1,M15,'Banco 01 (2)'!M15)</f>
        <v>12000</v>
      </c>
      <c r="N94" s="49">
        <f>IF($B$90=1,N15,'Banco 01 (2)'!N15)</f>
        <v>12000</v>
      </c>
      <c r="O94" s="55">
        <f>SUM(C94:N94)</f>
        <v>144000</v>
      </c>
    </row>
    <row r="95" spans="2:16" ht="21.95" customHeight="1" x14ac:dyDescent="0.25">
      <c r="B95" s="47" t="s">
        <v>44</v>
      </c>
      <c r="C95" s="49">
        <f>IF($B$90=1,C16,'Banco 01 (2)'!C16)</f>
        <v>0</v>
      </c>
      <c r="D95" s="49">
        <f>IF($B$90=1,D16,'Banco 01 (2)'!D16)</f>
        <v>0</v>
      </c>
      <c r="E95" s="49">
        <f>IF($B$90=1,E16,'Banco 01 (2)'!E16)</f>
        <v>0</v>
      </c>
      <c r="F95" s="49">
        <f>IF($B$90=1,F16,'Banco 01 (2)'!F16)</f>
        <v>0</v>
      </c>
      <c r="G95" s="49">
        <f>IF($B$90=1,G16,'Banco 01 (2)'!G16)</f>
        <v>0</v>
      </c>
      <c r="H95" s="49">
        <f>IF($B$90=1,H16,'Banco 01 (2)'!H16)</f>
        <v>0</v>
      </c>
      <c r="I95" s="49">
        <f>IF($B$90=1,I16,'Banco 01 (2)'!I16)</f>
        <v>0</v>
      </c>
      <c r="J95" s="49">
        <f>IF($B$90=1,J16,'Banco 01 (2)'!J16)</f>
        <v>0</v>
      </c>
      <c r="K95" s="49">
        <f>IF($B$90=1,K16,'Banco 01 (2)'!K16)</f>
        <v>0</v>
      </c>
      <c r="L95" s="49">
        <f>IF($B$90=1,L16,'Banco 01 (2)'!L16)</f>
        <v>0</v>
      </c>
      <c r="M95" s="49">
        <f>IF($B$90=1,M16,'Banco 01 (2)'!M16)</f>
        <v>0</v>
      </c>
      <c r="N95" s="49">
        <f>IF($B$90=1,N16,'Banco 01 (2)'!N16)</f>
        <v>0</v>
      </c>
      <c r="O95" s="55">
        <f>SUM(C95:N95)</f>
        <v>0</v>
      </c>
    </row>
    <row r="96" spans="2:16" ht="21.95" customHeight="1" x14ac:dyDescent="0.25">
      <c r="B96" s="48" t="s">
        <v>45</v>
      </c>
      <c r="C96" s="49">
        <f>IF($B$90=1,C17,'Banco 01 (2)'!C17)</f>
        <v>0</v>
      </c>
      <c r="D96" s="49">
        <f>IF($B$90=1,D17,'Banco 01 (2)'!D17)</f>
        <v>0</v>
      </c>
      <c r="E96" s="49">
        <f>IF($B$90=1,E17,'Banco 01 (2)'!E17)</f>
        <v>0</v>
      </c>
      <c r="F96" s="49">
        <f>IF($B$90=1,F17,'Banco 01 (2)'!F17)</f>
        <v>0</v>
      </c>
      <c r="G96" s="49">
        <f>IF($B$90=1,G17,'Banco 01 (2)'!G17)</f>
        <v>0</v>
      </c>
      <c r="H96" s="49">
        <f>IF($B$90=1,H17,'Banco 01 (2)'!H17)</f>
        <v>0</v>
      </c>
      <c r="I96" s="49">
        <f>IF($B$90=1,I17,'Banco 01 (2)'!I17)</f>
        <v>0</v>
      </c>
      <c r="J96" s="49">
        <f>IF($B$90=1,J17,'Banco 01 (2)'!J17)</f>
        <v>0</v>
      </c>
      <c r="K96" s="49">
        <f>IF($B$90=1,K17,'Banco 01 (2)'!K17)</f>
        <v>0</v>
      </c>
      <c r="L96" s="49">
        <f>IF($B$90=1,L17,'Banco 01 (2)'!L17)</f>
        <v>0</v>
      </c>
      <c r="M96" s="49">
        <f>IF($B$90=1,M17,'Banco 01 (2)'!M17)</f>
        <v>0</v>
      </c>
      <c r="N96" s="49">
        <f>IF($B$90=1,N17,'Banco 01 (2)'!N17)</f>
        <v>0</v>
      </c>
      <c r="O96" s="55">
        <f>SUM(C96:N96)</f>
        <v>0</v>
      </c>
    </row>
    <row r="97" spans="2:15" ht="21.95" customHeight="1" x14ac:dyDescent="0.25">
      <c r="B97" s="52" t="s">
        <v>83</v>
      </c>
      <c r="C97" s="53">
        <f>SUM(C92:C96)</f>
        <v>21250</v>
      </c>
      <c r="D97" s="53">
        <f t="shared" ref="D97:M97" si="29">SUM(D92:D96)</f>
        <v>21250</v>
      </c>
      <c r="E97" s="53">
        <f t="shared" si="29"/>
        <v>21250</v>
      </c>
      <c r="F97" s="53">
        <f t="shared" si="29"/>
        <v>21250</v>
      </c>
      <c r="G97" s="53">
        <f t="shared" si="29"/>
        <v>21250</v>
      </c>
      <c r="H97" s="53">
        <f t="shared" si="29"/>
        <v>21250</v>
      </c>
      <c r="I97" s="53">
        <f t="shared" si="29"/>
        <v>21250</v>
      </c>
      <c r="J97" s="53">
        <f t="shared" si="29"/>
        <v>21250</v>
      </c>
      <c r="K97" s="53">
        <f t="shared" si="29"/>
        <v>21250</v>
      </c>
      <c r="L97" s="53">
        <f t="shared" si="29"/>
        <v>21250</v>
      </c>
      <c r="M97" s="53">
        <f t="shared" si="29"/>
        <v>21250</v>
      </c>
      <c r="N97" s="53">
        <f>SUM(N92:N96)</f>
        <v>21250</v>
      </c>
      <c r="O97" s="53">
        <f>SUM(O92:O96)</f>
        <v>255000</v>
      </c>
    </row>
    <row r="98" spans="2:15" ht="21.95" customHeight="1" x14ac:dyDescent="0.25">
      <c r="B98" s="44" t="str">
        <f>B20</f>
        <v>(+) Receitas Substituição Tributária</v>
      </c>
    </row>
    <row r="99" spans="2:15" ht="21.95" customHeight="1" x14ac:dyDescent="0.25">
      <c r="B99" s="46" t="s">
        <v>41</v>
      </c>
      <c r="C99" s="49">
        <f>IF($C$90=1,C27,'Banco 01 (2)'!C27)</f>
        <v>0</v>
      </c>
      <c r="D99" s="49">
        <f>IF($C$90=1,D27,'Banco 01 (2)'!D27)</f>
        <v>0</v>
      </c>
      <c r="E99" s="49">
        <f>IF($C$90=1,E27,'Banco 01 (2)'!E27)</f>
        <v>0</v>
      </c>
      <c r="F99" s="49">
        <f>IF($C$90=1,F27,'Banco 01 (2)'!F27)</f>
        <v>0</v>
      </c>
      <c r="G99" s="49">
        <f>IF($C$90=1,G27,'Banco 01 (2)'!G27)</f>
        <v>0</v>
      </c>
      <c r="H99" s="49">
        <f>IF($C$90=1,H27,'Banco 01 (2)'!H27)</f>
        <v>0</v>
      </c>
      <c r="I99" s="49">
        <f>IF($C$90=1,I27,'Banco 01 (2)'!I27)</f>
        <v>0</v>
      </c>
      <c r="J99" s="49">
        <f>IF($C$90=1,J27,'Banco 01 (2)'!J27)</f>
        <v>0</v>
      </c>
      <c r="K99" s="49">
        <f>IF($C$90=1,K27,'Banco 01 (2)'!K27)</f>
        <v>0</v>
      </c>
      <c r="L99" s="49">
        <f>IF($C$90=1,L27,'Banco 01 (2)'!L27)</f>
        <v>0</v>
      </c>
      <c r="M99" s="49">
        <f>IF($C$90=1,M27,'Banco 01 (2)'!M27)</f>
        <v>0</v>
      </c>
      <c r="N99" s="49">
        <f>IF($C$90=1,N27,'Banco 01 (2)'!N27)</f>
        <v>0</v>
      </c>
      <c r="O99" s="54">
        <f>SUM(C99:N99)</f>
        <v>0</v>
      </c>
    </row>
    <row r="100" spans="2:15" ht="21.95" customHeight="1" x14ac:dyDescent="0.25">
      <c r="B100" s="47" t="s">
        <v>42</v>
      </c>
      <c r="C100" s="49">
        <f>IF($C$90=1,C28,'Banco 01 (2)'!C28)</f>
        <v>0</v>
      </c>
      <c r="D100" s="49">
        <f>IF($C$90=1,D28,'Banco 01 (2)'!D28)</f>
        <v>0</v>
      </c>
      <c r="E100" s="49">
        <f>IF($C$90=1,E28,'Banco 01 (2)'!E28)</f>
        <v>0</v>
      </c>
      <c r="F100" s="49">
        <f>IF($C$90=1,F28,'Banco 01 (2)'!F28)</f>
        <v>0</v>
      </c>
      <c r="G100" s="49">
        <f>IF($C$90=1,G28,'Banco 01 (2)'!G28)</f>
        <v>0</v>
      </c>
      <c r="H100" s="49">
        <f>IF($C$90=1,H28,'Banco 01 (2)'!H28)</f>
        <v>0</v>
      </c>
      <c r="I100" s="49">
        <f>IF($C$90=1,I28,'Banco 01 (2)'!I28)</f>
        <v>0</v>
      </c>
      <c r="J100" s="49">
        <f>IF($C$90=1,J28,'Banco 01 (2)'!J28)</f>
        <v>0</v>
      </c>
      <c r="K100" s="49">
        <f>IF($C$90=1,K28,'Banco 01 (2)'!K28)</f>
        <v>0</v>
      </c>
      <c r="L100" s="49">
        <f>IF($C$90=1,L28,'Banco 01 (2)'!L28)</f>
        <v>0</v>
      </c>
      <c r="M100" s="49">
        <f>IF($C$90=1,M28,'Banco 01 (2)'!M28)</f>
        <v>0</v>
      </c>
      <c r="N100" s="49">
        <f>IF($C$90=1,N28,'Banco 01 (2)'!N28)</f>
        <v>0</v>
      </c>
      <c r="O100" s="55">
        <f>SUM(C100:N100)</f>
        <v>0</v>
      </c>
    </row>
    <row r="101" spans="2:15" ht="21.95" customHeight="1" x14ac:dyDescent="0.25">
      <c r="B101" s="47" t="s">
        <v>43</v>
      </c>
      <c r="C101" s="49">
        <f>IF($C$90=1,C29,'Banco 01 (2)'!C29)</f>
        <v>0</v>
      </c>
      <c r="D101" s="49">
        <f>IF($C$90=1,D29,'Banco 01 (2)'!D29)</f>
        <v>0</v>
      </c>
      <c r="E101" s="49">
        <f>IF($C$90=1,E29,'Banco 01 (2)'!E29)</f>
        <v>0</v>
      </c>
      <c r="F101" s="49">
        <f>IF($C$90=1,F29,'Banco 01 (2)'!F29)</f>
        <v>0</v>
      </c>
      <c r="G101" s="49">
        <f>IF($C$90=1,G29,'Banco 01 (2)'!G29)</f>
        <v>0</v>
      </c>
      <c r="H101" s="49">
        <f>IF($C$90=1,H29,'Banco 01 (2)'!H29)</f>
        <v>0</v>
      </c>
      <c r="I101" s="49">
        <f>IF($C$90=1,I29,'Banco 01 (2)'!I29)</f>
        <v>0</v>
      </c>
      <c r="J101" s="49">
        <f>IF($C$90=1,J29,'Banco 01 (2)'!J29)</f>
        <v>0</v>
      </c>
      <c r="K101" s="49">
        <f>IF($C$90=1,K29,'Banco 01 (2)'!K29)</f>
        <v>0</v>
      </c>
      <c r="L101" s="49">
        <f>IF($C$90=1,L29,'Banco 01 (2)'!L29)</f>
        <v>0</v>
      </c>
      <c r="M101" s="49">
        <f>IF($C$90=1,M29,'Banco 01 (2)'!M29)</f>
        <v>0</v>
      </c>
      <c r="N101" s="49">
        <f>IF($C$90=1,N29,'Banco 01 (2)'!N29)</f>
        <v>0</v>
      </c>
      <c r="O101" s="55">
        <f>SUM(C101:N101)</f>
        <v>0</v>
      </c>
    </row>
    <row r="102" spans="2:15" ht="21.95" customHeight="1" x14ac:dyDescent="0.25">
      <c r="B102" s="47" t="s">
        <v>44</v>
      </c>
      <c r="C102" s="49">
        <f>IF($C$90=1,C30,'Banco 01 (2)'!C30)</f>
        <v>0</v>
      </c>
      <c r="D102" s="49">
        <f>IF($C$90=1,D30,'Banco 01 (2)'!D30)</f>
        <v>0</v>
      </c>
      <c r="E102" s="49">
        <f>IF($C$90=1,E30,'Banco 01 (2)'!E30)</f>
        <v>0</v>
      </c>
      <c r="F102" s="49">
        <f>IF($C$90=1,F30,'Banco 01 (2)'!F30)</f>
        <v>0</v>
      </c>
      <c r="G102" s="49">
        <f>IF($C$90=1,G30,'Banco 01 (2)'!G30)</f>
        <v>0</v>
      </c>
      <c r="H102" s="49">
        <f>IF($C$90=1,H30,'Banco 01 (2)'!H30)</f>
        <v>0</v>
      </c>
      <c r="I102" s="49">
        <f>IF($C$90=1,I30,'Banco 01 (2)'!I30)</f>
        <v>0</v>
      </c>
      <c r="J102" s="49">
        <f>IF($C$90=1,J30,'Banco 01 (2)'!J30)</f>
        <v>0</v>
      </c>
      <c r="K102" s="49">
        <f>IF($C$90=1,K30,'Banco 01 (2)'!K30)</f>
        <v>0</v>
      </c>
      <c r="L102" s="49">
        <f>IF($C$90=1,L30,'Banco 01 (2)'!L30)</f>
        <v>0</v>
      </c>
      <c r="M102" s="49">
        <f>IF($C$90=1,M30,'Banco 01 (2)'!M30)</f>
        <v>0</v>
      </c>
      <c r="N102" s="49">
        <f>IF($C$90=1,N30,'Banco 01 (2)'!N30)</f>
        <v>0</v>
      </c>
      <c r="O102" s="55">
        <f>SUM(C102:N102)</f>
        <v>0</v>
      </c>
    </row>
    <row r="103" spans="2:15" ht="21.95" customHeight="1" x14ac:dyDescent="0.25">
      <c r="B103" s="48" t="s">
        <v>45</v>
      </c>
      <c r="C103" s="49">
        <f>IF($C$90=1,C31,'Banco 01 (2)'!C31)</f>
        <v>0</v>
      </c>
      <c r="D103" s="49">
        <f>IF($C$90=1,D31,'Banco 01 (2)'!D31)</f>
        <v>0</v>
      </c>
      <c r="E103" s="49">
        <f>IF($C$90=1,E31,'Banco 01 (2)'!E31)</f>
        <v>0</v>
      </c>
      <c r="F103" s="49">
        <f>IF($C$90=1,F31,'Banco 01 (2)'!F31)</f>
        <v>0</v>
      </c>
      <c r="G103" s="49">
        <f>IF($C$90=1,G31,'Banco 01 (2)'!G31)</f>
        <v>0</v>
      </c>
      <c r="H103" s="49">
        <f>IF($C$90=1,H31,'Banco 01 (2)'!H31)</f>
        <v>0</v>
      </c>
      <c r="I103" s="49">
        <f>IF($C$90=1,I31,'Banco 01 (2)'!I31)</f>
        <v>0</v>
      </c>
      <c r="J103" s="49">
        <f>IF($C$90=1,J31,'Banco 01 (2)'!J31)</f>
        <v>0</v>
      </c>
      <c r="K103" s="49">
        <f>IF($C$90=1,K31,'Banco 01 (2)'!K31)</f>
        <v>0</v>
      </c>
      <c r="L103" s="49">
        <f>IF($C$90=1,L31,'Banco 01 (2)'!L31)</f>
        <v>0</v>
      </c>
      <c r="M103" s="49">
        <f>IF($C$90=1,M31,'Banco 01 (2)'!M31)</f>
        <v>0</v>
      </c>
      <c r="N103" s="49">
        <f>IF($C$90=1,N31,'Banco 01 (2)'!N31)</f>
        <v>0</v>
      </c>
      <c r="O103" s="55">
        <f>SUM(C103:N103)</f>
        <v>0</v>
      </c>
    </row>
    <row r="104" spans="2:15" ht="21.95" customHeight="1" x14ac:dyDescent="0.25">
      <c r="B104" s="52" t="s">
        <v>83</v>
      </c>
      <c r="C104" s="53">
        <f>SUM(C99:C103)</f>
        <v>0</v>
      </c>
      <c r="D104" s="53">
        <f t="shared" ref="D104:M104" si="30">SUM(D99:D103)</f>
        <v>0</v>
      </c>
      <c r="E104" s="53">
        <f t="shared" si="30"/>
        <v>0</v>
      </c>
      <c r="F104" s="53">
        <f t="shared" si="30"/>
        <v>0</v>
      </c>
      <c r="G104" s="53">
        <f t="shared" si="30"/>
        <v>0</v>
      </c>
      <c r="H104" s="53">
        <f t="shared" si="30"/>
        <v>0</v>
      </c>
      <c r="I104" s="53">
        <f t="shared" si="30"/>
        <v>0</v>
      </c>
      <c r="J104" s="53">
        <f t="shared" si="30"/>
        <v>0</v>
      </c>
      <c r="K104" s="53">
        <f t="shared" si="30"/>
        <v>0</v>
      </c>
      <c r="L104" s="53">
        <f t="shared" si="30"/>
        <v>0</v>
      </c>
      <c r="M104" s="53">
        <f t="shared" si="30"/>
        <v>0</v>
      </c>
      <c r="N104" s="53">
        <f>SUM(N99:N103)</f>
        <v>0</v>
      </c>
      <c r="O104" s="53">
        <f>SUM(O99:O103)</f>
        <v>0</v>
      </c>
    </row>
    <row r="105" spans="2:15" ht="21.95" customHeight="1" x14ac:dyDescent="0.25">
      <c r="B105" s="44" t="str">
        <f>B34</f>
        <v>(+) Receitas Monofásicas</v>
      </c>
    </row>
    <row r="106" spans="2:15" ht="21.95" customHeight="1" x14ac:dyDescent="0.25">
      <c r="B106" s="46" t="s">
        <v>41</v>
      </c>
      <c r="C106" s="49">
        <f>IF($D$90=1,C41,'Banco 01 (2)'!C41)</f>
        <v>0</v>
      </c>
      <c r="D106" s="49">
        <f>IF($D$90=1,D41,'Banco 01 (2)'!D41)</f>
        <v>0</v>
      </c>
      <c r="E106" s="49">
        <f>IF($D$90=1,E41,'Banco 01 (2)'!E41)</f>
        <v>0</v>
      </c>
      <c r="F106" s="49">
        <f>IF($D$90=1,F41,'Banco 01 (2)'!F41)</f>
        <v>0</v>
      </c>
      <c r="G106" s="49">
        <f>IF($D$90=1,G41,'Banco 01 (2)'!G41)</f>
        <v>0</v>
      </c>
      <c r="H106" s="49">
        <f>IF($D$90=1,H41,'Banco 01 (2)'!H41)</f>
        <v>0</v>
      </c>
      <c r="I106" s="49">
        <f>IF($D$90=1,I41,'Banco 01 (2)'!I41)</f>
        <v>0</v>
      </c>
      <c r="J106" s="49">
        <f>IF($D$90=1,J41,'Banco 01 (2)'!J41)</f>
        <v>0</v>
      </c>
      <c r="K106" s="49">
        <f>IF($D$90=1,K41,'Banco 01 (2)'!K41)</f>
        <v>0</v>
      </c>
      <c r="L106" s="49">
        <f>IF($D$90=1,L41,'Banco 01 (2)'!L41)</f>
        <v>0</v>
      </c>
      <c r="M106" s="49">
        <f>IF($D$90=1,M41,'Banco 01 (2)'!M41)</f>
        <v>0</v>
      </c>
      <c r="N106" s="49">
        <f>IF($D$90=1,N41,'Banco 01 (2)'!N41)</f>
        <v>0</v>
      </c>
      <c r="O106" s="54">
        <f>SUM(C106:N106)</f>
        <v>0</v>
      </c>
    </row>
    <row r="107" spans="2:15" ht="21.95" customHeight="1" x14ac:dyDescent="0.25">
      <c r="B107" s="47" t="s">
        <v>42</v>
      </c>
      <c r="C107" s="49">
        <f>IF($D$90=1,C42,'Banco 01 (2)'!C42)</f>
        <v>0</v>
      </c>
      <c r="D107" s="49">
        <f>IF($D$90=1,D42,'Banco 01 (2)'!D42)</f>
        <v>0</v>
      </c>
      <c r="E107" s="49">
        <f>IF($D$90=1,E42,'Banco 01 (2)'!E42)</f>
        <v>0</v>
      </c>
      <c r="F107" s="49">
        <f>IF($D$90=1,F42,'Banco 01 (2)'!F42)</f>
        <v>0</v>
      </c>
      <c r="G107" s="49">
        <f>IF($D$90=1,G42,'Banco 01 (2)'!G42)</f>
        <v>0</v>
      </c>
      <c r="H107" s="49">
        <f>IF($D$90=1,H42,'Banco 01 (2)'!H42)</f>
        <v>0</v>
      </c>
      <c r="I107" s="49">
        <f>IF($D$90=1,I42,'Banco 01 (2)'!I42)</f>
        <v>0</v>
      </c>
      <c r="J107" s="49">
        <f>IF($D$90=1,J42,'Banco 01 (2)'!J42)</f>
        <v>0</v>
      </c>
      <c r="K107" s="49">
        <f>IF($D$90=1,K42,'Banco 01 (2)'!K42)</f>
        <v>0</v>
      </c>
      <c r="L107" s="49">
        <f>IF($D$90=1,L42,'Banco 01 (2)'!L42)</f>
        <v>0</v>
      </c>
      <c r="M107" s="49">
        <f>IF($D$90=1,M42,'Banco 01 (2)'!M42)</f>
        <v>0</v>
      </c>
      <c r="N107" s="49">
        <f>IF($D$90=1,N42,'Banco 01 (2)'!N42)</f>
        <v>0</v>
      </c>
      <c r="O107" s="55">
        <f>SUM(C107:N107)</f>
        <v>0</v>
      </c>
    </row>
    <row r="108" spans="2:15" ht="21.95" customHeight="1" x14ac:dyDescent="0.25">
      <c r="B108" s="47" t="s">
        <v>43</v>
      </c>
      <c r="C108" s="49">
        <f>IF($D$90=1,C43,'Banco 01 (2)'!C43)</f>
        <v>0</v>
      </c>
      <c r="D108" s="49">
        <f>IF($D$90=1,D43,'Banco 01 (2)'!D43)</f>
        <v>0</v>
      </c>
      <c r="E108" s="49">
        <f>IF($D$90=1,E43,'Banco 01 (2)'!E43)</f>
        <v>0</v>
      </c>
      <c r="F108" s="49">
        <f>IF($D$90=1,F43,'Banco 01 (2)'!F43)</f>
        <v>0</v>
      </c>
      <c r="G108" s="49">
        <f>IF($D$90=1,G43,'Banco 01 (2)'!G43)</f>
        <v>0</v>
      </c>
      <c r="H108" s="49">
        <f>IF($D$90=1,H43,'Banco 01 (2)'!H43)</f>
        <v>0</v>
      </c>
      <c r="I108" s="49">
        <f>IF($D$90=1,I43,'Banco 01 (2)'!I43)</f>
        <v>0</v>
      </c>
      <c r="J108" s="49">
        <f>IF($D$90=1,J43,'Banco 01 (2)'!J43)</f>
        <v>0</v>
      </c>
      <c r="K108" s="49">
        <f>IF($D$90=1,K43,'Banco 01 (2)'!K43)</f>
        <v>0</v>
      </c>
      <c r="L108" s="49">
        <f>IF($D$90=1,L43,'Banco 01 (2)'!L43)</f>
        <v>0</v>
      </c>
      <c r="M108" s="49">
        <f>IF($D$90=1,M43,'Banco 01 (2)'!M43)</f>
        <v>0</v>
      </c>
      <c r="N108" s="49">
        <f>IF($D$90=1,N43,'Banco 01 (2)'!N43)</f>
        <v>0</v>
      </c>
      <c r="O108" s="55">
        <f>SUM(C108:N108)</f>
        <v>0</v>
      </c>
    </row>
    <row r="109" spans="2:15" ht="21.95" customHeight="1" x14ac:dyDescent="0.25">
      <c r="B109" s="47" t="s">
        <v>44</v>
      </c>
      <c r="C109" s="49">
        <f>IF($D$90=1,C44,'Banco 01 (2)'!C44)</f>
        <v>0</v>
      </c>
      <c r="D109" s="49">
        <f>IF($D$90=1,D44,'Banco 01 (2)'!D44)</f>
        <v>0</v>
      </c>
      <c r="E109" s="49">
        <f>IF($D$90=1,E44,'Banco 01 (2)'!E44)</f>
        <v>0</v>
      </c>
      <c r="F109" s="49">
        <f>IF($D$90=1,F44,'Banco 01 (2)'!F44)</f>
        <v>0</v>
      </c>
      <c r="G109" s="49">
        <f>IF($D$90=1,G44,'Banco 01 (2)'!G44)</f>
        <v>0</v>
      </c>
      <c r="H109" s="49">
        <f>IF($D$90=1,H44,'Banco 01 (2)'!H44)</f>
        <v>0</v>
      </c>
      <c r="I109" s="49">
        <f>IF($D$90=1,I44,'Banco 01 (2)'!I44)</f>
        <v>0</v>
      </c>
      <c r="J109" s="49">
        <f>IF($D$90=1,J44,'Banco 01 (2)'!J44)</f>
        <v>0</v>
      </c>
      <c r="K109" s="49">
        <f>IF($D$90=1,K44,'Banco 01 (2)'!K44)</f>
        <v>0</v>
      </c>
      <c r="L109" s="49">
        <f>IF($D$90=1,L44,'Banco 01 (2)'!L44)</f>
        <v>0</v>
      </c>
      <c r="M109" s="49">
        <f>IF($D$90=1,M44,'Banco 01 (2)'!M44)</f>
        <v>0</v>
      </c>
      <c r="N109" s="49">
        <f>IF($D$90=1,N44,'Banco 01 (2)'!N44)</f>
        <v>0</v>
      </c>
      <c r="O109" s="55">
        <f>SUM(C109:N109)</f>
        <v>0</v>
      </c>
    </row>
    <row r="110" spans="2:15" ht="21.95" customHeight="1" x14ac:dyDescent="0.25">
      <c r="B110" s="48" t="s">
        <v>45</v>
      </c>
      <c r="C110" s="49">
        <f>IF($D$90=1,C45,'Banco 01 (2)'!C45)</f>
        <v>0</v>
      </c>
      <c r="D110" s="49">
        <f>IF($D$90=1,D45,'Banco 01 (2)'!D45)</f>
        <v>0</v>
      </c>
      <c r="E110" s="49">
        <f>IF($D$90=1,E45,'Banco 01 (2)'!E45)</f>
        <v>0</v>
      </c>
      <c r="F110" s="49">
        <f>IF($D$90=1,F45,'Banco 01 (2)'!F45)</f>
        <v>0</v>
      </c>
      <c r="G110" s="49">
        <f>IF($D$90=1,G45,'Banco 01 (2)'!G45)</f>
        <v>0</v>
      </c>
      <c r="H110" s="49">
        <f>IF($D$90=1,H45,'Banco 01 (2)'!H45)</f>
        <v>0</v>
      </c>
      <c r="I110" s="49">
        <f>IF($D$90=1,I45,'Banco 01 (2)'!I45)</f>
        <v>0</v>
      </c>
      <c r="J110" s="49">
        <f>IF($D$90=1,J45,'Banco 01 (2)'!J45)</f>
        <v>0</v>
      </c>
      <c r="K110" s="49">
        <f>IF($D$90=1,K45,'Banco 01 (2)'!K45)</f>
        <v>0</v>
      </c>
      <c r="L110" s="49">
        <f>IF($D$90=1,L45,'Banco 01 (2)'!L45)</f>
        <v>0</v>
      </c>
      <c r="M110" s="49">
        <f>IF($D$90=1,M45,'Banco 01 (2)'!M45)</f>
        <v>0</v>
      </c>
      <c r="N110" s="49">
        <f>IF($D$90=1,N45,'Banco 01 (2)'!N45)</f>
        <v>0</v>
      </c>
      <c r="O110" s="55">
        <f>SUM(C110:N110)</f>
        <v>0</v>
      </c>
    </row>
    <row r="111" spans="2:15" ht="21.95" customHeight="1" x14ac:dyDescent="0.25">
      <c r="B111" s="52" t="s">
        <v>83</v>
      </c>
      <c r="C111" s="53">
        <f>SUM(C106:C110)</f>
        <v>0</v>
      </c>
      <c r="D111" s="53">
        <f t="shared" ref="D111:M111" si="31">SUM(D106:D110)</f>
        <v>0</v>
      </c>
      <c r="E111" s="53">
        <f t="shared" si="31"/>
        <v>0</v>
      </c>
      <c r="F111" s="53">
        <f t="shared" si="31"/>
        <v>0</v>
      </c>
      <c r="G111" s="53">
        <f t="shared" si="31"/>
        <v>0</v>
      </c>
      <c r="H111" s="53">
        <f t="shared" si="31"/>
        <v>0</v>
      </c>
      <c r="I111" s="53">
        <f t="shared" si="31"/>
        <v>0</v>
      </c>
      <c r="J111" s="53">
        <f t="shared" si="31"/>
        <v>0</v>
      </c>
      <c r="K111" s="53">
        <f t="shared" si="31"/>
        <v>0</v>
      </c>
      <c r="L111" s="53">
        <f t="shared" si="31"/>
        <v>0</v>
      </c>
      <c r="M111" s="53">
        <f t="shared" si="31"/>
        <v>0</v>
      </c>
      <c r="N111" s="53">
        <f>SUM(N106:N110)</f>
        <v>0</v>
      </c>
      <c r="O111" s="53">
        <f>SUM(O106:O110)</f>
        <v>0</v>
      </c>
    </row>
    <row r="112" spans="2:15" ht="21.95" customHeight="1" x14ac:dyDescent="0.25">
      <c r="B112" s="44" t="str">
        <f>B48</f>
        <v>(+) Receitas Substituição Tributária e Monofásicas</v>
      </c>
    </row>
    <row r="113" spans="2:15" ht="21.95" customHeight="1" x14ac:dyDescent="0.25">
      <c r="B113" s="46" t="s">
        <v>41</v>
      </c>
      <c r="C113" s="49">
        <f>IF($E$90=1,C55,'Banco 01 (2)'!C55)</f>
        <v>0</v>
      </c>
      <c r="D113" s="49">
        <f>IF($E$90=1,D55,'Banco 01 (2)'!D55)</f>
        <v>0</v>
      </c>
      <c r="E113" s="49">
        <f>IF($E$90=1,E55,'Banco 01 (2)'!E55)</f>
        <v>0</v>
      </c>
      <c r="F113" s="49">
        <f>IF($E$90=1,F55,'Banco 01 (2)'!F55)</f>
        <v>0</v>
      </c>
      <c r="G113" s="49">
        <f>IF($E$90=1,G55,'Banco 01 (2)'!G55)</f>
        <v>0</v>
      </c>
      <c r="H113" s="49">
        <f>IF($E$90=1,H55,'Banco 01 (2)'!H55)</f>
        <v>0</v>
      </c>
      <c r="I113" s="49">
        <f>IF($E$90=1,I55,'Banco 01 (2)'!I55)</f>
        <v>0</v>
      </c>
      <c r="J113" s="49">
        <f>IF($E$90=1,J55,'Banco 01 (2)'!J55)</f>
        <v>0</v>
      </c>
      <c r="K113" s="49">
        <f>IF($E$90=1,K55,'Banco 01 (2)'!K55)</f>
        <v>0</v>
      </c>
      <c r="L113" s="49">
        <f>IF($E$90=1,L55,'Banco 01 (2)'!L55)</f>
        <v>0</v>
      </c>
      <c r="M113" s="49">
        <f>IF($E$90=1,M55,'Banco 01 (2)'!M55)</f>
        <v>0</v>
      </c>
      <c r="N113" s="49">
        <f>IF($E$90=1,N55,'Banco 01 (2)'!N55)</f>
        <v>0</v>
      </c>
      <c r="O113" s="54">
        <f>SUM(C113:N113)</f>
        <v>0</v>
      </c>
    </row>
    <row r="114" spans="2:15" ht="21.95" customHeight="1" x14ac:dyDescent="0.25">
      <c r="B114" s="47" t="s">
        <v>42</v>
      </c>
      <c r="C114" s="49">
        <f>IF($E$90=1,C56,'Banco 01 (2)'!C56)</f>
        <v>0</v>
      </c>
      <c r="D114" s="49">
        <f>IF($E$90=1,D56,'Banco 01 (2)'!D56)</f>
        <v>0</v>
      </c>
      <c r="E114" s="49">
        <f>IF($E$90=1,E56,'Banco 01 (2)'!E56)</f>
        <v>0</v>
      </c>
      <c r="F114" s="49">
        <f>IF($E$90=1,F56,'Banco 01 (2)'!F56)</f>
        <v>0</v>
      </c>
      <c r="G114" s="49">
        <f>IF($E$90=1,G56,'Banco 01 (2)'!G56)</f>
        <v>0</v>
      </c>
      <c r="H114" s="49">
        <f>IF($E$90=1,H56,'Banco 01 (2)'!H56)</f>
        <v>0</v>
      </c>
      <c r="I114" s="49">
        <f>IF($E$90=1,I56,'Banco 01 (2)'!I56)</f>
        <v>0</v>
      </c>
      <c r="J114" s="49">
        <f>IF($E$90=1,J56,'Banco 01 (2)'!J56)</f>
        <v>0</v>
      </c>
      <c r="K114" s="49">
        <f>IF($E$90=1,K56,'Banco 01 (2)'!K56)</f>
        <v>0</v>
      </c>
      <c r="L114" s="49">
        <f>IF($E$90=1,L56,'Banco 01 (2)'!L56)</f>
        <v>0</v>
      </c>
      <c r="M114" s="49">
        <f>IF($E$90=1,M56,'Banco 01 (2)'!M56)</f>
        <v>0</v>
      </c>
      <c r="N114" s="49">
        <f>IF($E$90=1,N56,'Banco 01 (2)'!N56)</f>
        <v>0</v>
      </c>
      <c r="O114" s="55">
        <f>SUM(C114:N114)</f>
        <v>0</v>
      </c>
    </row>
    <row r="115" spans="2:15" ht="21.95" customHeight="1" x14ac:dyDescent="0.25">
      <c r="B115" s="47" t="s">
        <v>43</v>
      </c>
      <c r="C115" s="49">
        <f>IF($E$90=1,C57,'Banco 01 (2)'!C57)</f>
        <v>0</v>
      </c>
      <c r="D115" s="49">
        <f>IF($E$90=1,D57,'Banco 01 (2)'!D57)</f>
        <v>0</v>
      </c>
      <c r="E115" s="49">
        <f>IF($E$90=1,E57,'Banco 01 (2)'!E57)</f>
        <v>0</v>
      </c>
      <c r="F115" s="49">
        <f>IF($E$90=1,F57,'Banco 01 (2)'!F57)</f>
        <v>0</v>
      </c>
      <c r="G115" s="49">
        <f>IF($E$90=1,G57,'Banco 01 (2)'!G57)</f>
        <v>0</v>
      </c>
      <c r="H115" s="49">
        <f>IF($E$90=1,H57,'Banco 01 (2)'!H57)</f>
        <v>0</v>
      </c>
      <c r="I115" s="49">
        <f>IF($E$90=1,I57,'Banco 01 (2)'!I57)</f>
        <v>0</v>
      </c>
      <c r="J115" s="49">
        <f>IF($E$90=1,J57,'Banco 01 (2)'!J57)</f>
        <v>0</v>
      </c>
      <c r="K115" s="49">
        <f>IF($E$90=1,K57,'Banco 01 (2)'!K57)</f>
        <v>0</v>
      </c>
      <c r="L115" s="49">
        <f>IF($E$90=1,L57,'Banco 01 (2)'!L57)</f>
        <v>0</v>
      </c>
      <c r="M115" s="49">
        <f>IF($E$90=1,M57,'Banco 01 (2)'!M57)</f>
        <v>0</v>
      </c>
      <c r="N115" s="49">
        <f>IF($E$90=1,N57,'Banco 01 (2)'!N57)</f>
        <v>0</v>
      </c>
      <c r="O115" s="55">
        <f>SUM(C115:N115)</f>
        <v>0</v>
      </c>
    </row>
    <row r="116" spans="2:15" ht="21.95" customHeight="1" x14ac:dyDescent="0.25">
      <c r="B116" s="47" t="s">
        <v>44</v>
      </c>
      <c r="C116" s="49">
        <f>IF($E$90=1,C58,'Banco 01 (2)'!C58)</f>
        <v>0</v>
      </c>
      <c r="D116" s="49">
        <f>IF($E$90=1,D58,'Banco 01 (2)'!D58)</f>
        <v>0</v>
      </c>
      <c r="E116" s="49">
        <f>IF($E$90=1,E58,'Banco 01 (2)'!E58)</f>
        <v>0</v>
      </c>
      <c r="F116" s="49">
        <f>IF($E$90=1,F58,'Banco 01 (2)'!F58)</f>
        <v>0</v>
      </c>
      <c r="G116" s="49">
        <f>IF($E$90=1,G58,'Banco 01 (2)'!G58)</f>
        <v>0</v>
      </c>
      <c r="H116" s="49">
        <f>IF($E$90=1,H58,'Banco 01 (2)'!H58)</f>
        <v>0</v>
      </c>
      <c r="I116" s="49">
        <f>IF($E$90=1,I58,'Banco 01 (2)'!I58)</f>
        <v>0</v>
      </c>
      <c r="J116" s="49">
        <f>IF($E$90=1,J58,'Banco 01 (2)'!J58)</f>
        <v>0</v>
      </c>
      <c r="K116" s="49">
        <f>IF($E$90=1,K58,'Banco 01 (2)'!K58)</f>
        <v>0</v>
      </c>
      <c r="L116" s="49">
        <f>IF($E$90=1,L58,'Banco 01 (2)'!L58)</f>
        <v>0</v>
      </c>
      <c r="M116" s="49">
        <f>IF($E$90=1,M58,'Banco 01 (2)'!M58)</f>
        <v>0</v>
      </c>
      <c r="N116" s="49">
        <f>IF($E$90=1,N58,'Banco 01 (2)'!N58)</f>
        <v>0</v>
      </c>
      <c r="O116" s="55">
        <f>SUM(C116:N116)</f>
        <v>0</v>
      </c>
    </row>
    <row r="117" spans="2:15" ht="21.95" customHeight="1" x14ac:dyDescent="0.25">
      <c r="B117" s="48" t="s">
        <v>45</v>
      </c>
      <c r="C117" s="49">
        <f>IF($E$90=1,C59,'Banco 01 (2)'!C59)</f>
        <v>0</v>
      </c>
      <c r="D117" s="49">
        <f>IF($E$90=1,D59,'Banco 01 (2)'!D59)</f>
        <v>0</v>
      </c>
      <c r="E117" s="49">
        <f>IF($E$90=1,E59,'Banco 01 (2)'!E59)</f>
        <v>0</v>
      </c>
      <c r="F117" s="49">
        <f>IF($E$90=1,F59,'Banco 01 (2)'!F59)</f>
        <v>0</v>
      </c>
      <c r="G117" s="49">
        <f>IF($E$90=1,G59,'Banco 01 (2)'!G59)</f>
        <v>0</v>
      </c>
      <c r="H117" s="49">
        <f>IF($E$90=1,H59,'Banco 01 (2)'!H59)</f>
        <v>0</v>
      </c>
      <c r="I117" s="49">
        <f>IF($E$90=1,I59,'Banco 01 (2)'!I59)</f>
        <v>0</v>
      </c>
      <c r="J117" s="49">
        <f>IF($E$90=1,J59,'Banco 01 (2)'!J59)</f>
        <v>0</v>
      </c>
      <c r="K117" s="49">
        <f>IF($E$90=1,K59,'Banco 01 (2)'!K59)</f>
        <v>0</v>
      </c>
      <c r="L117" s="49">
        <f>IF($E$90=1,L59,'Banco 01 (2)'!L59)</f>
        <v>0</v>
      </c>
      <c r="M117" s="49">
        <f>IF($E$90=1,M59,'Banco 01 (2)'!M59)</f>
        <v>0</v>
      </c>
      <c r="N117" s="49">
        <f>IF($E$90=1,N59,'Banco 01 (2)'!N59)</f>
        <v>0</v>
      </c>
      <c r="O117" s="55">
        <f>SUM(C117:N117)</f>
        <v>0</v>
      </c>
    </row>
    <row r="118" spans="2:15" ht="21.95" customHeight="1" x14ac:dyDescent="0.25">
      <c r="B118" s="52" t="s">
        <v>83</v>
      </c>
      <c r="C118" s="53">
        <f>SUM(C113:C117)</f>
        <v>0</v>
      </c>
      <c r="D118" s="53">
        <f t="shared" ref="D118:M118" si="32">SUM(D113:D117)</f>
        <v>0</v>
      </c>
      <c r="E118" s="53">
        <f t="shared" si="32"/>
        <v>0</v>
      </c>
      <c r="F118" s="53">
        <f t="shared" si="32"/>
        <v>0</v>
      </c>
      <c r="G118" s="53">
        <f t="shared" si="32"/>
        <v>0</v>
      </c>
      <c r="H118" s="53">
        <f t="shared" si="32"/>
        <v>0</v>
      </c>
      <c r="I118" s="53">
        <f t="shared" si="32"/>
        <v>0</v>
      </c>
      <c r="J118" s="53">
        <f t="shared" si="32"/>
        <v>0</v>
      </c>
      <c r="K118" s="53">
        <f t="shared" si="32"/>
        <v>0</v>
      </c>
      <c r="L118" s="53">
        <f t="shared" si="32"/>
        <v>0</v>
      </c>
      <c r="M118" s="53">
        <f t="shared" si="32"/>
        <v>0</v>
      </c>
      <c r="N118" s="53">
        <f>SUM(N113:N117)</f>
        <v>0</v>
      </c>
      <c r="O118" s="53">
        <f>SUM(O113:O117)</f>
        <v>0</v>
      </c>
    </row>
    <row r="119" spans="2:15" ht="21.95" customHeight="1" x14ac:dyDescent="0.25">
      <c r="B119" s="44" t="str">
        <f>B62</f>
        <v>(+) Receitas Isentas</v>
      </c>
    </row>
    <row r="120" spans="2:15" ht="21.95" customHeight="1" x14ac:dyDescent="0.25">
      <c r="B120" s="46" t="s">
        <v>41</v>
      </c>
      <c r="C120" s="49">
        <f>IF($F$90=1,C69,'Banco 01 (2)'!C69)</f>
        <v>0</v>
      </c>
      <c r="D120" s="49">
        <f>IF($F$90=1,D69,'Banco 01 (2)'!D69)</f>
        <v>0</v>
      </c>
      <c r="E120" s="49">
        <f>IF($F$90=1,E69,'Banco 01 (2)'!E69)</f>
        <v>0</v>
      </c>
      <c r="F120" s="49">
        <f>IF($F$90=1,F69,'Banco 01 (2)'!F69)</f>
        <v>0</v>
      </c>
      <c r="G120" s="49">
        <f>IF($F$90=1,G69,'Banco 01 (2)'!G69)</f>
        <v>0</v>
      </c>
      <c r="H120" s="49">
        <f>IF($F$90=1,H69,'Banco 01 (2)'!H69)</f>
        <v>0</v>
      </c>
      <c r="I120" s="49">
        <f>IF($F$90=1,I69,'Banco 01 (2)'!I69)</f>
        <v>0</v>
      </c>
      <c r="J120" s="49">
        <f>IF($F$90=1,J69,'Banco 01 (2)'!J69)</f>
        <v>0</v>
      </c>
      <c r="K120" s="49">
        <f>IF($F$90=1,K69,'Banco 01 (2)'!K69)</f>
        <v>0</v>
      </c>
      <c r="L120" s="49">
        <f>IF($F$90=1,L69,'Banco 01 (2)'!L69)</f>
        <v>0</v>
      </c>
      <c r="M120" s="49">
        <f>IF($F$90=1,M69,'Banco 01 (2)'!M69)</f>
        <v>0</v>
      </c>
      <c r="N120" s="49">
        <f>IF($F$90=1,N69,'Banco 01 (2)'!N69)</f>
        <v>0</v>
      </c>
      <c r="O120" s="54">
        <f>SUM(C120:N120)</f>
        <v>0</v>
      </c>
    </row>
    <row r="121" spans="2:15" ht="21.95" customHeight="1" x14ac:dyDescent="0.25">
      <c r="B121" s="47" t="s">
        <v>42</v>
      </c>
      <c r="C121" s="49">
        <f>IF($F$90=1,C70,'Banco 01 (2)'!C70)</f>
        <v>0</v>
      </c>
      <c r="D121" s="49">
        <f>IF($F$90=1,D70,'Banco 01 (2)'!D70)</f>
        <v>0</v>
      </c>
      <c r="E121" s="49">
        <f>IF($F$90=1,E70,'Banco 01 (2)'!E70)</f>
        <v>0</v>
      </c>
      <c r="F121" s="49">
        <f>IF($F$90=1,F70,'Banco 01 (2)'!F70)</f>
        <v>0</v>
      </c>
      <c r="G121" s="49">
        <f>IF($F$90=1,G70,'Banco 01 (2)'!G70)</f>
        <v>0</v>
      </c>
      <c r="H121" s="49">
        <f>IF($F$90=1,H70,'Banco 01 (2)'!H70)</f>
        <v>0</v>
      </c>
      <c r="I121" s="49">
        <f>IF($F$90=1,I70,'Banco 01 (2)'!I70)</f>
        <v>0</v>
      </c>
      <c r="J121" s="49">
        <f>IF($F$90=1,J70,'Banco 01 (2)'!J70)</f>
        <v>0</v>
      </c>
      <c r="K121" s="49">
        <f>IF($F$90=1,K70,'Banco 01 (2)'!K70)</f>
        <v>0</v>
      </c>
      <c r="L121" s="49">
        <f>IF($F$90=1,L70,'Banco 01 (2)'!L70)</f>
        <v>0</v>
      </c>
      <c r="M121" s="49">
        <f>IF($F$90=1,M70,'Banco 01 (2)'!M70)</f>
        <v>0</v>
      </c>
      <c r="N121" s="49">
        <f>IF($F$90=1,N70,'Banco 01 (2)'!N70)</f>
        <v>0</v>
      </c>
      <c r="O121" s="55">
        <f>SUM(C121:N121)</f>
        <v>0</v>
      </c>
    </row>
    <row r="122" spans="2:15" ht="21.95" customHeight="1" x14ac:dyDescent="0.25">
      <c r="B122" s="47" t="s">
        <v>43</v>
      </c>
      <c r="C122" s="49">
        <f>IF($F$90=1,C71,'Banco 01 (2)'!C71)</f>
        <v>0</v>
      </c>
      <c r="D122" s="49">
        <f>IF($F$90=1,D71,'Banco 01 (2)'!D71)</f>
        <v>0</v>
      </c>
      <c r="E122" s="49">
        <f>IF($F$90=1,E71,'Banco 01 (2)'!E71)</f>
        <v>0</v>
      </c>
      <c r="F122" s="49">
        <f>IF($F$90=1,F71,'Banco 01 (2)'!F71)</f>
        <v>0</v>
      </c>
      <c r="G122" s="49">
        <f>IF($F$90=1,G71,'Banco 01 (2)'!G71)</f>
        <v>0</v>
      </c>
      <c r="H122" s="49">
        <f>IF($F$90=1,H71,'Banco 01 (2)'!H71)</f>
        <v>0</v>
      </c>
      <c r="I122" s="49">
        <f>IF($F$90=1,I71,'Banco 01 (2)'!I71)</f>
        <v>0</v>
      </c>
      <c r="J122" s="49">
        <f>IF($F$90=1,J71,'Banco 01 (2)'!J71)</f>
        <v>0</v>
      </c>
      <c r="K122" s="49">
        <f>IF($F$90=1,K71,'Banco 01 (2)'!K71)</f>
        <v>0</v>
      </c>
      <c r="L122" s="49">
        <f>IF($F$90=1,L71,'Banco 01 (2)'!L71)</f>
        <v>0</v>
      </c>
      <c r="M122" s="49">
        <f>IF($F$90=1,M71,'Banco 01 (2)'!M71)</f>
        <v>0</v>
      </c>
      <c r="N122" s="49">
        <f>IF($F$90=1,N71,'Banco 01 (2)'!N71)</f>
        <v>0</v>
      </c>
      <c r="O122" s="55">
        <f>SUM(C122:N122)</f>
        <v>0</v>
      </c>
    </row>
    <row r="123" spans="2:15" ht="21.95" customHeight="1" x14ac:dyDescent="0.25">
      <c r="B123" s="47" t="s">
        <v>44</v>
      </c>
      <c r="C123" s="49">
        <f>IF($F$90=1,C72,'Banco 01 (2)'!C72)</f>
        <v>0</v>
      </c>
      <c r="D123" s="49">
        <f>IF($F$90=1,D72,'Banco 01 (2)'!D72)</f>
        <v>0</v>
      </c>
      <c r="E123" s="49">
        <f>IF($F$90=1,E72,'Banco 01 (2)'!E72)</f>
        <v>0</v>
      </c>
      <c r="F123" s="49">
        <f>IF($F$90=1,F72,'Banco 01 (2)'!F72)</f>
        <v>0</v>
      </c>
      <c r="G123" s="49">
        <f>IF($F$90=1,G72,'Banco 01 (2)'!G72)</f>
        <v>0</v>
      </c>
      <c r="H123" s="49">
        <f>IF($F$90=1,H72,'Banco 01 (2)'!H72)</f>
        <v>0</v>
      </c>
      <c r="I123" s="49">
        <f>IF($F$90=1,I72,'Banco 01 (2)'!I72)</f>
        <v>0</v>
      </c>
      <c r="J123" s="49">
        <f>IF($F$90=1,J72,'Banco 01 (2)'!J72)</f>
        <v>0</v>
      </c>
      <c r="K123" s="49">
        <f>IF($F$90=1,K72,'Banco 01 (2)'!K72)</f>
        <v>0</v>
      </c>
      <c r="L123" s="49">
        <f>IF($F$90=1,L72,'Banco 01 (2)'!L72)</f>
        <v>0</v>
      </c>
      <c r="M123" s="49">
        <f>IF($F$90=1,M72,'Banco 01 (2)'!M72)</f>
        <v>0</v>
      </c>
      <c r="N123" s="49">
        <f>IF($F$90=1,N72,'Banco 01 (2)'!N72)</f>
        <v>0</v>
      </c>
      <c r="O123" s="55">
        <f>SUM(C123:N123)</f>
        <v>0</v>
      </c>
    </row>
    <row r="124" spans="2:15" ht="21.95" customHeight="1" x14ac:dyDescent="0.25">
      <c r="B124" s="48" t="s">
        <v>45</v>
      </c>
      <c r="C124" s="49">
        <f>IF($F$90=1,C73,'Banco 01 (2)'!C73)</f>
        <v>0</v>
      </c>
      <c r="D124" s="49">
        <f>IF($F$90=1,D73,'Banco 01 (2)'!D73)</f>
        <v>0</v>
      </c>
      <c r="E124" s="49">
        <f>IF($F$90=1,E73,'Banco 01 (2)'!E73)</f>
        <v>0</v>
      </c>
      <c r="F124" s="49">
        <f>IF($F$90=1,F73,'Banco 01 (2)'!F73)</f>
        <v>0</v>
      </c>
      <c r="G124" s="49">
        <f>IF($F$90=1,G73,'Banco 01 (2)'!G73)</f>
        <v>0</v>
      </c>
      <c r="H124" s="49">
        <f>IF($F$90=1,H73,'Banco 01 (2)'!H73)</f>
        <v>0</v>
      </c>
      <c r="I124" s="49">
        <f>IF($F$90=1,I73,'Banco 01 (2)'!I73)</f>
        <v>0</v>
      </c>
      <c r="J124" s="49">
        <f>IF($F$90=1,J73,'Banco 01 (2)'!J73)</f>
        <v>0</v>
      </c>
      <c r="K124" s="49">
        <f>IF($F$90=1,K73,'Banco 01 (2)'!K73)</f>
        <v>0</v>
      </c>
      <c r="L124" s="49">
        <f>IF($F$90=1,L73,'Banco 01 (2)'!L73)</f>
        <v>0</v>
      </c>
      <c r="M124" s="49">
        <f>IF($F$90=1,M73,'Banco 01 (2)'!M73)</f>
        <v>0</v>
      </c>
      <c r="N124" s="49">
        <f>IF($F$90=1,N73,'Banco 01 (2)'!N73)</f>
        <v>0</v>
      </c>
      <c r="O124" s="55">
        <f>SUM(C124:N124)</f>
        <v>0</v>
      </c>
    </row>
    <row r="125" spans="2:15" ht="21.95" customHeight="1" x14ac:dyDescent="0.25">
      <c r="B125" s="52" t="s">
        <v>83</v>
      </c>
      <c r="C125" s="53">
        <f>SUM(C120:C124)</f>
        <v>0</v>
      </c>
      <c r="D125" s="53">
        <f t="shared" ref="D125:M125" si="33">SUM(D120:D124)</f>
        <v>0</v>
      </c>
      <c r="E125" s="53">
        <f t="shared" si="33"/>
        <v>0</v>
      </c>
      <c r="F125" s="53">
        <f t="shared" si="33"/>
        <v>0</v>
      </c>
      <c r="G125" s="53">
        <f t="shared" si="33"/>
        <v>0</v>
      </c>
      <c r="H125" s="53">
        <f t="shared" si="33"/>
        <v>0</v>
      </c>
      <c r="I125" s="53">
        <f t="shared" si="33"/>
        <v>0</v>
      </c>
      <c r="J125" s="53">
        <f t="shared" si="33"/>
        <v>0</v>
      </c>
      <c r="K125" s="53">
        <f t="shared" si="33"/>
        <v>0</v>
      </c>
      <c r="L125" s="53">
        <f t="shared" si="33"/>
        <v>0</v>
      </c>
      <c r="M125" s="53">
        <f t="shared" si="33"/>
        <v>0</v>
      </c>
      <c r="N125" s="53">
        <f>SUM(N120:N124)</f>
        <v>0</v>
      </c>
      <c r="O125" s="53">
        <f>SUM(O120:O124)</f>
        <v>0</v>
      </c>
    </row>
    <row r="127" spans="2:15" ht="21.95" customHeight="1" x14ac:dyDescent="0.25">
      <c r="B127" s="46" t="s">
        <v>192</v>
      </c>
      <c r="C127" s="49">
        <f>IF(Outros!D6="",0,Outros!D6*'Real T'!$J$16)</f>
        <v>0</v>
      </c>
      <c r="D127" s="49">
        <f>IF(Outros!E6="",0,Outros!E6*'Real T'!$J$16)</f>
        <v>0</v>
      </c>
      <c r="E127" s="49">
        <f>IF(Outros!F6="",0,Outros!F6*'Real T'!$J$16)</f>
        <v>0</v>
      </c>
      <c r="F127" s="49">
        <f>IF(Outros!G6="",0,Outros!G6*'Real T'!$J$16)</f>
        <v>0</v>
      </c>
      <c r="G127" s="49">
        <f>IF(Outros!H6="",0,Outros!H6*'Real T'!$J$16)</f>
        <v>0</v>
      </c>
      <c r="H127" s="49">
        <f>IF(Outros!I6="",0,Outros!I6*'Real T'!$J$16)</f>
        <v>0</v>
      </c>
      <c r="I127" s="49">
        <f>IF(Outros!J6="",0,Outros!J6*'Real T'!$J$16)</f>
        <v>0</v>
      </c>
      <c r="J127" s="49">
        <f>IF(Outros!K6="",0,Outros!K6*'Real T'!$J$16)</f>
        <v>0</v>
      </c>
      <c r="K127" s="49">
        <f>IF(Outros!L6="",0,Outros!L6*'Real T'!$J$16)</f>
        <v>0</v>
      </c>
      <c r="L127" s="49">
        <f>IF(Outros!M6="",0,Outros!M6*'Real T'!$J$16)</f>
        <v>0</v>
      </c>
      <c r="M127" s="49">
        <f>IF(Outros!N6="",0,Outros!N6*'Real T'!$J$16)</f>
        <v>0</v>
      </c>
      <c r="N127" s="49">
        <f>IF(Outros!O6="",0,Outros!O6*'Real T'!$J$16)</f>
        <v>0</v>
      </c>
      <c r="O127" s="54">
        <f>SUM(C127:N127)</f>
        <v>0</v>
      </c>
    </row>
    <row r="128" spans="2:15" ht="21.95" customHeight="1" x14ac:dyDescent="0.25">
      <c r="B128" s="47" t="s">
        <v>193</v>
      </c>
      <c r="C128" s="49">
        <f>IF(Outros!D6="",0,Outros!D6*'Real T'!$J$17)</f>
        <v>0</v>
      </c>
      <c r="D128" s="49">
        <f>IF(Outros!E6="",0,Outros!E6*'Real T'!$J$17)</f>
        <v>0</v>
      </c>
      <c r="E128" s="49">
        <f>IF(Outros!F6="",0,Outros!F6*'Real T'!$J$17)</f>
        <v>0</v>
      </c>
      <c r="F128" s="49">
        <f>IF(Outros!G6="",0,Outros!G6*'Real T'!$J$17)</f>
        <v>0</v>
      </c>
      <c r="G128" s="49">
        <f>IF(Outros!H6="",0,Outros!H6*'Real T'!$J$17)</f>
        <v>0</v>
      </c>
      <c r="H128" s="49">
        <f>IF(Outros!I6="",0,Outros!I6*'Real T'!$J$17)</f>
        <v>0</v>
      </c>
      <c r="I128" s="49">
        <f>IF(Outros!J6="",0,Outros!J6*'Real T'!$J$17)</f>
        <v>0</v>
      </c>
      <c r="J128" s="49">
        <f>IF(Outros!K6="",0,Outros!K6*'Real T'!$J$17)</f>
        <v>0</v>
      </c>
      <c r="K128" s="49">
        <f>IF(Outros!L6="",0,Outros!L6*'Real T'!$J$17)</f>
        <v>0</v>
      </c>
      <c r="L128" s="49">
        <f>IF(Outros!M6="",0,Outros!M6*'Real T'!$J$17)</f>
        <v>0</v>
      </c>
      <c r="M128" s="49">
        <f>IF(Outros!N6="",0,Outros!N6*'Real T'!$J$17)</f>
        <v>0</v>
      </c>
      <c r="N128" s="49">
        <f>IF(Outros!O6="",0,Outros!O6*'Real T'!$J$17)</f>
        <v>0</v>
      </c>
      <c r="O128" s="55">
        <f>SUM(C128:N128)</f>
        <v>0</v>
      </c>
    </row>
    <row r="130" spans="2:15" ht="21.95" customHeight="1" x14ac:dyDescent="0.25">
      <c r="B130" s="277" t="s">
        <v>83</v>
      </c>
      <c r="C130" s="278">
        <f>IFERROR(Bases!D10+Bases!D25+Bases!D39,0)</f>
        <v>0</v>
      </c>
      <c r="D130" s="278">
        <f>IFERROR(Bases!E10+Bases!E25+Bases!E39,0)</f>
        <v>0</v>
      </c>
      <c r="E130" s="278">
        <f>IFERROR(Bases!F10+Bases!F25+Bases!F39,0)</f>
        <v>0</v>
      </c>
      <c r="F130" s="278">
        <f>IFERROR(Bases!G10+Bases!G25+Bases!G39,0)</f>
        <v>0</v>
      </c>
      <c r="G130" s="278">
        <f>IFERROR(Bases!H10+Bases!H25+Bases!H39,0)</f>
        <v>0</v>
      </c>
      <c r="H130" s="278">
        <f>IFERROR(Bases!I10+Bases!I25+Bases!I39,0)</f>
        <v>0</v>
      </c>
      <c r="I130" s="278">
        <f>IFERROR(Bases!J10+Bases!J25+Bases!J39,0)</f>
        <v>0</v>
      </c>
      <c r="J130" s="278">
        <f>IFERROR(Bases!K10+Bases!K25+Bases!K39,0)</f>
        <v>0</v>
      </c>
      <c r="K130" s="278">
        <f>IFERROR(Bases!L10+Bases!L25+Bases!L39,0)</f>
        <v>0</v>
      </c>
      <c r="L130" s="278">
        <f>IFERROR(Bases!M10+Bases!M25+Bases!M39,0)</f>
        <v>0</v>
      </c>
      <c r="M130" s="278">
        <f>IFERROR(Bases!N10+Bases!N25+Bases!N39,0)</f>
        <v>0</v>
      </c>
      <c r="N130" s="278">
        <f>IFERROR(Bases!O10+Bases!O25+Bases!O39,0)</f>
        <v>0</v>
      </c>
      <c r="O130" s="278">
        <f>SUM(C130:N130)</f>
        <v>0</v>
      </c>
    </row>
  </sheetData>
  <phoneticPr fontId="18" type="noConversion"/>
  <pageMargins left="0.511811024" right="0.511811024" top="0.78740157499999996" bottom="0.78740157499999996" header="0.31496062000000002" footer="0.31496062000000002"/>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
    <tabColor rgb="FFFFC000"/>
  </sheetPr>
  <dimension ref="B1:AE95"/>
  <sheetViews>
    <sheetView showGridLines="0" topLeftCell="A40" workbookViewId="0">
      <selection activeCell="H15" sqref="H15"/>
    </sheetView>
  </sheetViews>
  <sheetFormatPr defaultColWidth="9.140625" defaultRowHeight="21.95" customHeight="1" x14ac:dyDescent="0.25"/>
  <cols>
    <col min="1" max="1" width="2.7109375" style="12" customWidth="1"/>
    <col min="2" max="2" width="12.7109375" style="12" customWidth="1"/>
    <col min="3" max="15" width="13.28515625" style="12" customWidth="1"/>
    <col min="16" max="18" width="9.140625" style="12"/>
    <col min="19" max="31" width="15.7109375" style="12" customWidth="1"/>
    <col min="32" max="16384" width="9.140625" style="12"/>
  </cols>
  <sheetData>
    <row r="1" spans="2:31" ht="15" customHeight="1" x14ac:dyDescent="0.25"/>
    <row r="2" spans="2:31" ht="15" customHeight="1" x14ac:dyDescent="0.25">
      <c r="B2" s="15" t="s">
        <v>0</v>
      </c>
      <c r="D2" s="269">
        <f>'Banco 01'!D2</f>
        <v>1</v>
      </c>
      <c r="E2" s="269">
        <f>'Banco 01'!E2</f>
        <v>2</v>
      </c>
    </row>
    <row r="4" spans="2:31" ht="21.95" customHeight="1" x14ac:dyDescent="0.25">
      <c r="B4" s="45" t="s">
        <v>109</v>
      </c>
      <c r="C4" s="36"/>
      <c r="D4" s="36"/>
      <c r="E4" s="36"/>
      <c r="F4" s="36"/>
      <c r="G4" s="36"/>
      <c r="H4" s="36"/>
      <c r="I4" s="36"/>
      <c r="J4" s="36"/>
      <c r="K4" s="36"/>
      <c r="L4" s="36"/>
      <c r="M4" s="36"/>
      <c r="N4" s="36"/>
      <c r="O4" s="36"/>
      <c r="Q4" s="269" t="s">
        <v>301</v>
      </c>
      <c r="R4" s="269" t="s">
        <v>16</v>
      </c>
      <c r="S4" s="269" t="s">
        <v>65</v>
      </c>
      <c r="T4" s="269" t="s">
        <v>66</v>
      </c>
      <c r="U4" s="269" t="s">
        <v>67</v>
      </c>
      <c r="V4" s="269" t="s">
        <v>68</v>
      </c>
      <c r="W4" s="269" t="s">
        <v>69</v>
      </c>
      <c r="X4" s="269" t="s">
        <v>70</v>
      </c>
      <c r="Y4" s="269" t="s">
        <v>71</v>
      </c>
      <c r="Z4" s="269" t="s">
        <v>72</v>
      </c>
      <c r="AA4" s="269" t="s">
        <v>73</v>
      </c>
      <c r="AB4" s="269" t="s">
        <v>74</v>
      </c>
      <c r="AC4" s="269" t="s">
        <v>75</v>
      </c>
      <c r="AD4" s="269" t="s">
        <v>76</v>
      </c>
      <c r="AE4" s="269" t="s">
        <v>83</v>
      </c>
    </row>
    <row r="5" spans="2:31" ht="21.95" customHeight="1" x14ac:dyDescent="0.25">
      <c r="Q5" s="275">
        <v>1</v>
      </c>
      <c r="R5" s="276">
        <f>IF(ICMS!J8="",0,ICMS!J8)</f>
        <v>0.05</v>
      </c>
      <c r="S5" s="270">
        <f>IFERROR(Bases!D15*$R5,0)</f>
        <v>0</v>
      </c>
      <c r="T5" s="270">
        <f>IFERROR(Bases!E15*$R5,0)</f>
        <v>0</v>
      </c>
      <c r="U5" s="270">
        <f>IFERROR(Bases!F15*$R5,0)</f>
        <v>0</v>
      </c>
      <c r="V5" s="270">
        <f>IFERROR(Bases!G15*$R5,0)</f>
        <v>0</v>
      </c>
      <c r="W5" s="270">
        <f>IFERROR(Bases!H15*$R5,0)</f>
        <v>0</v>
      </c>
      <c r="X5" s="270">
        <f>IFERROR(Bases!I15*$R5,0)</f>
        <v>0</v>
      </c>
      <c r="Y5" s="270">
        <f>IFERROR(Bases!J15*$R5,0)</f>
        <v>0</v>
      </c>
      <c r="Z5" s="270">
        <f>IFERROR(Bases!K15*$R5,0)</f>
        <v>0</v>
      </c>
      <c r="AA5" s="270">
        <f>IFERROR(Bases!L15*$R5,0)</f>
        <v>0</v>
      </c>
      <c r="AB5" s="270">
        <f>IFERROR(Bases!M15*$R5,0)</f>
        <v>0</v>
      </c>
      <c r="AC5" s="270">
        <f>IFERROR(Bases!N15*$R5,0)</f>
        <v>0</v>
      </c>
      <c r="AD5" s="270">
        <f>IFERROR(Bases!O15*$R5,0)</f>
        <v>0</v>
      </c>
      <c r="AE5" s="271">
        <f>SUM(S5:AD5)</f>
        <v>0</v>
      </c>
    </row>
    <row r="6" spans="2:31" ht="21.95" customHeight="1" x14ac:dyDescent="0.25">
      <c r="B6" s="44" t="s">
        <v>102</v>
      </c>
      <c r="Q6" s="275">
        <v>2</v>
      </c>
      <c r="R6" s="276">
        <f>IF(ICMS!J9="",0,ICMS!J9)</f>
        <v>0.03</v>
      </c>
      <c r="S6" s="270">
        <f>IFERROR(Bases!D16*$R6,0)</f>
        <v>0</v>
      </c>
      <c r="T6" s="270">
        <f>IFERROR(Bases!E16*$R6,0)</f>
        <v>0</v>
      </c>
      <c r="U6" s="270">
        <f>IFERROR(Bases!F16*$R6,0)</f>
        <v>0</v>
      </c>
      <c r="V6" s="270">
        <f>IFERROR(Bases!G16*$R6,0)</f>
        <v>0</v>
      </c>
      <c r="W6" s="270">
        <f>IFERROR(Bases!H16*$R6,0)</f>
        <v>0</v>
      </c>
      <c r="X6" s="270">
        <f>IFERROR(Bases!I16*$R6,0)</f>
        <v>0</v>
      </c>
      <c r="Y6" s="270">
        <f>IFERROR(Bases!J16*$R6,0)</f>
        <v>0</v>
      </c>
      <c r="Z6" s="270">
        <f>IFERROR(Bases!K16*$R6,0)</f>
        <v>0</v>
      </c>
      <c r="AA6" s="270">
        <f>IFERROR(Bases!L16*$R6,0)</f>
        <v>0</v>
      </c>
      <c r="AB6" s="270">
        <f>IFERROR(Bases!M16*$R6,0)</f>
        <v>0</v>
      </c>
      <c r="AC6" s="270">
        <f>IFERROR(Bases!N16*$R6,0)</f>
        <v>0</v>
      </c>
      <c r="AD6" s="270">
        <f>IFERROR(Bases!O16*$R6,0)</f>
        <v>0</v>
      </c>
      <c r="AE6" s="271">
        <f t="shared" ref="AE6:AE14" si="0">SUM(S6:AD6)</f>
        <v>0</v>
      </c>
    </row>
    <row r="7" spans="2:31" ht="21.95" customHeight="1" x14ac:dyDescent="0.25">
      <c r="Q7" s="275">
        <v>3</v>
      </c>
      <c r="R7" s="276">
        <f>IF(ICMS!J10="",0,ICMS!J10)</f>
        <v>0.12</v>
      </c>
      <c r="S7" s="270">
        <f>IFERROR(Bases!D17*$R7,0)</f>
        <v>0</v>
      </c>
      <c r="T7" s="270">
        <f>IFERROR(Bases!E17*$R7,0)</f>
        <v>0</v>
      </c>
      <c r="U7" s="270">
        <f>IFERROR(Bases!F17*$R7,0)</f>
        <v>0</v>
      </c>
      <c r="V7" s="270">
        <f>IFERROR(Bases!G17*$R7,0)</f>
        <v>0</v>
      </c>
      <c r="W7" s="270">
        <f>IFERROR(Bases!H17*$R7,0)</f>
        <v>0</v>
      </c>
      <c r="X7" s="270">
        <f>IFERROR(Bases!I17*$R7,0)</f>
        <v>0</v>
      </c>
      <c r="Y7" s="270">
        <f>IFERROR(Bases!J17*$R7,0)</f>
        <v>0</v>
      </c>
      <c r="Z7" s="270">
        <f>IFERROR(Bases!K17*$R7,0)</f>
        <v>0</v>
      </c>
      <c r="AA7" s="270">
        <f>IFERROR(Bases!L17*$R7,0)</f>
        <v>0</v>
      </c>
      <c r="AB7" s="270">
        <f>IFERROR(Bases!M17*$R7,0)</f>
        <v>0</v>
      </c>
      <c r="AC7" s="270">
        <f>IFERROR(Bases!N17*$R7,0)</f>
        <v>0</v>
      </c>
      <c r="AD7" s="270">
        <f>IFERROR(Bases!O17*$R7,0)</f>
        <v>0</v>
      </c>
      <c r="AE7" s="271">
        <f t="shared" si="0"/>
        <v>0</v>
      </c>
    </row>
    <row r="8" spans="2:31" ht="21.95" customHeight="1" x14ac:dyDescent="0.25">
      <c r="B8" s="46" t="s">
        <v>48</v>
      </c>
      <c r="C8" s="49">
        <f>IF('Receita 01'!D7="",0,'Receita 01'!D7)</f>
        <v>0</v>
      </c>
      <c r="D8" s="49">
        <f>IF('Receita 01'!E7="",0,'Receita 01'!E7)</f>
        <v>0</v>
      </c>
      <c r="E8" s="49">
        <f>IF('Receita 01'!F7="",0,'Receita 01'!F7)</f>
        <v>0</v>
      </c>
      <c r="F8" s="49">
        <f>IF('Receita 01'!G7="",0,'Receita 01'!G7)</f>
        <v>0</v>
      </c>
      <c r="G8" s="49">
        <f>IF('Receita 01'!H7="",0,'Receita 01'!H7)</f>
        <v>0</v>
      </c>
      <c r="H8" s="49">
        <f>IF('Receita 01'!I7="",0,'Receita 01'!I7)</f>
        <v>0</v>
      </c>
      <c r="I8" s="49">
        <f>IF('Receita 01'!J7="",0,'Receita 01'!J7)</f>
        <v>0</v>
      </c>
      <c r="J8" s="49">
        <f>IF('Receita 01'!K7="",0,'Receita 01'!K7)</f>
        <v>0</v>
      </c>
      <c r="K8" s="49">
        <f>IF('Receita 01'!L7="",0,'Receita 01'!L7)</f>
        <v>0</v>
      </c>
      <c r="L8" s="49">
        <f>IF('Receita 01'!M7="",0,'Receita 01'!M7)</f>
        <v>0</v>
      </c>
      <c r="M8" s="49">
        <f>IF('Receita 01'!N7="",0,'Receita 01'!N7)</f>
        <v>0</v>
      </c>
      <c r="N8" s="49">
        <f>IF('Receita 01'!O7="",0,'Receita 01'!O7)</f>
        <v>0</v>
      </c>
      <c r="O8" s="54">
        <f>SUM(C8:N8)</f>
        <v>0</v>
      </c>
      <c r="Q8" s="275">
        <v>4</v>
      </c>
      <c r="R8" s="276">
        <f>IF(ICMS!J11="",0,ICMS!J11)</f>
        <v>0.08</v>
      </c>
      <c r="S8" s="270">
        <f>IFERROR(Bases!D18*$R8,0)</f>
        <v>0</v>
      </c>
      <c r="T8" s="270">
        <f>IFERROR(Bases!E18*$R8,0)</f>
        <v>0</v>
      </c>
      <c r="U8" s="270">
        <f>IFERROR(Bases!F18*$R8,0)</f>
        <v>0</v>
      </c>
      <c r="V8" s="270">
        <f>IFERROR(Bases!G18*$R8,0)</f>
        <v>0</v>
      </c>
      <c r="W8" s="270">
        <f>IFERROR(Bases!H18*$R8,0)</f>
        <v>0</v>
      </c>
      <c r="X8" s="270">
        <f>IFERROR(Bases!I18*$R8,0)</f>
        <v>0</v>
      </c>
      <c r="Y8" s="270">
        <f>IFERROR(Bases!J18*$R8,0)</f>
        <v>0</v>
      </c>
      <c r="Z8" s="270">
        <f>IFERROR(Bases!K18*$R8,0)</f>
        <v>0</v>
      </c>
      <c r="AA8" s="270">
        <f>IFERROR(Bases!L18*$R8,0)</f>
        <v>0</v>
      </c>
      <c r="AB8" s="270">
        <f>IFERROR(Bases!M18*$R8,0)</f>
        <v>0</v>
      </c>
      <c r="AC8" s="270">
        <f>IFERROR(Bases!N18*$R8,0)</f>
        <v>0</v>
      </c>
      <c r="AD8" s="270">
        <f>IFERROR(Bases!O18*$R8,0)</f>
        <v>0</v>
      </c>
      <c r="AE8" s="271">
        <f t="shared" si="0"/>
        <v>0</v>
      </c>
    </row>
    <row r="9" spans="2:31" ht="21.95" customHeight="1" x14ac:dyDescent="0.25">
      <c r="B9" s="47" t="s">
        <v>50</v>
      </c>
      <c r="C9" s="49">
        <f>IF('Receita 01'!D8="",0,'Receita 01'!D8)</f>
        <v>100000</v>
      </c>
      <c r="D9" s="49">
        <f>IF('Receita 01'!E8="",0,'Receita 01'!E8)</f>
        <v>100000</v>
      </c>
      <c r="E9" s="49">
        <f>IF('Receita 01'!F8="",0,'Receita 01'!F8)</f>
        <v>100000</v>
      </c>
      <c r="F9" s="49">
        <f>IF('Receita 01'!G8="",0,'Receita 01'!G8)</f>
        <v>100000</v>
      </c>
      <c r="G9" s="49">
        <f>IF('Receita 01'!H8="",0,'Receita 01'!H8)</f>
        <v>100000</v>
      </c>
      <c r="H9" s="49">
        <f>IF('Receita 01'!I8="",0,'Receita 01'!I8)</f>
        <v>100000</v>
      </c>
      <c r="I9" s="49">
        <f>IF('Receita 01'!J8="",0,'Receita 01'!J8)</f>
        <v>100000</v>
      </c>
      <c r="J9" s="49">
        <f>IF('Receita 01'!K8="",0,'Receita 01'!K8)</f>
        <v>100000</v>
      </c>
      <c r="K9" s="49">
        <f>IF('Receita 01'!L8="",0,'Receita 01'!L8)</f>
        <v>100000</v>
      </c>
      <c r="L9" s="49">
        <f>IF('Receita 01'!M8="",0,'Receita 01'!M8)</f>
        <v>100000</v>
      </c>
      <c r="M9" s="49">
        <f>IF('Receita 01'!N8="",0,'Receita 01'!N8)</f>
        <v>100000</v>
      </c>
      <c r="N9" s="49">
        <f>IF('Receita 01'!O8="",0,'Receita 01'!O8)</f>
        <v>100000</v>
      </c>
      <c r="O9" s="55">
        <f>SUM(C9:N9)</f>
        <v>1200000</v>
      </c>
      <c r="Q9" s="275">
        <v>5</v>
      </c>
      <c r="R9" s="276">
        <f>IF(ICMS!J12="",0,ICMS!J12)</f>
        <v>0.06</v>
      </c>
      <c r="S9" s="270">
        <f>IFERROR(Bases!D19*$R9,0)</f>
        <v>0</v>
      </c>
      <c r="T9" s="270">
        <f>IFERROR(Bases!E19*$R9,0)</f>
        <v>0</v>
      </c>
      <c r="U9" s="270">
        <f>IFERROR(Bases!F19*$R9,0)</f>
        <v>0</v>
      </c>
      <c r="V9" s="270">
        <f>IFERROR(Bases!G19*$R9,0)</f>
        <v>0</v>
      </c>
      <c r="W9" s="270">
        <f>IFERROR(Bases!H19*$R9,0)</f>
        <v>0</v>
      </c>
      <c r="X9" s="270">
        <f>IFERROR(Bases!I19*$R9,0)</f>
        <v>0</v>
      </c>
      <c r="Y9" s="270">
        <f>IFERROR(Bases!J19*$R9,0)</f>
        <v>0</v>
      </c>
      <c r="Z9" s="270">
        <f>IFERROR(Bases!K19*$R9,0)</f>
        <v>0</v>
      </c>
      <c r="AA9" s="270">
        <f>IFERROR(Bases!L19*$R9,0)</f>
        <v>0</v>
      </c>
      <c r="AB9" s="270">
        <f>IFERROR(Bases!M19*$R9,0)</f>
        <v>0</v>
      </c>
      <c r="AC9" s="270">
        <f>IFERROR(Bases!N19*$R9,0)</f>
        <v>0</v>
      </c>
      <c r="AD9" s="270">
        <f>IFERROR(Bases!O19*$R9,0)</f>
        <v>0</v>
      </c>
      <c r="AE9" s="271">
        <f t="shared" si="0"/>
        <v>0</v>
      </c>
    </row>
    <row r="10" spans="2:31" ht="21.95" customHeight="1" x14ac:dyDescent="0.25">
      <c r="B10" s="48" t="s">
        <v>51</v>
      </c>
      <c r="C10" s="49">
        <f>IF('Receita 01'!D9="",0,'Receita 01'!D9)</f>
        <v>0</v>
      </c>
      <c r="D10" s="49">
        <f>IF('Receita 01'!E9="",0,'Receita 01'!E9)</f>
        <v>0</v>
      </c>
      <c r="E10" s="49">
        <f>IF('Receita 01'!F9="",0,'Receita 01'!F9)</f>
        <v>0</v>
      </c>
      <c r="F10" s="49">
        <f>IF('Receita 01'!G9="",0,'Receita 01'!G9)</f>
        <v>0</v>
      </c>
      <c r="G10" s="49">
        <f>IF('Receita 01'!H9="",0,'Receita 01'!H9)</f>
        <v>0</v>
      </c>
      <c r="H10" s="49">
        <f>IF('Receita 01'!I9="",0,'Receita 01'!I9)</f>
        <v>0</v>
      </c>
      <c r="I10" s="49">
        <f>IF('Receita 01'!J9="",0,'Receita 01'!J9)</f>
        <v>0</v>
      </c>
      <c r="J10" s="49">
        <f>IF('Receita 01'!K9="",0,'Receita 01'!K9)</f>
        <v>0</v>
      </c>
      <c r="K10" s="49">
        <f>IF('Receita 01'!L9="",0,'Receita 01'!L9)</f>
        <v>0</v>
      </c>
      <c r="L10" s="49">
        <f>IF('Receita 01'!M9="",0,'Receita 01'!M9)</f>
        <v>0</v>
      </c>
      <c r="M10" s="49">
        <f>IF('Receita 01'!N9="",0,'Receita 01'!N9)</f>
        <v>0</v>
      </c>
      <c r="N10" s="49">
        <f>IF('Receita 01'!O9="",0,'Receita 01'!O9)</f>
        <v>0</v>
      </c>
      <c r="O10" s="55">
        <f>SUM(C10:N10)</f>
        <v>0</v>
      </c>
      <c r="Q10" s="275">
        <v>6</v>
      </c>
      <c r="R10" s="276">
        <f>IF(ICMS!J13="",0,ICMS!J13)</f>
        <v>0.05</v>
      </c>
      <c r="S10" s="270">
        <f>IFERROR(Bases!D20*$R10,0)</f>
        <v>0</v>
      </c>
      <c r="T10" s="270">
        <f>IFERROR(Bases!E20*$R10,0)</f>
        <v>0</v>
      </c>
      <c r="U10" s="270">
        <f>IFERROR(Bases!F20*$R10,0)</f>
        <v>0</v>
      </c>
      <c r="V10" s="270">
        <f>IFERROR(Bases!G20*$R10,0)</f>
        <v>0</v>
      </c>
      <c r="W10" s="270">
        <f>IFERROR(Bases!H20*$R10,0)</f>
        <v>0</v>
      </c>
      <c r="X10" s="270">
        <f>IFERROR(Bases!I20*$R10,0)</f>
        <v>0</v>
      </c>
      <c r="Y10" s="270">
        <f>IFERROR(Bases!J20*$R10,0)</f>
        <v>0</v>
      </c>
      <c r="Z10" s="270">
        <f>IFERROR(Bases!K20*$R10,0)</f>
        <v>0</v>
      </c>
      <c r="AA10" s="270">
        <f>IFERROR(Bases!L20*$R10,0)</f>
        <v>0</v>
      </c>
      <c r="AB10" s="270">
        <f>IFERROR(Bases!M20*$R10,0)</f>
        <v>0</v>
      </c>
      <c r="AC10" s="270">
        <f>IFERROR(Bases!N20*$R10,0)</f>
        <v>0</v>
      </c>
      <c r="AD10" s="270">
        <f>IFERROR(Bases!O20*$R10,0)</f>
        <v>0</v>
      </c>
      <c r="AE10" s="271">
        <f t="shared" si="0"/>
        <v>0</v>
      </c>
    </row>
    <row r="11" spans="2:31" ht="21.95" customHeight="1" x14ac:dyDescent="0.25">
      <c r="B11" s="52" t="s">
        <v>83</v>
      </c>
      <c r="C11" s="53">
        <f>SUM(C8:C10)</f>
        <v>100000</v>
      </c>
      <c r="D11" s="53">
        <f t="shared" ref="D11:N11" si="1">SUM(D8:D10)</f>
        <v>100000</v>
      </c>
      <c r="E11" s="53">
        <f t="shared" si="1"/>
        <v>100000</v>
      </c>
      <c r="F11" s="53">
        <f t="shared" si="1"/>
        <v>100000</v>
      </c>
      <c r="G11" s="53">
        <f t="shared" si="1"/>
        <v>100000</v>
      </c>
      <c r="H11" s="53">
        <f t="shared" si="1"/>
        <v>100000</v>
      </c>
      <c r="I11" s="53">
        <f t="shared" si="1"/>
        <v>100000</v>
      </c>
      <c r="J11" s="53">
        <f t="shared" si="1"/>
        <v>100000</v>
      </c>
      <c r="K11" s="53">
        <f t="shared" si="1"/>
        <v>100000</v>
      </c>
      <c r="L11" s="53">
        <f t="shared" si="1"/>
        <v>100000</v>
      </c>
      <c r="M11" s="53">
        <f t="shared" si="1"/>
        <v>100000</v>
      </c>
      <c r="N11" s="53">
        <f t="shared" si="1"/>
        <v>100000</v>
      </c>
      <c r="O11" s="53">
        <f>SUM(O8:O10)</f>
        <v>1200000</v>
      </c>
      <c r="Q11" s="275">
        <v>7</v>
      </c>
      <c r="R11" s="276">
        <f>IF(ICMS!J14="",0,ICMS!J14)</f>
        <v>0.04</v>
      </c>
      <c r="S11" s="270">
        <f>IFERROR(Bases!D21*$R11,0)</f>
        <v>0</v>
      </c>
      <c r="T11" s="270">
        <f>IFERROR(Bases!E21*$R11,0)</f>
        <v>0</v>
      </c>
      <c r="U11" s="270">
        <f>IFERROR(Bases!F21*$R11,0)</f>
        <v>0</v>
      </c>
      <c r="V11" s="270">
        <f>IFERROR(Bases!G21*$R11,0)</f>
        <v>0</v>
      </c>
      <c r="W11" s="270">
        <f>IFERROR(Bases!H21*$R11,0)</f>
        <v>0</v>
      </c>
      <c r="X11" s="270">
        <f>IFERROR(Bases!I21*$R11,0)</f>
        <v>0</v>
      </c>
      <c r="Y11" s="270">
        <f>IFERROR(Bases!J21*$R11,0)</f>
        <v>0</v>
      </c>
      <c r="Z11" s="270">
        <f>IFERROR(Bases!K21*$R11,0)</f>
        <v>0</v>
      </c>
      <c r="AA11" s="270">
        <f>IFERROR(Bases!L21*$R11,0)</f>
        <v>0</v>
      </c>
      <c r="AB11" s="270">
        <f>IFERROR(Bases!M21*$R11,0)</f>
        <v>0</v>
      </c>
      <c r="AC11" s="270">
        <f>IFERROR(Bases!N21*$R11,0)</f>
        <v>0</v>
      </c>
      <c r="AD11" s="270">
        <f>IFERROR(Bases!O21*$R11,0)</f>
        <v>0</v>
      </c>
      <c r="AE11" s="271">
        <f t="shared" si="0"/>
        <v>0</v>
      </c>
    </row>
    <row r="12" spans="2:31" ht="21.95" customHeight="1" x14ac:dyDescent="0.25">
      <c r="Q12" s="275">
        <v>8</v>
      </c>
      <c r="R12" s="276">
        <f>IF(ICMS!J15="",0,ICMS!J15)</f>
        <v>0.09</v>
      </c>
      <c r="S12" s="270">
        <f>IFERROR(Bases!D22*$R12,0)</f>
        <v>0</v>
      </c>
      <c r="T12" s="270">
        <f>IFERROR(Bases!E22*$R12,0)</f>
        <v>0</v>
      </c>
      <c r="U12" s="270">
        <f>IFERROR(Bases!F22*$R12,0)</f>
        <v>0</v>
      </c>
      <c r="V12" s="270">
        <f>IFERROR(Bases!G22*$R12,0)</f>
        <v>0</v>
      </c>
      <c r="W12" s="270">
        <f>IFERROR(Bases!H22*$R12,0)</f>
        <v>0</v>
      </c>
      <c r="X12" s="270">
        <f>IFERROR(Bases!I22*$R12,0)</f>
        <v>0</v>
      </c>
      <c r="Y12" s="270">
        <f>IFERROR(Bases!J22*$R12,0)</f>
        <v>0</v>
      </c>
      <c r="Z12" s="270">
        <f>IFERROR(Bases!K22*$R12,0)</f>
        <v>0</v>
      </c>
      <c r="AA12" s="270">
        <f>IFERROR(Bases!L22*$R12,0)</f>
        <v>0</v>
      </c>
      <c r="AB12" s="270">
        <f>IFERROR(Bases!M22*$R12,0)</f>
        <v>0</v>
      </c>
      <c r="AC12" s="270">
        <f>IFERROR(Bases!N22*$R12,0)</f>
        <v>0</v>
      </c>
      <c r="AD12" s="270">
        <f>IFERROR(Bases!O22*$R12,0)</f>
        <v>0</v>
      </c>
      <c r="AE12" s="271">
        <f t="shared" si="0"/>
        <v>0</v>
      </c>
    </row>
    <row r="13" spans="2:31" ht="21.95" customHeight="1" x14ac:dyDescent="0.25">
      <c r="B13" s="46" t="s">
        <v>41</v>
      </c>
      <c r="C13" s="49">
        <f>IF($D$2=1,C11*'Presumido T'!$J$16,IF($D$2=2,Bases!D10*'Presumido T'!$J$16))</f>
        <v>650</v>
      </c>
      <c r="D13" s="49">
        <f>IF($D$2=1,D11*'Presumido T'!$J$16,IF($D$2=2,Bases!E10*'Presumido T'!$J$16))</f>
        <v>650</v>
      </c>
      <c r="E13" s="49">
        <f>IF($D$2=1,E11*'Presumido T'!$J$16,IF($D$2=2,Bases!F10*'Presumido T'!$J$16))</f>
        <v>650</v>
      </c>
      <c r="F13" s="49">
        <f>IF($D$2=1,F11*'Presumido T'!$J$16,IF($D$2=2,Bases!G10*'Presumido T'!$J$16))</f>
        <v>650</v>
      </c>
      <c r="G13" s="49">
        <f>IF($D$2=1,G11*'Presumido T'!$J$16,IF($D$2=2,Bases!H10*'Presumido T'!$J$16))</f>
        <v>650</v>
      </c>
      <c r="H13" s="49">
        <f>IF($D$2=1,H11*'Presumido T'!$J$16,IF($D$2=2,Bases!I10*'Presumido T'!$J$16))</f>
        <v>650</v>
      </c>
      <c r="I13" s="49">
        <f>IF($D$2=1,I11*'Presumido T'!$J$16,IF($D$2=2,Bases!J10*'Presumido T'!$J$16))</f>
        <v>650</v>
      </c>
      <c r="J13" s="49">
        <f>IF($D$2=1,J11*'Presumido T'!$J$16,IF($D$2=2,Bases!K10*'Presumido T'!$J$16))</f>
        <v>650</v>
      </c>
      <c r="K13" s="49">
        <f>IF($D$2=1,K11*'Presumido T'!$J$16,IF($D$2=2,Bases!L10*'Presumido T'!$J$16))</f>
        <v>650</v>
      </c>
      <c r="L13" s="49">
        <f>IF($D$2=1,L11*'Presumido T'!$J$16,IF($D$2=2,Bases!M10*'Presumido T'!$J$16))</f>
        <v>650</v>
      </c>
      <c r="M13" s="49">
        <f>IF($D$2=1,M11*'Presumido T'!$J$16,IF($D$2=2,Bases!N10*'Presumido T'!$J$16))</f>
        <v>650</v>
      </c>
      <c r="N13" s="49">
        <f>IF($D$2=1,N11*'Presumido T'!$J$16,IF($D$2=2,Bases!O10*'Presumido T'!$J$16))</f>
        <v>650</v>
      </c>
      <c r="O13" s="54">
        <f>SUM(C13:N13)</f>
        <v>7800</v>
      </c>
      <c r="Q13" s="275">
        <v>9</v>
      </c>
      <c r="R13" s="276">
        <f>IF(ICMS!J16="",0,ICMS!J16)</f>
        <v>0.12</v>
      </c>
      <c r="S13" s="270">
        <f>IFERROR(Bases!D23*$R13,0)</f>
        <v>0</v>
      </c>
      <c r="T13" s="270">
        <f>IFERROR(Bases!E23*$R13,0)</f>
        <v>0</v>
      </c>
      <c r="U13" s="270">
        <f>IFERROR(Bases!F23*$R13,0)</f>
        <v>0</v>
      </c>
      <c r="V13" s="270">
        <f>IFERROR(Bases!G23*$R13,0)</f>
        <v>0</v>
      </c>
      <c r="W13" s="270">
        <f>IFERROR(Bases!H23*$R13,0)</f>
        <v>0</v>
      </c>
      <c r="X13" s="270">
        <f>IFERROR(Bases!I23*$R13,0)</f>
        <v>0</v>
      </c>
      <c r="Y13" s="270">
        <f>IFERROR(Bases!J23*$R13,0)</f>
        <v>0</v>
      </c>
      <c r="Z13" s="270">
        <f>IFERROR(Bases!K23*$R13,0)</f>
        <v>0</v>
      </c>
      <c r="AA13" s="270">
        <f>IFERROR(Bases!L23*$R13,0)</f>
        <v>0</v>
      </c>
      <c r="AB13" s="270">
        <f>IFERROR(Bases!M23*$R13,0)</f>
        <v>0</v>
      </c>
      <c r="AC13" s="270">
        <f>IFERROR(Bases!N23*$R13,0)</f>
        <v>0</v>
      </c>
      <c r="AD13" s="270">
        <f>IFERROR(Bases!O23*$R13,0)</f>
        <v>0</v>
      </c>
      <c r="AE13" s="271">
        <f t="shared" si="0"/>
        <v>0</v>
      </c>
    </row>
    <row r="14" spans="2:31" ht="21.95" customHeight="1" x14ac:dyDescent="0.25">
      <c r="B14" s="47" t="s">
        <v>42</v>
      </c>
      <c r="C14" s="49">
        <f>IF($D$2=1,C11*'Presumido T'!$J$17,IF($D$2=2,Bases!D10*'Presumido T'!$J$17))</f>
        <v>3000</v>
      </c>
      <c r="D14" s="49">
        <f>IF($D$2=1,D11*'Presumido T'!$J$17,IF($D$2=2,Bases!E10*'Presumido T'!$J$17))</f>
        <v>3000</v>
      </c>
      <c r="E14" s="49">
        <f>IF($D$2=1,E11*'Presumido T'!$J$17,IF($D$2=2,Bases!F10*'Presumido T'!$J$17))</f>
        <v>3000</v>
      </c>
      <c r="F14" s="49">
        <f>IF($D$2=1,F11*'Presumido T'!$J$17,IF($D$2=2,Bases!G10*'Presumido T'!$J$17))</f>
        <v>3000</v>
      </c>
      <c r="G14" s="49">
        <f>IF($D$2=1,G11*'Presumido T'!$J$17,IF($D$2=2,Bases!H10*'Presumido T'!$J$17))</f>
        <v>3000</v>
      </c>
      <c r="H14" s="49">
        <f>IF($D$2=1,H11*'Presumido T'!$J$17,IF($D$2=2,Bases!I10*'Presumido T'!$J$17))</f>
        <v>3000</v>
      </c>
      <c r="I14" s="49">
        <f>IF($D$2=1,I11*'Presumido T'!$J$17,IF($D$2=2,Bases!J10*'Presumido T'!$J$17))</f>
        <v>3000</v>
      </c>
      <c r="J14" s="49">
        <f>IF($D$2=1,J11*'Presumido T'!$J$17,IF($D$2=2,Bases!K10*'Presumido T'!$J$17))</f>
        <v>3000</v>
      </c>
      <c r="K14" s="49">
        <f>IF($D$2=1,K11*'Presumido T'!$J$17,IF($D$2=2,Bases!L10*'Presumido T'!$J$17))</f>
        <v>3000</v>
      </c>
      <c r="L14" s="49">
        <f>IF($D$2=1,L11*'Presumido T'!$J$17,IF($D$2=2,Bases!M10*'Presumido T'!$J$17))</f>
        <v>3000</v>
      </c>
      <c r="M14" s="49">
        <f>IF($D$2=1,M11*'Presumido T'!$J$17,IF($D$2=2,Bases!N10*'Presumido T'!$J$17))</f>
        <v>3000</v>
      </c>
      <c r="N14" s="49">
        <f>IF($D$2=1,N11*'Presumido T'!$J$17,IF($D$2=2,Bases!O10*'Presumido T'!$J$17))</f>
        <v>3000</v>
      </c>
      <c r="O14" s="55">
        <f>SUM(C14:N14)</f>
        <v>36000</v>
      </c>
      <c r="Q14" s="275">
        <v>10</v>
      </c>
      <c r="R14" s="276">
        <f>IF(ICMS!J17="",0,ICMS!J17)</f>
        <v>0.15</v>
      </c>
      <c r="S14" s="270">
        <f>IFERROR(Bases!D24*$R14,0)</f>
        <v>0</v>
      </c>
      <c r="T14" s="270">
        <f>IFERROR(Bases!E24*$R14,0)</f>
        <v>0</v>
      </c>
      <c r="U14" s="270">
        <f>IFERROR(Bases!F24*$R14,0)</f>
        <v>0</v>
      </c>
      <c r="V14" s="270">
        <f>IFERROR(Bases!G24*$R14,0)</f>
        <v>0</v>
      </c>
      <c r="W14" s="270">
        <f>IFERROR(Bases!H24*$R14,0)</f>
        <v>0</v>
      </c>
      <c r="X14" s="270">
        <f>IFERROR(Bases!I24*$R14,0)</f>
        <v>0</v>
      </c>
      <c r="Y14" s="270">
        <f>IFERROR(Bases!J24*$R14,0)</f>
        <v>0</v>
      </c>
      <c r="Z14" s="270">
        <f>IFERROR(Bases!K24*$R14,0)</f>
        <v>0</v>
      </c>
      <c r="AA14" s="270">
        <f>IFERROR(Bases!L24*$R14,0)</f>
        <v>0</v>
      </c>
      <c r="AB14" s="270">
        <f>IFERROR(Bases!M24*$R14,0)</f>
        <v>0</v>
      </c>
      <c r="AC14" s="270">
        <f>IFERROR(Bases!N24*$R14,0)</f>
        <v>0</v>
      </c>
      <c r="AD14" s="270">
        <f>IFERROR(Bases!O24*$R14,0)</f>
        <v>0</v>
      </c>
      <c r="AE14" s="271">
        <f t="shared" si="0"/>
        <v>0</v>
      </c>
    </row>
    <row r="15" spans="2:31" ht="21.95" customHeight="1" x14ac:dyDescent="0.25">
      <c r="B15" s="47" t="s">
        <v>43</v>
      </c>
      <c r="C15" s="50">
        <f>IF($D$2=1,SUM(C8:C9)*'Presumido T'!$J$18,IF($D$2=2,S15))</f>
        <v>12000</v>
      </c>
      <c r="D15" s="50">
        <f>IF($D$2=1,SUM(D8:D9)*'Presumido T'!$J$18,IF($D$2=2,T15))</f>
        <v>12000</v>
      </c>
      <c r="E15" s="50">
        <f>IF($D$2=1,SUM(E8:E9)*'Presumido T'!$J$18,IF($D$2=2,U15))</f>
        <v>12000</v>
      </c>
      <c r="F15" s="50">
        <f>IF($D$2=1,SUM(F8:F9)*'Presumido T'!$J$18,IF($D$2=2,V15))</f>
        <v>12000</v>
      </c>
      <c r="G15" s="50">
        <f>IF($D$2=1,SUM(G8:G9)*'Presumido T'!$J$18,IF($D$2=2,W15))</f>
        <v>12000</v>
      </c>
      <c r="H15" s="50">
        <f>IF($D$2=1,SUM(H8:H9)*'Presumido T'!$J$18,IF($D$2=2,X15))</f>
        <v>12000</v>
      </c>
      <c r="I15" s="50">
        <f>IF($D$2=1,SUM(I8:I9)*'Presumido T'!$J$18,IF($D$2=2,Y15))</f>
        <v>12000</v>
      </c>
      <c r="J15" s="50">
        <f>IF($D$2=1,SUM(J8:J9)*'Presumido T'!$J$18,IF($D$2=2,Z15))</f>
        <v>12000</v>
      </c>
      <c r="K15" s="50">
        <f>IF($D$2=1,SUM(K8:K9)*'Presumido T'!$J$18,IF($D$2=2,AA15))</f>
        <v>12000</v>
      </c>
      <c r="L15" s="50">
        <f>IF($D$2=1,SUM(L8:L9)*'Presumido T'!$J$18,IF($D$2=2,AB15))</f>
        <v>12000</v>
      </c>
      <c r="M15" s="50">
        <f>IF($D$2=1,SUM(M8:M9)*'Presumido T'!$J$18,IF($D$2=2,AC15))</f>
        <v>12000</v>
      </c>
      <c r="N15" s="50">
        <f>IF($D$2=1,SUM(N8:N9)*'Presumido T'!$J$18,IF($D$2=2,AD15))</f>
        <v>12000</v>
      </c>
      <c r="O15" s="55">
        <f>SUM(C15:N15)</f>
        <v>144000</v>
      </c>
      <c r="Q15" s="269" t="s">
        <v>302</v>
      </c>
      <c r="R15" s="269" t="s">
        <v>83</v>
      </c>
      <c r="S15" s="272">
        <f>SUM(S5:S14)</f>
        <v>0</v>
      </c>
      <c r="T15" s="272">
        <f t="shared" ref="T15:AD15" si="2">SUM(T5:T14)</f>
        <v>0</v>
      </c>
      <c r="U15" s="272">
        <f t="shared" si="2"/>
        <v>0</v>
      </c>
      <c r="V15" s="272">
        <f t="shared" si="2"/>
        <v>0</v>
      </c>
      <c r="W15" s="272">
        <f t="shared" si="2"/>
        <v>0</v>
      </c>
      <c r="X15" s="272">
        <f t="shared" si="2"/>
        <v>0</v>
      </c>
      <c r="Y15" s="272">
        <f t="shared" si="2"/>
        <v>0</v>
      </c>
      <c r="Z15" s="272">
        <f t="shared" si="2"/>
        <v>0</v>
      </c>
      <c r="AA15" s="272">
        <f t="shared" si="2"/>
        <v>0</v>
      </c>
      <c r="AB15" s="272">
        <f t="shared" si="2"/>
        <v>0</v>
      </c>
      <c r="AC15" s="272">
        <f t="shared" si="2"/>
        <v>0</v>
      </c>
      <c r="AD15" s="272">
        <f t="shared" si="2"/>
        <v>0</v>
      </c>
      <c r="AE15" s="272">
        <f>SUM(AE5:AE14)</f>
        <v>0</v>
      </c>
    </row>
    <row r="16" spans="2:31" ht="21.95" customHeight="1" x14ac:dyDescent="0.25">
      <c r="B16" s="47" t="s">
        <v>44</v>
      </c>
      <c r="C16" s="50">
        <f>IF($P$16=1,IF($E$2=1,S28,IF(C8="",0,IF('Presumido T'!$J$19=0,0,'Banco 01 (2)'!C8*'Presumido T'!$J$19))),0)</f>
        <v>0</v>
      </c>
      <c r="D16" s="50">
        <f>IF($P$16=1,IF($E$2=1,T28,IF(D8="",0,IF('Presumido T'!$J$19=0,0,'Banco 01 (2)'!D8*'Presumido T'!$J$19))),0)</f>
        <v>0</v>
      </c>
      <c r="E16" s="50">
        <f>IF($P$16=1,IF($E$2=1,U28,IF(E8="",0,IF('Presumido T'!$J$19=0,0,'Banco 01 (2)'!E8*'Presumido T'!$J$19))),0)</f>
        <v>0</v>
      </c>
      <c r="F16" s="50">
        <f>IF($P$16=1,IF($E$2=1,V28,IF(F8="",0,IF('Presumido T'!$J$19=0,0,'Banco 01 (2)'!F8*'Presumido T'!$J$19))),0)</f>
        <v>0</v>
      </c>
      <c r="G16" s="50">
        <f>IF($P$16=1,IF($E$2=1,W28,IF(G8="",0,IF('Presumido T'!$J$19=0,0,'Banco 01 (2)'!G8*'Presumido T'!$J$19))),0)</f>
        <v>0</v>
      </c>
      <c r="H16" s="50">
        <f>IF($P$16=1,IF($E$2=1,X28,IF(H8="",0,IF('Presumido T'!$J$19=0,0,'Banco 01 (2)'!H8*'Presumido T'!$J$19))),0)</f>
        <v>0</v>
      </c>
      <c r="I16" s="50">
        <f>IF($P$16=1,IF($E$2=1,Y28,IF(I8="",0,IF('Presumido T'!$J$19=0,0,'Banco 01 (2)'!I8*'Presumido T'!$J$19))),0)</f>
        <v>0</v>
      </c>
      <c r="J16" s="50">
        <f>IF($P$16=1,IF($E$2=1,Z28,IF(J8="",0,IF('Presumido T'!$J$19=0,0,'Banco 01 (2)'!J8*'Presumido T'!$J$19))),0)</f>
        <v>0</v>
      </c>
      <c r="K16" s="50">
        <f>IF($P$16=1,IF($E$2=1,AA28,IF(K8="",0,IF('Presumido T'!$J$19=0,0,'Banco 01 (2)'!K8*'Presumido T'!$J$19))),0)</f>
        <v>0</v>
      </c>
      <c r="L16" s="50">
        <f>IF($P$16=1,IF($E$2=1,AB28,IF(L8="",0,IF('Presumido T'!$J$19=0,0,'Banco 01 (2)'!L8*'Presumido T'!$J$19))),0)</f>
        <v>0</v>
      </c>
      <c r="M16" s="50">
        <f>IF($P$16=1,IF($E$2=1,AC28,IF(M8="",0,IF('Presumido T'!$J$19=0,0,'Banco 01 (2)'!M8*'Presumido T'!$J$19))),0)</f>
        <v>0</v>
      </c>
      <c r="N16" s="50">
        <f>IF($P$16=1,IF($E$2=1,AD28,IF(N8="",0,IF('Presumido T'!$J$19=0,0,'Banco 01 (2)'!N8*'Presumido T'!$J$19))),0)</f>
        <v>0</v>
      </c>
      <c r="O16" s="55">
        <f>SUM(C16:N16)</f>
        <v>0</v>
      </c>
      <c r="P16" s="12">
        <f>'Banco 01'!P16</f>
        <v>1</v>
      </c>
    </row>
    <row r="17" spans="2:31" ht="21.95" customHeight="1" x14ac:dyDescent="0.25">
      <c r="B17" s="48" t="s">
        <v>45</v>
      </c>
      <c r="C17" s="51">
        <f>IF($P$17=1,IF(C10="",0,IF('Presumido T'!$J$20=0,0,'Banco 01 (2)'!C10*'Presumido T'!$J$20)),0)</f>
        <v>0</v>
      </c>
      <c r="D17" s="51">
        <f>IF($P$17=1,IF(D10="",0,IF('Presumido T'!$J$20=0,0,'Banco 01 (2)'!D10*'Presumido T'!$J$20)),0)</f>
        <v>0</v>
      </c>
      <c r="E17" s="51">
        <f>IF($P$17=1,IF(E10="",0,IF('Presumido T'!$J$20=0,0,'Banco 01 (2)'!E10*'Presumido T'!$J$20)),0)</f>
        <v>0</v>
      </c>
      <c r="F17" s="51">
        <f>IF($P$17=1,IF(F10="",0,IF('Presumido T'!$J$20=0,0,'Banco 01 (2)'!F10*'Presumido T'!$J$20)),0)</f>
        <v>0</v>
      </c>
      <c r="G17" s="51">
        <f>IF($P$17=1,IF(G10="",0,IF('Presumido T'!$J$20=0,0,'Banco 01 (2)'!G10*'Presumido T'!$J$20)),0)</f>
        <v>0</v>
      </c>
      <c r="H17" s="51">
        <f>IF($P$17=1,IF(H10="",0,IF('Presumido T'!$J$20=0,0,'Banco 01 (2)'!H10*'Presumido T'!$J$20)),0)</f>
        <v>0</v>
      </c>
      <c r="I17" s="51">
        <f>IF($P$17=1,IF(I10="",0,IF('Presumido T'!$J$20=0,0,'Banco 01 (2)'!I10*'Presumido T'!$J$20)),0)</f>
        <v>0</v>
      </c>
      <c r="J17" s="51">
        <f>IF($P$17=1,IF(J10="",0,IF('Presumido T'!$J$20=0,0,'Banco 01 (2)'!J10*'Presumido T'!$J$20)),0)</f>
        <v>0</v>
      </c>
      <c r="K17" s="51">
        <f>IF($P$17=1,IF(K10="",0,IF('Presumido T'!$J$20=0,0,'Banco 01 (2)'!K10*'Presumido T'!$J$20)),0)</f>
        <v>0</v>
      </c>
      <c r="L17" s="51">
        <f>IF($P$17=1,IF(L10="",0,IF('Presumido T'!$J$20=0,0,'Banco 01 (2)'!L10*'Presumido T'!$J$20)),0)</f>
        <v>0</v>
      </c>
      <c r="M17" s="51">
        <f>IF($P$17=1,IF(M10="",0,IF('Presumido T'!$J$20=0,0,'Banco 01 (2)'!M10*'Presumido T'!$J$20)),0)</f>
        <v>0</v>
      </c>
      <c r="N17" s="51">
        <f>IF($P$17=1,IF(N10="",0,IF('Presumido T'!$J$20=0,0,'Banco 01 (2)'!N10*'Presumido T'!$J$20)),0)</f>
        <v>0</v>
      </c>
      <c r="O17" s="55">
        <f>SUM(C17:N17)</f>
        <v>0</v>
      </c>
      <c r="P17" s="12">
        <f>'Banco 01'!P17</f>
        <v>1</v>
      </c>
      <c r="Q17" s="269" t="s">
        <v>301</v>
      </c>
      <c r="R17" s="269" t="s">
        <v>16</v>
      </c>
      <c r="S17" s="269" t="s">
        <v>65</v>
      </c>
      <c r="T17" s="269" t="s">
        <v>66</v>
      </c>
      <c r="U17" s="269" t="s">
        <v>67</v>
      </c>
      <c r="V17" s="269" t="s">
        <v>68</v>
      </c>
      <c r="W17" s="269" t="s">
        <v>69</v>
      </c>
      <c r="X17" s="269" t="s">
        <v>70</v>
      </c>
      <c r="Y17" s="269" t="s">
        <v>71</v>
      </c>
      <c r="Z17" s="269" t="s">
        <v>72</v>
      </c>
      <c r="AA17" s="269" t="s">
        <v>73</v>
      </c>
      <c r="AB17" s="269" t="s">
        <v>74</v>
      </c>
      <c r="AC17" s="269" t="s">
        <v>75</v>
      </c>
      <c r="AD17" s="269" t="s">
        <v>76</v>
      </c>
      <c r="AE17" s="269" t="s">
        <v>83</v>
      </c>
    </row>
    <row r="18" spans="2:31" ht="21.95" customHeight="1" x14ac:dyDescent="0.25">
      <c r="B18" s="52" t="s">
        <v>83</v>
      </c>
      <c r="C18" s="53">
        <f>SUM(C13:C17)</f>
        <v>15650</v>
      </c>
      <c r="D18" s="53">
        <f t="shared" ref="D18:M18" si="3">SUM(D13:D17)</f>
        <v>15650</v>
      </c>
      <c r="E18" s="53">
        <f t="shared" si="3"/>
        <v>15650</v>
      </c>
      <c r="F18" s="53">
        <f t="shared" si="3"/>
        <v>15650</v>
      </c>
      <c r="G18" s="53">
        <f t="shared" si="3"/>
        <v>15650</v>
      </c>
      <c r="H18" s="53">
        <f t="shared" si="3"/>
        <v>15650</v>
      </c>
      <c r="I18" s="53">
        <f t="shared" si="3"/>
        <v>15650</v>
      </c>
      <c r="J18" s="53">
        <f t="shared" si="3"/>
        <v>15650</v>
      </c>
      <c r="K18" s="53">
        <f t="shared" si="3"/>
        <v>15650</v>
      </c>
      <c r="L18" s="53">
        <f t="shared" si="3"/>
        <v>15650</v>
      </c>
      <c r="M18" s="53">
        <f t="shared" si="3"/>
        <v>15650</v>
      </c>
      <c r="N18" s="53">
        <f>SUM(N13:N17)</f>
        <v>15650</v>
      </c>
      <c r="O18" s="53">
        <f>SUM(O13:O17)</f>
        <v>187800</v>
      </c>
      <c r="Q18" s="273">
        <v>1</v>
      </c>
      <c r="R18" s="274">
        <f>IF(IPI!J8="","",IPI!J8)</f>
        <v>0.04</v>
      </c>
      <c r="S18" s="270">
        <f>IFERROR(Bases!D29*$R18,0)</f>
        <v>0</v>
      </c>
      <c r="T18" s="270">
        <f>IFERROR(Bases!E29*$R18,0)</f>
        <v>0</v>
      </c>
      <c r="U18" s="270">
        <f>IFERROR(Bases!F29*$R18,0)</f>
        <v>0</v>
      </c>
      <c r="V18" s="270">
        <f>IFERROR(Bases!G29*$R18,0)</f>
        <v>0</v>
      </c>
      <c r="W18" s="270">
        <f>IFERROR(Bases!H29*$R18,0)</f>
        <v>0</v>
      </c>
      <c r="X18" s="270">
        <f>IFERROR(Bases!I29*$R18,0)</f>
        <v>0</v>
      </c>
      <c r="Y18" s="270">
        <f>IFERROR(Bases!J29*$R18,0)</f>
        <v>0</v>
      </c>
      <c r="Z18" s="270">
        <f>IFERROR(Bases!K29*$R18,0)</f>
        <v>0</v>
      </c>
      <c r="AA18" s="270">
        <f>IFERROR(Bases!L29*$R18,0)</f>
        <v>0</v>
      </c>
      <c r="AB18" s="270">
        <f>IFERROR(Bases!M29*$R18,0)</f>
        <v>0</v>
      </c>
      <c r="AC18" s="270">
        <f>IFERROR(Bases!N29*$R18,0)</f>
        <v>0</v>
      </c>
      <c r="AD18" s="270">
        <f>IFERROR(Bases!O29*$R18,0)</f>
        <v>0</v>
      </c>
      <c r="AE18" s="271">
        <f>SUM(S18:AD18)</f>
        <v>0</v>
      </c>
    </row>
    <row r="19" spans="2:31" ht="21.95" customHeight="1" x14ac:dyDescent="0.25">
      <c r="Q19" s="273">
        <v>2</v>
      </c>
      <c r="R19" s="274">
        <f>IF(IPI!J9="","",IPI!J9)</f>
        <v>0.05</v>
      </c>
      <c r="S19" s="270">
        <f>IFERROR(Bases!D30*$R19,0)</f>
        <v>0</v>
      </c>
      <c r="T19" s="270">
        <f>IFERROR(Bases!E30*$R19,0)</f>
        <v>0</v>
      </c>
      <c r="U19" s="270">
        <f>IFERROR(Bases!F30*$R19,0)</f>
        <v>0</v>
      </c>
      <c r="V19" s="270">
        <f>IFERROR(Bases!G30*$R19,0)</f>
        <v>0</v>
      </c>
      <c r="W19" s="270">
        <f>IFERROR(Bases!H30*$R19,0)</f>
        <v>0</v>
      </c>
      <c r="X19" s="270">
        <f>IFERROR(Bases!I30*$R19,0)</f>
        <v>0</v>
      </c>
      <c r="Y19" s="270">
        <f>IFERROR(Bases!J30*$R19,0)</f>
        <v>0</v>
      </c>
      <c r="Z19" s="270">
        <f>IFERROR(Bases!K30*$R19,0)</f>
        <v>0</v>
      </c>
      <c r="AA19" s="270">
        <f>IFERROR(Bases!L30*$R19,0)</f>
        <v>0</v>
      </c>
      <c r="AB19" s="270">
        <f>IFERROR(Bases!M30*$R19,0)</f>
        <v>0</v>
      </c>
      <c r="AC19" s="270">
        <f>IFERROR(Bases!N30*$R19,0)</f>
        <v>0</v>
      </c>
      <c r="AD19" s="270">
        <f>IFERROR(Bases!O30*$R19,0)</f>
        <v>0</v>
      </c>
      <c r="AE19" s="271">
        <f t="shared" ref="AE19:AE27" si="4">SUM(S19:AD19)</f>
        <v>0</v>
      </c>
    </row>
    <row r="20" spans="2:31" ht="21.95" customHeight="1" x14ac:dyDescent="0.25">
      <c r="B20" s="44" t="s">
        <v>104</v>
      </c>
      <c r="Q20" s="273">
        <v>3</v>
      </c>
      <c r="R20" s="274">
        <f>IF(IPI!J10="","",IPI!J10)</f>
        <v>0.06</v>
      </c>
      <c r="S20" s="270">
        <f>IFERROR(Bases!D31*$R20,0)</f>
        <v>0</v>
      </c>
      <c r="T20" s="270">
        <f>IFERROR(Bases!E31*$R20,0)</f>
        <v>0</v>
      </c>
      <c r="U20" s="270">
        <f>IFERROR(Bases!F31*$R20,0)</f>
        <v>0</v>
      </c>
      <c r="V20" s="270">
        <f>IFERROR(Bases!G31*$R20,0)</f>
        <v>0</v>
      </c>
      <c r="W20" s="270">
        <f>IFERROR(Bases!H31*$R20,0)</f>
        <v>0</v>
      </c>
      <c r="X20" s="270">
        <f>IFERROR(Bases!I31*$R20,0)</f>
        <v>0</v>
      </c>
      <c r="Y20" s="270">
        <f>IFERROR(Bases!J31*$R20,0)</f>
        <v>0</v>
      </c>
      <c r="Z20" s="270">
        <f>IFERROR(Bases!K31*$R20,0)</f>
        <v>0</v>
      </c>
      <c r="AA20" s="270">
        <f>IFERROR(Bases!L31*$R20,0)</f>
        <v>0</v>
      </c>
      <c r="AB20" s="270">
        <f>IFERROR(Bases!M31*$R20,0)</f>
        <v>0</v>
      </c>
      <c r="AC20" s="270">
        <f>IFERROR(Bases!N31*$R20,0)</f>
        <v>0</v>
      </c>
      <c r="AD20" s="270">
        <f>IFERROR(Bases!O31*$R20,0)</f>
        <v>0</v>
      </c>
      <c r="AE20" s="271">
        <f t="shared" si="4"/>
        <v>0</v>
      </c>
    </row>
    <row r="21" spans="2:31" ht="21.95" customHeight="1" x14ac:dyDescent="0.25">
      <c r="Q21" s="273">
        <v>4</v>
      </c>
      <c r="R21" s="274">
        <f>IF(IPI!J11="","",IPI!J11)</f>
        <v>7.0000000000000007E-2</v>
      </c>
      <c r="S21" s="270">
        <f>IFERROR(Bases!D32*$R21,0)</f>
        <v>0</v>
      </c>
      <c r="T21" s="270">
        <f>IFERROR(Bases!E32*$R21,0)</f>
        <v>0</v>
      </c>
      <c r="U21" s="270">
        <f>IFERROR(Bases!F32*$R21,0)</f>
        <v>0</v>
      </c>
      <c r="V21" s="270">
        <f>IFERROR(Bases!G32*$R21,0)</f>
        <v>0</v>
      </c>
      <c r="W21" s="270">
        <f>IFERROR(Bases!H32*$R21,0)</f>
        <v>0</v>
      </c>
      <c r="X21" s="270">
        <f>IFERROR(Bases!I32*$R21,0)</f>
        <v>0</v>
      </c>
      <c r="Y21" s="270">
        <f>IFERROR(Bases!J32*$R21,0)</f>
        <v>0</v>
      </c>
      <c r="Z21" s="270">
        <f>IFERROR(Bases!K32*$R21,0)</f>
        <v>0</v>
      </c>
      <c r="AA21" s="270">
        <f>IFERROR(Bases!L32*$R21,0)</f>
        <v>0</v>
      </c>
      <c r="AB21" s="270">
        <f>IFERROR(Bases!M32*$R21,0)</f>
        <v>0</v>
      </c>
      <c r="AC21" s="270">
        <f>IFERROR(Bases!N32*$R21,0)</f>
        <v>0</v>
      </c>
      <c r="AD21" s="270">
        <f>IFERROR(Bases!O32*$R21,0)</f>
        <v>0</v>
      </c>
      <c r="AE21" s="271">
        <f t="shared" si="4"/>
        <v>0</v>
      </c>
    </row>
    <row r="22" spans="2:31" ht="21.95" customHeight="1" x14ac:dyDescent="0.25">
      <c r="B22" s="46" t="s">
        <v>48</v>
      </c>
      <c r="C22" s="49">
        <f>IF('Receita 02'!D7="",0,'Receita 02'!D7)</f>
        <v>0</v>
      </c>
      <c r="D22" s="49">
        <f>IF('Receita 02'!E7="",0,'Receita 02'!E7)</f>
        <v>0</v>
      </c>
      <c r="E22" s="49">
        <f>IF('Receita 02'!F7="",0,'Receita 02'!F7)</f>
        <v>0</v>
      </c>
      <c r="F22" s="49">
        <f>IF('Receita 02'!G7="",0,'Receita 02'!G7)</f>
        <v>0</v>
      </c>
      <c r="G22" s="49">
        <f>IF('Receita 02'!H7="",0,'Receita 02'!H7)</f>
        <v>0</v>
      </c>
      <c r="H22" s="49">
        <f>IF('Receita 02'!I7="",0,'Receita 02'!I7)</f>
        <v>0</v>
      </c>
      <c r="I22" s="49">
        <f>IF('Receita 02'!J7="",0,'Receita 02'!J7)</f>
        <v>0</v>
      </c>
      <c r="J22" s="49">
        <f>IF('Receita 02'!K7="",0,'Receita 02'!K7)</f>
        <v>0</v>
      </c>
      <c r="K22" s="49">
        <f>IF('Receita 02'!L7="",0,'Receita 02'!L7)</f>
        <v>0</v>
      </c>
      <c r="L22" s="49">
        <f>IF('Receita 02'!M7="",0,'Receita 02'!M7)</f>
        <v>0</v>
      </c>
      <c r="M22" s="49">
        <f>IF('Receita 02'!N7="",0,'Receita 02'!N7)</f>
        <v>0</v>
      </c>
      <c r="N22" s="49">
        <f>IF('Receita 02'!O7="",0,'Receita 02'!O7)</f>
        <v>0</v>
      </c>
      <c r="O22" s="54">
        <f>SUM(C22:N22)</f>
        <v>0</v>
      </c>
      <c r="Q22" s="273">
        <v>5</v>
      </c>
      <c r="R22" s="274">
        <f>IF(IPI!J12="","",IPI!J12)</f>
        <v>0.08</v>
      </c>
      <c r="S22" s="270">
        <f>IFERROR(Bases!D33*$R22,0)</f>
        <v>0</v>
      </c>
      <c r="T22" s="270">
        <f>IFERROR(Bases!E33*$R22,0)</f>
        <v>0</v>
      </c>
      <c r="U22" s="270">
        <f>IFERROR(Bases!F33*$R22,0)</f>
        <v>0</v>
      </c>
      <c r="V22" s="270">
        <f>IFERROR(Bases!G33*$R22,0)</f>
        <v>0</v>
      </c>
      <c r="W22" s="270">
        <f>IFERROR(Bases!H33*$R22,0)</f>
        <v>0</v>
      </c>
      <c r="X22" s="270">
        <f>IFERROR(Bases!I33*$R22,0)</f>
        <v>0</v>
      </c>
      <c r="Y22" s="270">
        <f>IFERROR(Bases!J33*$R22,0)</f>
        <v>0</v>
      </c>
      <c r="Z22" s="270">
        <f>IFERROR(Bases!K33*$R22,0)</f>
        <v>0</v>
      </c>
      <c r="AA22" s="270">
        <f>IFERROR(Bases!L33*$R22,0)</f>
        <v>0</v>
      </c>
      <c r="AB22" s="270">
        <f>IFERROR(Bases!M33*$R22,0)</f>
        <v>0</v>
      </c>
      <c r="AC22" s="270">
        <f>IFERROR(Bases!N33*$R22,0)</f>
        <v>0</v>
      </c>
      <c r="AD22" s="270">
        <f>IFERROR(Bases!O33*$R22,0)</f>
        <v>0</v>
      </c>
      <c r="AE22" s="271">
        <f t="shared" si="4"/>
        <v>0</v>
      </c>
    </row>
    <row r="23" spans="2:31" ht="21.95" customHeight="1" x14ac:dyDescent="0.25">
      <c r="B23" s="47" t="s">
        <v>50</v>
      </c>
      <c r="C23" s="49">
        <f>IF('Receita 02'!D8="",0,'Receita 02'!D8)</f>
        <v>0</v>
      </c>
      <c r="D23" s="49">
        <f>IF('Receita 02'!E8="",0,'Receita 02'!E8)</f>
        <v>0</v>
      </c>
      <c r="E23" s="49">
        <f>IF('Receita 02'!F8="",0,'Receita 02'!F8)</f>
        <v>0</v>
      </c>
      <c r="F23" s="49">
        <f>IF('Receita 02'!G8="",0,'Receita 02'!G8)</f>
        <v>0</v>
      </c>
      <c r="G23" s="49">
        <f>IF('Receita 02'!H8="",0,'Receita 02'!H8)</f>
        <v>0</v>
      </c>
      <c r="H23" s="49">
        <f>IF('Receita 02'!I8="",0,'Receita 02'!I8)</f>
        <v>0</v>
      </c>
      <c r="I23" s="49">
        <f>IF('Receita 02'!J8="",0,'Receita 02'!J8)</f>
        <v>0</v>
      </c>
      <c r="J23" s="49">
        <f>IF('Receita 02'!K8="",0,'Receita 02'!K8)</f>
        <v>0</v>
      </c>
      <c r="K23" s="49">
        <f>IF('Receita 02'!L8="",0,'Receita 02'!L8)</f>
        <v>0</v>
      </c>
      <c r="L23" s="49">
        <f>IF('Receita 02'!M8="",0,'Receita 02'!M8)</f>
        <v>0</v>
      </c>
      <c r="M23" s="49">
        <f>IF('Receita 02'!N8="",0,'Receita 02'!N8)</f>
        <v>0</v>
      </c>
      <c r="N23" s="49">
        <f>IF('Receita 02'!O8="",0,'Receita 02'!O8)</f>
        <v>0</v>
      </c>
      <c r="O23" s="55">
        <f>SUM(C23:N23)</f>
        <v>0</v>
      </c>
      <c r="Q23" s="273">
        <v>6</v>
      </c>
      <c r="R23" s="274">
        <f>IF(IPI!J13="","",IPI!J13)</f>
        <v>0.09</v>
      </c>
      <c r="S23" s="270">
        <f>IFERROR(Bases!D34*$R23,0)</f>
        <v>0</v>
      </c>
      <c r="T23" s="270">
        <f>IFERROR(Bases!E34*$R23,0)</f>
        <v>0</v>
      </c>
      <c r="U23" s="270">
        <f>IFERROR(Bases!F34*$R23,0)</f>
        <v>0</v>
      </c>
      <c r="V23" s="270">
        <f>IFERROR(Bases!G34*$R23,0)</f>
        <v>0</v>
      </c>
      <c r="W23" s="270">
        <f>IFERROR(Bases!H34*$R23,0)</f>
        <v>0</v>
      </c>
      <c r="X23" s="270">
        <f>IFERROR(Bases!I34*$R23,0)</f>
        <v>0</v>
      </c>
      <c r="Y23" s="270">
        <f>IFERROR(Bases!J34*$R23,0)</f>
        <v>0</v>
      </c>
      <c r="Z23" s="270">
        <f>IFERROR(Bases!K34*$R23,0)</f>
        <v>0</v>
      </c>
      <c r="AA23" s="270">
        <f>IFERROR(Bases!L34*$R23,0)</f>
        <v>0</v>
      </c>
      <c r="AB23" s="270">
        <f>IFERROR(Bases!M34*$R23,0)</f>
        <v>0</v>
      </c>
      <c r="AC23" s="270">
        <f>IFERROR(Bases!N34*$R23,0)</f>
        <v>0</v>
      </c>
      <c r="AD23" s="270">
        <f>IFERROR(Bases!O34*$R23,0)</f>
        <v>0</v>
      </c>
      <c r="AE23" s="271">
        <f t="shared" si="4"/>
        <v>0</v>
      </c>
    </row>
    <row r="24" spans="2:31" ht="21.95" customHeight="1" x14ac:dyDescent="0.25">
      <c r="B24" s="48" t="s">
        <v>51</v>
      </c>
      <c r="C24" s="49">
        <f>IF('Receita 02'!D9="",0,'Receita 02'!D9)</f>
        <v>0</v>
      </c>
      <c r="D24" s="49">
        <f>IF('Receita 02'!E9="",0,'Receita 02'!E9)</f>
        <v>0</v>
      </c>
      <c r="E24" s="49">
        <f>IF('Receita 02'!F9="",0,'Receita 02'!F9)</f>
        <v>0</v>
      </c>
      <c r="F24" s="49">
        <f>IF('Receita 02'!G9="",0,'Receita 02'!G9)</f>
        <v>0</v>
      </c>
      <c r="G24" s="49">
        <f>IF('Receita 02'!H9="",0,'Receita 02'!H9)</f>
        <v>0</v>
      </c>
      <c r="H24" s="49">
        <f>IF('Receita 02'!I9="",0,'Receita 02'!I9)</f>
        <v>0</v>
      </c>
      <c r="I24" s="49">
        <f>IF('Receita 02'!J9="",0,'Receita 02'!J9)</f>
        <v>0</v>
      </c>
      <c r="J24" s="49">
        <f>IF('Receita 02'!K9="",0,'Receita 02'!K9)</f>
        <v>0</v>
      </c>
      <c r="K24" s="49">
        <f>IF('Receita 02'!L9="",0,'Receita 02'!L9)</f>
        <v>0</v>
      </c>
      <c r="L24" s="49">
        <f>IF('Receita 02'!M9="",0,'Receita 02'!M9)</f>
        <v>0</v>
      </c>
      <c r="M24" s="49">
        <f>IF('Receita 02'!N9="",0,'Receita 02'!N9)</f>
        <v>0</v>
      </c>
      <c r="N24" s="49">
        <f>IF('Receita 02'!O9="",0,'Receita 02'!O9)</f>
        <v>0</v>
      </c>
      <c r="O24" s="55">
        <f>SUM(C24:N24)</f>
        <v>0</v>
      </c>
      <c r="Q24" s="273">
        <v>7</v>
      </c>
      <c r="R24" s="274">
        <f>IF(IPI!J14="","",IPI!J14)</f>
        <v>0.1</v>
      </c>
      <c r="S24" s="270">
        <f>IFERROR(Bases!D35*$R24,0)</f>
        <v>0</v>
      </c>
      <c r="T24" s="270">
        <f>IFERROR(Bases!E35*$R24,0)</f>
        <v>0</v>
      </c>
      <c r="U24" s="270">
        <f>IFERROR(Bases!F35*$R24,0)</f>
        <v>0</v>
      </c>
      <c r="V24" s="270">
        <f>IFERROR(Bases!G35*$R24,0)</f>
        <v>0</v>
      </c>
      <c r="W24" s="270">
        <f>IFERROR(Bases!H35*$R24,0)</f>
        <v>0</v>
      </c>
      <c r="X24" s="270">
        <f>IFERROR(Bases!I35*$R24,0)</f>
        <v>0</v>
      </c>
      <c r="Y24" s="270">
        <f>IFERROR(Bases!J35*$R24,0)</f>
        <v>0</v>
      </c>
      <c r="Z24" s="270">
        <f>IFERROR(Bases!K35*$R24,0)</f>
        <v>0</v>
      </c>
      <c r="AA24" s="270">
        <f>IFERROR(Bases!L35*$R24,0)</f>
        <v>0</v>
      </c>
      <c r="AB24" s="270">
        <f>IFERROR(Bases!M35*$R24,0)</f>
        <v>0</v>
      </c>
      <c r="AC24" s="270">
        <f>IFERROR(Bases!N35*$R24,0)</f>
        <v>0</v>
      </c>
      <c r="AD24" s="270">
        <f>IFERROR(Bases!O35*$R24,0)</f>
        <v>0</v>
      </c>
      <c r="AE24" s="271">
        <f t="shared" si="4"/>
        <v>0</v>
      </c>
    </row>
    <row r="25" spans="2:31" ht="21.95" customHeight="1" x14ac:dyDescent="0.25">
      <c r="B25" s="52" t="s">
        <v>83</v>
      </c>
      <c r="C25" s="53">
        <f>SUM(C22:C24)</f>
        <v>0</v>
      </c>
      <c r="D25" s="53">
        <f t="shared" ref="D25:N25" si="5">SUM(D22:D24)</f>
        <v>0</v>
      </c>
      <c r="E25" s="53">
        <f t="shared" si="5"/>
        <v>0</v>
      </c>
      <c r="F25" s="53">
        <f t="shared" si="5"/>
        <v>0</v>
      </c>
      <c r="G25" s="53">
        <f t="shared" si="5"/>
        <v>0</v>
      </c>
      <c r="H25" s="53">
        <f t="shared" si="5"/>
        <v>0</v>
      </c>
      <c r="I25" s="53">
        <f t="shared" si="5"/>
        <v>0</v>
      </c>
      <c r="J25" s="53">
        <f t="shared" si="5"/>
        <v>0</v>
      </c>
      <c r="K25" s="53">
        <f t="shared" si="5"/>
        <v>0</v>
      </c>
      <c r="L25" s="53">
        <f t="shared" si="5"/>
        <v>0</v>
      </c>
      <c r="M25" s="53">
        <f t="shared" si="5"/>
        <v>0</v>
      </c>
      <c r="N25" s="53">
        <f t="shared" si="5"/>
        <v>0</v>
      </c>
      <c r="O25" s="53">
        <f>SUM(O22:O24)</f>
        <v>0</v>
      </c>
      <c r="Q25" s="273">
        <v>8</v>
      </c>
      <c r="R25" s="274">
        <f>IF(IPI!J15="","",IPI!J15)</f>
        <v>0.11</v>
      </c>
      <c r="S25" s="270">
        <f>IFERROR(Bases!D36*$R25,0)</f>
        <v>0</v>
      </c>
      <c r="T25" s="270">
        <f>IFERROR(Bases!E36*$R25,0)</f>
        <v>0</v>
      </c>
      <c r="U25" s="270">
        <f>IFERROR(Bases!F36*$R25,0)</f>
        <v>0</v>
      </c>
      <c r="V25" s="270">
        <f>IFERROR(Bases!G36*$R25,0)</f>
        <v>0</v>
      </c>
      <c r="W25" s="270">
        <f>IFERROR(Bases!H36*$R25,0)</f>
        <v>0</v>
      </c>
      <c r="X25" s="270">
        <f>IFERROR(Bases!I36*$R25,0)</f>
        <v>0</v>
      </c>
      <c r="Y25" s="270">
        <f>IFERROR(Bases!J36*$R25,0)</f>
        <v>0</v>
      </c>
      <c r="Z25" s="270">
        <f>IFERROR(Bases!K36*$R25,0)</f>
        <v>0</v>
      </c>
      <c r="AA25" s="270">
        <f>IFERROR(Bases!L36*$R25,0)</f>
        <v>0</v>
      </c>
      <c r="AB25" s="270">
        <f>IFERROR(Bases!M36*$R25,0)</f>
        <v>0</v>
      </c>
      <c r="AC25" s="270">
        <f>IFERROR(Bases!N36*$R25,0)</f>
        <v>0</v>
      </c>
      <c r="AD25" s="270">
        <f>IFERROR(Bases!O36*$R25,0)</f>
        <v>0</v>
      </c>
      <c r="AE25" s="271">
        <f t="shared" si="4"/>
        <v>0</v>
      </c>
    </row>
    <row r="26" spans="2:31" ht="21.95" customHeight="1" x14ac:dyDescent="0.25">
      <c r="Q26" s="273">
        <v>9</v>
      </c>
      <c r="R26" s="274">
        <f>IF(IPI!J16="","",IPI!J16)</f>
        <v>0.12</v>
      </c>
      <c r="S26" s="270">
        <f>IFERROR(Bases!D37*$R26,0)</f>
        <v>0</v>
      </c>
      <c r="T26" s="270">
        <f>IFERROR(Bases!E37*$R26,0)</f>
        <v>0</v>
      </c>
      <c r="U26" s="270">
        <f>IFERROR(Bases!F37*$R26,0)</f>
        <v>0</v>
      </c>
      <c r="V26" s="270">
        <f>IFERROR(Bases!G37*$R26,0)</f>
        <v>0</v>
      </c>
      <c r="W26" s="270">
        <f>IFERROR(Bases!H37*$R26,0)</f>
        <v>0</v>
      </c>
      <c r="X26" s="270">
        <f>IFERROR(Bases!I37*$R26,0)</f>
        <v>0</v>
      </c>
      <c r="Y26" s="270">
        <f>IFERROR(Bases!J37*$R26,0)</f>
        <v>0</v>
      </c>
      <c r="Z26" s="270">
        <f>IFERROR(Bases!K37*$R26,0)</f>
        <v>0</v>
      </c>
      <c r="AA26" s="270">
        <f>IFERROR(Bases!L37*$R26,0)</f>
        <v>0</v>
      </c>
      <c r="AB26" s="270">
        <f>IFERROR(Bases!M37*$R26,0)</f>
        <v>0</v>
      </c>
      <c r="AC26" s="270">
        <f>IFERROR(Bases!N37*$R26,0)</f>
        <v>0</v>
      </c>
      <c r="AD26" s="270">
        <f>IFERROR(Bases!O37*$R26,0)</f>
        <v>0</v>
      </c>
      <c r="AE26" s="271">
        <f t="shared" si="4"/>
        <v>0</v>
      </c>
    </row>
    <row r="27" spans="2:31" ht="21.95" customHeight="1" x14ac:dyDescent="0.25">
      <c r="B27" s="46" t="s">
        <v>41</v>
      </c>
      <c r="C27" s="49">
        <f>IF(C25=0,0,IF('Presumido T'!$J$16=0,0,'Banco 01 (2)'!C25*'Presumido T'!$J$16))</f>
        <v>0</v>
      </c>
      <c r="D27" s="49">
        <f>IF(D25=0,0,IF('Presumido T'!$J$16=0,0,'Banco 01 (2)'!D25*'Presumido T'!$J$16))</f>
        <v>0</v>
      </c>
      <c r="E27" s="49">
        <f>IF(E25=0,0,IF('Presumido T'!$J$16=0,0,'Banco 01 (2)'!E25*'Presumido T'!$J$16))</f>
        <v>0</v>
      </c>
      <c r="F27" s="49">
        <f>IF(F25=0,0,IF('Presumido T'!$J$16=0,0,'Banco 01 (2)'!F25*'Presumido T'!$J$16))</f>
        <v>0</v>
      </c>
      <c r="G27" s="49">
        <f>IF(G25=0,0,IF('Presumido T'!$J$16=0,0,'Banco 01 (2)'!G25*'Presumido T'!$J$16))</f>
        <v>0</v>
      </c>
      <c r="H27" s="49">
        <f>IF(H25=0,0,IF('Presumido T'!$J$16=0,0,'Banco 01 (2)'!H25*'Presumido T'!$J$16))</f>
        <v>0</v>
      </c>
      <c r="I27" s="49">
        <f>IF(I25=0,0,IF('Presumido T'!$J$16=0,0,'Banco 01 (2)'!I25*'Presumido T'!$J$16))</f>
        <v>0</v>
      </c>
      <c r="J27" s="49">
        <f>IF(J25=0,0,IF('Presumido T'!$J$16=0,0,'Banco 01 (2)'!J25*'Presumido T'!$J$16))</f>
        <v>0</v>
      </c>
      <c r="K27" s="49">
        <f>IF(K25=0,0,IF('Presumido T'!$J$16=0,0,'Banco 01 (2)'!K25*'Presumido T'!$J$16))</f>
        <v>0</v>
      </c>
      <c r="L27" s="49">
        <f>IF(L25=0,0,IF('Presumido T'!$J$16=0,0,'Banco 01 (2)'!L25*'Presumido T'!$J$16))</f>
        <v>0</v>
      </c>
      <c r="M27" s="49">
        <f>IF(M25=0,0,IF('Presumido T'!$J$16=0,0,'Banco 01 (2)'!M25*'Presumido T'!$J$16))</f>
        <v>0</v>
      </c>
      <c r="N27" s="49">
        <f>IF(N25=0,0,IF('Presumido T'!$J$16=0,0,'Banco 01 (2)'!N25*'Presumido T'!$J$16))</f>
        <v>0</v>
      </c>
      <c r="O27" s="54">
        <f>SUM(C27:N27)</f>
        <v>0</v>
      </c>
      <c r="Q27" s="273">
        <v>10</v>
      </c>
      <c r="R27" s="274">
        <f>IF(IPI!J17="","",IPI!J17)</f>
        <v>0.15</v>
      </c>
      <c r="S27" s="270">
        <f>IFERROR(Bases!D38*$R27,0)</f>
        <v>0</v>
      </c>
      <c r="T27" s="270">
        <f>IFERROR(Bases!E38*$R27,0)</f>
        <v>0</v>
      </c>
      <c r="U27" s="270">
        <f>IFERROR(Bases!F38*$R27,0)</f>
        <v>0</v>
      </c>
      <c r="V27" s="270">
        <f>IFERROR(Bases!G38*$R27,0)</f>
        <v>0</v>
      </c>
      <c r="W27" s="270">
        <f>IFERROR(Bases!H38*$R27,0)</f>
        <v>0</v>
      </c>
      <c r="X27" s="270">
        <f>IFERROR(Bases!I38*$R27,0)</f>
        <v>0</v>
      </c>
      <c r="Y27" s="270">
        <f>IFERROR(Bases!J38*$R27,0)</f>
        <v>0</v>
      </c>
      <c r="Z27" s="270">
        <f>IFERROR(Bases!K38*$R27,0)</f>
        <v>0</v>
      </c>
      <c r="AA27" s="270">
        <f>IFERROR(Bases!L38*$R27,0)</f>
        <v>0</v>
      </c>
      <c r="AB27" s="270">
        <f>IFERROR(Bases!M38*$R27,0)</f>
        <v>0</v>
      </c>
      <c r="AC27" s="270">
        <f>IFERROR(Bases!N38*$R27,0)</f>
        <v>0</v>
      </c>
      <c r="AD27" s="270">
        <f>IFERROR(Bases!O38*$R27,0)</f>
        <v>0</v>
      </c>
      <c r="AE27" s="271">
        <f t="shared" si="4"/>
        <v>0</v>
      </c>
    </row>
    <row r="28" spans="2:31" ht="21.95" customHeight="1" x14ac:dyDescent="0.25">
      <c r="B28" s="47" t="s">
        <v>42</v>
      </c>
      <c r="C28" s="50">
        <f>IF(C25=0,0,IF('Presumido T'!$J$17=0,0,'Banco 01 (2)'!C25*'Presumido T'!$J$17))</f>
        <v>0</v>
      </c>
      <c r="D28" s="50">
        <f>IF(D25=0,0,IF('Presumido T'!$J$17=0,0,'Banco 01 (2)'!D25*'Presumido T'!$J$17))</f>
        <v>0</v>
      </c>
      <c r="E28" s="50">
        <f>IF(E25=0,0,IF('Presumido T'!$J$17=0,0,'Banco 01 (2)'!E25*'Presumido T'!$J$17))</f>
        <v>0</v>
      </c>
      <c r="F28" s="50">
        <f>IF(F25=0,0,IF('Presumido T'!$J$17=0,0,'Banco 01 (2)'!F25*'Presumido T'!$J$17))</f>
        <v>0</v>
      </c>
      <c r="G28" s="50">
        <f>IF(G25=0,0,IF('Presumido T'!$J$17=0,0,'Banco 01 (2)'!G25*'Presumido T'!$J$17))</f>
        <v>0</v>
      </c>
      <c r="H28" s="50">
        <f>IF(H25=0,0,IF('Presumido T'!$J$17=0,0,'Banco 01 (2)'!H25*'Presumido T'!$J$17))</f>
        <v>0</v>
      </c>
      <c r="I28" s="50">
        <f>IF(I25=0,0,IF('Presumido T'!$J$17=0,0,'Banco 01 (2)'!I25*'Presumido T'!$J$17))</f>
        <v>0</v>
      </c>
      <c r="J28" s="50">
        <f>IF(J25=0,0,IF('Presumido T'!$J$17=0,0,'Banco 01 (2)'!J25*'Presumido T'!$J$17))</f>
        <v>0</v>
      </c>
      <c r="K28" s="50">
        <f>IF(K25=0,0,IF('Presumido T'!$J$17=0,0,'Banco 01 (2)'!K25*'Presumido T'!$J$17))</f>
        <v>0</v>
      </c>
      <c r="L28" s="50">
        <f>IF(L25=0,0,IF('Presumido T'!$J$17=0,0,'Banco 01 (2)'!L25*'Presumido T'!$J$17))</f>
        <v>0</v>
      </c>
      <c r="M28" s="50">
        <f>IF(M25=0,0,IF('Presumido T'!$J$17=0,0,'Banco 01 (2)'!M25*'Presumido T'!$J$17))</f>
        <v>0</v>
      </c>
      <c r="N28" s="50">
        <f>IF(N25=0,0,IF('Presumido T'!$J$17=0,0,'Banco 01 (2)'!N25*'Presumido T'!$J$17))</f>
        <v>0</v>
      </c>
      <c r="O28" s="55">
        <f>SUM(C28:N28)</f>
        <v>0</v>
      </c>
      <c r="Q28" s="269" t="s">
        <v>302</v>
      </c>
      <c r="R28" s="269" t="s">
        <v>83</v>
      </c>
      <c r="S28" s="272">
        <f>SUM(S18:S27)</f>
        <v>0</v>
      </c>
      <c r="T28" s="272">
        <f t="shared" ref="T28:AD28" si="6">SUM(T18:T27)</f>
        <v>0</v>
      </c>
      <c r="U28" s="272">
        <f t="shared" si="6"/>
        <v>0</v>
      </c>
      <c r="V28" s="272">
        <f t="shared" si="6"/>
        <v>0</v>
      </c>
      <c r="W28" s="272">
        <f t="shared" si="6"/>
        <v>0</v>
      </c>
      <c r="X28" s="272">
        <f t="shared" si="6"/>
        <v>0</v>
      </c>
      <c r="Y28" s="272">
        <f t="shared" si="6"/>
        <v>0</v>
      </c>
      <c r="Z28" s="272">
        <f t="shared" si="6"/>
        <v>0</v>
      </c>
      <c r="AA28" s="272">
        <f t="shared" si="6"/>
        <v>0</v>
      </c>
      <c r="AB28" s="272">
        <f t="shared" si="6"/>
        <v>0</v>
      </c>
      <c r="AC28" s="272">
        <f t="shared" si="6"/>
        <v>0</v>
      </c>
      <c r="AD28" s="272">
        <f t="shared" si="6"/>
        <v>0</v>
      </c>
      <c r="AE28" s="272">
        <f>SUM(AE18:AE27)</f>
        <v>0</v>
      </c>
    </row>
    <row r="29" spans="2:31" ht="21.95" customHeight="1" x14ac:dyDescent="0.25">
      <c r="B29" s="47" t="s">
        <v>43</v>
      </c>
      <c r="C29" s="50">
        <v>0</v>
      </c>
      <c r="D29" s="50">
        <v>0</v>
      </c>
      <c r="E29" s="50">
        <v>0</v>
      </c>
      <c r="F29" s="50">
        <v>0</v>
      </c>
      <c r="G29" s="50">
        <v>0</v>
      </c>
      <c r="H29" s="50">
        <v>0</v>
      </c>
      <c r="I29" s="50">
        <v>0</v>
      </c>
      <c r="J29" s="50">
        <v>0</v>
      </c>
      <c r="K29" s="50">
        <v>0</v>
      </c>
      <c r="L29" s="50">
        <v>0</v>
      </c>
      <c r="M29" s="50">
        <v>0</v>
      </c>
      <c r="N29" s="50">
        <v>0</v>
      </c>
      <c r="O29" s="55">
        <f>SUM(C29:N29)</f>
        <v>0</v>
      </c>
    </row>
    <row r="30" spans="2:31" ht="21.95" customHeight="1" x14ac:dyDescent="0.25">
      <c r="B30" s="47" t="s">
        <v>44</v>
      </c>
      <c r="C30" s="50">
        <f>IF($P$30=1,IF(C22="",0,IF('Presumido T'!$J$19=0,0,'Banco 01 (2)'!C22*'Presumido T'!$J$19)),0)</f>
        <v>0</v>
      </c>
      <c r="D30" s="50">
        <f>IF($P$30=1,IF(D22="",0,IF('Presumido T'!$J$19=0,0,'Banco 01 (2)'!D22*'Presumido T'!$J$19)),0)</f>
        <v>0</v>
      </c>
      <c r="E30" s="50">
        <f>IF($P$30=1,IF(E22="",0,IF('Presumido T'!$J$19=0,0,'Banco 01 (2)'!E22*'Presumido T'!$J$19)),0)</f>
        <v>0</v>
      </c>
      <c r="F30" s="50">
        <f>IF($P$30=1,IF(F22="",0,IF('Presumido T'!$J$19=0,0,'Banco 01 (2)'!F22*'Presumido T'!$J$19)),0)</f>
        <v>0</v>
      </c>
      <c r="G30" s="50">
        <f>IF($P$30=1,IF(G22="",0,IF('Presumido T'!$J$19=0,0,'Banco 01 (2)'!G22*'Presumido T'!$J$19)),0)</f>
        <v>0</v>
      </c>
      <c r="H30" s="50">
        <f>IF($P$30=1,IF(H22="",0,IF('Presumido T'!$J$19=0,0,'Banco 01 (2)'!H22*'Presumido T'!$J$19)),0)</f>
        <v>0</v>
      </c>
      <c r="I30" s="50">
        <f>IF($P$30=1,IF(I22="",0,IF('Presumido T'!$J$19=0,0,'Banco 01 (2)'!I22*'Presumido T'!$J$19)),0)</f>
        <v>0</v>
      </c>
      <c r="J30" s="50">
        <f>IF($P$30=1,IF(J22="",0,IF('Presumido T'!$J$19=0,0,'Banco 01 (2)'!J22*'Presumido T'!$J$19)),0)</f>
        <v>0</v>
      </c>
      <c r="K30" s="50">
        <f>IF($P$30=1,IF(K22="",0,IF('Presumido T'!$J$19=0,0,'Banco 01 (2)'!K22*'Presumido T'!$J$19)),0)</f>
        <v>0</v>
      </c>
      <c r="L30" s="50">
        <f>IF($P$30=1,IF(L22="",0,IF('Presumido T'!$J$19=0,0,'Banco 01 (2)'!L22*'Presumido T'!$J$19)),0)</f>
        <v>0</v>
      </c>
      <c r="M30" s="50">
        <f>IF($P$30=1,IF(M22="",0,IF('Presumido T'!$J$19=0,0,'Banco 01 (2)'!M22*'Presumido T'!$J$19)),0)</f>
        <v>0</v>
      </c>
      <c r="N30" s="50">
        <f>IF($P$30=1,IF(N22="",0,IF('Presumido T'!$J$19=0,0,'Banco 01 (2)'!N22*'Presumido T'!$J$19)),0)</f>
        <v>0</v>
      </c>
      <c r="O30" s="55">
        <f>SUM(C30:N30)</f>
        <v>0</v>
      </c>
      <c r="P30" s="12">
        <f>'Banco 01'!P30</f>
        <v>1</v>
      </c>
    </row>
    <row r="31" spans="2:31" ht="21.95" customHeight="1" x14ac:dyDescent="0.25">
      <c r="B31" s="48" t="s">
        <v>45</v>
      </c>
      <c r="C31" s="51">
        <f>IF($P$31=1,IF(C24="",0,IF('Presumido T'!$J$20=0,0,'Banco 01 (2)'!C24*'Presumido T'!$J$20)),0)</f>
        <v>0</v>
      </c>
      <c r="D31" s="51">
        <f>IF($P$31=1,IF(D24="",0,IF('Presumido T'!$J$20=0,0,'Banco 01 (2)'!D24*'Presumido T'!$J$20)),0)</f>
        <v>0</v>
      </c>
      <c r="E31" s="51">
        <f>IF($P$31=1,IF(E24="",0,IF('Presumido T'!$J$20=0,0,'Banco 01 (2)'!E24*'Presumido T'!$J$20)),0)</f>
        <v>0</v>
      </c>
      <c r="F31" s="51">
        <f>IF($P$31=1,IF(F24="",0,IF('Presumido T'!$J$20=0,0,'Banco 01 (2)'!F24*'Presumido T'!$J$20)),0)</f>
        <v>0</v>
      </c>
      <c r="G31" s="51">
        <f>IF($P$31=1,IF(G24="",0,IF('Presumido T'!$J$20=0,0,'Banco 01 (2)'!G24*'Presumido T'!$J$20)),0)</f>
        <v>0</v>
      </c>
      <c r="H31" s="51">
        <f>IF($P$31=1,IF(H24="",0,IF('Presumido T'!$J$20=0,0,'Banco 01 (2)'!H24*'Presumido T'!$J$20)),0)</f>
        <v>0</v>
      </c>
      <c r="I31" s="51">
        <f>IF($P$31=1,IF(I24="",0,IF('Presumido T'!$J$20=0,0,'Banco 01 (2)'!I24*'Presumido T'!$J$20)),0)</f>
        <v>0</v>
      </c>
      <c r="J31" s="51">
        <f>IF($P$31=1,IF(J24="",0,IF('Presumido T'!$J$20=0,0,'Banco 01 (2)'!J24*'Presumido T'!$J$20)),0)</f>
        <v>0</v>
      </c>
      <c r="K31" s="51">
        <f>IF($P$31=1,IF(K24="",0,IF('Presumido T'!$J$20=0,0,'Banco 01 (2)'!K24*'Presumido T'!$J$20)),0)</f>
        <v>0</v>
      </c>
      <c r="L31" s="51">
        <f>IF($P$31=1,IF(L24="",0,IF('Presumido T'!$J$20=0,0,'Banco 01 (2)'!L24*'Presumido T'!$J$20)),0)</f>
        <v>0</v>
      </c>
      <c r="M31" s="51">
        <f>IF($P$31=1,IF(M24="",0,IF('Presumido T'!$J$20=0,0,'Banco 01 (2)'!M24*'Presumido T'!$J$20)),0)</f>
        <v>0</v>
      </c>
      <c r="N31" s="51">
        <f>IF($P$31=1,IF(N24="",0,IF('Presumido T'!$J$20=0,0,'Banco 01 (2)'!N24*'Presumido T'!$J$20)),0)</f>
        <v>0</v>
      </c>
      <c r="O31" s="55">
        <f>SUM(C31:N31)</f>
        <v>0</v>
      </c>
      <c r="P31" s="12">
        <f>'Banco 01'!P31</f>
        <v>1</v>
      </c>
    </row>
    <row r="32" spans="2:31" ht="21.95" customHeight="1" x14ac:dyDescent="0.25">
      <c r="B32" s="52" t="s">
        <v>83</v>
      </c>
      <c r="C32" s="53">
        <f>SUM(C27:C31)</f>
        <v>0</v>
      </c>
      <c r="D32" s="53">
        <f t="shared" ref="D32:M32" si="7">SUM(D27:D31)</f>
        <v>0</v>
      </c>
      <c r="E32" s="53">
        <f t="shared" si="7"/>
        <v>0</v>
      </c>
      <c r="F32" s="53">
        <f t="shared" si="7"/>
        <v>0</v>
      </c>
      <c r="G32" s="53">
        <f t="shared" si="7"/>
        <v>0</v>
      </c>
      <c r="H32" s="53">
        <f t="shared" si="7"/>
        <v>0</v>
      </c>
      <c r="I32" s="53">
        <f t="shared" si="7"/>
        <v>0</v>
      </c>
      <c r="J32" s="53">
        <f t="shared" si="7"/>
        <v>0</v>
      </c>
      <c r="K32" s="53">
        <f t="shared" si="7"/>
        <v>0</v>
      </c>
      <c r="L32" s="53">
        <f t="shared" si="7"/>
        <v>0</v>
      </c>
      <c r="M32" s="53">
        <f t="shared" si="7"/>
        <v>0</v>
      </c>
      <c r="N32" s="53">
        <f>SUM(N27:N31)</f>
        <v>0</v>
      </c>
      <c r="O32" s="53">
        <f>SUM(O27:O31)</f>
        <v>0</v>
      </c>
    </row>
    <row r="34" spans="2:16" ht="21.95" customHeight="1" x14ac:dyDescent="0.25">
      <c r="B34" s="44" t="s">
        <v>105</v>
      </c>
    </row>
    <row r="36" spans="2:16" ht="21.95" customHeight="1" x14ac:dyDescent="0.25">
      <c r="B36" s="46" t="s">
        <v>48</v>
      </c>
      <c r="C36" s="49">
        <f>IF('Receita 03'!D7="",0,'Receita 03'!D7)</f>
        <v>0</v>
      </c>
      <c r="D36" s="49">
        <f>IF('Receita 03'!E7="",0,'Receita 03'!E7)</f>
        <v>0</v>
      </c>
      <c r="E36" s="49">
        <f>IF('Receita 03'!F7="",0,'Receita 03'!F7)</f>
        <v>0</v>
      </c>
      <c r="F36" s="49">
        <f>IF('Receita 03'!G7="",0,'Receita 03'!G7)</f>
        <v>0</v>
      </c>
      <c r="G36" s="49">
        <f>IF('Receita 03'!H7="",0,'Receita 03'!H7)</f>
        <v>0</v>
      </c>
      <c r="H36" s="49">
        <f>IF('Receita 03'!I7="",0,'Receita 03'!I7)</f>
        <v>0</v>
      </c>
      <c r="I36" s="49">
        <f>IF('Receita 03'!J7="",0,'Receita 03'!J7)</f>
        <v>0</v>
      </c>
      <c r="J36" s="49">
        <f>IF('Receita 03'!K7="",0,'Receita 03'!K7)</f>
        <v>0</v>
      </c>
      <c r="K36" s="49">
        <f>IF('Receita 03'!L7="",0,'Receita 03'!L7)</f>
        <v>0</v>
      </c>
      <c r="L36" s="49">
        <f>IF('Receita 03'!M7="",0,'Receita 03'!M7)</f>
        <v>0</v>
      </c>
      <c r="M36" s="49">
        <f>IF('Receita 03'!N7="",0,'Receita 03'!N7)</f>
        <v>0</v>
      </c>
      <c r="N36" s="49">
        <f>IF('Receita 03'!O7="",0,'Receita 03'!O7)</f>
        <v>0</v>
      </c>
      <c r="O36" s="54">
        <f>SUM(C36:N36)</f>
        <v>0</v>
      </c>
    </row>
    <row r="37" spans="2:16" ht="21.95" customHeight="1" x14ac:dyDescent="0.25">
      <c r="B37" s="47" t="s">
        <v>50</v>
      </c>
      <c r="C37" s="49">
        <f>IF('Receita 03'!D8="",0,'Receita 03'!D8)</f>
        <v>0</v>
      </c>
      <c r="D37" s="49">
        <f>IF('Receita 03'!E8="",0,'Receita 03'!E8)</f>
        <v>0</v>
      </c>
      <c r="E37" s="49">
        <f>IF('Receita 03'!F8="",0,'Receita 03'!F8)</f>
        <v>0</v>
      </c>
      <c r="F37" s="49">
        <f>IF('Receita 03'!G8="",0,'Receita 03'!G8)</f>
        <v>0</v>
      </c>
      <c r="G37" s="49">
        <f>IF('Receita 03'!H8="",0,'Receita 03'!H8)</f>
        <v>0</v>
      </c>
      <c r="H37" s="49">
        <f>IF('Receita 03'!I8="",0,'Receita 03'!I8)</f>
        <v>0</v>
      </c>
      <c r="I37" s="49">
        <f>IF('Receita 03'!J8="",0,'Receita 03'!J8)</f>
        <v>0</v>
      </c>
      <c r="J37" s="49">
        <f>IF('Receita 03'!K8="",0,'Receita 03'!K8)</f>
        <v>0</v>
      </c>
      <c r="K37" s="49">
        <f>IF('Receita 03'!L8="",0,'Receita 03'!L8)</f>
        <v>0</v>
      </c>
      <c r="L37" s="49">
        <f>IF('Receita 03'!M8="",0,'Receita 03'!M8)</f>
        <v>0</v>
      </c>
      <c r="M37" s="49">
        <f>IF('Receita 03'!N8="",0,'Receita 03'!N8)</f>
        <v>0</v>
      </c>
      <c r="N37" s="49">
        <f>IF('Receita 03'!O8="",0,'Receita 03'!O8)</f>
        <v>0</v>
      </c>
      <c r="O37" s="55">
        <f>SUM(C37:N37)</f>
        <v>0</v>
      </c>
    </row>
    <row r="38" spans="2:16" ht="21.95" customHeight="1" x14ac:dyDescent="0.25">
      <c r="B38" s="48" t="s">
        <v>51</v>
      </c>
      <c r="C38" s="49">
        <f>IF('Receita 03'!D9="",0,'Receita 03'!D9)</f>
        <v>0</v>
      </c>
      <c r="D38" s="49">
        <f>IF('Receita 03'!E9="",0,'Receita 03'!E9)</f>
        <v>0</v>
      </c>
      <c r="E38" s="49">
        <f>IF('Receita 03'!F9="",0,'Receita 03'!F9)</f>
        <v>0</v>
      </c>
      <c r="F38" s="49">
        <f>IF('Receita 03'!G9="",0,'Receita 03'!G9)</f>
        <v>0</v>
      </c>
      <c r="G38" s="49">
        <f>IF('Receita 03'!H9="",0,'Receita 03'!H9)</f>
        <v>0</v>
      </c>
      <c r="H38" s="49">
        <f>IF('Receita 03'!I9="",0,'Receita 03'!I9)</f>
        <v>0</v>
      </c>
      <c r="I38" s="49">
        <f>IF('Receita 03'!J9="",0,'Receita 03'!J9)</f>
        <v>0</v>
      </c>
      <c r="J38" s="49">
        <f>IF('Receita 03'!K9="",0,'Receita 03'!K9)</f>
        <v>0</v>
      </c>
      <c r="K38" s="49">
        <f>IF('Receita 03'!L9="",0,'Receita 03'!L9)</f>
        <v>0</v>
      </c>
      <c r="L38" s="49">
        <f>IF('Receita 03'!M9="",0,'Receita 03'!M9)</f>
        <v>0</v>
      </c>
      <c r="M38" s="49">
        <f>IF('Receita 03'!N9="",0,'Receita 03'!N9)</f>
        <v>0</v>
      </c>
      <c r="N38" s="49">
        <f>IF('Receita 03'!O9="",0,'Receita 03'!O9)</f>
        <v>0</v>
      </c>
      <c r="O38" s="55">
        <f>SUM(C38:N38)</f>
        <v>0</v>
      </c>
    </row>
    <row r="39" spans="2:16" ht="21.95" customHeight="1" x14ac:dyDescent="0.25">
      <c r="B39" s="52" t="s">
        <v>83</v>
      </c>
      <c r="C39" s="53">
        <f>SUM(C36:C38)</f>
        <v>0</v>
      </c>
      <c r="D39" s="53">
        <f t="shared" ref="D39:N39" si="8">SUM(D36:D38)</f>
        <v>0</v>
      </c>
      <c r="E39" s="53">
        <f t="shared" si="8"/>
        <v>0</v>
      </c>
      <c r="F39" s="53">
        <f t="shared" si="8"/>
        <v>0</v>
      </c>
      <c r="G39" s="53">
        <f t="shared" si="8"/>
        <v>0</v>
      </c>
      <c r="H39" s="53">
        <f t="shared" si="8"/>
        <v>0</v>
      </c>
      <c r="I39" s="53">
        <f t="shared" si="8"/>
        <v>0</v>
      </c>
      <c r="J39" s="53">
        <f t="shared" si="8"/>
        <v>0</v>
      </c>
      <c r="K39" s="53">
        <f t="shared" si="8"/>
        <v>0</v>
      </c>
      <c r="L39" s="53">
        <f t="shared" si="8"/>
        <v>0</v>
      </c>
      <c r="M39" s="53">
        <f t="shared" si="8"/>
        <v>0</v>
      </c>
      <c r="N39" s="53">
        <f t="shared" si="8"/>
        <v>0</v>
      </c>
      <c r="O39" s="53">
        <f>SUM(O36:O38)</f>
        <v>0</v>
      </c>
    </row>
    <row r="41" spans="2:16" ht="21.95" customHeight="1" x14ac:dyDescent="0.25">
      <c r="B41" s="46" t="s">
        <v>41</v>
      </c>
      <c r="C41" s="49">
        <v>0</v>
      </c>
      <c r="D41" s="49">
        <v>0</v>
      </c>
      <c r="E41" s="49">
        <v>0</v>
      </c>
      <c r="F41" s="49">
        <v>0</v>
      </c>
      <c r="G41" s="49">
        <v>0</v>
      </c>
      <c r="H41" s="49">
        <v>0</v>
      </c>
      <c r="I41" s="49">
        <v>0</v>
      </c>
      <c r="J41" s="49">
        <v>0</v>
      </c>
      <c r="K41" s="49">
        <v>0</v>
      </c>
      <c r="L41" s="49">
        <v>0</v>
      </c>
      <c r="M41" s="49">
        <v>0</v>
      </c>
      <c r="N41" s="49">
        <v>0</v>
      </c>
      <c r="O41" s="54">
        <f>SUM(C41:N41)</f>
        <v>0</v>
      </c>
    </row>
    <row r="42" spans="2:16" ht="21.95" customHeight="1" x14ac:dyDescent="0.25">
      <c r="B42" s="47" t="s">
        <v>42</v>
      </c>
      <c r="C42" s="50">
        <v>0</v>
      </c>
      <c r="D42" s="50">
        <v>0</v>
      </c>
      <c r="E42" s="50">
        <v>0</v>
      </c>
      <c r="F42" s="50">
        <v>0</v>
      </c>
      <c r="G42" s="50">
        <v>0</v>
      </c>
      <c r="H42" s="50">
        <v>0</v>
      </c>
      <c r="I42" s="50">
        <v>0</v>
      </c>
      <c r="J42" s="50">
        <v>0</v>
      </c>
      <c r="K42" s="50">
        <v>0</v>
      </c>
      <c r="L42" s="50">
        <v>0</v>
      </c>
      <c r="M42" s="50">
        <v>0</v>
      </c>
      <c r="N42" s="50">
        <v>0</v>
      </c>
      <c r="O42" s="55">
        <f>SUM(C42:N42)</f>
        <v>0</v>
      </c>
    </row>
    <row r="43" spans="2:16" ht="21.95" customHeight="1" x14ac:dyDescent="0.25">
      <c r="B43" s="47" t="s">
        <v>43</v>
      </c>
      <c r="C43" s="50">
        <f>IF(SUM(C36:C37)=0,0,IF('Presumido T'!$J$18=0,0,SUM('Banco 01 (2)'!C36:C37)*'Presumido T'!$J$18))</f>
        <v>0</v>
      </c>
      <c r="D43" s="50">
        <f>IF(SUM(D36:D37)=0,0,IF('Presumido T'!$J$18=0,0,SUM('Banco 01 (2)'!D36:D37)*'Presumido T'!$J$18))</f>
        <v>0</v>
      </c>
      <c r="E43" s="50">
        <f>IF(SUM(E36:E37)=0,0,IF('Presumido T'!$J$18=0,0,SUM('Banco 01 (2)'!E36:E37)*'Presumido T'!$J$18))</f>
        <v>0</v>
      </c>
      <c r="F43" s="50">
        <f>IF(SUM(F36:F37)=0,0,IF('Presumido T'!$J$18=0,0,SUM('Banco 01 (2)'!F36:F37)*'Presumido T'!$J$18))</f>
        <v>0</v>
      </c>
      <c r="G43" s="50">
        <f>IF(SUM(G36:G37)=0,0,IF('Presumido T'!$J$18=0,0,SUM('Banco 01 (2)'!G36:G37)*'Presumido T'!$J$18))</f>
        <v>0</v>
      </c>
      <c r="H43" s="50">
        <f>IF(SUM(H36:H37)=0,0,IF('Presumido T'!$J$18=0,0,SUM('Banco 01 (2)'!H36:H37)*'Presumido T'!$J$18))</f>
        <v>0</v>
      </c>
      <c r="I43" s="50">
        <f>IF(SUM(I36:I37)=0,0,IF('Presumido T'!$J$18=0,0,SUM('Banco 01 (2)'!I36:I37)*'Presumido T'!$J$18))</f>
        <v>0</v>
      </c>
      <c r="J43" s="50">
        <f>IF(SUM(J36:J37)=0,0,IF('Presumido T'!$J$18=0,0,SUM('Banco 01 (2)'!J36:J37)*'Presumido T'!$J$18))</f>
        <v>0</v>
      </c>
      <c r="K43" s="50">
        <f>IF(SUM(K36:K37)=0,0,IF('Presumido T'!$J$18=0,0,SUM('Banco 01 (2)'!K36:K37)*'Presumido T'!$J$18))</f>
        <v>0</v>
      </c>
      <c r="L43" s="50">
        <f>IF(SUM(L36:L37)=0,0,IF('Presumido T'!$J$18=0,0,SUM('Banco 01 (2)'!L36:L37)*'Presumido T'!$J$18))</f>
        <v>0</v>
      </c>
      <c r="M43" s="50">
        <f>IF(SUM(M36:M37)=0,0,IF('Presumido T'!$J$18=0,0,SUM('Banco 01 (2)'!M36:M37)*'Presumido T'!$J$18))</f>
        <v>0</v>
      </c>
      <c r="N43" s="50">
        <f>IF(SUM(N36:N37)=0,0,IF('Presumido T'!$J$18=0,0,SUM('Banco 01 (2)'!N36:N37)*'Presumido T'!$J$18))</f>
        <v>0</v>
      </c>
      <c r="O43" s="55">
        <f>SUM(C43:N43)</f>
        <v>0</v>
      </c>
    </row>
    <row r="44" spans="2:16" ht="21.95" customHeight="1" x14ac:dyDescent="0.25">
      <c r="B44" s="47" t="s">
        <v>44</v>
      </c>
      <c r="C44" s="50">
        <f>IF($P$44=1,IF(C36="",0,IF('Presumido T'!$J$19=0,0,'Banco 01 (2)'!C36*'Presumido T'!$J$19)),0)</f>
        <v>0</v>
      </c>
      <c r="D44" s="50">
        <f>IF($P$44=1,IF(D36="",0,IF('Presumido T'!$J$19=0,0,'Banco 01 (2)'!D36*'Presumido T'!$J$19)),0)</f>
        <v>0</v>
      </c>
      <c r="E44" s="50">
        <f>IF($P$44=1,IF(E36="",0,IF('Presumido T'!$J$19=0,0,'Banco 01 (2)'!E36*'Presumido T'!$J$19)),0)</f>
        <v>0</v>
      </c>
      <c r="F44" s="50">
        <f>IF($P$44=1,IF(F36="",0,IF('Presumido T'!$J$19=0,0,'Banco 01 (2)'!F36*'Presumido T'!$J$19)),0)</f>
        <v>0</v>
      </c>
      <c r="G44" s="50">
        <f>IF($P$44=1,IF(G36="",0,IF('Presumido T'!$J$19=0,0,'Banco 01 (2)'!G36*'Presumido T'!$J$19)),0)</f>
        <v>0</v>
      </c>
      <c r="H44" s="50">
        <f>IF($P$44=1,IF(H36="",0,IF('Presumido T'!$J$19=0,0,'Banco 01 (2)'!H36*'Presumido T'!$J$19)),0)</f>
        <v>0</v>
      </c>
      <c r="I44" s="50">
        <f>IF($P$44=1,IF(I36="",0,IF('Presumido T'!$J$19=0,0,'Banco 01 (2)'!I36*'Presumido T'!$J$19)),0)</f>
        <v>0</v>
      </c>
      <c r="J44" s="50">
        <f>IF($P$44=1,IF(J36="",0,IF('Presumido T'!$J$19=0,0,'Banco 01 (2)'!J36*'Presumido T'!$J$19)),0)</f>
        <v>0</v>
      </c>
      <c r="K44" s="50">
        <f>IF($P$44=1,IF(K36="",0,IF('Presumido T'!$J$19=0,0,'Banco 01 (2)'!K36*'Presumido T'!$J$19)),0)</f>
        <v>0</v>
      </c>
      <c r="L44" s="50">
        <f>IF($P$44=1,IF(L36="",0,IF('Presumido T'!$J$19=0,0,'Banco 01 (2)'!L36*'Presumido T'!$J$19)),0)</f>
        <v>0</v>
      </c>
      <c r="M44" s="50">
        <f>IF($P$44=1,IF(M36="",0,IF('Presumido T'!$J$19=0,0,'Banco 01 (2)'!M36*'Presumido T'!$J$19)),0)</f>
        <v>0</v>
      </c>
      <c r="N44" s="50">
        <f>IF($P$44=1,IF(N36="",0,IF('Presumido T'!$J$19=0,0,'Banco 01 (2)'!N36*'Presumido T'!$J$19)),0)</f>
        <v>0</v>
      </c>
      <c r="O44" s="55">
        <f>SUM(C44:N44)</f>
        <v>0</v>
      </c>
      <c r="P44" s="12">
        <f>'Banco 01'!P44</f>
        <v>1</v>
      </c>
    </row>
    <row r="45" spans="2:16" ht="21.95" customHeight="1" x14ac:dyDescent="0.25">
      <c r="B45" s="48" t="s">
        <v>45</v>
      </c>
      <c r="C45" s="51">
        <f>IF($P$45=1,IF(C38="",0,IF('Presumido T'!$J$20=0,0,'Banco 01 (2)'!C38*'Presumido T'!$J$20)),0)</f>
        <v>0</v>
      </c>
      <c r="D45" s="51">
        <f>IF($P$45=1,IF(D38="",0,IF('Presumido T'!$J$20=0,0,'Banco 01 (2)'!D38*'Presumido T'!$J$20)),0)</f>
        <v>0</v>
      </c>
      <c r="E45" s="51">
        <f>IF($P$45=1,IF(E38="",0,IF('Presumido T'!$J$20=0,0,'Banco 01 (2)'!E38*'Presumido T'!$J$20)),0)</f>
        <v>0</v>
      </c>
      <c r="F45" s="51">
        <f>IF($P$45=1,IF(F38="",0,IF('Presumido T'!$J$20=0,0,'Banco 01 (2)'!F38*'Presumido T'!$J$20)),0)</f>
        <v>0</v>
      </c>
      <c r="G45" s="51">
        <f>IF($P$45=1,IF(G38="",0,IF('Presumido T'!$J$20=0,0,'Banco 01 (2)'!G38*'Presumido T'!$J$20)),0)</f>
        <v>0</v>
      </c>
      <c r="H45" s="51">
        <f>IF($P$45=1,IF(H38="",0,IF('Presumido T'!$J$20=0,0,'Banco 01 (2)'!H38*'Presumido T'!$J$20)),0)</f>
        <v>0</v>
      </c>
      <c r="I45" s="51">
        <f>IF($P$45=1,IF(I38="",0,IF('Presumido T'!$J$20=0,0,'Banco 01 (2)'!I38*'Presumido T'!$J$20)),0)</f>
        <v>0</v>
      </c>
      <c r="J45" s="51">
        <f>IF($P$45=1,IF(J38="",0,IF('Presumido T'!$J$20=0,0,'Banco 01 (2)'!J38*'Presumido T'!$J$20)),0)</f>
        <v>0</v>
      </c>
      <c r="K45" s="51">
        <f>IF($P$45=1,IF(K38="",0,IF('Presumido T'!$J$20=0,0,'Banco 01 (2)'!K38*'Presumido T'!$J$20)),0)</f>
        <v>0</v>
      </c>
      <c r="L45" s="51">
        <f>IF($P$45=1,IF(L38="",0,IF('Presumido T'!$J$20=0,0,'Banco 01 (2)'!L38*'Presumido T'!$J$20)),0)</f>
        <v>0</v>
      </c>
      <c r="M45" s="51">
        <f>IF($P$45=1,IF(M38="",0,IF('Presumido T'!$J$20=0,0,'Banco 01 (2)'!M38*'Presumido T'!$J$20)),0)</f>
        <v>0</v>
      </c>
      <c r="N45" s="51">
        <f>IF($P$45=1,IF(N38="",0,IF('Presumido T'!$J$20=0,0,'Banco 01 (2)'!N38*'Presumido T'!$J$20)),0)</f>
        <v>0</v>
      </c>
      <c r="O45" s="55">
        <f>SUM(C45:N45)</f>
        <v>0</v>
      </c>
      <c r="P45" s="12">
        <f>'Banco 01'!P45</f>
        <v>1</v>
      </c>
    </row>
    <row r="46" spans="2:16" ht="21.95" customHeight="1" x14ac:dyDescent="0.25">
      <c r="B46" s="52" t="s">
        <v>83</v>
      </c>
      <c r="C46" s="53">
        <f>SUM(C41:C45)</f>
        <v>0</v>
      </c>
      <c r="D46" s="53">
        <f t="shared" ref="D46:M46" si="9">SUM(D41:D45)</f>
        <v>0</v>
      </c>
      <c r="E46" s="53">
        <f t="shared" si="9"/>
        <v>0</v>
      </c>
      <c r="F46" s="53">
        <f t="shared" si="9"/>
        <v>0</v>
      </c>
      <c r="G46" s="53">
        <f t="shared" si="9"/>
        <v>0</v>
      </c>
      <c r="H46" s="53">
        <f t="shared" si="9"/>
        <v>0</v>
      </c>
      <c r="I46" s="53">
        <f t="shared" si="9"/>
        <v>0</v>
      </c>
      <c r="J46" s="53">
        <f t="shared" si="9"/>
        <v>0</v>
      </c>
      <c r="K46" s="53">
        <f t="shared" si="9"/>
        <v>0</v>
      </c>
      <c r="L46" s="53">
        <f t="shared" si="9"/>
        <v>0</v>
      </c>
      <c r="M46" s="53">
        <f t="shared" si="9"/>
        <v>0</v>
      </c>
      <c r="N46" s="53">
        <f>SUM(N41:N45)</f>
        <v>0</v>
      </c>
      <c r="O46" s="53">
        <f>SUM(O41:O45)</f>
        <v>0</v>
      </c>
    </row>
    <row r="48" spans="2:16" ht="21.95" customHeight="1" x14ac:dyDescent="0.25">
      <c r="B48" s="44" t="s">
        <v>106</v>
      </c>
    </row>
    <row r="50" spans="2:16" ht="21.95" customHeight="1" x14ac:dyDescent="0.25">
      <c r="B50" s="46" t="s">
        <v>48</v>
      </c>
      <c r="C50" s="49">
        <f>IF('Receita 04'!D7="",0,'Receita 04'!D7)</f>
        <v>0</v>
      </c>
      <c r="D50" s="49">
        <f>IF('Receita 04'!E7="",0,'Receita 04'!E7)</f>
        <v>0</v>
      </c>
      <c r="E50" s="49">
        <f>IF('Receita 04'!F7="",0,'Receita 04'!F7)</f>
        <v>0</v>
      </c>
      <c r="F50" s="49">
        <f>IF('Receita 04'!G7="",0,'Receita 04'!G7)</f>
        <v>0</v>
      </c>
      <c r="G50" s="49">
        <f>IF('Receita 04'!H7="",0,'Receita 04'!H7)</f>
        <v>0</v>
      </c>
      <c r="H50" s="49">
        <f>IF('Receita 04'!I7="",0,'Receita 04'!I7)</f>
        <v>0</v>
      </c>
      <c r="I50" s="49">
        <f>IF('Receita 04'!J7="",0,'Receita 04'!J7)</f>
        <v>0</v>
      </c>
      <c r="J50" s="49">
        <f>IF('Receita 04'!K7="",0,'Receita 04'!K7)</f>
        <v>0</v>
      </c>
      <c r="K50" s="49">
        <f>IF('Receita 04'!L7="",0,'Receita 04'!L7)</f>
        <v>0</v>
      </c>
      <c r="L50" s="49">
        <f>IF('Receita 04'!M7="",0,'Receita 04'!M7)</f>
        <v>0</v>
      </c>
      <c r="M50" s="49">
        <f>IF('Receita 04'!N7="",0,'Receita 04'!N7)</f>
        <v>0</v>
      </c>
      <c r="N50" s="49">
        <f>IF('Receita 04'!O7="",0,'Receita 04'!O7)</f>
        <v>0</v>
      </c>
      <c r="O50" s="54">
        <f>SUM(C50:N50)</f>
        <v>0</v>
      </c>
    </row>
    <row r="51" spans="2:16" ht="21.95" customHeight="1" x14ac:dyDescent="0.25">
      <c r="B51" s="47" t="s">
        <v>50</v>
      </c>
      <c r="C51" s="49">
        <f>IF('Receita 04'!D8="",0,'Receita 04'!D8)</f>
        <v>0</v>
      </c>
      <c r="D51" s="49">
        <f>IF('Receita 04'!E8="",0,'Receita 04'!E8)</f>
        <v>0</v>
      </c>
      <c r="E51" s="49">
        <f>IF('Receita 04'!F8="",0,'Receita 04'!F8)</f>
        <v>0</v>
      </c>
      <c r="F51" s="49">
        <f>IF('Receita 04'!G8="",0,'Receita 04'!G8)</f>
        <v>0</v>
      </c>
      <c r="G51" s="49">
        <f>IF('Receita 04'!H8="",0,'Receita 04'!H8)</f>
        <v>0</v>
      </c>
      <c r="H51" s="49">
        <f>IF('Receita 04'!I8="",0,'Receita 04'!I8)</f>
        <v>0</v>
      </c>
      <c r="I51" s="49">
        <f>IF('Receita 04'!J8="",0,'Receita 04'!J8)</f>
        <v>0</v>
      </c>
      <c r="J51" s="49">
        <f>IF('Receita 04'!K8="",0,'Receita 04'!K8)</f>
        <v>0</v>
      </c>
      <c r="K51" s="49">
        <f>IF('Receita 04'!L8="",0,'Receita 04'!L8)</f>
        <v>0</v>
      </c>
      <c r="L51" s="49">
        <f>IF('Receita 04'!M8="",0,'Receita 04'!M8)</f>
        <v>0</v>
      </c>
      <c r="M51" s="49">
        <f>IF('Receita 04'!N8="",0,'Receita 04'!N8)</f>
        <v>0</v>
      </c>
      <c r="N51" s="49">
        <f>IF('Receita 04'!O8="",0,'Receita 04'!O8)</f>
        <v>0</v>
      </c>
      <c r="O51" s="55">
        <f>SUM(C51:N51)</f>
        <v>0</v>
      </c>
    </row>
    <row r="52" spans="2:16" ht="21.95" customHeight="1" x14ac:dyDescent="0.25">
      <c r="B52" s="48" t="s">
        <v>51</v>
      </c>
      <c r="C52" s="49">
        <f>IF('Receita 04'!D9="",0,'Receita 04'!D9)</f>
        <v>0</v>
      </c>
      <c r="D52" s="49">
        <f>IF('Receita 04'!E9="",0,'Receita 04'!E9)</f>
        <v>0</v>
      </c>
      <c r="E52" s="49">
        <f>IF('Receita 04'!F9="",0,'Receita 04'!F9)</f>
        <v>0</v>
      </c>
      <c r="F52" s="49">
        <f>IF('Receita 04'!G9="",0,'Receita 04'!G9)</f>
        <v>0</v>
      </c>
      <c r="G52" s="49">
        <f>IF('Receita 04'!H9="",0,'Receita 04'!H9)</f>
        <v>0</v>
      </c>
      <c r="H52" s="49">
        <f>IF('Receita 04'!I9="",0,'Receita 04'!I9)</f>
        <v>0</v>
      </c>
      <c r="I52" s="49">
        <f>IF('Receita 04'!J9="",0,'Receita 04'!J9)</f>
        <v>0</v>
      </c>
      <c r="J52" s="49">
        <f>IF('Receita 04'!K9="",0,'Receita 04'!K9)</f>
        <v>0</v>
      </c>
      <c r="K52" s="49">
        <f>IF('Receita 04'!L9="",0,'Receita 04'!L9)</f>
        <v>0</v>
      </c>
      <c r="L52" s="49">
        <f>IF('Receita 04'!M9="",0,'Receita 04'!M9)</f>
        <v>0</v>
      </c>
      <c r="M52" s="49">
        <f>IF('Receita 04'!N9="",0,'Receita 04'!N9)</f>
        <v>0</v>
      </c>
      <c r="N52" s="49">
        <f>IF('Receita 04'!O9="",0,'Receita 04'!O9)</f>
        <v>0</v>
      </c>
      <c r="O52" s="55">
        <f>SUM(C52:N52)</f>
        <v>0</v>
      </c>
    </row>
    <row r="53" spans="2:16" ht="21.95" customHeight="1" x14ac:dyDescent="0.25">
      <c r="B53" s="52" t="s">
        <v>83</v>
      </c>
      <c r="C53" s="53">
        <f>SUM(C50:C52)</f>
        <v>0</v>
      </c>
      <c r="D53" s="53">
        <f t="shared" ref="D53:N53" si="10">SUM(D50:D52)</f>
        <v>0</v>
      </c>
      <c r="E53" s="53">
        <f t="shared" si="10"/>
        <v>0</v>
      </c>
      <c r="F53" s="53">
        <f t="shared" si="10"/>
        <v>0</v>
      </c>
      <c r="G53" s="53">
        <f t="shared" si="10"/>
        <v>0</v>
      </c>
      <c r="H53" s="53">
        <f t="shared" si="10"/>
        <v>0</v>
      </c>
      <c r="I53" s="53">
        <f t="shared" si="10"/>
        <v>0</v>
      </c>
      <c r="J53" s="53">
        <f t="shared" si="10"/>
        <v>0</v>
      </c>
      <c r="K53" s="53">
        <f t="shared" si="10"/>
        <v>0</v>
      </c>
      <c r="L53" s="53">
        <f t="shared" si="10"/>
        <v>0</v>
      </c>
      <c r="M53" s="53">
        <f t="shared" si="10"/>
        <v>0</v>
      </c>
      <c r="N53" s="53">
        <f t="shared" si="10"/>
        <v>0</v>
      </c>
      <c r="O53" s="53">
        <f>SUM(O50:O52)</f>
        <v>0</v>
      </c>
    </row>
    <row r="55" spans="2:16" ht="21.95" customHeight="1" x14ac:dyDescent="0.25">
      <c r="B55" s="46" t="s">
        <v>41</v>
      </c>
      <c r="C55" s="49">
        <v>0</v>
      </c>
      <c r="D55" s="49">
        <v>0</v>
      </c>
      <c r="E55" s="49">
        <v>0</v>
      </c>
      <c r="F55" s="49">
        <v>0</v>
      </c>
      <c r="G55" s="49">
        <v>0</v>
      </c>
      <c r="H55" s="49">
        <v>0</v>
      </c>
      <c r="I55" s="49">
        <v>0</v>
      </c>
      <c r="J55" s="49">
        <v>0</v>
      </c>
      <c r="K55" s="49">
        <v>0</v>
      </c>
      <c r="L55" s="49">
        <v>0</v>
      </c>
      <c r="M55" s="49">
        <v>0</v>
      </c>
      <c r="N55" s="49">
        <v>0</v>
      </c>
      <c r="O55" s="54">
        <f>SUM(C55:N55)</f>
        <v>0</v>
      </c>
    </row>
    <row r="56" spans="2:16" ht="21.95" customHeight="1" x14ac:dyDescent="0.25">
      <c r="B56" s="47" t="s">
        <v>42</v>
      </c>
      <c r="C56" s="50">
        <v>0</v>
      </c>
      <c r="D56" s="50">
        <v>0</v>
      </c>
      <c r="E56" s="50">
        <v>0</v>
      </c>
      <c r="F56" s="50">
        <v>0</v>
      </c>
      <c r="G56" s="50">
        <v>0</v>
      </c>
      <c r="H56" s="50">
        <v>0</v>
      </c>
      <c r="I56" s="50">
        <v>0</v>
      </c>
      <c r="J56" s="50">
        <v>0</v>
      </c>
      <c r="K56" s="50">
        <v>0</v>
      </c>
      <c r="L56" s="50">
        <v>0</v>
      </c>
      <c r="M56" s="50">
        <v>0</v>
      </c>
      <c r="N56" s="50">
        <v>0</v>
      </c>
      <c r="O56" s="55">
        <f>SUM(C56:N56)</f>
        <v>0</v>
      </c>
    </row>
    <row r="57" spans="2:16" ht="21.95" customHeight="1" x14ac:dyDescent="0.25">
      <c r="B57" s="47" t="s">
        <v>43</v>
      </c>
      <c r="C57" s="50">
        <v>0</v>
      </c>
      <c r="D57" s="50">
        <v>0</v>
      </c>
      <c r="E57" s="50">
        <v>0</v>
      </c>
      <c r="F57" s="50">
        <v>0</v>
      </c>
      <c r="G57" s="50">
        <v>0</v>
      </c>
      <c r="H57" s="50">
        <v>0</v>
      </c>
      <c r="I57" s="50">
        <v>0</v>
      </c>
      <c r="J57" s="50">
        <v>0</v>
      </c>
      <c r="K57" s="50">
        <v>0</v>
      </c>
      <c r="L57" s="50">
        <v>0</v>
      </c>
      <c r="M57" s="50">
        <v>0</v>
      </c>
      <c r="N57" s="50">
        <v>0</v>
      </c>
      <c r="O57" s="55">
        <f>SUM(C57:N57)</f>
        <v>0</v>
      </c>
    </row>
    <row r="58" spans="2:16" ht="21.95" customHeight="1" x14ac:dyDescent="0.25">
      <c r="B58" s="47" t="s">
        <v>44</v>
      </c>
      <c r="C58" s="50">
        <f>IF($P$58=1,IF(C50="",0,IF('Presumido T'!$J$19=0,0,'Banco 01 (2)'!C50*'Presumido T'!$J$19)),0)</f>
        <v>0</v>
      </c>
      <c r="D58" s="50">
        <f>IF($P$58=1,IF(D50="",0,IF('Presumido T'!$J$19=0,0,'Banco 01 (2)'!D50*'Presumido T'!$J$19)),0)</f>
        <v>0</v>
      </c>
      <c r="E58" s="50">
        <f>IF($P$58=1,IF(E50="",0,IF('Presumido T'!$J$19=0,0,'Banco 01 (2)'!E50*'Presumido T'!$J$19)),0)</f>
        <v>0</v>
      </c>
      <c r="F58" s="50">
        <f>IF($P$58=1,IF(F50="",0,IF('Presumido T'!$J$19=0,0,'Banco 01 (2)'!F50*'Presumido T'!$J$19)),0)</f>
        <v>0</v>
      </c>
      <c r="G58" s="50">
        <f>IF($P$58=1,IF(G50="",0,IF('Presumido T'!$J$19=0,0,'Banco 01 (2)'!G50*'Presumido T'!$J$19)),0)</f>
        <v>0</v>
      </c>
      <c r="H58" s="50">
        <f>IF($P$58=1,IF(H50="",0,IF('Presumido T'!$J$19=0,0,'Banco 01 (2)'!H50*'Presumido T'!$J$19)),0)</f>
        <v>0</v>
      </c>
      <c r="I58" s="50">
        <f>IF($P$58=1,IF(I50="",0,IF('Presumido T'!$J$19=0,0,'Banco 01 (2)'!I50*'Presumido T'!$J$19)),0)</f>
        <v>0</v>
      </c>
      <c r="J58" s="50">
        <f>IF($P$58=1,IF(J50="",0,IF('Presumido T'!$J$19=0,0,'Banco 01 (2)'!J50*'Presumido T'!$J$19)),0)</f>
        <v>0</v>
      </c>
      <c r="K58" s="50">
        <f>IF($P$58=1,IF(K50="",0,IF('Presumido T'!$J$19=0,0,'Banco 01 (2)'!K50*'Presumido T'!$J$19)),0)</f>
        <v>0</v>
      </c>
      <c r="L58" s="50">
        <f>IF($P$58=1,IF(L50="",0,IF('Presumido T'!$J$19=0,0,'Banco 01 (2)'!L50*'Presumido T'!$J$19)),0)</f>
        <v>0</v>
      </c>
      <c r="M58" s="50">
        <f>IF($P$58=1,IF(M50="",0,IF('Presumido T'!$J$19=0,0,'Banco 01 (2)'!M50*'Presumido T'!$J$19)),0)</f>
        <v>0</v>
      </c>
      <c r="N58" s="50">
        <f>IF($P$58=1,IF(N50="",0,IF('Presumido T'!$J$19=0,0,'Banco 01 (2)'!N50*'Presumido T'!$J$19)),0)</f>
        <v>0</v>
      </c>
      <c r="O58" s="55">
        <f>SUM(C58:N58)</f>
        <v>0</v>
      </c>
      <c r="P58" s="12">
        <f>'Banco 01'!P58</f>
        <v>1</v>
      </c>
    </row>
    <row r="59" spans="2:16" ht="21.95" customHeight="1" x14ac:dyDescent="0.25">
      <c r="B59" s="48" t="s">
        <v>45</v>
      </c>
      <c r="C59" s="51">
        <f>IF($P$59=1,IF(C52="",0,IF('Presumido T'!$J$20=0,0,'Banco 01 (2)'!C52*'Presumido T'!$J$20)),0)</f>
        <v>0</v>
      </c>
      <c r="D59" s="51">
        <f>IF($P$59=1,IF(D52="",0,IF('Presumido T'!$J$20=0,0,'Banco 01 (2)'!D52*'Presumido T'!$J$20)),0)</f>
        <v>0</v>
      </c>
      <c r="E59" s="51">
        <f>IF($P$59=1,IF(E52="",0,IF('Presumido T'!$J$20=0,0,'Banco 01 (2)'!E52*'Presumido T'!$J$20)),0)</f>
        <v>0</v>
      </c>
      <c r="F59" s="51">
        <f>IF($P$59=1,IF(F52="",0,IF('Presumido T'!$J$20=0,0,'Banco 01 (2)'!F52*'Presumido T'!$J$20)),0)</f>
        <v>0</v>
      </c>
      <c r="G59" s="51">
        <f>IF($P$59=1,IF(G52="",0,IF('Presumido T'!$J$20=0,0,'Banco 01 (2)'!G52*'Presumido T'!$J$20)),0)</f>
        <v>0</v>
      </c>
      <c r="H59" s="51">
        <f>IF($P$59=1,IF(H52="",0,IF('Presumido T'!$J$20=0,0,'Banco 01 (2)'!H52*'Presumido T'!$J$20)),0)</f>
        <v>0</v>
      </c>
      <c r="I59" s="51">
        <f>IF($P$59=1,IF(I52="",0,IF('Presumido T'!$J$20=0,0,'Banco 01 (2)'!I52*'Presumido T'!$J$20)),0)</f>
        <v>0</v>
      </c>
      <c r="J59" s="51">
        <f>IF($P$59=1,IF(J52="",0,IF('Presumido T'!$J$20=0,0,'Banco 01 (2)'!J52*'Presumido T'!$J$20)),0)</f>
        <v>0</v>
      </c>
      <c r="K59" s="51">
        <f>IF($P$59=1,IF(K52="",0,IF('Presumido T'!$J$20=0,0,'Banco 01 (2)'!K52*'Presumido T'!$J$20)),0)</f>
        <v>0</v>
      </c>
      <c r="L59" s="51">
        <f>IF($P$59=1,IF(L52="",0,IF('Presumido T'!$J$20=0,0,'Banco 01 (2)'!L52*'Presumido T'!$J$20)),0)</f>
        <v>0</v>
      </c>
      <c r="M59" s="51">
        <f>IF($P$59=1,IF(M52="",0,IF('Presumido T'!$J$20=0,0,'Banco 01 (2)'!M52*'Presumido T'!$J$20)),0)</f>
        <v>0</v>
      </c>
      <c r="N59" s="51">
        <f>IF($P$59=1,IF(N52="",0,IF('Presumido T'!$J$20=0,0,'Banco 01 (2)'!N52*'Presumido T'!$J$20)),0)</f>
        <v>0</v>
      </c>
      <c r="O59" s="55">
        <f>SUM(C59:N59)</f>
        <v>0</v>
      </c>
      <c r="P59" s="12">
        <f>'Banco 01'!P59</f>
        <v>1</v>
      </c>
    </row>
    <row r="60" spans="2:16" ht="21.95" customHeight="1" x14ac:dyDescent="0.25">
      <c r="B60" s="52" t="s">
        <v>83</v>
      </c>
      <c r="C60" s="53">
        <f>SUM(C55:C59)</f>
        <v>0</v>
      </c>
      <c r="D60" s="53">
        <f t="shared" ref="D60:M60" si="11">SUM(D55:D59)</f>
        <v>0</v>
      </c>
      <c r="E60" s="53">
        <f t="shared" si="11"/>
        <v>0</v>
      </c>
      <c r="F60" s="53">
        <f t="shared" si="11"/>
        <v>0</v>
      </c>
      <c r="G60" s="53">
        <f t="shared" si="11"/>
        <v>0</v>
      </c>
      <c r="H60" s="53">
        <f t="shared" si="11"/>
        <v>0</v>
      </c>
      <c r="I60" s="53">
        <f t="shared" si="11"/>
        <v>0</v>
      </c>
      <c r="J60" s="53">
        <f t="shared" si="11"/>
        <v>0</v>
      </c>
      <c r="K60" s="53">
        <f t="shared" si="11"/>
        <v>0</v>
      </c>
      <c r="L60" s="53">
        <f t="shared" si="11"/>
        <v>0</v>
      </c>
      <c r="M60" s="53">
        <f t="shared" si="11"/>
        <v>0</v>
      </c>
      <c r="N60" s="53">
        <f>SUM(N55:N59)</f>
        <v>0</v>
      </c>
      <c r="O60" s="53">
        <f>SUM(O55:O59)</f>
        <v>0</v>
      </c>
    </row>
    <row r="62" spans="2:16" ht="21.95" customHeight="1" x14ac:dyDescent="0.25">
      <c r="B62" s="44" t="s">
        <v>107</v>
      </c>
    </row>
    <row r="64" spans="2:16" ht="21.95" customHeight="1" x14ac:dyDescent="0.25">
      <c r="B64" s="46" t="s">
        <v>48</v>
      </c>
      <c r="C64" s="49">
        <f>IF('Receita 05'!D7="",0,'Receita 05'!D7)</f>
        <v>0</v>
      </c>
      <c r="D64" s="49">
        <f>IF('Receita 05'!E7="",0,'Receita 05'!E7)</f>
        <v>0</v>
      </c>
      <c r="E64" s="49">
        <f>IF('Receita 05'!F7="",0,'Receita 05'!F7)</f>
        <v>0</v>
      </c>
      <c r="F64" s="49">
        <f>IF('Receita 05'!G7="",0,'Receita 05'!G7)</f>
        <v>0</v>
      </c>
      <c r="G64" s="49">
        <f>IF('Receita 05'!H7="",0,'Receita 05'!H7)</f>
        <v>0</v>
      </c>
      <c r="H64" s="49">
        <f>IF('Receita 05'!I7="",0,'Receita 05'!I7)</f>
        <v>0</v>
      </c>
      <c r="I64" s="49">
        <f>IF('Receita 05'!J7="",0,'Receita 05'!J7)</f>
        <v>0</v>
      </c>
      <c r="J64" s="49">
        <f>IF('Receita 05'!K7="",0,'Receita 05'!K7)</f>
        <v>0</v>
      </c>
      <c r="K64" s="49">
        <f>IF('Receita 05'!L7="",0,'Receita 05'!L7)</f>
        <v>0</v>
      </c>
      <c r="L64" s="49">
        <f>IF('Receita 05'!M7="",0,'Receita 05'!M7)</f>
        <v>0</v>
      </c>
      <c r="M64" s="49">
        <f>IF('Receita 05'!N7="",0,'Receita 05'!N7)</f>
        <v>0</v>
      </c>
      <c r="N64" s="49">
        <f>IF('Receita 05'!O7="",0,'Receita 05'!O7)</f>
        <v>0</v>
      </c>
      <c r="O64" s="54">
        <f>SUM(C64:N64)</f>
        <v>0</v>
      </c>
    </row>
    <row r="65" spans="2:16" ht="21.95" customHeight="1" x14ac:dyDescent="0.25">
      <c r="B65" s="47" t="s">
        <v>50</v>
      </c>
      <c r="C65" s="49">
        <f>IF('Receita 05'!D8="",0,'Receita 05'!D8)</f>
        <v>0</v>
      </c>
      <c r="D65" s="49">
        <f>IF('Receita 05'!E8="",0,'Receita 05'!E8)</f>
        <v>0</v>
      </c>
      <c r="E65" s="49">
        <f>IF('Receita 05'!F8="",0,'Receita 05'!F8)</f>
        <v>0</v>
      </c>
      <c r="F65" s="49">
        <f>IF('Receita 05'!G8="",0,'Receita 05'!G8)</f>
        <v>0</v>
      </c>
      <c r="G65" s="49">
        <f>IF('Receita 05'!H8="",0,'Receita 05'!H8)</f>
        <v>0</v>
      </c>
      <c r="H65" s="49">
        <f>IF('Receita 05'!I8="",0,'Receita 05'!I8)</f>
        <v>0</v>
      </c>
      <c r="I65" s="49">
        <f>IF('Receita 05'!J8="",0,'Receita 05'!J8)</f>
        <v>0</v>
      </c>
      <c r="J65" s="49">
        <f>IF('Receita 05'!K8="",0,'Receita 05'!K8)</f>
        <v>0</v>
      </c>
      <c r="K65" s="49">
        <f>IF('Receita 05'!L8="",0,'Receita 05'!L8)</f>
        <v>0</v>
      </c>
      <c r="L65" s="49">
        <f>IF('Receita 05'!M8="",0,'Receita 05'!M8)</f>
        <v>0</v>
      </c>
      <c r="M65" s="49">
        <f>IF('Receita 05'!N8="",0,'Receita 05'!N8)</f>
        <v>0</v>
      </c>
      <c r="N65" s="49">
        <f>IF('Receita 05'!O8="",0,'Receita 05'!O8)</f>
        <v>0</v>
      </c>
      <c r="O65" s="55">
        <f>SUM(C65:N65)</f>
        <v>0</v>
      </c>
    </row>
    <row r="66" spans="2:16" ht="21.95" customHeight="1" x14ac:dyDescent="0.25">
      <c r="B66" s="48" t="s">
        <v>51</v>
      </c>
      <c r="C66" s="49">
        <f>IF('Receita 05'!D9="",0,'Receita 05'!D9)</f>
        <v>0</v>
      </c>
      <c r="D66" s="49">
        <f>IF('Receita 05'!E9="",0,'Receita 05'!E9)</f>
        <v>0</v>
      </c>
      <c r="E66" s="49">
        <f>IF('Receita 05'!F9="",0,'Receita 05'!F9)</f>
        <v>0</v>
      </c>
      <c r="F66" s="49">
        <f>IF('Receita 05'!G9="",0,'Receita 05'!G9)</f>
        <v>0</v>
      </c>
      <c r="G66" s="49">
        <f>IF('Receita 05'!H9="",0,'Receita 05'!H9)</f>
        <v>0</v>
      </c>
      <c r="H66" s="49">
        <f>IF('Receita 05'!I9="",0,'Receita 05'!I9)</f>
        <v>0</v>
      </c>
      <c r="I66" s="49">
        <f>IF('Receita 05'!J9="",0,'Receita 05'!J9)</f>
        <v>0</v>
      </c>
      <c r="J66" s="49">
        <f>IF('Receita 05'!K9="",0,'Receita 05'!K9)</f>
        <v>0</v>
      </c>
      <c r="K66" s="49">
        <f>IF('Receita 05'!L9="",0,'Receita 05'!L9)</f>
        <v>0</v>
      </c>
      <c r="L66" s="49">
        <f>IF('Receita 05'!M9="",0,'Receita 05'!M9)</f>
        <v>0</v>
      </c>
      <c r="M66" s="49">
        <f>IF('Receita 05'!N9="",0,'Receita 05'!N9)</f>
        <v>0</v>
      </c>
      <c r="N66" s="49">
        <f>IF('Receita 05'!O9="",0,'Receita 05'!O9)</f>
        <v>0</v>
      </c>
      <c r="O66" s="55">
        <f>SUM(C66:N66)</f>
        <v>0</v>
      </c>
    </row>
    <row r="67" spans="2:16" ht="21.95" customHeight="1" x14ac:dyDescent="0.25">
      <c r="B67" s="52" t="s">
        <v>83</v>
      </c>
      <c r="C67" s="53">
        <f>SUM(C64:C66)</f>
        <v>0</v>
      </c>
      <c r="D67" s="53">
        <f t="shared" ref="D67:N67" si="12">SUM(D64:D66)</f>
        <v>0</v>
      </c>
      <c r="E67" s="53">
        <f t="shared" si="12"/>
        <v>0</v>
      </c>
      <c r="F67" s="53">
        <f t="shared" si="12"/>
        <v>0</v>
      </c>
      <c r="G67" s="53">
        <f t="shared" si="12"/>
        <v>0</v>
      </c>
      <c r="H67" s="53">
        <f t="shared" si="12"/>
        <v>0</v>
      </c>
      <c r="I67" s="53">
        <f t="shared" si="12"/>
        <v>0</v>
      </c>
      <c r="J67" s="53">
        <f t="shared" si="12"/>
        <v>0</v>
      </c>
      <c r="K67" s="53">
        <f t="shared" si="12"/>
        <v>0</v>
      </c>
      <c r="L67" s="53">
        <f t="shared" si="12"/>
        <v>0</v>
      </c>
      <c r="M67" s="53">
        <f t="shared" si="12"/>
        <v>0</v>
      </c>
      <c r="N67" s="53">
        <f t="shared" si="12"/>
        <v>0</v>
      </c>
      <c r="O67" s="53">
        <f>SUM(O64:O66)</f>
        <v>0</v>
      </c>
    </row>
    <row r="69" spans="2:16" ht="21.95" customHeight="1" x14ac:dyDescent="0.25">
      <c r="B69" s="46" t="s">
        <v>41</v>
      </c>
      <c r="C69" s="49">
        <v>0</v>
      </c>
      <c r="D69" s="49">
        <v>0</v>
      </c>
      <c r="E69" s="49">
        <v>0</v>
      </c>
      <c r="F69" s="49">
        <v>0</v>
      </c>
      <c r="G69" s="49">
        <v>0</v>
      </c>
      <c r="H69" s="49">
        <v>0</v>
      </c>
      <c r="I69" s="49">
        <v>0</v>
      </c>
      <c r="J69" s="49">
        <v>0</v>
      </c>
      <c r="K69" s="49">
        <v>0</v>
      </c>
      <c r="L69" s="49">
        <v>0</v>
      </c>
      <c r="M69" s="49">
        <v>0</v>
      </c>
      <c r="N69" s="49">
        <v>0</v>
      </c>
      <c r="O69" s="54">
        <f>SUM(C69:N69)</f>
        <v>0</v>
      </c>
    </row>
    <row r="70" spans="2:16" ht="21.95" customHeight="1" x14ac:dyDescent="0.25">
      <c r="B70" s="47" t="s">
        <v>42</v>
      </c>
      <c r="C70" s="50">
        <v>0</v>
      </c>
      <c r="D70" s="50">
        <v>0</v>
      </c>
      <c r="E70" s="50">
        <v>0</v>
      </c>
      <c r="F70" s="50">
        <v>0</v>
      </c>
      <c r="G70" s="50">
        <v>0</v>
      </c>
      <c r="H70" s="50">
        <v>0</v>
      </c>
      <c r="I70" s="50">
        <v>0</v>
      </c>
      <c r="J70" s="50">
        <v>0</v>
      </c>
      <c r="K70" s="50">
        <v>0</v>
      </c>
      <c r="L70" s="50">
        <v>0</v>
      </c>
      <c r="M70" s="50">
        <v>0</v>
      </c>
      <c r="N70" s="50">
        <v>0</v>
      </c>
      <c r="O70" s="55">
        <f>SUM(C70:N70)</f>
        <v>0</v>
      </c>
    </row>
    <row r="71" spans="2:16" ht="21.95" customHeight="1" x14ac:dyDescent="0.25">
      <c r="B71" s="47" t="s">
        <v>43</v>
      </c>
      <c r="C71" s="50">
        <v>0</v>
      </c>
      <c r="D71" s="50">
        <v>0</v>
      </c>
      <c r="E71" s="50">
        <v>0</v>
      </c>
      <c r="F71" s="50">
        <v>0</v>
      </c>
      <c r="G71" s="50">
        <v>0</v>
      </c>
      <c r="H71" s="50">
        <v>0</v>
      </c>
      <c r="I71" s="50">
        <v>0</v>
      </c>
      <c r="J71" s="50">
        <v>0</v>
      </c>
      <c r="K71" s="50">
        <v>0</v>
      </c>
      <c r="L71" s="50">
        <v>0</v>
      </c>
      <c r="M71" s="50">
        <v>0</v>
      </c>
      <c r="N71" s="50">
        <v>0</v>
      </c>
      <c r="O71" s="55">
        <f>SUM(C71:N71)</f>
        <v>0</v>
      </c>
    </row>
    <row r="72" spans="2:16" ht="21.95" customHeight="1" x14ac:dyDescent="0.25">
      <c r="B72" s="47" t="s">
        <v>44</v>
      </c>
      <c r="C72" s="50">
        <f>IF($P$72=1,IF(C64="",0,IF('Presumido T'!$J$19=0,0,'Banco 01 (2)'!C64*'Presumido T'!$J$19)),0)</f>
        <v>0</v>
      </c>
      <c r="D72" s="50">
        <f>IF($P$72=1,IF(D64="",0,IF('Presumido T'!$J$19=0,0,'Banco 01 (2)'!D64*'Presumido T'!$J$19)),0)</f>
        <v>0</v>
      </c>
      <c r="E72" s="50">
        <f>IF($P$72=1,IF(E64="",0,IF('Presumido T'!$J$19=0,0,'Banco 01 (2)'!E64*'Presumido T'!$J$19)),0)</f>
        <v>0</v>
      </c>
      <c r="F72" s="50">
        <f>IF($P$72=1,IF(F64="",0,IF('Presumido T'!$J$19=0,0,'Banco 01 (2)'!F64*'Presumido T'!$J$19)),0)</f>
        <v>0</v>
      </c>
      <c r="G72" s="50">
        <f>IF($P$72=1,IF(G64="",0,IF('Presumido T'!$J$19=0,0,'Banco 01 (2)'!G64*'Presumido T'!$J$19)),0)</f>
        <v>0</v>
      </c>
      <c r="H72" s="50">
        <f>IF($P$72=1,IF(H64="",0,IF('Presumido T'!$J$19=0,0,'Banco 01 (2)'!H64*'Presumido T'!$J$19)),0)</f>
        <v>0</v>
      </c>
      <c r="I72" s="50">
        <f>IF($P$72=1,IF(I64="",0,IF('Presumido T'!$J$19=0,0,'Banco 01 (2)'!I64*'Presumido T'!$J$19)),0)</f>
        <v>0</v>
      </c>
      <c r="J72" s="50">
        <f>IF($P$72=1,IF(J64="",0,IF('Presumido T'!$J$19=0,0,'Banco 01 (2)'!J64*'Presumido T'!$J$19)),0)</f>
        <v>0</v>
      </c>
      <c r="K72" s="50">
        <f>IF($P$72=1,IF(K64="",0,IF('Presumido T'!$J$19=0,0,'Banco 01 (2)'!K64*'Presumido T'!$J$19)),0)</f>
        <v>0</v>
      </c>
      <c r="L72" s="50">
        <f>IF($P$72=1,IF(L64="",0,IF('Presumido T'!$J$19=0,0,'Banco 01 (2)'!L64*'Presumido T'!$J$19)),0)</f>
        <v>0</v>
      </c>
      <c r="M72" s="50">
        <f>IF($P$72=1,IF(M64="",0,IF('Presumido T'!$J$19=0,0,'Banco 01 (2)'!M64*'Presumido T'!$J$19)),0)</f>
        <v>0</v>
      </c>
      <c r="N72" s="50">
        <f>IF($P$72=1,IF(N64="",0,IF('Presumido T'!$J$19=0,0,'Banco 01 (2)'!N64*'Presumido T'!$J$19)),0)</f>
        <v>0</v>
      </c>
      <c r="O72" s="55">
        <f>SUM(C72:N72)</f>
        <v>0</v>
      </c>
      <c r="P72" s="12">
        <f>'Banco 01'!P72</f>
        <v>1</v>
      </c>
    </row>
    <row r="73" spans="2:16" ht="21.95" customHeight="1" x14ac:dyDescent="0.25">
      <c r="B73" s="48" t="s">
        <v>45</v>
      </c>
      <c r="C73" s="51">
        <f>IF($P$73=1,IF(C66="",0,IF('Presumido T'!$J$20=0,0,'Banco 01 (2)'!C66*'Presumido T'!$J$20)),0)</f>
        <v>0</v>
      </c>
      <c r="D73" s="51">
        <f>IF($P$73=1,IF(D66="",0,IF('Presumido T'!$J$20=0,0,'Banco 01 (2)'!D66*'Presumido T'!$J$20)),0)</f>
        <v>0</v>
      </c>
      <c r="E73" s="51">
        <f>IF($P$73=1,IF(E66="",0,IF('Presumido T'!$J$20=0,0,'Banco 01 (2)'!E66*'Presumido T'!$J$20)),0)</f>
        <v>0</v>
      </c>
      <c r="F73" s="51">
        <f>IF($P$73=1,IF(F66="",0,IF('Presumido T'!$J$20=0,0,'Banco 01 (2)'!F66*'Presumido T'!$J$20)),0)</f>
        <v>0</v>
      </c>
      <c r="G73" s="51">
        <f>IF($P$73=1,IF(G66="",0,IF('Presumido T'!$J$20=0,0,'Banco 01 (2)'!G66*'Presumido T'!$J$20)),0)</f>
        <v>0</v>
      </c>
      <c r="H73" s="51">
        <f>IF($P$73=1,IF(H66="",0,IF('Presumido T'!$J$20=0,0,'Banco 01 (2)'!H66*'Presumido T'!$J$20)),0)</f>
        <v>0</v>
      </c>
      <c r="I73" s="51">
        <f>IF($P$73=1,IF(I66="",0,IF('Presumido T'!$J$20=0,0,'Banco 01 (2)'!I66*'Presumido T'!$J$20)),0)</f>
        <v>0</v>
      </c>
      <c r="J73" s="51">
        <f>IF($P$73=1,IF(J66="",0,IF('Presumido T'!$J$20=0,0,'Banco 01 (2)'!J66*'Presumido T'!$J$20)),0)</f>
        <v>0</v>
      </c>
      <c r="K73" s="51">
        <f>IF($P$73=1,IF(K66="",0,IF('Presumido T'!$J$20=0,0,'Banco 01 (2)'!K66*'Presumido T'!$J$20)),0)</f>
        <v>0</v>
      </c>
      <c r="L73" s="51">
        <f>IF($P$73=1,IF(L66="",0,IF('Presumido T'!$J$20=0,0,'Banco 01 (2)'!L66*'Presumido T'!$J$20)),0)</f>
        <v>0</v>
      </c>
      <c r="M73" s="51">
        <f>IF($P$73=1,IF(M66="",0,IF('Presumido T'!$J$20=0,0,'Banco 01 (2)'!M66*'Presumido T'!$J$20)),0)</f>
        <v>0</v>
      </c>
      <c r="N73" s="51">
        <f>IF($P$73=1,IF(N66="",0,IF('Presumido T'!$J$20=0,0,'Banco 01 (2)'!N66*'Presumido T'!$J$20)),0)</f>
        <v>0</v>
      </c>
      <c r="O73" s="55">
        <f>SUM(C73:N73)</f>
        <v>0</v>
      </c>
      <c r="P73" s="12">
        <f>'Banco 01'!P73</f>
        <v>1</v>
      </c>
    </row>
    <row r="74" spans="2:16" ht="21.95" customHeight="1" x14ac:dyDescent="0.25">
      <c r="B74" s="52" t="s">
        <v>83</v>
      </c>
      <c r="C74" s="53">
        <f>SUM(C69:C73)</f>
        <v>0</v>
      </c>
      <c r="D74" s="53">
        <f t="shared" ref="D74:M74" si="13">SUM(D69:D73)</f>
        <v>0</v>
      </c>
      <c r="E74" s="53">
        <f t="shared" si="13"/>
        <v>0</v>
      </c>
      <c r="F74" s="53">
        <f t="shared" si="13"/>
        <v>0</v>
      </c>
      <c r="G74" s="53">
        <f t="shared" si="13"/>
        <v>0</v>
      </c>
      <c r="H74" s="53">
        <f t="shared" si="13"/>
        <v>0</v>
      </c>
      <c r="I74" s="53">
        <f t="shared" si="13"/>
        <v>0</v>
      </c>
      <c r="J74" s="53">
        <f t="shared" si="13"/>
        <v>0</v>
      </c>
      <c r="K74" s="53">
        <f t="shared" si="13"/>
        <v>0</v>
      </c>
      <c r="L74" s="53">
        <f t="shared" si="13"/>
        <v>0</v>
      </c>
      <c r="M74" s="53">
        <f t="shared" si="13"/>
        <v>0</v>
      </c>
      <c r="N74" s="53">
        <f>SUM(N69:N73)</f>
        <v>0</v>
      </c>
      <c r="O74" s="53">
        <f>SUM(O69:O73)</f>
        <v>0</v>
      </c>
    </row>
    <row r="76" spans="2:16" ht="21.95" customHeight="1" x14ac:dyDescent="0.25">
      <c r="B76" s="44" t="s">
        <v>108</v>
      </c>
    </row>
    <row r="78" spans="2:16" ht="21.95" customHeight="1" x14ac:dyDescent="0.25">
      <c r="B78" s="56" t="s">
        <v>48</v>
      </c>
      <c r="C78" s="57">
        <f>IFERROR(C8+C22+C36+C50+C64,0)</f>
        <v>0</v>
      </c>
      <c r="D78" s="57">
        <f t="shared" ref="D78:N78" si="14">IFERROR(D8+D22+D36+D50+D64,0)</f>
        <v>0</v>
      </c>
      <c r="E78" s="57">
        <f t="shared" si="14"/>
        <v>0</v>
      </c>
      <c r="F78" s="57">
        <f t="shared" si="14"/>
        <v>0</v>
      </c>
      <c r="G78" s="57">
        <f t="shared" si="14"/>
        <v>0</v>
      </c>
      <c r="H78" s="57">
        <f t="shared" si="14"/>
        <v>0</v>
      </c>
      <c r="I78" s="57">
        <f t="shared" si="14"/>
        <v>0</v>
      </c>
      <c r="J78" s="57">
        <f t="shared" si="14"/>
        <v>0</v>
      </c>
      <c r="K78" s="57">
        <f t="shared" si="14"/>
        <v>0</v>
      </c>
      <c r="L78" s="57">
        <f t="shared" si="14"/>
        <v>0</v>
      </c>
      <c r="M78" s="57">
        <f t="shared" si="14"/>
        <v>0</v>
      </c>
      <c r="N78" s="57">
        <f t="shared" si="14"/>
        <v>0</v>
      </c>
      <c r="O78" s="58">
        <f>SUM(C78:N78)</f>
        <v>0</v>
      </c>
    </row>
    <row r="79" spans="2:16" ht="21.95" customHeight="1" x14ac:dyDescent="0.25">
      <c r="B79" s="59" t="s">
        <v>50</v>
      </c>
      <c r="C79" s="57">
        <f t="shared" ref="C79:N80" si="15">IFERROR(C9+C23+C37+C51+C65,0)</f>
        <v>100000</v>
      </c>
      <c r="D79" s="57">
        <f t="shared" si="15"/>
        <v>100000</v>
      </c>
      <c r="E79" s="57">
        <f t="shared" si="15"/>
        <v>100000</v>
      </c>
      <c r="F79" s="57">
        <f t="shared" si="15"/>
        <v>100000</v>
      </c>
      <c r="G79" s="57">
        <f t="shared" si="15"/>
        <v>100000</v>
      </c>
      <c r="H79" s="57">
        <f t="shared" si="15"/>
        <v>100000</v>
      </c>
      <c r="I79" s="57">
        <f t="shared" si="15"/>
        <v>100000</v>
      </c>
      <c r="J79" s="57">
        <f t="shared" si="15"/>
        <v>100000</v>
      </c>
      <c r="K79" s="57">
        <f t="shared" si="15"/>
        <v>100000</v>
      </c>
      <c r="L79" s="57">
        <f t="shared" si="15"/>
        <v>100000</v>
      </c>
      <c r="M79" s="57">
        <f t="shared" si="15"/>
        <v>100000</v>
      </c>
      <c r="N79" s="57">
        <f t="shared" si="15"/>
        <v>100000</v>
      </c>
      <c r="O79" s="60">
        <f>SUM(C79:N79)</f>
        <v>1200000</v>
      </c>
    </row>
    <row r="80" spans="2:16" ht="21.95" customHeight="1" x14ac:dyDescent="0.25">
      <c r="B80" s="61" t="s">
        <v>51</v>
      </c>
      <c r="C80" s="57">
        <f t="shared" si="15"/>
        <v>0</v>
      </c>
      <c r="D80" s="57">
        <f t="shared" si="15"/>
        <v>0</v>
      </c>
      <c r="E80" s="57">
        <f t="shared" si="15"/>
        <v>0</v>
      </c>
      <c r="F80" s="57">
        <f t="shared" si="15"/>
        <v>0</v>
      </c>
      <c r="G80" s="57">
        <f t="shared" si="15"/>
        <v>0</v>
      </c>
      <c r="H80" s="57">
        <f t="shared" si="15"/>
        <v>0</v>
      </c>
      <c r="I80" s="57">
        <f t="shared" si="15"/>
        <v>0</v>
      </c>
      <c r="J80" s="57">
        <f t="shared" si="15"/>
        <v>0</v>
      </c>
      <c r="K80" s="57">
        <f t="shared" si="15"/>
        <v>0</v>
      </c>
      <c r="L80" s="57">
        <f t="shared" si="15"/>
        <v>0</v>
      </c>
      <c r="M80" s="57">
        <f t="shared" si="15"/>
        <v>0</v>
      </c>
      <c r="N80" s="57">
        <f t="shared" si="15"/>
        <v>0</v>
      </c>
      <c r="O80" s="60">
        <f>SUM(C80:N80)</f>
        <v>0</v>
      </c>
    </row>
    <row r="81" spans="2:16" ht="21.95" customHeight="1" x14ac:dyDescent="0.25">
      <c r="B81" s="62" t="s">
        <v>83</v>
      </c>
      <c r="C81" s="63">
        <f>SUM(C78:C80)</f>
        <v>100000</v>
      </c>
      <c r="D81" s="63">
        <f t="shared" ref="D81:N81" si="16">SUM(D78:D80)</f>
        <v>100000</v>
      </c>
      <c r="E81" s="63">
        <f t="shared" si="16"/>
        <v>100000</v>
      </c>
      <c r="F81" s="63">
        <f t="shared" si="16"/>
        <v>100000</v>
      </c>
      <c r="G81" s="63">
        <f t="shared" si="16"/>
        <v>100000</v>
      </c>
      <c r="H81" s="63">
        <f t="shared" si="16"/>
        <v>100000</v>
      </c>
      <c r="I81" s="63">
        <f t="shared" si="16"/>
        <v>100000</v>
      </c>
      <c r="J81" s="63">
        <f t="shared" si="16"/>
        <v>100000</v>
      </c>
      <c r="K81" s="63">
        <f t="shared" si="16"/>
        <v>100000</v>
      </c>
      <c r="L81" s="63">
        <f t="shared" si="16"/>
        <v>100000</v>
      </c>
      <c r="M81" s="63">
        <f t="shared" si="16"/>
        <v>100000</v>
      </c>
      <c r="N81" s="63">
        <f t="shared" si="16"/>
        <v>100000</v>
      </c>
      <c r="O81" s="63">
        <f>SUM(O78:O80)</f>
        <v>1200000</v>
      </c>
    </row>
    <row r="83" spans="2:16" ht="21.95" customHeight="1" x14ac:dyDescent="0.25">
      <c r="B83" s="56" t="s">
        <v>41</v>
      </c>
      <c r="C83" s="57">
        <f>IFERROR(C13+C27+C41+C55+C69,0)</f>
        <v>650</v>
      </c>
      <c r="D83" s="57">
        <f t="shared" ref="D83:N83" si="17">IFERROR(D13+D27+D41+D55+D69,0)</f>
        <v>650</v>
      </c>
      <c r="E83" s="57">
        <f t="shared" si="17"/>
        <v>650</v>
      </c>
      <c r="F83" s="57">
        <f t="shared" si="17"/>
        <v>650</v>
      </c>
      <c r="G83" s="57">
        <f t="shared" si="17"/>
        <v>650</v>
      </c>
      <c r="H83" s="57">
        <f t="shared" si="17"/>
        <v>650</v>
      </c>
      <c r="I83" s="57">
        <f t="shared" si="17"/>
        <v>650</v>
      </c>
      <c r="J83" s="57">
        <f t="shared" si="17"/>
        <v>650</v>
      </c>
      <c r="K83" s="57">
        <f t="shared" si="17"/>
        <v>650</v>
      </c>
      <c r="L83" s="57">
        <f t="shared" si="17"/>
        <v>650</v>
      </c>
      <c r="M83" s="57">
        <f t="shared" si="17"/>
        <v>650</v>
      </c>
      <c r="N83" s="57">
        <f t="shared" si="17"/>
        <v>650</v>
      </c>
      <c r="O83" s="58">
        <f>SUM(C83:N83)</f>
        <v>7800</v>
      </c>
    </row>
    <row r="84" spans="2:16" ht="21.95" customHeight="1" x14ac:dyDescent="0.25">
      <c r="B84" s="59" t="s">
        <v>42</v>
      </c>
      <c r="C84" s="57">
        <f t="shared" ref="C84:N85" si="18">IFERROR(C14+C28+C42+C56+C70,0)</f>
        <v>3000</v>
      </c>
      <c r="D84" s="57">
        <f t="shared" si="18"/>
        <v>3000</v>
      </c>
      <c r="E84" s="57">
        <f t="shared" si="18"/>
        <v>3000</v>
      </c>
      <c r="F84" s="57">
        <f t="shared" si="18"/>
        <v>3000</v>
      </c>
      <c r="G84" s="57">
        <f t="shared" si="18"/>
        <v>3000</v>
      </c>
      <c r="H84" s="57">
        <f t="shared" si="18"/>
        <v>3000</v>
      </c>
      <c r="I84" s="57">
        <f t="shared" si="18"/>
        <v>3000</v>
      </c>
      <c r="J84" s="57">
        <f t="shared" si="18"/>
        <v>3000</v>
      </c>
      <c r="K84" s="57">
        <f t="shared" si="18"/>
        <v>3000</v>
      </c>
      <c r="L84" s="57">
        <f t="shared" si="18"/>
        <v>3000</v>
      </c>
      <c r="M84" s="57">
        <f t="shared" si="18"/>
        <v>3000</v>
      </c>
      <c r="N84" s="57">
        <f t="shared" si="18"/>
        <v>3000</v>
      </c>
      <c r="O84" s="60">
        <f>SUM(C84:N84)</f>
        <v>36000</v>
      </c>
    </row>
    <row r="85" spans="2:16" ht="21.95" customHeight="1" x14ac:dyDescent="0.25">
      <c r="B85" s="59" t="s">
        <v>43</v>
      </c>
      <c r="C85" s="57">
        <f t="shared" si="18"/>
        <v>12000</v>
      </c>
      <c r="D85" s="57">
        <f t="shared" si="18"/>
        <v>12000</v>
      </c>
      <c r="E85" s="57">
        <f t="shared" si="18"/>
        <v>12000</v>
      </c>
      <c r="F85" s="57">
        <f t="shared" si="18"/>
        <v>12000</v>
      </c>
      <c r="G85" s="57">
        <f t="shared" si="18"/>
        <v>12000</v>
      </c>
      <c r="H85" s="57">
        <f t="shared" si="18"/>
        <v>12000</v>
      </c>
      <c r="I85" s="57">
        <f t="shared" si="18"/>
        <v>12000</v>
      </c>
      <c r="J85" s="57">
        <f t="shared" si="18"/>
        <v>12000</v>
      </c>
      <c r="K85" s="57">
        <f t="shared" si="18"/>
        <v>12000</v>
      </c>
      <c r="L85" s="57">
        <f t="shared" si="18"/>
        <v>12000</v>
      </c>
      <c r="M85" s="57">
        <f t="shared" si="18"/>
        <v>12000</v>
      </c>
      <c r="N85" s="57">
        <f t="shared" si="18"/>
        <v>12000</v>
      </c>
      <c r="O85" s="60">
        <f>SUM(C85:N85)</f>
        <v>144000</v>
      </c>
    </row>
    <row r="86" spans="2:16" ht="21.95" customHeight="1" x14ac:dyDescent="0.25">
      <c r="B86" s="59" t="s">
        <v>44</v>
      </c>
      <c r="C86" s="57">
        <f>IF($P$86=1,IFERROR(C16+C30+C44+C58+C72,0),0)</f>
        <v>0</v>
      </c>
      <c r="D86" s="57">
        <f t="shared" ref="D86:N86" si="19">IF($P$86=1,IFERROR(D16+D30+D44+D58+D72,0),0)</f>
        <v>0</v>
      </c>
      <c r="E86" s="57">
        <f t="shared" si="19"/>
        <v>0</v>
      </c>
      <c r="F86" s="57">
        <f t="shared" si="19"/>
        <v>0</v>
      </c>
      <c r="G86" s="57">
        <f t="shared" si="19"/>
        <v>0</v>
      </c>
      <c r="H86" s="57">
        <f t="shared" si="19"/>
        <v>0</v>
      </c>
      <c r="I86" s="57">
        <f t="shared" si="19"/>
        <v>0</v>
      </c>
      <c r="J86" s="57">
        <f t="shared" si="19"/>
        <v>0</v>
      </c>
      <c r="K86" s="57">
        <f t="shared" si="19"/>
        <v>0</v>
      </c>
      <c r="L86" s="57">
        <f t="shared" si="19"/>
        <v>0</v>
      </c>
      <c r="M86" s="57">
        <f t="shared" si="19"/>
        <v>0</v>
      </c>
      <c r="N86" s="57">
        <f t="shared" si="19"/>
        <v>0</v>
      </c>
      <c r="O86" s="60">
        <f>SUM(C86:N86)</f>
        <v>0</v>
      </c>
      <c r="P86" s="12">
        <f>'Banco 01'!P86</f>
        <v>1</v>
      </c>
    </row>
    <row r="87" spans="2:16" ht="21.95" customHeight="1" x14ac:dyDescent="0.25">
      <c r="B87" s="61" t="s">
        <v>45</v>
      </c>
      <c r="C87" s="57">
        <f>IF($P$87=1,IFERROR(C17+C31+C45+C59+C73,0),0)</f>
        <v>0</v>
      </c>
      <c r="D87" s="57">
        <f t="shared" ref="D87:N87" si="20">IF($P$87=1,IFERROR(D17+D31+D45+D59+D73,0),0)</f>
        <v>0</v>
      </c>
      <c r="E87" s="57">
        <f t="shared" si="20"/>
        <v>0</v>
      </c>
      <c r="F87" s="57">
        <f t="shared" si="20"/>
        <v>0</v>
      </c>
      <c r="G87" s="57">
        <f t="shared" si="20"/>
        <v>0</v>
      </c>
      <c r="H87" s="57">
        <f t="shared" si="20"/>
        <v>0</v>
      </c>
      <c r="I87" s="57">
        <f t="shared" si="20"/>
        <v>0</v>
      </c>
      <c r="J87" s="57">
        <f t="shared" si="20"/>
        <v>0</v>
      </c>
      <c r="K87" s="57">
        <f t="shared" si="20"/>
        <v>0</v>
      </c>
      <c r="L87" s="57">
        <f t="shared" si="20"/>
        <v>0</v>
      </c>
      <c r="M87" s="57">
        <f t="shared" si="20"/>
        <v>0</v>
      </c>
      <c r="N87" s="57">
        <f t="shared" si="20"/>
        <v>0</v>
      </c>
      <c r="O87" s="60">
        <f>SUM(C87:N87)</f>
        <v>0</v>
      </c>
      <c r="P87" s="12">
        <f>'Banco 01'!P87</f>
        <v>1</v>
      </c>
    </row>
    <row r="88" spans="2:16" ht="21.95" customHeight="1" x14ac:dyDescent="0.25">
      <c r="B88" s="62" t="s">
        <v>83</v>
      </c>
      <c r="C88" s="63">
        <f>SUM(C83:C87)</f>
        <v>15650</v>
      </c>
      <c r="D88" s="63">
        <f t="shared" ref="D88:M88" si="21">SUM(D83:D87)</f>
        <v>15650</v>
      </c>
      <c r="E88" s="63">
        <f t="shared" si="21"/>
        <v>15650</v>
      </c>
      <c r="F88" s="63">
        <f t="shared" si="21"/>
        <v>15650</v>
      </c>
      <c r="G88" s="63">
        <f t="shared" si="21"/>
        <v>15650</v>
      </c>
      <c r="H88" s="63">
        <f t="shared" si="21"/>
        <v>15650</v>
      </c>
      <c r="I88" s="63">
        <f t="shared" si="21"/>
        <v>15650</v>
      </c>
      <c r="J88" s="63">
        <f t="shared" si="21"/>
        <v>15650</v>
      </c>
      <c r="K88" s="63">
        <f t="shared" si="21"/>
        <v>15650</v>
      </c>
      <c r="L88" s="63">
        <f t="shared" si="21"/>
        <v>15650</v>
      </c>
      <c r="M88" s="63">
        <f t="shared" si="21"/>
        <v>15650</v>
      </c>
      <c r="N88" s="63">
        <f>SUM(N83:N87)</f>
        <v>15650</v>
      </c>
      <c r="O88" s="63">
        <f>SUM(O83:O87)</f>
        <v>187800</v>
      </c>
    </row>
    <row r="90" spans="2:16" ht="21.95" customHeight="1" x14ac:dyDescent="0.25">
      <c r="B90" s="68">
        <v>2</v>
      </c>
      <c r="C90" s="12" t="s">
        <v>120</v>
      </c>
    </row>
    <row r="94" spans="2:16" ht="21.95" customHeight="1" x14ac:dyDescent="0.25">
      <c r="B94" s="46" t="s">
        <v>192</v>
      </c>
      <c r="C94" s="49">
        <f>IF(Outros!D6="",0,Outros!D6*'Presumido T'!$J$21)</f>
        <v>0</v>
      </c>
      <c r="D94" s="49">
        <f>IF(Outros!E6="",0,Outros!E6*'Presumido T'!$J$21)</f>
        <v>0</v>
      </c>
      <c r="E94" s="49">
        <f>IF(Outros!F6="",0,Outros!F6*'Presumido T'!$J$21)</f>
        <v>0</v>
      </c>
      <c r="F94" s="49">
        <f>IF(Outros!G6="",0,Outros!G6*'Presumido T'!$J$21)</f>
        <v>0</v>
      </c>
      <c r="G94" s="49">
        <f>IF(Outros!H6="",0,Outros!H6*'Presumido T'!$J$21)</f>
        <v>0</v>
      </c>
      <c r="H94" s="49">
        <f>IF(Outros!I6="",0,Outros!I6*'Presumido T'!$J$21)</f>
        <v>0</v>
      </c>
      <c r="I94" s="49">
        <f>IF(Outros!J6="",0,Outros!J6*'Presumido T'!$J$21)</f>
        <v>0</v>
      </c>
      <c r="J94" s="49">
        <f>IF(Outros!K6="",0,Outros!K6*'Presumido T'!$J$21)</f>
        <v>0</v>
      </c>
      <c r="K94" s="49">
        <f>IF(Outros!L6="",0,Outros!L6*'Presumido T'!$J$21)</f>
        <v>0</v>
      </c>
      <c r="L94" s="49">
        <f>IF(Outros!M6="",0,Outros!M6*'Presumido T'!$J$21)</f>
        <v>0</v>
      </c>
      <c r="M94" s="49">
        <f>IF(Outros!N6="",0,Outros!N6*'Presumido T'!$J$21)</f>
        <v>0</v>
      </c>
      <c r="N94" s="49">
        <f>IF(Outros!O6="",0,Outros!O6*'Presumido T'!$J$21)</f>
        <v>0</v>
      </c>
      <c r="O94" s="54">
        <f>SUM(C94:N94)</f>
        <v>0</v>
      </c>
    </row>
    <row r="95" spans="2:16" ht="21.95" customHeight="1" x14ac:dyDescent="0.25">
      <c r="B95" s="47" t="s">
        <v>193</v>
      </c>
      <c r="C95" s="49">
        <f>IF(Outros!D6="",0,Outros!D6*'Presumido T'!$J$22)</f>
        <v>0</v>
      </c>
      <c r="D95" s="49">
        <f>IF(Outros!E6="",0,Outros!E6*'Presumido T'!$J$22)</f>
        <v>0</v>
      </c>
      <c r="E95" s="49">
        <f>IF(Outros!F6="",0,Outros!F6*'Presumido T'!$J$22)</f>
        <v>0</v>
      </c>
      <c r="F95" s="49">
        <f>IF(Outros!G6="",0,Outros!G6*'Presumido T'!$J$22)</f>
        <v>0</v>
      </c>
      <c r="G95" s="49">
        <f>IF(Outros!H6="",0,Outros!H6*'Presumido T'!$J$22)</f>
        <v>0</v>
      </c>
      <c r="H95" s="49">
        <f>IF(Outros!I6="",0,Outros!I6*'Presumido T'!$J$22)</f>
        <v>0</v>
      </c>
      <c r="I95" s="49">
        <f>IF(Outros!J6="",0,Outros!J6*'Presumido T'!$J$22)</f>
        <v>0</v>
      </c>
      <c r="J95" s="49">
        <f>IF(Outros!K6="",0,Outros!K6*'Presumido T'!$J$22)</f>
        <v>0</v>
      </c>
      <c r="K95" s="49">
        <f>IF(Outros!L6="",0,Outros!L6*'Presumido T'!$J$22)</f>
        <v>0</v>
      </c>
      <c r="L95" s="49">
        <f>IF(Outros!M6="",0,Outros!M6*'Presumido T'!$J$22)</f>
        <v>0</v>
      </c>
      <c r="M95" s="49">
        <f>IF(Outros!N6="",0,Outros!N6*'Presumido T'!$J$22)</f>
        <v>0</v>
      </c>
      <c r="N95" s="49">
        <f>IF(Outros!O6="",0,Outros!O6*'Presumido T'!$J$22)</f>
        <v>0</v>
      </c>
      <c r="O95" s="55">
        <f>SUM(C95:N95)</f>
        <v>0</v>
      </c>
    </row>
  </sheetData>
  <pageMargins left="0.511811024" right="0.511811024" top="0.78740157499999996" bottom="0.78740157499999996" header="0.31496062000000002" footer="0.31496062000000002"/>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50">
    <tabColor rgb="FFFFC000"/>
  </sheetPr>
  <dimension ref="A1:AN270"/>
  <sheetViews>
    <sheetView showGridLines="0" topLeftCell="A180" workbookViewId="0">
      <selection activeCell="I192" sqref="I192"/>
    </sheetView>
  </sheetViews>
  <sheetFormatPr defaultColWidth="9.140625" defaultRowHeight="21.95" customHeight="1" x14ac:dyDescent="0.25"/>
  <cols>
    <col min="1" max="1" width="8.5703125" style="11" customWidth="1"/>
    <col min="2" max="2" width="12.7109375" style="11" customWidth="1"/>
    <col min="3" max="15" width="13.28515625" style="11" customWidth="1"/>
    <col min="16" max="40" width="12.7109375" style="11" customWidth="1"/>
    <col min="41" max="16384" width="9.140625" style="11"/>
  </cols>
  <sheetData>
    <row r="1" spans="1:14" ht="36" x14ac:dyDescent="0.25">
      <c r="A1" s="300"/>
      <c r="B1" s="301" t="s">
        <v>146</v>
      </c>
      <c r="C1" s="300"/>
      <c r="D1" s="300"/>
      <c r="E1" s="300"/>
      <c r="F1" s="300"/>
      <c r="G1" s="300"/>
      <c r="H1" s="300"/>
      <c r="I1" s="300">
        <f>'Banco 03 (3)'!J1</f>
        <v>1</v>
      </c>
      <c r="J1" s="300" t="s">
        <v>333</v>
      </c>
      <c r="K1" s="300"/>
      <c r="L1" s="300"/>
      <c r="M1" s="300"/>
      <c r="N1" s="300"/>
    </row>
    <row r="2" spans="1:14" ht="15" customHeight="1" x14ac:dyDescent="0.25">
      <c r="A2" s="300"/>
      <c r="B2" s="70"/>
      <c r="C2" s="70"/>
      <c r="D2" s="70"/>
      <c r="E2" s="70"/>
      <c r="F2" s="70"/>
      <c r="G2" s="70"/>
      <c r="H2" s="70"/>
      <c r="I2" s="300">
        <v>2</v>
      </c>
      <c r="J2" s="300" t="s">
        <v>334</v>
      </c>
      <c r="K2" s="300"/>
      <c r="L2" s="300"/>
      <c r="M2" s="300"/>
      <c r="N2" s="300"/>
    </row>
    <row r="3" spans="1:14" ht="21.95" customHeight="1" x14ac:dyDescent="0.25">
      <c r="A3" s="300"/>
      <c r="B3" s="302" t="s">
        <v>50</v>
      </c>
      <c r="C3" s="70"/>
      <c r="D3" s="70"/>
      <c r="E3" s="70"/>
      <c r="F3" s="70"/>
      <c r="G3" s="70"/>
      <c r="H3" s="70"/>
      <c r="I3" s="300"/>
      <c r="J3" s="300"/>
      <c r="K3" s="300"/>
      <c r="L3" s="300"/>
      <c r="M3" s="300"/>
      <c r="N3" s="300"/>
    </row>
    <row r="4" spans="1:14" ht="21.95" customHeight="1" x14ac:dyDescent="0.25">
      <c r="A4" s="300"/>
      <c r="B4" s="302" t="s">
        <v>48</v>
      </c>
      <c r="C4" s="70"/>
      <c r="D4" s="70"/>
      <c r="E4" s="70"/>
      <c r="F4" s="70"/>
      <c r="G4" s="70"/>
      <c r="H4" s="70"/>
      <c r="I4" s="300"/>
      <c r="J4" s="300"/>
      <c r="K4" s="300"/>
      <c r="L4" s="300"/>
      <c r="M4" s="300"/>
      <c r="N4" s="300"/>
    </row>
    <row r="5" spans="1:14" ht="21.95" customHeight="1" x14ac:dyDescent="0.25">
      <c r="A5" s="300"/>
      <c r="B5" s="302" t="s">
        <v>61</v>
      </c>
      <c r="C5" s="70"/>
      <c r="D5" s="70"/>
      <c r="E5" s="70"/>
      <c r="F5" s="70"/>
      <c r="G5" s="70"/>
      <c r="H5" s="70"/>
      <c r="I5" s="300"/>
      <c r="J5" s="300"/>
      <c r="K5" s="300"/>
      <c r="L5" s="300"/>
      <c r="M5" s="300"/>
      <c r="N5" s="300"/>
    </row>
    <row r="6" spans="1:14" ht="21.95" customHeight="1" x14ac:dyDescent="0.25">
      <c r="A6" s="300"/>
      <c r="B6" s="302" t="s">
        <v>62</v>
      </c>
      <c r="C6" s="70"/>
      <c r="D6" s="70"/>
      <c r="E6" s="70"/>
      <c r="F6" s="70"/>
      <c r="G6" s="70"/>
      <c r="H6" s="70"/>
      <c r="I6" s="300"/>
      <c r="J6" s="300"/>
      <c r="K6" s="300"/>
      <c r="L6" s="300"/>
      <c r="M6" s="300"/>
      <c r="N6" s="300"/>
    </row>
    <row r="7" spans="1:14" ht="21.95" customHeight="1" x14ac:dyDescent="0.25">
      <c r="A7" s="300"/>
      <c r="B7" s="302" t="s">
        <v>63</v>
      </c>
      <c r="C7" s="70"/>
      <c r="D7" s="70"/>
      <c r="E7" s="70"/>
      <c r="F7" s="70"/>
      <c r="G7" s="70"/>
      <c r="H7" s="70"/>
      <c r="I7" s="300"/>
      <c r="J7" s="300"/>
      <c r="K7" s="300"/>
      <c r="L7" s="300"/>
      <c r="M7" s="300"/>
      <c r="N7" s="300"/>
    </row>
    <row r="8" spans="1:14" ht="21.95" customHeight="1" x14ac:dyDescent="0.25">
      <c r="A8" s="300"/>
      <c r="B8" s="70"/>
      <c r="C8" s="70"/>
      <c r="D8" s="70"/>
      <c r="E8" s="70"/>
      <c r="F8" s="70"/>
      <c r="G8" s="70"/>
      <c r="H8" s="70"/>
      <c r="I8" s="300"/>
      <c r="J8" s="300"/>
      <c r="K8" s="300"/>
      <c r="L8" s="300"/>
      <c r="M8" s="300"/>
      <c r="N8" s="300"/>
    </row>
    <row r="9" spans="1:14" ht="21.95" customHeight="1" x14ac:dyDescent="0.25">
      <c r="A9" s="300"/>
      <c r="B9" s="70"/>
      <c r="C9" s="70"/>
      <c r="D9" s="70"/>
      <c r="E9" s="70"/>
      <c r="F9" s="70"/>
      <c r="G9" s="70"/>
      <c r="H9" s="70"/>
      <c r="I9" s="300"/>
      <c r="J9" s="300"/>
      <c r="K9" s="300"/>
      <c r="L9" s="300"/>
      <c r="M9" s="300"/>
      <c r="N9" s="300"/>
    </row>
    <row r="10" spans="1:14" ht="21.95" customHeight="1" x14ac:dyDescent="0.25">
      <c r="A10" s="300"/>
      <c r="B10" s="303" t="s">
        <v>50</v>
      </c>
      <c r="C10" s="70"/>
      <c r="D10" s="70"/>
      <c r="E10" s="70"/>
      <c r="F10" s="70"/>
      <c r="G10" s="70"/>
      <c r="H10" s="70"/>
      <c r="I10" s="300"/>
      <c r="J10" s="300"/>
      <c r="K10" s="300"/>
      <c r="L10" s="300"/>
      <c r="M10" s="300"/>
      <c r="N10" s="300"/>
    </row>
    <row r="11" spans="1:14" ht="21.95" customHeight="1" x14ac:dyDescent="0.25">
      <c r="A11" s="300"/>
      <c r="B11" s="70"/>
      <c r="C11" s="70"/>
      <c r="D11" s="70"/>
      <c r="E11" s="70"/>
      <c r="F11" s="70"/>
      <c r="G11" s="70"/>
      <c r="H11" s="70"/>
      <c r="I11" s="300"/>
      <c r="J11" s="300"/>
      <c r="K11" s="300"/>
      <c r="L11" s="300"/>
      <c r="M11" s="300"/>
      <c r="N11" s="300"/>
    </row>
    <row r="12" spans="1:14" ht="21.95" customHeight="1" x14ac:dyDescent="0.25">
      <c r="A12" s="300"/>
      <c r="B12" s="72" t="s">
        <v>134</v>
      </c>
      <c r="C12" s="72" t="s">
        <v>28</v>
      </c>
      <c r="D12" s="72" t="s">
        <v>32</v>
      </c>
      <c r="E12" s="72" t="s">
        <v>33</v>
      </c>
      <c r="F12" s="111" t="s">
        <v>16</v>
      </c>
      <c r="G12" s="72" t="s">
        <v>53</v>
      </c>
      <c r="H12" s="72" t="s">
        <v>134</v>
      </c>
      <c r="I12" s="300"/>
      <c r="J12" s="300"/>
      <c r="K12" s="300"/>
      <c r="L12" s="300"/>
      <c r="M12" s="300"/>
      <c r="N12" s="300"/>
    </row>
    <row r="13" spans="1:14" ht="21.95" customHeight="1" x14ac:dyDescent="0.25">
      <c r="A13" s="300"/>
      <c r="B13" s="74" t="s">
        <v>55</v>
      </c>
      <c r="C13" s="74" t="s">
        <v>14</v>
      </c>
      <c r="D13" s="304">
        <f>'Simples T'!G7</f>
        <v>0</v>
      </c>
      <c r="E13" s="304">
        <f>'Simples T'!H7</f>
        <v>180000</v>
      </c>
      <c r="F13" s="109">
        <f>'Simples T'!I7</f>
        <v>0.04</v>
      </c>
      <c r="G13" s="304">
        <f>'Simples T'!J7</f>
        <v>0</v>
      </c>
      <c r="H13" s="70" t="str">
        <f>B13</f>
        <v>1° Faixa</v>
      </c>
      <c r="I13" s="300"/>
      <c r="J13" s="300"/>
      <c r="K13" s="300"/>
      <c r="L13" s="300"/>
      <c r="M13" s="300"/>
      <c r="N13" s="300"/>
    </row>
    <row r="14" spans="1:14" ht="21.95" customHeight="1" x14ac:dyDescent="0.25">
      <c r="A14" s="300"/>
      <c r="B14" s="74" t="s">
        <v>56</v>
      </c>
      <c r="C14" s="74" t="s">
        <v>14</v>
      </c>
      <c r="D14" s="304">
        <f>'Simples T'!G8</f>
        <v>180000.01</v>
      </c>
      <c r="E14" s="304">
        <f>'Simples T'!H8</f>
        <v>360000</v>
      </c>
      <c r="F14" s="109">
        <f>'Simples T'!I8</f>
        <v>7.2999999999999995E-2</v>
      </c>
      <c r="G14" s="304">
        <f>'Simples T'!J8</f>
        <v>5940</v>
      </c>
      <c r="H14" s="70" t="str">
        <f t="shared" ref="H14:H18" si="0">B14</f>
        <v>2° Faixa</v>
      </c>
      <c r="I14" s="300"/>
      <c r="J14" s="300"/>
      <c r="K14" s="300"/>
      <c r="L14" s="300"/>
      <c r="M14" s="300"/>
      <c r="N14" s="300"/>
    </row>
    <row r="15" spans="1:14" ht="21.95" customHeight="1" x14ac:dyDescent="0.25">
      <c r="A15" s="300"/>
      <c r="B15" s="74" t="s">
        <v>57</v>
      </c>
      <c r="C15" s="74" t="s">
        <v>14</v>
      </c>
      <c r="D15" s="304">
        <f>'Simples T'!G9</f>
        <v>360000.01</v>
      </c>
      <c r="E15" s="304">
        <f>'Simples T'!H9</f>
        <v>720000</v>
      </c>
      <c r="F15" s="109">
        <f>'Simples T'!I9</f>
        <v>9.5000000000000001E-2</v>
      </c>
      <c r="G15" s="304">
        <f>'Simples T'!J9</f>
        <v>13860</v>
      </c>
      <c r="H15" s="70" t="str">
        <f t="shared" si="0"/>
        <v>3° Faixa</v>
      </c>
      <c r="I15" s="300"/>
      <c r="J15" s="300"/>
      <c r="K15" s="300"/>
      <c r="L15" s="300"/>
      <c r="M15" s="300"/>
      <c r="N15" s="300"/>
    </row>
    <row r="16" spans="1:14" ht="21.95" customHeight="1" x14ac:dyDescent="0.25">
      <c r="A16" s="300"/>
      <c r="B16" s="74" t="s">
        <v>58</v>
      </c>
      <c r="C16" s="74" t="s">
        <v>14</v>
      </c>
      <c r="D16" s="304">
        <f>'Simples T'!G10</f>
        <v>720000.01</v>
      </c>
      <c r="E16" s="304">
        <f>'Simples T'!H10</f>
        <v>1800000</v>
      </c>
      <c r="F16" s="109">
        <f>'Simples T'!I10</f>
        <v>0.107</v>
      </c>
      <c r="G16" s="304">
        <f>'Simples T'!J10</f>
        <v>22500</v>
      </c>
      <c r="H16" s="70" t="str">
        <f t="shared" si="0"/>
        <v>4° Faixa</v>
      </c>
      <c r="I16" s="300"/>
      <c r="J16" s="300"/>
      <c r="K16" s="300"/>
      <c r="L16" s="300"/>
      <c r="M16" s="300"/>
      <c r="N16" s="300"/>
    </row>
    <row r="17" spans="1:14" ht="21.95" customHeight="1" x14ac:dyDescent="0.25">
      <c r="A17" s="300"/>
      <c r="B17" s="74" t="s">
        <v>59</v>
      </c>
      <c r="C17" s="74" t="s">
        <v>14</v>
      </c>
      <c r="D17" s="304">
        <f>'Simples T'!G11</f>
        <v>1800000.01</v>
      </c>
      <c r="E17" s="304">
        <f>'Simples T'!H11</f>
        <v>3600000</v>
      </c>
      <c r="F17" s="109">
        <f>'Simples T'!I11</f>
        <v>0.14299999999999999</v>
      </c>
      <c r="G17" s="304">
        <f>'Simples T'!J11</f>
        <v>87300</v>
      </c>
      <c r="H17" s="70" t="str">
        <f t="shared" si="0"/>
        <v>5° Faixa</v>
      </c>
      <c r="I17" s="300"/>
      <c r="J17" s="305"/>
      <c r="K17" s="300"/>
      <c r="L17" s="300"/>
      <c r="M17" s="300"/>
      <c r="N17" s="300"/>
    </row>
    <row r="18" spans="1:14" ht="21.95" customHeight="1" x14ac:dyDescent="0.25">
      <c r="A18" s="300"/>
      <c r="B18" s="74" t="s">
        <v>60</v>
      </c>
      <c r="C18" s="74" t="s">
        <v>14</v>
      </c>
      <c r="D18" s="306">
        <f>'Simples T'!G12</f>
        <v>3600000.01</v>
      </c>
      <c r="E18" s="304">
        <f>'Simples T'!H12</f>
        <v>4800000</v>
      </c>
      <c r="F18" s="109">
        <f>'Simples T'!I12</f>
        <v>0.19</v>
      </c>
      <c r="G18" s="304">
        <f>'Simples T'!J12</f>
        <v>378000</v>
      </c>
      <c r="H18" s="70" t="str">
        <f t="shared" si="0"/>
        <v>6° Faixa</v>
      </c>
      <c r="I18" s="300"/>
      <c r="J18" s="300"/>
      <c r="K18" s="300"/>
      <c r="L18" s="300"/>
      <c r="M18" s="300"/>
      <c r="N18" s="300"/>
    </row>
    <row r="19" spans="1:14" ht="21.95" customHeight="1" x14ac:dyDescent="0.25">
      <c r="A19" s="300"/>
      <c r="B19" s="70"/>
      <c r="C19" s="70"/>
      <c r="D19" s="70"/>
      <c r="E19" s="70"/>
      <c r="F19" s="110"/>
      <c r="G19" s="70"/>
      <c r="H19" s="70"/>
      <c r="I19" s="300"/>
      <c r="J19" s="300"/>
      <c r="K19" s="300"/>
      <c r="L19" s="300"/>
      <c r="M19" s="300"/>
      <c r="N19" s="300"/>
    </row>
    <row r="20" spans="1:14" ht="21.95" customHeight="1" x14ac:dyDescent="0.25">
      <c r="A20" s="300"/>
      <c r="B20" s="303" t="s">
        <v>48</v>
      </c>
      <c r="C20" s="70"/>
      <c r="D20" s="70"/>
      <c r="E20" s="70"/>
      <c r="F20" s="110"/>
      <c r="G20" s="70"/>
      <c r="H20" s="70"/>
      <c r="I20" s="300"/>
      <c r="J20" s="300"/>
      <c r="K20" s="300"/>
      <c r="L20" s="300"/>
      <c r="M20" s="300"/>
      <c r="N20" s="300"/>
    </row>
    <row r="21" spans="1:14" ht="21.95" customHeight="1" x14ac:dyDescent="0.25">
      <c r="A21" s="300"/>
      <c r="B21" s="70"/>
      <c r="C21" s="70"/>
      <c r="D21" s="70"/>
      <c r="E21" s="70"/>
      <c r="F21" s="110"/>
      <c r="G21" s="70"/>
      <c r="H21" s="70"/>
      <c r="I21" s="300"/>
      <c r="J21" s="300"/>
      <c r="K21" s="300"/>
      <c r="L21" s="300"/>
      <c r="M21" s="300"/>
      <c r="N21" s="300"/>
    </row>
    <row r="22" spans="1:14" ht="21.95" customHeight="1" x14ac:dyDescent="0.25">
      <c r="A22" s="300"/>
      <c r="B22" s="72" t="s">
        <v>134</v>
      </c>
      <c r="C22" s="72" t="s">
        <v>28</v>
      </c>
      <c r="D22" s="72" t="s">
        <v>32</v>
      </c>
      <c r="E22" s="72" t="s">
        <v>33</v>
      </c>
      <c r="F22" s="111" t="s">
        <v>16</v>
      </c>
      <c r="G22" s="72" t="s">
        <v>53</v>
      </c>
      <c r="H22" s="72" t="s">
        <v>134</v>
      </c>
      <c r="I22" s="300"/>
      <c r="J22" s="300"/>
      <c r="K22" s="300"/>
      <c r="L22" s="300"/>
      <c r="M22" s="300"/>
      <c r="N22" s="300"/>
    </row>
    <row r="23" spans="1:14" ht="21.95" customHeight="1" x14ac:dyDescent="0.25">
      <c r="A23" s="300"/>
      <c r="B23" s="74" t="s">
        <v>55</v>
      </c>
      <c r="C23" s="74" t="s">
        <v>14</v>
      </c>
      <c r="D23" s="304">
        <f>'Simples T'!G13</f>
        <v>0</v>
      </c>
      <c r="E23" s="304">
        <f>'Simples T'!H13</f>
        <v>180000</v>
      </c>
      <c r="F23" s="109">
        <f>'Simples T'!I13</f>
        <v>4.4999999999999998E-2</v>
      </c>
      <c r="G23" s="304">
        <f>'Simples T'!J13</f>
        <v>0</v>
      </c>
      <c r="H23" s="70" t="str">
        <f>B23</f>
        <v>1° Faixa</v>
      </c>
      <c r="I23" s="300"/>
      <c r="J23" s="300"/>
      <c r="K23" s="300"/>
      <c r="L23" s="300"/>
      <c r="M23" s="300"/>
      <c r="N23" s="300"/>
    </row>
    <row r="24" spans="1:14" ht="21.95" customHeight="1" x14ac:dyDescent="0.25">
      <c r="A24" s="300"/>
      <c r="B24" s="74" t="s">
        <v>56</v>
      </c>
      <c r="C24" s="74" t="s">
        <v>14</v>
      </c>
      <c r="D24" s="304">
        <f>'Simples T'!G14</f>
        <v>180000.01</v>
      </c>
      <c r="E24" s="304">
        <f>'Simples T'!H14</f>
        <v>360000</v>
      </c>
      <c r="F24" s="109">
        <f>'Simples T'!I14</f>
        <v>7.8E-2</v>
      </c>
      <c r="G24" s="304">
        <f>'Simples T'!J14</f>
        <v>5940</v>
      </c>
      <c r="H24" s="70" t="str">
        <f t="shared" ref="H24:H28" si="1">B24</f>
        <v>2° Faixa</v>
      </c>
      <c r="I24" s="300"/>
      <c r="J24" s="300"/>
      <c r="K24" s="300"/>
      <c r="L24" s="300"/>
      <c r="M24" s="300"/>
      <c r="N24" s="300"/>
    </row>
    <row r="25" spans="1:14" ht="21.95" customHeight="1" x14ac:dyDescent="0.25">
      <c r="A25" s="300"/>
      <c r="B25" s="74" t="s">
        <v>57</v>
      </c>
      <c r="C25" s="74" t="s">
        <v>14</v>
      </c>
      <c r="D25" s="304">
        <f>'Simples T'!G15</f>
        <v>360000.01</v>
      </c>
      <c r="E25" s="304">
        <f>'Simples T'!H15</f>
        <v>720000</v>
      </c>
      <c r="F25" s="109">
        <f>'Simples T'!I15</f>
        <v>0.1</v>
      </c>
      <c r="G25" s="304">
        <f>'Simples T'!J15</f>
        <v>13860</v>
      </c>
      <c r="H25" s="70" t="str">
        <f t="shared" si="1"/>
        <v>3° Faixa</v>
      </c>
      <c r="I25" s="300"/>
      <c r="J25" s="300"/>
      <c r="K25" s="300"/>
      <c r="L25" s="300"/>
      <c r="M25" s="300"/>
      <c r="N25" s="300"/>
    </row>
    <row r="26" spans="1:14" ht="21.95" customHeight="1" x14ac:dyDescent="0.25">
      <c r="A26" s="300"/>
      <c r="B26" s="74" t="s">
        <v>58</v>
      </c>
      <c r="C26" s="74" t="s">
        <v>14</v>
      </c>
      <c r="D26" s="304">
        <f>'Simples T'!G16</f>
        <v>720000.01</v>
      </c>
      <c r="E26" s="304">
        <f>'Simples T'!H16</f>
        <v>1800000</v>
      </c>
      <c r="F26" s="109">
        <f>'Simples T'!I16</f>
        <v>0.112</v>
      </c>
      <c r="G26" s="304">
        <f>'Simples T'!J16</f>
        <v>22500</v>
      </c>
      <c r="H26" s="70" t="str">
        <f t="shared" si="1"/>
        <v>4° Faixa</v>
      </c>
      <c r="I26" s="300"/>
      <c r="J26" s="300"/>
      <c r="K26" s="300"/>
      <c r="L26" s="300"/>
      <c r="M26" s="300"/>
      <c r="N26" s="300"/>
    </row>
    <row r="27" spans="1:14" ht="21.95" customHeight="1" x14ac:dyDescent="0.25">
      <c r="A27" s="300"/>
      <c r="B27" s="74" t="s">
        <v>59</v>
      </c>
      <c r="C27" s="74" t="s">
        <v>14</v>
      </c>
      <c r="D27" s="304">
        <f>'Simples T'!G17</f>
        <v>1800000.01</v>
      </c>
      <c r="E27" s="304">
        <f>'Simples T'!H17</f>
        <v>3600000</v>
      </c>
      <c r="F27" s="109">
        <f>'Simples T'!I17</f>
        <v>0.14699999999999999</v>
      </c>
      <c r="G27" s="304">
        <f>'Simples T'!J17</f>
        <v>85500</v>
      </c>
      <c r="H27" s="70" t="str">
        <f t="shared" si="1"/>
        <v>5° Faixa</v>
      </c>
      <c r="I27" s="300"/>
      <c r="J27" s="300"/>
      <c r="K27" s="300"/>
      <c r="L27" s="300"/>
      <c r="M27" s="300"/>
      <c r="N27" s="300"/>
    </row>
    <row r="28" spans="1:14" ht="21.95" customHeight="1" x14ac:dyDescent="0.25">
      <c r="A28" s="300"/>
      <c r="B28" s="74" t="s">
        <v>60</v>
      </c>
      <c r="C28" s="74" t="s">
        <v>14</v>
      </c>
      <c r="D28" s="304">
        <f>'Simples T'!G18</f>
        <v>3600000.01</v>
      </c>
      <c r="E28" s="304">
        <f>'Simples T'!H18</f>
        <v>4800000</v>
      </c>
      <c r="F28" s="109">
        <f>'Simples T'!I18</f>
        <v>0.3</v>
      </c>
      <c r="G28" s="304">
        <f>'Simples T'!J18</f>
        <v>720000</v>
      </c>
      <c r="H28" s="70" t="str">
        <f t="shared" si="1"/>
        <v>6° Faixa</v>
      </c>
      <c r="I28" s="300"/>
      <c r="J28" s="300"/>
      <c r="K28" s="300"/>
      <c r="L28" s="300"/>
      <c r="M28" s="300"/>
      <c r="N28" s="300"/>
    </row>
    <row r="29" spans="1:14" ht="21.95" customHeight="1" x14ac:dyDescent="0.25">
      <c r="A29" s="300"/>
      <c r="B29" s="70"/>
      <c r="C29" s="70"/>
      <c r="D29" s="70"/>
      <c r="E29" s="70"/>
      <c r="F29" s="110"/>
      <c r="G29" s="70"/>
      <c r="H29" s="70"/>
      <c r="I29" s="300"/>
      <c r="J29" s="300"/>
      <c r="K29" s="300"/>
      <c r="L29" s="300"/>
      <c r="M29" s="300"/>
      <c r="N29" s="300"/>
    </row>
    <row r="30" spans="1:14" ht="21.95" customHeight="1" x14ac:dyDescent="0.25">
      <c r="A30" s="300"/>
      <c r="B30" s="303" t="s">
        <v>61</v>
      </c>
      <c r="C30" s="70"/>
      <c r="D30" s="70"/>
      <c r="E30" s="70"/>
      <c r="F30" s="110"/>
      <c r="G30" s="70"/>
      <c r="H30" s="70"/>
      <c r="I30" s="300"/>
      <c r="J30" s="300"/>
      <c r="K30" s="300"/>
      <c r="L30" s="300"/>
      <c r="M30" s="300"/>
      <c r="N30" s="300"/>
    </row>
    <row r="31" spans="1:14" ht="21.95" customHeight="1" x14ac:dyDescent="0.25">
      <c r="A31" s="300"/>
      <c r="B31" s="70"/>
      <c r="C31" s="70"/>
      <c r="D31" s="70"/>
      <c r="E31" s="70"/>
      <c r="F31" s="110"/>
      <c r="G31" s="70"/>
      <c r="H31" s="70"/>
      <c r="I31" s="300"/>
      <c r="J31" s="300"/>
      <c r="K31" s="300"/>
      <c r="L31" s="300"/>
      <c r="M31" s="300"/>
      <c r="N31" s="300"/>
    </row>
    <row r="32" spans="1:14" ht="21.95" customHeight="1" x14ac:dyDescent="0.25">
      <c r="A32" s="300"/>
      <c r="B32" s="72" t="s">
        <v>134</v>
      </c>
      <c r="C32" s="72" t="s">
        <v>28</v>
      </c>
      <c r="D32" s="72" t="s">
        <v>32</v>
      </c>
      <c r="E32" s="72" t="s">
        <v>33</v>
      </c>
      <c r="F32" s="111" t="s">
        <v>16</v>
      </c>
      <c r="G32" s="72" t="s">
        <v>53</v>
      </c>
      <c r="H32" s="72" t="s">
        <v>134</v>
      </c>
      <c r="I32" s="300"/>
      <c r="J32" s="300"/>
      <c r="K32" s="300"/>
      <c r="L32" s="300"/>
      <c r="M32" s="300"/>
      <c r="N32" s="300"/>
    </row>
    <row r="33" spans="1:14" ht="21.95" customHeight="1" x14ac:dyDescent="0.25">
      <c r="A33" s="300"/>
      <c r="B33" s="74" t="s">
        <v>55</v>
      </c>
      <c r="C33" s="74" t="s">
        <v>14</v>
      </c>
      <c r="D33" s="304">
        <f>'Simples T'!G19</f>
        <v>0</v>
      </c>
      <c r="E33" s="304">
        <f>'Simples T'!H19</f>
        <v>180000</v>
      </c>
      <c r="F33" s="109">
        <f>'Simples T'!I19</f>
        <v>0.06</v>
      </c>
      <c r="G33" s="304">
        <f>'Simples T'!J19</f>
        <v>0</v>
      </c>
      <c r="H33" s="70" t="str">
        <f>B33</f>
        <v>1° Faixa</v>
      </c>
      <c r="I33" s="300"/>
      <c r="J33" s="300"/>
      <c r="K33" s="300"/>
      <c r="L33" s="300"/>
      <c r="M33" s="300"/>
      <c r="N33" s="300"/>
    </row>
    <row r="34" spans="1:14" ht="21.95" customHeight="1" x14ac:dyDescent="0.25">
      <c r="A34" s="300"/>
      <c r="B34" s="74" t="s">
        <v>56</v>
      </c>
      <c r="C34" s="74" t="s">
        <v>14</v>
      </c>
      <c r="D34" s="304">
        <f>'Simples T'!G20</f>
        <v>180000.01</v>
      </c>
      <c r="E34" s="304">
        <f>'Simples T'!H20</f>
        <v>360000</v>
      </c>
      <c r="F34" s="109">
        <f>'Simples T'!I20</f>
        <v>0.112</v>
      </c>
      <c r="G34" s="304">
        <f>'Simples T'!J20</f>
        <v>9360</v>
      </c>
      <c r="H34" s="70" t="str">
        <f t="shared" ref="H34:H38" si="2">B34</f>
        <v>2° Faixa</v>
      </c>
      <c r="I34" s="300"/>
      <c r="J34" s="300"/>
      <c r="K34" s="300"/>
      <c r="L34" s="300"/>
      <c r="M34" s="300"/>
      <c r="N34" s="300"/>
    </row>
    <row r="35" spans="1:14" ht="21.95" customHeight="1" x14ac:dyDescent="0.25">
      <c r="A35" s="300"/>
      <c r="B35" s="74" t="s">
        <v>57</v>
      </c>
      <c r="C35" s="74" t="s">
        <v>14</v>
      </c>
      <c r="D35" s="304">
        <f>'Simples T'!G21</f>
        <v>360000.01</v>
      </c>
      <c r="E35" s="304">
        <f>'Simples T'!H21</f>
        <v>720000</v>
      </c>
      <c r="F35" s="109">
        <f>'Simples T'!I21</f>
        <v>0.13500000000000001</v>
      </c>
      <c r="G35" s="304">
        <f>'Simples T'!J21</f>
        <v>17640</v>
      </c>
      <c r="H35" s="70" t="str">
        <f t="shared" si="2"/>
        <v>3° Faixa</v>
      </c>
      <c r="I35" s="300"/>
      <c r="J35" s="300"/>
      <c r="K35" s="300"/>
      <c r="L35" s="300"/>
      <c r="M35" s="300"/>
      <c r="N35" s="300"/>
    </row>
    <row r="36" spans="1:14" ht="21.95" customHeight="1" x14ac:dyDescent="0.25">
      <c r="A36" s="300"/>
      <c r="B36" s="74" t="s">
        <v>58</v>
      </c>
      <c r="C36" s="74" t="s">
        <v>14</v>
      </c>
      <c r="D36" s="304">
        <f>'Simples T'!G22</f>
        <v>720000.01</v>
      </c>
      <c r="E36" s="304">
        <f>'Simples T'!H22</f>
        <v>1800000</v>
      </c>
      <c r="F36" s="109">
        <f>'Simples T'!I22</f>
        <v>0.16</v>
      </c>
      <c r="G36" s="304">
        <f>'Simples T'!J22</f>
        <v>35640</v>
      </c>
      <c r="H36" s="70" t="str">
        <f t="shared" si="2"/>
        <v>4° Faixa</v>
      </c>
      <c r="I36" s="300"/>
      <c r="J36" s="300"/>
      <c r="K36" s="300"/>
      <c r="L36" s="300"/>
      <c r="M36" s="300"/>
      <c r="N36" s="300"/>
    </row>
    <row r="37" spans="1:14" ht="21.95" customHeight="1" x14ac:dyDescent="0.25">
      <c r="A37" s="300"/>
      <c r="B37" s="74" t="s">
        <v>59</v>
      </c>
      <c r="C37" s="74" t="s">
        <v>14</v>
      </c>
      <c r="D37" s="304">
        <f>'Simples T'!G23</f>
        <v>1800000.01</v>
      </c>
      <c r="E37" s="304">
        <f>'Simples T'!H23</f>
        <v>3600000</v>
      </c>
      <c r="F37" s="109">
        <f>'Simples T'!I23</f>
        <v>0.21</v>
      </c>
      <c r="G37" s="304">
        <f>'Simples T'!J23</f>
        <v>125640</v>
      </c>
      <c r="H37" s="70" t="str">
        <f t="shared" si="2"/>
        <v>5° Faixa</v>
      </c>
      <c r="I37" s="300"/>
      <c r="J37" s="300"/>
      <c r="K37" s="300"/>
      <c r="L37" s="300"/>
      <c r="M37" s="300"/>
      <c r="N37" s="300"/>
    </row>
    <row r="38" spans="1:14" ht="21.95" customHeight="1" x14ac:dyDescent="0.25">
      <c r="A38" s="300"/>
      <c r="B38" s="74" t="s">
        <v>60</v>
      </c>
      <c r="C38" s="74" t="s">
        <v>14</v>
      </c>
      <c r="D38" s="304">
        <f>'Simples T'!G24</f>
        <v>3600000.01</v>
      </c>
      <c r="E38" s="304">
        <f>'Simples T'!H24</f>
        <v>4800000</v>
      </c>
      <c r="F38" s="109">
        <f>'Simples T'!I24</f>
        <v>0.33</v>
      </c>
      <c r="G38" s="304">
        <f>'Simples T'!J24</f>
        <v>648000</v>
      </c>
      <c r="H38" s="70" t="str">
        <f t="shared" si="2"/>
        <v>6° Faixa</v>
      </c>
      <c r="I38" s="300"/>
      <c r="J38" s="300"/>
      <c r="K38" s="300"/>
      <c r="L38" s="300"/>
      <c r="M38" s="300"/>
      <c r="N38" s="300"/>
    </row>
    <row r="39" spans="1:14" ht="21.95" customHeight="1" x14ac:dyDescent="0.25">
      <c r="A39" s="300"/>
      <c r="B39" s="70"/>
      <c r="C39" s="70"/>
      <c r="D39" s="70"/>
      <c r="E39" s="70"/>
      <c r="F39" s="110"/>
      <c r="G39" s="70"/>
      <c r="H39" s="70"/>
      <c r="I39" s="300"/>
      <c r="J39" s="300"/>
      <c r="K39" s="300"/>
      <c r="L39" s="300"/>
      <c r="M39" s="300"/>
      <c r="N39" s="300"/>
    </row>
    <row r="40" spans="1:14" ht="21.95" customHeight="1" x14ac:dyDescent="0.25">
      <c r="A40" s="300"/>
      <c r="B40" s="303" t="s">
        <v>62</v>
      </c>
      <c r="C40" s="70"/>
      <c r="D40" s="70"/>
      <c r="E40" s="70"/>
      <c r="F40" s="110"/>
      <c r="G40" s="70"/>
      <c r="H40" s="70"/>
      <c r="I40" s="300"/>
      <c r="J40" s="300"/>
      <c r="K40" s="300"/>
      <c r="L40" s="300"/>
      <c r="M40" s="300"/>
      <c r="N40" s="300"/>
    </row>
    <row r="41" spans="1:14" ht="21.95" customHeight="1" x14ac:dyDescent="0.25">
      <c r="A41" s="300"/>
      <c r="B41" s="70"/>
      <c r="C41" s="70"/>
      <c r="D41" s="70"/>
      <c r="E41" s="70"/>
      <c r="F41" s="110"/>
      <c r="G41" s="70"/>
      <c r="H41" s="70"/>
      <c r="I41" s="300"/>
      <c r="J41" s="300"/>
      <c r="K41" s="300"/>
      <c r="L41" s="300"/>
      <c r="M41" s="300"/>
      <c r="N41" s="300"/>
    </row>
    <row r="42" spans="1:14" ht="21.95" customHeight="1" x14ac:dyDescent="0.25">
      <c r="A42" s="300"/>
      <c r="B42" s="72" t="s">
        <v>134</v>
      </c>
      <c r="C42" s="72" t="s">
        <v>28</v>
      </c>
      <c r="D42" s="72" t="s">
        <v>32</v>
      </c>
      <c r="E42" s="72" t="s">
        <v>33</v>
      </c>
      <c r="F42" s="111" t="s">
        <v>16</v>
      </c>
      <c r="G42" s="72" t="s">
        <v>53</v>
      </c>
      <c r="H42" s="72" t="s">
        <v>134</v>
      </c>
      <c r="I42" s="300"/>
      <c r="J42" s="300"/>
      <c r="K42" s="300"/>
      <c r="L42" s="300"/>
      <c r="M42" s="300"/>
      <c r="N42" s="300"/>
    </row>
    <row r="43" spans="1:14" ht="21.95" customHeight="1" x14ac:dyDescent="0.25">
      <c r="A43" s="300"/>
      <c r="B43" s="74" t="s">
        <v>55</v>
      </c>
      <c r="C43" s="74" t="s">
        <v>14</v>
      </c>
      <c r="D43" s="304">
        <f>'Simples T'!G25</f>
        <v>0</v>
      </c>
      <c r="E43" s="304">
        <f>'Simples T'!H25</f>
        <v>180000</v>
      </c>
      <c r="F43" s="109">
        <f>'Simples T'!I25</f>
        <v>4.4999999999999998E-2</v>
      </c>
      <c r="G43" s="304">
        <f>'Simples T'!J25</f>
        <v>0</v>
      </c>
      <c r="H43" s="70" t="str">
        <f>B43</f>
        <v>1° Faixa</v>
      </c>
      <c r="I43" s="300"/>
      <c r="J43" s="300"/>
      <c r="K43" s="300"/>
      <c r="L43" s="300"/>
      <c r="M43" s="300"/>
      <c r="N43" s="300"/>
    </row>
    <row r="44" spans="1:14" ht="21.95" customHeight="1" x14ac:dyDescent="0.25">
      <c r="A44" s="300"/>
      <c r="B44" s="74" t="s">
        <v>56</v>
      </c>
      <c r="C44" s="74" t="s">
        <v>14</v>
      </c>
      <c r="D44" s="304">
        <f>'Simples T'!G26</f>
        <v>180000.01</v>
      </c>
      <c r="E44" s="304">
        <f>'Simples T'!H26</f>
        <v>360000</v>
      </c>
      <c r="F44" s="109">
        <f>'Simples T'!I26</f>
        <v>0.09</v>
      </c>
      <c r="G44" s="304">
        <f>'Simples T'!J26</f>
        <v>8100</v>
      </c>
      <c r="H44" s="70" t="str">
        <f t="shared" ref="H44:H48" si="3">B44</f>
        <v>2° Faixa</v>
      </c>
      <c r="I44" s="300"/>
      <c r="J44" s="300"/>
      <c r="K44" s="300"/>
      <c r="L44" s="300"/>
      <c r="M44" s="300"/>
      <c r="N44" s="300"/>
    </row>
    <row r="45" spans="1:14" ht="21.95" customHeight="1" x14ac:dyDescent="0.25">
      <c r="A45" s="300"/>
      <c r="B45" s="74" t="s">
        <v>57</v>
      </c>
      <c r="C45" s="74" t="s">
        <v>14</v>
      </c>
      <c r="D45" s="304">
        <f>'Simples T'!G27</f>
        <v>360000.01</v>
      </c>
      <c r="E45" s="304">
        <f>'Simples T'!H27</f>
        <v>720000</v>
      </c>
      <c r="F45" s="109">
        <f>'Simples T'!I27</f>
        <v>0.10199999999999999</v>
      </c>
      <c r="G45" s="304">
        <f>'Simples T'!J27</f>
        <v>12420</v>
      </c>
      <c r="H45" s="70" t="str">
        <f t="shared" si="3"/>
        <v>3° Faixa</v>
      </c>
      <c r="I45" s="300"/>
      <c r="J45" s="300"/>
      <c r="K45" s="300"/>
      <c r="L45" s="300"/>
      <c r="M45" s="300"/>
      <c r="N45" s="300"/>
    </row>
    <row r="46" spans="1:14" ht="21.95" customHeight="1" x14ac:dyDescent="0.25">
      <c r="A46" s="300"/>
      <c r="B46" s="74" t="s">
        <v>58</v>
      </c>
      <c r="C46" s="74" t="s">
        <v>14</v>
      </c>
      <c r="D46" s="304">
        <f>'Simples T'!G28</f>
        <v>720000.01</v>
      </c>
      <c r="E46" s="304">
        <f>'Simples T'!H28</f>
        <v>1800000</v>
      </c>
      <c r="F46" s="109">
        <f>'Simples T'!I28</f>
        <v>0.14000000000000001</v>
      </c>
      <c r="G46" s="304">
        <f>'Simples T'!J28</f>
        <v>39780</v>
      </c>
      <c r="H46" s="70" t="str">
        <f t="shared" si="3"/>
        <v>4° Faixa</v>
      </c>
      <c r="I46" s="300"/>
      <c r="J46" s="300"/>
      <c r="K46" s="300"/>
      <c r="L46" s="300"/>
      <c r="M46" s="300"/>
      <c r="N46" s="300"/>
    </row>
    <row r="47" spans="1:14" ht="21.95" customHeight="1" x14ac:dyDescent="0.25">
      <c r="A47" s="300"/>
      <c r="B47" s="74" t="s">
        <v>59</v>
      </c>
      <c r="C47" s="74" t="s">
        <v>14</v>
      </c>
      <c r="D47" s="304">
        <f>'Simples T'!G29</f>
        <v>1800000.01</v>
      </c>
      <c r="E47" s="304">
        <f>'Simples T'!H29</f>
        <v>3600000</v>
      </c>
      <c r="F47" s="109">
        <f>'Simples T'!I29</f>
        <v>0.22</v>
      </c>
      <c r="G47" s="304">
        <f>'Simples T'!J29</f>
        <v>183780</v>
      </c>
      <c r="H47" s="70" t="str">
        <f t="shared" si="3"/>
        <v>5° Faixa</v>
      </c>
      <c r="I47" s="300"/>
      <c r="J47" s="300"/>
      <c r="K47" s="300"/>
      <c r="L47" s="300"/>
      <c r="M47" s="300"/>
      <c r="N47" s="300"/>
    </row>
    <row r="48" spans="1:14" ht="21.95" customHeight="1" x14ac:dyDescent="0.25">
      <c r="A48" s="300"/>
      <c r="B48" s="74" t="s">
        <v>60</v>
      </c>
      <c r="C48" s="74" t="s">
        <v>14</v>
      </c>
      <c r="D48" s="304">
        <f>'Simples T'!G30</f>
        <v>3600000.01</v>
      </c>
      <c r="E48" s="304">
        <f>'Simples T'!H30</f>
        <v>4800000</v>
      </c>
      <c r="F48" s="109">
        <f>'Simples T'!I30</f>
        <v>0.33</v>
      </c>
      <c r="G48" s="304">
        <f>'Simples T'!J30</f>
        <v>828000</v>
      </c>
      <c r="H48" s="70" t="str">
        <f t="shared" si="3"/>
        <v>6° Faixa</v>
      </c>
      <c r="I48" s="300"/>
      <c r="J48" s="300"/>
      <c r="K48" s="300"/>
      <c r="L48" s="300"/>
      <c r="M48" s="300"/>
      <c r="N48" s="300"/>
    </row>
    <row r="49" spans="1:28" ht="21.95" customHeight="1" x14ac:dyDescent="0.25">
      <c r="A49" s="300"/>
      <c r="B49" s="70"/>
      <c r="C49" s="70"/>
      <c r="D49" s="70"/>
      <c r="E49" s="70"/>
      <c r="F49" s="110"/>
      <c r="G49" s="70"/>
      <c r="H49" s="70"/>
      <c r="I49" s="300"/>
      <c r="J49" s="300"/>
      <c r="K49" s="300"/>
      <c r="L49" s="300"/>
      <c r="M49" s="300"/>
      <c r="N49" s="300"/>
    </row>
    <row r="50" spans="1:28" ht="21.95" customHeight="1" x14ac:dyDescent="0.25">
      <c r="A50" s="300"/>
      <c r="B50" s="303" t="s">
        <v>63</v>
      </c>
      <c r="C50" s="70"/>
      <c r="D50" s="70"/>
      <c r="E50" s="70"/>
      <c r="F50" s="110"/>
      <c r="G50" s="70"/>
      <c r="H50" s="70"/>
      <c r="I50" s="300"/>
      <c r="J50" s="300"/>
      <c r="K50" s="300"/>
      <c r="L50" s="300"/>
      <c r="M50" s="300"/>
      <c r="N50" s="300"/>
    </row>
    <row r="51" spans="1:28" ht="21.95" customHeight="1" x14ac:dyDescent="0.25">
      <c r="A51" s="300"/>
      <c r="B51" s="70"/>
      <c r="C51" s="70"/>
      <c r="D51" s="70"/>
      <c r="E51" s="70"/>
      <c r="F51" s="110"/>
      <c r="G51" s="70"/>
      <c r="H51" s="70"/>
      <c r="I51" s="300"/>
      <c r="J51" s="300"/>
      <c r="K51" s="300"/>
      <c r="L51" s="300"/>
      <c r="M51" s="300"/>
      <c r="N51" s="300"/>
    </row>
    <row r="52" spans="1:28" ht="21.95" customHeight="1" x14ac:dyDescent="0.25">
      <c r="A52" s="300"/>
      <c r="B52" s="72" t="s">
        <v>134</v>
      </c>
      <c r="C52" s="72" t="s">
        <v>28</v>
      </c>
      <c r="D52" s="72" t="s">
        <v>32</v>
      </c>
      <c r="E52" s="72" t="s">
        <v>33</v>
      </c>
      <c r="F52" s="111" t="s">
        <v>16</v>
      </c>
      <c r="G52" s="72" t="s">
        <v>53</v>
      </c>
      <c r="H52" s="72" t="s">
        <v>134</v>
      </c>
      <c r="I52" s="300"/>
      <c r="J52" s="300"/>
      <c r="K52" s="300"/>
      <c r="L52" s="300"/>
      <c r="M52" s="300"/>
      <c r="N52" s="300"/>
    </row>
    <row r="53" spans="1:28" ht="21.95" customHeight="1" x14ac:dyDescent="0.25">
      <c r="A53" s="300"/>
      <c r="B53" s="74" t="s">
        <v>55</v>
      </c>
      <c r="C53" s="74" t="s">
        <v>14</v>
      </c>
      <c r="D53" s="304">
        <f>'Simples T'!G31</f>
        <v>0</v>
      </c>
      <c r="E53" s="304">
        <f>'Simples T'!H31</f>
        <v>180000</v>
      </c>
      <c r="F53" s="109">
        <f>'Simples T'!I31</f>
        <v>0.155</v>
      </c>
      <c r="G53" s="304">
        <f>'Simples T'!J31</f>
        <v>0</v>
      </c>
      <c r="H53" s="70" t="str">
        <f>B53</f>
        <v>1° Faixa</v>
      </c>
      <c r="I53" s="300"/>
      <c r="J53" s="300"/>
      <c r="K53" s="300"/>
      <c r="L53" s="300"/>
      <c r="M53" s="300"/>
      <c r="N53" s="300"/>
    </row>
    <row r="54" spans="1:28" ht="21.95" customHeight="1" x14ac:dyDescent="0.25">
      <c r="A54" s="300"/>
      <c r="B54" s="74" t="s">
        <v>56</v>
      </c>
      <c r="C54" s="74" t="s">
        <v>14</v>
      </c>
      <c r="D54" s="304">
        <f>'Simples T'!G32</f>
        <v>180000.01</v>
      </c>
      <c r="E54" s="304">
        <f>'Simples T'!H32</f>
        <v>360000</v>
      </c>
      <c r="F54" s="109">
        <f>'Simples T'!I32</f>
        <v>0.18</v>
      </c>
      <c r="G54" s="304">
        <f>'Simples T'!J32</f>
        <v>4500</v>
      </c>
      <c r="H54" s="70" t="str">
        <f t="shared" ref="H54:H58" si="4">B54</f>
        <v>2° Faixa</v>
      </c>
      <c r="I54" s="300"/>
      <c r="J54" s="300"/>
      <c r="K54" s="300"/>
      <c r="L54" s="300"/>
      <c r="M54" s="300"/>
      <c r="N54" s="300"/>
    </row>
    <row r="55" spans="1:28" ht="21.95" customHeight="1" x14ac:dyDescent="0.25">
      <c r="A55" s="300"/>
      <c r="B55" s="74" t="s">
        <v>57</v>
      </c>
      <c r="C55" s="74" t="s">
        <v>14</v>
      </c>
      <c r="D55" s="304">
        <f>'Simples T'!G33</f>
        <v>360000.01</v>
      </c>
      <c r="E55" s="304">
        <f>'Simples T'!H33</f>
        <v>720000</v>
      </c>
      <c r="F55" s="109">
        <f>'Simples T'!I33</f>
        <v>0.19500000000000001</v>
      </c>
      <c r="G55" s="304">
        <f>'Simples T'!J33</f>
        <v>9900</v>
      </c>
      <c r="H55" s="70" t="str">
        <f t="shared" si="4"/>
        <v>3° Faixa</v>
      </c>
      <c r="I55" s="300"/>
      <c r="J55" s="300"/>
      <c r="K55" s="300"/>
      <c r="L55" s="300"/>
      <c r="M55" s="300"/>
      <c r="N55" s="300"/>
    </row>
    <row r="56" spans="1:28" ht="21.95" customHeight="1" x14ac:dyDescent="0.25">
      <c r="A56" s="300"/>
      <c r="B56" s="74" t="s">
        <v>58</v>
      </c>
      <c r="C56" s="74" t="s">
        <v>14</v>
      </c>
      <c r="D56" s="304">
        <f>'Simples T'!G34</f>
        <v>720000.01</v>
      </c>
      <c r="E56" s="304">
        <f>'Simples T'!H34</f>
        <v>1800000</v>
      </c>
      <c r="F56" s="109">
        <f>'Simples T'!I34</f>
        <v>0.20499999999999999</v>
      </c>
      <c r="G56" s="304">
        <f>'Simples T'!J34</f>
        <v>17100</v>
      </c>
      <c r="H56" s="70" t="str">
        <f t="shared" si="4"/>
        <v>4° Faixa</v>
      </c>
      <c r="I56" s="300"/>
      <c r="J56" s="300"/>
      <c r="K56" s="300"/>
      <c r="L56" s="300"/>
      <c r="M56" s="300"/>
      <c r="N56" s="300"/>
    </row>
    <row r="57" spans="1:28" ht="21.95" customHeight="1" x14ac:dyDescent="0.25">
      <c r="A57" s="300"/>
      <c r="B57" s="74" t="s">
        <v>59</v>
      </c>
      <c r="C57" s="74" t="s">
        <v>14</v>
      </c>
      <c r="D57" s="304">
        <f>'Simples T'!G35</f>
        <v>1800000.01</v>
      </c>
      <c r="E57" s="304">
        <f>'Simples T'!H35</f>
        <v>3600000</v>
      </c>
      <c r="F57" s="109">
        <f>'Simples T'!I35</f>
        <v>0.23</v>
      </c>
      <c r="G57" s="304">
        <f>'Simples T'!J35</f>
        <v>62100</v>
      </c>
      <c r="H57" s="70" t="str">
        <f t="shared" si="4"/>
        <v>5° Faixa</v>
      </c>
      <c r="I57" s="300"/>
      <c r="J57" s="300"/>
      <c r="K57" s="300"/>
      <c r="L57" s="300"/>
      <c r="M57" s="300"/>
      <c r="N57" s="300"/>
    </row>
    <row r="58" spans="1:28" ht="21.95" customHeight="1" x14ac:dyDescent="0.25">
      <c r="A58" s="300"/>
      <c r="B58" s="74" t="s">
        <v>60</v>
      </c>
      <c r="C58" s="74" t="s">
        <v>14</v>
      </c>
      <c r="D58" s="304">
        <f>'Simples T'!G36</f>
        <v>3600000.01</v>
      </c>
      <c r="E58" s="304">
        <f>'Simples T'!H36</f>
        <v>4800000</v>
      </c>
      <c r="F58" s="109">
        <f>'Simples T'!I36</f>
        <v>0.30499999999999999</v>
      </c>
      <c r="G58" s="304">
        <f>'Simples T'!J36</f>
        <v>540000</v>
      </c>
      <c r="H58" s="70" t="str">
        <f t="shared" si="4"/>
        <v>6° Faixa</v>
      </c>
      <c r="I58" s="300"/>
      <c r="J58" s="300"/>
      <c r="K58" s="300"/>
      <c r="L58" s="300"/>
      <c r="M58" s="300"/>
      <c r="N58" s="300"/>
    </row>
    <row r="59" spans="1:28" ht="21.95" customHeight="1" thickBot="1" x14ac:dyDescent="0.3">
      <c r="A59" s="300"/>
      <c r="B59" s="300"/>
      <c r="C59" s="300"/>
      <c r="D59" s="300"/>
      <c r="E59" s="300"/>
      <c r="F59" s="300"/>
      <c r="G59" s="300"/>
      <c r="H59" s="300"/>
      <c r="I59" s="300"/>
      <c r="J59" s="300"/>
      <c r="K59" s="300"/>
      <c r="L59" s="300"/>
      <c r="M59" s="300"/>
      <c r="N59" s="300"/>
    </row>
    <row r="60" spans="1:28" ht="21.95" customHeight="1" x14ac:dyDescent="0.25">
      <c r="A60" s="300"/>
      <c r="B60" s="307" t="s">
        <v>64</v>
      </c>
      <c r="C60" s="308" t="s">
        <v>65</v>
      </c>
      <c r="D60" s="308" t="s">
        <v>66</v>
      </c>
      <c r="E60" s="308" t="s">
        <v>67</v>
      </c>
      <c r="F60" s="308" t="s">
        <v>68</v>
      </c>
      <c r="G60" s="308" t="s">
        <v>69</v>
      </c>
      <c r="H60" s="308" t="s">
        <v>70</v>
      </c>
      <c r="I60" s="308" t="s">
        <v>71</v>
      </c>
      <c r="J60" s="308" t="s">
        <v>72</v>
      </c>
      <c r="K60" s="308" t="s">
        <v>73</v>
      </c>
      <c r="L60" s="308" t="s">
        <v>74</v>
      </c>
      <c r="M60" s="308" t="s">
        <v>75</v>
      </c>
      <c r="N60" s="308" t="s">
        <v>76</v>
      </c>
      <c r="P60" s="307" t="s">
        <v>64</v>
      </c>
      <c r="Q60" s="308" t="s">
        <v>65</v>
      </c>
      <c r="R60" s="308" t="s">
        <v>66</v>
      </c>
      <c r="S60" s="308" t="s">
        <v>67</v>
      </c>
      <c r="T60" s="308" t="s">
        <v>68</v>
      </c>
      <c r="U60" s="308" t="s">
        <v>69</v>
      </c>
      <c r="V60" s="308" t="s">
        <v>70</v>
      </c>
      <c r="W60" s="308" t="s">
        <v>71</v>
      </c>
      <c r="X60" s="308" t="s">
        <v>72</v>
      </c>
      <c r="Y60" s="308" t="s">
        <v>73</v>
      </c>
      <c r="Z60" s="308" t="s">
        <v>74</v>
      </c>
      <c r="AA60" s="308" t="s">
        <v>75</v>
      </c>
      <c r="AB60" s="308" t="s">
        <v>76</v>
      </c>
    </row>
    <row r="61" spans="1:28" ht="21.95" customHeight="1" x14ac:dyDescent="0.25">
      <c r="A61" s="300"/>
      <c r="B61" s="309" t="s">
        <v>50</v>
      </c>
      <c r="C61" s="310">
        <f>IF(Simples!D8="",0,Simples!D8)</f>
        <v>100000</v>
      </c>
      <c r="D61" s="310">
        <f>IF(Simples!E8="",0,Simples!E8)</f>
        <v>100000</v>
      </c>
      <c r="E61" s="310">
        <f>IF(Simples!F8="",0,Simples!F8)</f>
        <v>100000</v>
      </c>
      <c r="F61" s="310">
        <f>IF(Simples!G8="",0,Simples!G8)</f>
        <v>100000</v>
      </c>
      <c r="G61" s="310">
        <f>IF(Simples!H8="",0,Simples!H8)</f>
        <v>100000</v>
      </c>
      <c r="H61" s="310">
        <f>IF(Simples!I8="",0,Simples!I8)</f>
        <v>100000</v>
      </c>
      <c r="I61" s="310">
        <f>IF(Simples!J8="",0,Simples!J8)</f>
        <v>100000</v>
      </c>
      <c r="J61" s="310">
        <f>IF(Simples!K8="",0,Simples!K8)</f>
        <v>100000</v>
      </c>
      <c r="K61" s="310">
        <f>IF(Simples!L8="",0,Simples!L8)</f>
        <v>100000</v>
      </c>
      <c r="L61" s="310">
        <f>IF(Simples!M8="",0,Simples!M8)</f>
        <v>100000</v>
      </c>
      <c r="M61" s="310">
        <f>IF(Simples!N8="",0,Simples!N8)</f>
        <v>100000</v>
      </c>
      <c r="N61" s="310">
        <f>IF(Simples!O8="",0,Simples!O8)</f>
        <v>100000</v>
      </c>
      <c r="P61" s="309" t="s">
        <v>50</v>
      </c>
      <c r="Q61" s="310">
        <f>IF($I$2=1,C63,0)</f>
        <v>0</v>
      </c>
      <c r="R61" s="310">
        <f t="shared" ref="R61:AB61" si="5">IF($I$2=1,D63,0)</f>
        <v>0</v>
      </c>
      <c r="S61" s="310">
        <f t="shared" si="5"/>
        <v>0</v>
      </c>
      <c r="T61" s="310">
        <f t="shared" si="5"/>
        <v>0</v>
      </c>
      <c r="U61" s="310">
        <f t="shared" si="5"/>
        <v>0</v>
      </c>
      <c r="V61" s="310">
        <f t="shared" si="5"/>
        <v>0</v>
      </c>
      <c r="W61" s="310">
        <f t="shared" si="5"/>
        <v>0</v>
      </c>
      <c r="X61" s="310">
        <f t="shared" si="5"/>
        <v>0</v>
      </c>
      <c r="Y61" s="310">
        <f t="shared" si="5"/>
        <v>0</v>
      </c>
      <c r="Z61" s="310">
        <f t="shared" si="5"/>
        <v>0</v>
      </c>
      <c r="AA61" s="310">
        <f t="shared" si="5"/>
        <v>0</v>
      </c>
      <c r="AB61" s="310">
        <f t="shared" si="5"/>
        <v>0</v>
      </c>
    </row>
    <row r="62" spans="1:28" ht="21.95" customHeight="1" x14ac:dyDescent="0.25">
      <c r="A62" s="300"/>
      <c r="B62" s="311" t="s">
        <v>48</v>
      </c>
      <c r="C62" s="310">
        <f>IF(Simples!D7="",0,Simples!D7)</f>
        <v>0</v>
      </c>
      <c r="D62" s="310">
        <f>IF(Simples!E7="",0,Simples!E7)</f>
        <v>0</v>
      </c>
      <c r="E62" s="310">
        <f>IF(Simples!F7="",0,Simples!F7)</f>
        <v>0</v>
      </c>
      <c r="F62" s="310">
        <f>IF(Simples!G7="",0,Simples!G7)</f>
        <v>0</v>
      </c>
      <c r="G62" s="310">
        <f>IF(Simples!H7="",0,Simples!H7)</f>
        <v>0</v>
      </c>
      <c r="H62" s="310">
        <f>IF(Simples!I7="",0,Simples!I7)</f>
        <v>0</v>
      </c>
      <c r="I62" s="310">
        <f>IF(Simples!J7="",0,Simples!J7)</f>
        <v>0</v>
      </c>
      <c r="J62" s="310">
        <f>IF(Simples!K7="",0,Simples!K7)</f>
        <v>0</v>
      </c>
      <c r="K62" s="310">
        <f>IF(Simples!L7="",0,Simples!L7)</f>
        <v>0</v>
      </c>
      <c r="L62" s="310">
        <f>IF(Simples!M7="",0,Simples!M7)</f>
        <v>0</v>
      </c>
      <c r="M62" s="310">
        <f>IF(Simples!N7="",0,Simples!N7)</f>
        <v>0</v>
      </c>
      <c r="N62" s="310">
        <f>IF(Simples!O7="",0,Simples!O7)</f>
        <v>0</v>
      </c>
      <c r="P62" s="311" t="s">
        <v>48</v>
      </c>
      <c r="Q62" s="310"/>
      <c r="R62" s="310"/>
      <c r="S62" s="310"/>
      <c r="T62" s="310"/>
      <c r="U62" s="310"/>
      <c r="V62" s="310"/>
      <c r="W62" s="310"/>
      <c r="X62" s="310"/>
      <c r="Y62" s="310"/>
      <c r="Z62" s="310"/>
      <c r="AA62" s="310"/>
      <c r="AB62" s="310"/>
    </row>
    <row r="63" spans="1:28" ht="21.95" customHeight="1" x14ac:dyDescent="0.25">
      <c r="A63" s="300"/>
      <c r="B63" s="311" t="s">
        <v>61</v>
      </c>
      <c r="C63" s="310">
        <f>IF(Simples!D9="",0,Simples!D9)</f>
        <v>0</v>
      </c>
      <c r="D63" s="310">
        <f>IF(Simples!E9="",0,Simples!E9)</f>
        <v>0</v>
      </c>
      <c r="E63" s="310">
        <f>IF(Simples!F9="",0,Simples!F9)</f>
        <v>0</v>
      </c>
      <c r="F63" s="310">
        <f>IF(Simples!G9="",0,Simples!G9)</f>
        <v>0</v>
      </c>
      <c r="G63" s="310">
        <f>IF(Simples!H9="",0,Simples!H9)</f>
        <v>0</v>
      </c>
      <c r="H63" s="310">
        <f>IF(Simples!I9="",0,Simples!I9)</f>
        <v>0</v>
      </c>
      <c r="I63" s="310">
        <f>IF(Simples!J9="",0,Simples!J9)</f>
        <v>0</v>
      </c>
      <c r="J63" s="310">
        <f>IF(Simples!K9="",0,Simples!K9)</f>
        <v>0</v>
      </c>
      <c r="K63" s="310">
        <f>IF(Simples!L9="",0,Simples!L9)</f>
        <v>0</v>
      </c>
      <c r="L63" s="310">
        <f>IF(Simples!M9="",0,Simples!M9)</f>
        <v>0</v>
      </c>
      <c r="M63" s="310">
        <f>IF(Simples!N9="",0,Simples!N9)</f>
        <v>0</v>
      </c>
      <c r="N63" s="310">
        <f>IF(Simples!O9="",0,Simples!O9)</f>
        <v>0</v>
      </c>
      <c r="P63" s="311" t="s">
        <v>61</v>
      </c>
      <c r="Q63" s="310"/>
      <c r="R63" s="310"/>
      <c r="S63" s="310"/>
      <c r="T63" s="310"/>
      <c r="U63" s="310"/>
      <c r="V63" s="310"/>
      <c r="W63" s="310"/>
      <c r="X63" s="310"/>
      <c r="Y63" s="310"/>
      <c r="Z63" s="310"/>
      <c r="AA63" s="310"/>
      <c r="AB63" s="310"/>
    </row>
    <row r="64" spans="1:28" ht="21.95" customHeight="1" x14ac:dyDescent="0.25">
      <c r="A64" s="300"/>
      <c r="B64" s="311" t="s">
        <v>62</v>
      </c>
      <c r="C64" s="310">
        <f>IF(Simples!D10="",0,Simples!D10)</f>
        <v>0</v>
      </c>
      <c r="D64" s="310">
        <f>IF(Simples!E10="",0,Simples!E10)</f>
        <v>0</v>
      </c>
      <c r="E64" s="310">
        <f>IF(Simples!F10="",0,Simples!F10)</f>
        <v>0</v>
      </c>
      <c r="F64" s="310">
        <f>IF(Simples!G10="",0,Simples!G10)</f>
        <v>0</v>
      </c>
      <c r="G64" s="310">
        <f>IF(Simples!H10="",0,Simples!H10)</f>
        <v>0</v>
      </c>
      <c r="H64" s="310">
        <f>IF(Simples!I10="",0,Simples!I10)</f>
        <v>0</v>
      </c>
      <c r="I64" s="310">
        <f>IF(Simples!J10="",0,Simples!J10)</f>
        <v>0</v>
      </c>
      <c r="J64" s="310">
        <f>IF(Simples!K10="",0,Simples!K10)</f>
        <v>0</v>
      </c>
      <c r="K64" s="310">
        <f>IF(Simples!L10="",0,Simples!L10)</f>
        <v>0</v>
      </c>
      <c r="L64" s="310">
        <f>IF(Simples!M10="",0,Simples!M10)</f>
        <v>0</v>
      </c>
      <c r="M64" s="310">
        <f>IF(Simples!N10="",0,Simples!N10)</f>
        <v>0</v>
      </c>
      <c r="N64" s="310">
        <f>IF(Simples!O10="",0,Simples!O10)</f>
        <v>0</v>
      </c>
      <c r="P64" s="311" t="s">
        <v>62</v>
      </c>
      <c r="Q64" s="310"/>
      <c r="R64" s="310"/>
      <c r="S64" s="310"/>
      <c r="T64" s="310"/>
      <c r="U64" s="310"/>
      <c r="V64" s="310"/>
      <c r="W64" s="310"/>
      <c r="X64" s="310"/>
      <c r="Y64" s="310"/>
      <c r="Z64" s="310"/>
      <c r="AA64" s="310"/>
      <c r="AB64" s="310"/>
    </row>
    <row r="65" spans="1:28" ht="21.95" customHeight="1" x14ac:dyDescent="0.25">
      <c r="A65" s="300"/>
      <c r="B65" s="311" t="s">
        <v>63</v>
      </c>
      <c r="C65" s="310">
        <f>IF(Simples!D11="",0,Simples!D11)</f>
        <v>0</v>
      </c>
      <c r="D65" s="310">
        <f>IF(Simples!E11="",0,Simples!E11)</f>
        <v>0</v>
      </c>
      <c r="E65" s="310">
        <f>IF(Simples!F11="",0,Simples!F11)</f>
        <v>0</v>
      </c>
      <c r="F65" s="310">
        <f>IF(Simples!G11="",0,Simples!G11)</f>
        <v>0</v>
      </c>
      <c r="G65" s="310">
        <f>IF(Simples!H11="",0,Simples!H11)</f>
        <v>0</v>
      </c>
      <c r="H65" s="310">
        <f>IF(Simples!I11="",0,Simples!I11)</f>
        <v>0</v>
      </c>
      <c r="I65" s="310">
        <f>IF(Simples!J11="",0,Simples!J11)</f>
        <v>0</v>
      </c>
      <c r="J65" s="310">
        <f>IF(Simples!K11="",0,Simples!K11)</f>
        <v>0</v>
      </c>
      <c r="K65" s="310">
        <f>IF(Simples!L11="",0,Simples!L11)</f>
        <v>0</v>
      </c>
      <c r="L65" s="310">
        <f>IF(Simples!M11="",0,Simples!M11)</f>
        <v>0</v>
      </c>
      <c r="M65" s="310">
        <f>IF(Simples!N11="",0,Simples!N11)</f>
        <v>0</v>
      </c>
      <c r="N65" s="310">
        <f>IF(Simples!O11="",0,Simples!O11)</f>
        <v>0</v>
      </c>
      <c r="P65" s="311" t="s">
        <v>63</v>
      </c>
      <c r="Q65" s="310"/>
      <c r="R65" s="310"/>
      <c r="S65" s="310"/>
      <c r="T65" s="310"/>
      <c r="U65" s="310"/>
      <c r="V65" s="310"/>
      <c r="W65" s="310"/>
      <c r="X65" s="310"/>
      <c r="Y65" s="310"/>
      <c r="Z65" s="310"/>
      <c r="AA65" s="310"/>
      <c r="AB65" s="310"/>
    </row>
    <row r="66" spans="1:28" ht="21.95" customHeight="1" x14ac:dyDescent="0.25">
      <c r="A66" s="300"/>
      <c r="B66" s="300"/>
      <c r="C66" s="300"/>
      <c r="D66" s="300"/>
      <c r="E66" s="300"/>
      <c r="F66" s="300"/>
      <c r="G66" s="300"/>
      <c r="H66" s="300"/>
      <c r="I66" s="300"/>
      <c r="J66" s="300"/>
      <c r="K66" s="300"/>
      <c r="L66" s="300"/>
      <c r="M66" s="300"/>
      <c r="N66" s="300"/>
      <c r="P66" s="300"/>
      <c r="Q66" s="300"/>
      <c r="R66" s="300"/>
      <c r="S66" s="300"/>
      <c r="T66" s="300"/>
      <c r="U66" s="300"/>
      <c r="V66" s="300"/>
      <c r="W66" s="300"/>
      <c r="X66" s="300"/>
      <c r="Y66" s="300"/>
      <c r="Z66" s="300"/>
      <c r="AA66" s="300"/>
      <c r="AB66" s="300"/>
    </row>
    <row r="67" spans="1:28" ht="21.95" customHeight="1" thickBot="1" x14ac:dyDescent="0.3">
      <c r="A67" s="300"/>
      <c r="B67" s="300"/>
      <c r="C67" s="300"/>
      <c r="D67" s="300"/>
      <c r="E67" s="300"/>
      <c r="F67" s="300"/>
      <c r="G67" s="300"/>
      <c r="H67" s="300"/>
      <c r="I67" s="300"/>
      <c r="J67" s="300"/>
      <c r="K67" s="300"/>
      <c r="L67" s="300"/>
      <c r="M67" s="300"/>
      <c r="N67" s="300"/>
      <c r="P67" s="300"/>
      <c r="Q67" s="300"/>
      <c r="R67" s="300"/>
      <c r="S67" s="300"/>
      <c r="T67" s="300"/>
      <c r="U67" s="300"/>
      <c r="V67" s="300"/>
      <c r="W67" s="300"/>
      <c r="X67" s="300"/>
      <c r="Y67" s="300"/>
      <c r="Z67" s="300"/>
      <c r="AA67" s="300"/>
      <c r="AB67" s="300"/>
    </row>
    <row r="68" spans="1:28" ht="21.95" customHeight="1" x14ac:dyDescent="0.25">
      <c r="A68" s="300"/>
      <c r="B68" s="307" t="s">
        <v>64</v>
      </c>
      <c r="C68" s="308" t="s">
        <v>65</v>
      </c>
      <c r="D68" s="308" t="s">
        <v>66</v>
      </c>
      <c r="E68" s="308" t="s">
        <v>67</v>
      </c>
      <c r="F68" s="308" t="s">
        <v>68</v>
      </c>
      <c r="G68" s="308" t="s">
        <v>69</v>
      </c>
      <c r="H68" s="308" t="s">
        <v>70</v>
      </c>
      <c r="I68" s="308" t="s">
        <v>71</v>
      </c>
      <c r="J68" s="308" t="s">
        <v>72</v>
      </c>
      <c r="K68" s="308" t="s">
        <v>73</v>
      </c>
      <c r="L68" s="308" t="s">
        <v>74</v>
      </c>
      <c r="M68" s="308" t="s">
        <v>75</v>
      </c>
      <c r="N68" s="308" t="s">
        <v>76</v>
      </c>
      <c r="P68" s="307" t="s">
        <v>64</v>
      </c>
      <c r="Q68" s="308" t="s">
        <v>65</v>
      </c>
      <c r="R68" s="308" t="s">
        <v>66</v>
      </c>
      <c r="S68" s="308" t="s">
        <v>67</v>
      </c>
      <c r="T68" s="308" t="s">
        <v>68</v>
      </c>
      <c r="U68" s="308" t="s">
        <v>69</v>
      </c>
      <c r="V68" s="308" t="s">
        <v>70</v>
      </c>
      <c r="W68" s="308" t="s">
        <v>71</v>
      </c>
      <c r="X68" s="308" t="s">
        <v>72</v>
      </c>
      <c r="Y68" s="308" t="s">
        <v>73</v>
      </c>
      <c r="Z68" s="308" t="s">
        <v>74</v>
      </c>
      <c r="AA68" s="308" t="s">
        <v>75</v>
      </c>
      <c r="AB68" s="308" t="s">
        <v>76</v>
      </c>
    </row>
    <row r="69" spans="1:28" ht="21.95" customHeight="1" x14ac:dyDescent="0.25">
      <c r="A69" s="300"/>
      <c r="B69" s="309" t="s">
        <v>84</v>
      </c>
      <c r="C69" s="312">
        <f>IF(Simples!D17="",0,Simples!D17)</f>
        <v>1200000</v>
      </c>
      <c r="D69" s="312">
        <f>IF(Simples!E17="",0,Simples!E17)</f>
        <v>1200000</v>
      </c>
      <c r="E69" s="312">
        <f>IF(Simples!F17="",0,Simples!F17)</f>
        <v>1200000</v>
      </c>
      <c r="F69" s="312">
        <f>IF(Simples!G17="",0,Simples!G17)</f>
        <v>1200000</v>
      </c>
      <c r="G69" s="312">
        <f>IF(Simples!H17="",0,Simples!H17)</f>
        <v>1200000</v>
      </c>
      <c r="H69" s="312">
        <f>IF(Simples!I17="",0,Simples!I17)</f>
        <v>1200000</v>
      </c>
      <c r="I69" s="312">
        <f>IF(Simples!J17="",0,Simples!J17)</f>
        <v>1200000</v>
      </c>
      <c r="J69" s="312">
        <f>IF(Simples!K17="",0,Simples!K17)</f>
        <v>1200000</v>
      </c>
      <c r="K69" s="312">
        <f>IF(Simples!L17="",0,Simples!L17)</f>
        <v>1200000</v>
      </c>
      <c r="L69" s="312">
        <f>IF(Simples!M17="",0,Simples!M17)</f>
        <v>1200000</v>
      </c>
      <c r="M69" s="312">
        <f>IF(Simples!N17="",0,Simples!N17)</f>
        <v>1200000</v>
      </c>
      <c r="N69" s="312">
        <f>IF(Simples!O17="",0,Simples!O17)</f>
        <v>1200000</v>
      </c>
      <c r="P69" s="309" t="s">
        <v>84</v>
      </c>
      <c r="Q69" s="312">
        <f>C69</f>
        <v>1200000</v>
      </c>
      <c r="R69" s="312">
        <f t="shared" ref="R69:AB69" si="6">D69</f>
        <v>1200000</v>
      </c>
      <c r="S69" s="312">
        <f t="shared" si="6"/>
        <v>1200000</v>
      </c>
      <c r="T69" s="312">
        <f t="shared" si="6"/>
        <v>1200000</v>
      </c>
      <c r="U69" s="312">
        <f t="shared" si="6"/>
        <v>1200000</v>
      </c>
      <c r="V69" s="312">
        <f t="shared" si="6"/>
        <v>1200000</v>
      </c>
      <c r="W69" s="312">
        <f t="shared" si="6"/>
        <v>1200000</v>
      </c>
      <c r="X69" s="312">
        <f t="shared" si="6"/>
        <v>1200000</v>
      </c>
      <c r="Y69" s="312">
        <f t="shared" si="6"/>
        <v>1200000</v>
      </c>
      <c r="Z69" s="312">
        <f t="shared" si="6"/>
        <v>1200000</v>
      </c>
      <c r="AA69" s="312">
        <f t="shared" si="6"/>
        <v>1200000</v>
      </c>
      <c r="AB69" s="312">
        <f t="shared" si="6"/>
        <v>1200000</v>
      </c>
    </row>
    <row r="70" spans="1:28" ht="21.95" customHeight="1" thickBot="1" x14ac:dyDescent="0.3">
      <c r="A70" s="300"/>
      <c r="B70" s="300"/>
      <c r="C70" s="300"/>
      <c r="D70" s="300"/>
      <c r="E70" s="300"/>
      <c r="F70" s="300"/>
      <c r="G70" s="300"/>
      <c r="H70" s="300"/>
      <c r="I70" s="300"/>
      <c r="J70" s="300"/>
      <c r="K70" s="300"/>
      <c r="L70" s="300"/>
      <c r="M70" s="300"/>
      <c r="N70" s="300"/>
    </row>
    <row r="71" spans="1:28" ht="21.95" customHeight="1" x14ac:dyDescent="0.25">
      <c r="A71" s="300"/>
      <c r="B71" s="307" t="s">
        <v>64</v>
      </c>
      <c r="C71" s="308" t="s">
        <v>65</v>
      </c>
      <c r="D71" s="308" t="s">
        <v>66</v>
      </c>
      <c r="E71" s="308" t="s">
        <v>67</v>
      </c>
      <c r="F71" s="308" t="s">
        <v>68</v>
      </c>
      <c r="G71" s="308" t="s">
        <v>69</v>
      </c>
      <c r="H71" s="308" t="s">
        <v>70</v>
      </c>
      <c r="I71" s="308" t="s">
        <v>71</v>
      </c>
      <c r="J71" s="308" t="s">
        <v>72</v>
      </c>
      <c r="K71" s="308" t="s">
        <v>73</v>
      </c>
      <c r="L71" s="308" t="s">
        <v>74</v>
      </c>
      <c r="M71" s="308" t="s">
        <v>75</v>
      </c>
      <c r="N71" s="308" t="s">
        <v>76</v>
      </c>
    </row>
    <row r="72" spans="1:28" ht="21.95" customHeight="1" x14ac:dyDescent="0.25">
      <c r="A72" s="300"/>
      <c r="B72" s="309" t="s">
        <v>311</v>
      </c>
      <c r="C72" s="313">
        <f>IFERROR('Simples (6)'!D12,0)</f>
        <v>100000</v>
      </c>
      <c r="D72" s="313">
        <f>IFERROR(IF('Simples (6)'!E12=0,0,'Simples (6)'!E12+C72),0)</f>
        <v>200000</v>
      </c>
      <c r="E72" s="313">
        <f>IFERROR(IF('Simples (6)'!F12=0,0,'Simples (6)'!F12+D72),0)</f>
        <v>300000</v>
      </c>
      <c r="F72" s="313">
        <f>IFERROR(IF('Simples (6)'!G12=0,0,'Simples (6)'!G12+E72),0)</f>
        <v>400000</v>
      </c>
      <c r="G72" s="313">
        <f>IFERROR(IF('Simples (6)'!H12=0,0,'Simples (6)'!H12+F72),0)</f>
        <v>500000</v>
      </c>
      <c r="H72" s="313">
        <f>IFERROR(IF('Simples (6)'!I12=0,0,'Simples (6)'!I12+G72),0)</f>
        <v>600000</v>
      </c>
      <c r="I72" s="313">
        <f>IFERROR(IF('Simples (6)'!J12=0,0,'Simples (6)'!J12+H72),0)</f>
        <v>700000</v>
      </c>
      <c r="J72" s="313">
        <f>IFERROR(IF('Simples (6)'!K12=0,0,'Simples (6)'!K12+I72),0)</f>
        <v>800000</v>
      </c>
      <c r="K72" s="313">
        <f>IFERROR(IF('Simples (6)'!L12=0,0,'Simples (6)'!L12+J72),0)</f>
        <v>900000</v>
      </c>
      <c r="L72" s="313">
        <f>IFERROR(IF('Simples (6)'!M12=0,0,'Simples (6)'!M12+K72),0)</f>
        <v>1000000</v>
      </c>
      <c r="M72" s="313">
        <f>IFERROR(IF('Simples (6)'!N12=0,0,'Simples (6)'!N12+L72),0)</f>
        <v>1100000</v>
      </c>
      <c r="N72" s="313">
        <f>IFERROR(IF('Simples (6)'!O12=0,0,'Simples (6)'!O12+M72),0)</f>
        <v>1200000</v>
      </c>
    </row>
    <row r="73" spans="1:28" ht="21.95" customHeight="1" x14ac:dyDescent="0.25">
      <c r="A73" s="300"/>
      <c r="B73" s="300"/>
      <c r="C73" s="300"/>
      <c r="D73" s="300"/>
      <c r="E73" s="300"/>
      <c r="F73" s="300"/>
      <c r="G73" s="300"/>
      <c r="H73" s="300"/>
      <c r="I73" s="300"/>
      <c r="J73" s="300"/>
      <c r="K73" s="300"/>
      <c r="L73" s="300"/>
      <c r="M73" s="300"/>
      <c r="N73" s="300"/>
    </row>
    <row r="74" spans="1:28" ht="21.95" customHeight="1" thickBot="1" x14ac:dyDescent="0.3">
      <c r="A74" s="300"/>
      <c r="B74" s="300"/>
      <c r="C74" s="300"/>
      <c r="D74" s="300"/>
      <c r="E74" s="300"/>
      <c r="F74" s="300"/>
      <c r="G74" s="300"/>
      <c r="H74" s="300"/>
      <c r="I74" s="300"/>
      <c r="J74" s="300"/>
      <c r="K74" s="300"/>
      <c r="L74" s="300"/>
      <c r="M74" s="300"/>
      <c r="N74" s="300"/>
    </row>
    <row r="75" spans="1:28" ht="21.95" customHeight="1" x14ac:dyDescent="0.25">
      <c r="A75" s="300"/>
      <c r="B75" s="307" t="s">
        <v>135</v>
      </c>
      <c r="C75" s="308" t="s">
        <v>65</v>
      </c>
      <c r="D75" s="308" t="s">
        <v>66</v>
      </c>
      <c r="E75" s="308" t="s">
        <v>67</v>
      </c>
      <c r="F75" s="308" t="s">
        <v>68</v>
      </c>
      <c r="G75" s="308" t="s">
        <v>69</v>
      </c>
      <c r="H75" s="308" t="s">
        <v>70</v>
      </c>
      <c r="I75" s="308" t="s">
        <v>71</v>
      </c>
      <c r="J75" s="308" t="s">
        <v>72</v>
      </c>
      <c r="K75" s="308" t="s">
        <v>73</v>
      </c>
      <c r="L75" s="308" t="s">
        <v>74</v>
      </c>
      <c r="M75" s="308" t="s">
        <v>75</v>
      </c>
      <c r="N75" s="308" t="s">
        <v>76</v>
      </c>
      <c r="P75" s="307" t="s">
        <v>135</v>
      </c>
      <c r="Q75" s="308" t="s">
        <v>65</v>
      </c>
      <c r="R75" s="308" t="s">
        <v>66</v>
      </c>
      <c r="S75" s="308" t="s">
        <v>67</v>
      </c>
      <c r="T75" s="308" t="s">
        <v>68</v>
      </c>
      <c r="U75" s="308" t="s">
        <v>69</v>
      </c>
      <c r="V75" s="308" t="s">
        <v>70</v>
      </c>
      <c r="W75" s="308" t="s">
        <v>71</v>
      </c>
      <c r="X75" s="308" t="s">
        <v>72</v>
      </c>
      <c r="Y75" s="308" t="s">
        <v>73</v>
      </c>
      <c r="Z75" s="308" t="s">
        <v>74</v>
      </c>
      <c r="AA75" s="308" t="s">
        <v>75</v>
      </c>
      <c r="AB75" s="308" t="s">
        <v>76</v>
      </c>
    </row>
    <row r="76" spans="1:28" ht="21.95" customHeight="1" x14ac:dyDescent="0.25">
      <c r="A76" s="300"/>
      <c r="B76" s="309" t="s">
        <v>136</v>
      </c>
      <c r="C76" s="314">
        <f>C61</f>
        <v>100000</v>
      </c>
      <c r="D76" s="314">
        <f>D61</f>
        <v>100000</v>
      </c>
      <c r="E76" s="314">
        <f t="shared" ref="E76:N76" si="7">E61</f>
        <v>100000</v>
      </c>
      <c r="F76" s="314">
        <f t="shared" si="7"/>
        <v>100000</v>
      </c>
      <c r="G76" s="314">
        <f t="shared" si="7"/>
        <v>100000</v>
      </c>
      <c r="H76" s="314">
        <f t="shared" si="7"/>
        <v>100000</v>
      </c>
      <c r="I76" s="314">
        <f t="shared" si="7"/>
        <v>100000</v>
      </c>
      <c r="J76" s="314">
        <f t="shared" si="7"/>
        <v>100000</v>
      </c>
      <c r="K76" s="314">
        <f t="shared" si="7"/>
        <v>100000</v>
      </c>
      <c r="L76" s="314">
        <f t="shared" si="7"/>
        <v>100000</v>
      </c>
      <c r="M76" s="314">
        <f t="shared" si="7"/>
        <v>100000</v>
      </c>
      <c r="N76" s="314">
        <f t="shared" si="7"/>
        <v>100000</v>
      </c>
      <c r="P76" s="309" t="s">
        <v>136</v>
      </c>
      <c r="Q76" s="314">
        <f>C76</f>
        <v>100000</v>
      </c>
      <c r="R76" s="314">
        <f t="shared" ref="R76:AB76" si="8">D76</f>
        <v>100000</v>
      </c>
      <c r="S76" s="314">
        <f t="shared" si="8"/>
        <v>100000</v>
      </c>
      <c r="T76" s="314">
        <f t="shared" si="8"/>
        <v>100000</v>
      </c>
      <c r="U76" s="314">
        <f t="shared" si="8"/>
        <v>100000</v>
      </c>
      <c r="V76" s="314">
        <f t="shared" si="8"/>
        <v>100000</v>
      </c>
      <c r="W76" s="314">
        <f t="shared" si="8"/>
        <v>100000</v>
      </c>
      <c r="X76" s="314">
        <f t="shared" si="8"/>
        <v>100000</v>
      </c>
      <c r="Y76" s="314">
        <f t="shared" si="8"/>
        <v>100000</v>
      </c>
      <c r="Z76" s="314">
        <f t="shared" si="8"/>
        <v>100000</v>
      </c>
      <c r="AA76" s="314">
        <f t="shared" si="8"/>
        <v>100000</v>
      </c>
      <c r="AB76" s="314">
        <f t="shared" si="8"/>
        <v>100000</v>
      </c>
    </row>
    <row r="77" spans="1:28" ht="21.95" customHeight="1" x14ac:dyDescent="0.25">
      <c r="A77" s="300"/>
      <c r="B77" s="311" t="s">
        <v>137</v>
      </c>
      <c r="C77" s="315">
        <f>IF(C76=0,0,IF(C69=0,0,IF(C69&lt;=$E$13,$F$13,IF(C69&lt;=$E$14,$F$14,IF(C69&lt;=$E$15,$F$15,IF(C69&lt;=$E$16,$F$16,IF(C69&lt;=$E$17,$F$17,IF(C69&gt;$E$17,$F$18))))))))</f>
        <v>0.107</v>
      </c>
      <c r="D77" s="315">
        <f>IF(D76=0,0,IF(D69=0,0,IF(D69&lt;=$E$13,$F$13,IF(D69&lt;=$E$14,$F$14,IF(D69&lt;=$E$15,$F$15,IF(D69&lt;=$E$16,$F$16,IF(D69&lt;=$E$17,$F$17,IF(D69&gt;$E$17,$F$18))))))))</f>
        <v>0.107</v>
      </c>
      <c r="E77" s="315">
        <f t="shared" ref="E77:N77" si="9">IF(E76=0,0,IF(E69=0,0,IF(E69&lt;=$E$13,$F$13,IF(E69&lt;=$E$14,$F$14,IF(E69&lt;=$E$15,$F$15,IF(E69&lt;=$E$16,$F$16,IF(E69&lt;=$E$17,$F$17,IF(E69&gt;$E$17,$F$18))))))))</f>
        <v>0.107</v>
      </c>
      <c r="F77" s="315">
        <f t="shared" si="9"/>
        <v>0.107</v>
      </c>
      <c r="G77" s="315">
        <f t="shared" si="9"/>
        <v>0.107</v>
      </c>
      <c r="H77" s="315">
        <f t="shared" si="9"/>
        <v>0.107</v>
      </c>
      <c r="I77" s="315">
        <f>IF(I76=0,0,IF(I69=0,0,IF(I69&lt;=$E$13,$F$13,IF(I69&lt;=$E$14,$F$14,IF(I69&lt;=$E$15,$F$15,IF(I69&lt;=$E$16,$F$16,IF(I69&lt;=$E$17,$F$17,IF(I69&gt;$E$17,$F$18))))))))</f>
        <v>0.107</v>
      </c>
      <c r="J77" s="315">
        <f t="shared" si="9"/>
        <v>0.107</v>
      </c>
      <c r="K77" s="315">
        <f t="shared" si="9"/>
        <v>0.107</v>
      </c>
      <c r="L77" s="315">
        <f t="shared" si="9"/>
        <v>0.107</v>
      </c>
      <c r="M77" s="315">
        <f t="shared" si="9"/>
        <v>0.107</v>
      </c>
      <c r="N77" s="315">
        <f t="shared" si="9"/>
        <v>0.107</v>
      </c>
      <c r="P77" s="311" t="s">
        <v>137</v>
      </c>
      <c r="Q77" s="315">
        <f>IF(Q76=0,0,IF(Q69=0,0,IF(Q69&lt;=$E$13,$F$13,IF(Q69&lt;=$E$14,$F$14,IF(Q69&lt;=$E$15,$F$15,IF(Q69&lt;=$E$16,$F$16,IF(Q69&lt;=$E$17,$F$17,IF(Q69&gt;$E$17,$F$18))))))))</f>
        <v>0.107</v>
      </c>
      <c r="R77" s="315">
        <f>IF(R76=0,0,IF(R69=0,0,IF(R69&lt;=$E$13,$F$13,IF(R69&lt;=$E$14,$F$14,IF(R69&lt;=$E$15,$F$15,IF(R69&lt;=$E$16,$F$16,IF(R69&lt;=$E$17,$F$17,IF(R69&gt;$E$17,$F$18))))))))</f>
        <v>0.107</v>
      </c>
      <c r="S77" s="315">
        <f t="shared" ref="S77:V77" si="10">IF(S76=0,0,IF(S69=0,0,IF(S69&lt;=$E$13,$F$13,IF(S69&lt;=$E$14,$F$14,IF(S69&lt;=$E$15,$F$15,IF(S69&lt;=$E$16,$F$16,IF(S69&lt;=$E$17,$F$17,IF(S69&gt;$E$17,$F$18))))))))</f>
        <v>0.107</v>
      </c>
      <c r="T77" s="315">
        <f t="shared" si="10"/>
        <v>0.107</v>
      </c>
      <c r="U77" s="315">
        <f t="shared" si="10"/>
        <v>0.107</v>
      </c>
      <c r="V77" s="315">
        <f t="shared" si="10"/>
        <v>0.107</v>
      </c>
      <c r="W77" s="315">
        <f>IF(W76=0,0,IF(W69=0,0,IF(W69&lt;=$E$13,$F$13,IF(W69&lt;=$E$14,$F$14,IF(W69&lt;=$E$15,$F$15,IF(W69&lt;=$E$16,$F$16,IF(W69&lt;=$E$17,$F$17,IF(W69&gt;$E$17,$F$18))))))))</f>
        <v>0.107</v>
      </c>
      <c r="X77" s="315">
        <f t="shared" ref="X77:AB77" si="11">IF(X76=0,0,IF(X69=0,0,IF(X69&lt;=$E$13,$F$13,IF(X69&lt;=$E$14,$F$14,IF(X69&lt;=$E$15,$F$15,IF(X69&lt;=$E$16,$F$16,IF(X69&lt;=$E$17,$F$17,IF(X69&gt;$E$17,$F$18))))))))</f>
        <v>0.107</v>
      </c>
      <c r="Y77" s="315">
        <f t="shared" si="11"/>
        <v>0.107</v>
      </c>
      <c r="Z77" s="315">
        <f t="shared" si="11"/>
        <v>0.107</v>
      </c>
      <c r="AA77" s="315">
        <f t="shared" si="11"/>
        <v>0.107</v>
      </c>
      <c r="AB77" s="315">
        <f t="shared" si="11"/>
        <v>0.107</v>
      </c>
    </row>
    <row r="78" spans="1:28" ht="21.95" customHeight="1" x14ac:dyDescent="0.25">
      <c r="A78" s="300"/>
      <c r="B78" s="311" t="s">
        <v>138</v>
      </c>
      <c r="C78" s="314">
        <f>IF(C69=0,0,IF(C69&lt;=$E$13,$G$13,IF(C69&lt;=$E$14,$G$14,IF(C69&lt;=$E$15,$G$15,IF(C69&lt;=$E$16,$G$16,IF(C69&lt;=$E$17,$G$17,IF(C69&gt;$E$17,$G$18)))))))</f>
        <v>22500</v>
      </c>
      <c r="D78" s="314">
        <f t="shared" ref="D78:N78" si="12">IF(D69=0,0,IF(D69&lt;=$E$13,$G$13,IF(D69&lt;=$E$14,$G$14,IF(D69&lt;=$E$15,$G$15,IF(D69&lt;=$E$16,$G$16,IF(D69&lt;=$E$17,$G$17,IF(D69&gt;$E$17,$G$18)))))))</f>
        <v>22500</v>
      </c>
      <c r="E78" s="314">
        <f t="shared" si="12"/>
        <v>22500</v>
      </c>
      <c r="F78" s="314">
        <f t="shared" si="12"/>
        <v>22500</v>
      </c>
      <c r="G78" s="314">
        <f t="shared" si="12"/>
        <v>22500</v>
      </c>
      <c r="H78" s="314">
        <f t="shared" si="12"/>
        <v>22500</v>
      </c>
      <c r="I78" s="314">
        <f t="shared" si="12"/>
        <v>22500</v>
      </c>
      <c r="J78" s="314">
        <f t="shared" si="12"/>
        <v>22500</v>
      </c>
      <c r="K78" s="314">
        <f t="shared" si="12"/>
        <v>22500</v>
      </c>
      <c r="L78" s="314">
        <f t="shared" si="12"/>
        <v>22500</v>
      </c>
      <c r="M78" s="314">
        <f t="shared" si="12"/>
        <v>22500</v>
      </c>
      <c r="N78" s="314">
        <f t="shared" si="12"/>
        <v>22500</v>
      </c>
      <c r="P78" s="311" t="s">
        <v>138</v>
      </c>
      <c r="Q78" s="314">
        <f>IF(Q69=0,0,IF(Q69&lt;=$E$13,$G$13,IF(Q69&lt;=$E$14,$G$14,IF(Q69&lt;=$E$15,$G$15,IF(Q69&lt;=$E$16,$G$16,IF(Q69&lt;=$E$17,$G$17,IF(Q69&gt;$E$17,$G$18)))))))</f>
        <v>22500</v>
      </c>
      <c r="R78" s="314">
        <f t="shared" ref="R78:AB78" si="13">IF(R69=0,0,IF(R69&lt;=$E$13,$G$13,IF(R69&lt;=$E$14,$G$14,IF(R69&lt;=$E$15,$G$15,IF(R69&lt;=$E$16,$G$16,IF(R69&lt;=$E$17,$G$17,IF(R69&gt;$E$17,$G$18)))))))</f>
        <v>22500</v>
      </c>
      <c r="S78" s="314">
        <f t="shared" si="13"/>
        <v>22500</v>
      </c>
      <c r="T78" s="314">
        <f t="shared" si="13"/>
        <v>22500</v>
      </c>
      <c r="U78" s="314">
        <f t="shared" si="13"/>
        <v>22500</v>
      </c>
      <c r="V78" s="314">
        <f t="shared" si="13"/>
        <v>22500</v>
      </c>
      <c r="W78" s="314">
        <f t="shared" si="13"/>
        <v>22500</v>
      </c>
      <c r="X78" s="314">
        <f t="shared" si="13"/>
        <v>22500</v>
      </c>
      <c r="Y78" s="314">
        <f t="shared" si="13"/>
        <v>22500</v>
      </c>
      <c r="Z78" s="314">
        <f t="shared" si="13"/>
        <v>22500</v>
      </c>
      <c r="AA78" s="314">
        <f t="shared" si="13"/>
        <v>22500</v>
      </c>
      <c r="AB78" s="314">
        <f t="shared" si="13"/>
        <v>22500</v>
      </c>
    </row>
    <row r="79" spans="1:28" ht="21.95" customHeight="1" x14ac:dyDescent="0.25">
      <c r="A79" s="300"/>
      <c r="B79" s="316" t="s">
        <v>139</v>
      </c>
      <c r="C79" s="317">
        <f>IFERROR(C81/C69,0)</f>
        <v>8.8249999999999995E-2</v>
      </c>
      <c r="D79" s="317">
        <f t="shared" ref="D79:N79" si="14">IFERROR(D81/D69,0)</f>
        <v>8.8249999999999995E-2</v>
      </c>
      <c r="E79" s="317">
        <f t="shared" si="14"/>
        <v>8.8249999999999995E-2</v>
      </c>
      <c r="F79" s="317">
        <f t="shared" si="14"/>
        <v>8.8249999999999995E-2</v>
      </c>
      <c r="G79" s="317">
        <f t="shared" si="14"/>
        <v>8.8249999999999995E-2</v>
      </c>
      <c r="H79" s="317">
        <f t="shared" si="14"/>
        <v>8.8249999999999995E-2</v>
      </c>
      <c r="I79" s="317">
        <f t="shared" si="14"/>
        <v>8.8249999999999995E-2</v>
      </c>
      <c r="J79" s="317">
        <f t="shared" si="14"/>
        <v>8.8249999999999995E-2</v>
      </c>
      <c r="K79" s="317">
        <f t="shared" si="14"/>
        <v>8.8249999999999995E-2</v>
      </c>
      <c r="L79" s="317">
        <f t="shared" si="14"/>
        <v>8.8249999999999995E-2</v>
      </c>
      <c r="M79" s="317">
        <f t="shared" si="14"/>
        <v>8.8249999999999995E-2</v>
      </c>
      <c r="N79" s="317">
        <f t="shared" si="14"/>
        <v>8.8249999999999995E-2</v>
      </c>
      <c r="P79" s="316" t="s">
        <v>139</v>
      </c>
      <c r="Q79" s="317">
        <f>IFERROR(Q81/Q69,0)</f>
        <v>8.8249999999999995E-2</v>
      </c>
      <c r="R79" s="317">
        <f t="shared" ref="R79:AB79" si="15">IFERROR(R81/R69,0)</f>
        <v>8.8249999999999995E-2</v>
      </c>
      <c r="S79" s="317">
        <f t="shared" si="15"/>
        <v>8.8249999999999995E-2</v>
      </c>
      <c r="T79" s="317">
        <f t="shared" si="15"/>
        <v>8.8249999999999995E-2</v>
      </c>
      <c r="U79" s="317">
        <f t="shared" si="15"/>
        <v>8.8249999999999995E-2</v>
      </c>
      <c r="V79" s="317">
        <f t="shared" si="15"/>
        <v>8.8249999999999995E-2</v>
      </c>
      <c r="W79" s="317">
        <f t="shared" si="15"/>
        <v>8.8249999999999995E-2</v>
      </c>
      <c r="X79" s="317">
        <f t="shared" si="15"/>
        <v>8.8249999999999995E-2</v>
      </c>
      <c r="Y79" s="317">
        <f t="shared" si="15"/>
        <v>8.8249999999999995E-2</v>
      </c>
      <c r="Z79" s="317">
        <f t="shared" si="15"/>
        <v>8.8249999999999995E-2</v>
      </c>
      <c r="AA79" s="317">
        <f t="shared" si="15"/>
        <v>8.8249999999999995E-2</v>
      </c>
      <c r="AB79" s="317">
        <f t="shared" si="15"/>
        <v>8.8249999999999995E-2</v>
      </c>
    </row>
    <row r="80" spans="1:28" ht="21.95" customHeight="1" x14ac:dyDescent="0.25">
      <c r="A80" s="300"/>
      <c r="B80" s="318" t="s">
        <v>140</v>
      </c>
      <c r="C80" s="319">
        <f>IFERROR(C76*C79,0)</f>
        <v>8825</v>
      </c>
      <c r="D80" s="319">
        <f>IFERROR(D76*D79,0)</f>
        <v>8825</v>
      </c>
      <c r="E80" s="319">
        <f t="shared" ref="E80:N80" si="16">IFERROR(E76*E79,0)</f>
        <v>8825</v>
      </c>
      <c r="F80" s="319">
        <f t="shared" si="16"/>
        <v>8825</v>
      </c>
      <c r="G80" s="319">
        <f t="shared" si="16"/>
        <v>8825</v>
      </c>
      <c r="H80" s="319">
        <f t="shared" si="16"/>
        <v>8825</v>
      </c>
      <c r="I80" s="319">
        <f t="shared" si="16"/>
        <v>8825</v>
      </c>
      <c r="J80" s="319">
        <f t="shared" si="16"/>
        <v>8825</v>
      </c>
      <c r="K80" s="319">
        <f t="shared" si="16"/>
        <v>8825</v>
      </c>
      <c r="L80" s="319">
        <f t="shared" si="16"/>
        <v>8825</v>
      </c>
      <c r="M80" s="319">
        <f t="shared" si="16"/>
        <v>8825</v>
      </c>
      <c r="N80" s="319">
        <f t="shared" si="16"/>
        <v>8825</v>
      </c>
      <c r="P80" s="318" t="s">
        <v>140</v>
      </c>
      <c r="Q80" s="319">
        <f>IFERROR(Q76*Q79,0)</f>
        <v>8825</v>
      </c>
      <c r="R80" s="319">
        <f>IFERROR(R76*R79,0)</f>
        <v>8825</v>
      </c>
      <c r="S80" s="319">
        <f t="shared" ref="S80:AB80" si="17">IFERROR(S76*S79,0)</f>
        <v>8825</v>
      </c>
      <c r="T80" s="319">
        <f t="shared" si="17"/>
        <v>8825</v>
      </c>
      <c r="U80" s="319">
        <f t="shared" si="17"/>
        <v>8825</v>
      </c>
      <c r="V80" s="319">
        <f t="shared" si="17"/>
        <v>8825</v>
      </c>
      <c r="W80" s="319">
        <f t="shared" si="17"/>
        <v>8825</v>
      </c>
      <c r="X80" s="319">
        <f t="shared" si="17"/>
        <v>8825</v>
      </c>
      <c r="Y80" s="319">
        <f t="shared" si="17"/>
        <v>8825</v>
      </c>
      <c r="Z80" s="319">
        <f t="shared" si="17"/>
        <v>8825</v>
      </c>
      <c r="AA80" s="319">
        <f t="shared" si="17"/>
        <v>8825</v>
      </c>
      <c r="AB80" s="319">
        <f t="shared" si="17"/>
        <v>8825</v>
      </c>
    </row>
    <row r="81" spans="1:28" ht="21.95" customHeight="1" thickBot="1" x14ac:dyDescent="0.3">
      <c r="A81" s="300"/>
      <c r="B81" s="87" t="s">
        <v>141</v>
      </c>
      <c r="C81" s="320">
        <f>(C69*C77)-C78</f>
        <v>105900</v>
      </c>
      <c r="D81" s="320">
        <f>(D69*D77)-D78</f>
        <v>105900</v>
      </c>
      <c r="E81" s="320">
        <f t="shared" ref="E81:N81" si="18">(E69*E77)-E78</f>
        <v>105900</v>
      </c>
      <c r="F81" s="320">
        <f t="shared" si="18"/>
        <v>105900</v>
      </c>
      <c r="G81" s="320">
        <f t="shared" si="18"/>
        <v>105900</v>
      </c>
      <c r="H81" s="320">
        <f t="shared" si="18"/>
        <v>105900</v>
      </c>
      <c r="I81" s="320">
        <f t="shared" si="18"/>
        <v>105900</v>
      </c>
      <c r="J81" s="320">
        <f t="shared" si="18"/>
        <v>105900</v>
      </c>
      <c r="K81" s="320">
        <f t="shared" si="18"/>
        <v>105900</v>
      </c>
      <c r="L81" s="320">
        <f t="shared" si="18"/>
        <v>105900</v>
      </c>
      <c r="M81" s="320">
        <f t="shared" si="18"/>
        <v>105900</v>
      </c>
      <c r="N81" s="320">
        <f t="shared" si="18"/>
        <v>105900</v>
      </c>
      <c r="P81" s="87" t="s">
        <v>141</v>
      </c>
      <c r="Q81" s="320">
        <f>(Q69*Q77)-Q78</f>
        <v>105900</v>
      </c>
      <c r="R81" s="320">
        <f>(R69*R77)-R78</f>
        <v>105900</v>
      </c>
      <c r="S81" s="320">
        <f t="shared" ref="S81:AB81" si="19">(S69*S77)-S78</f>
        <v>105900</v>
      </c>
      <c r="T81" s="320">
        <f t="shared" si="19"/>
        <v>105900</v>
      </c>
      <c r="U81" s="320">
        <f t="shared" si="19"/>
        <v>105900</v>
      </c>
      <c r="V81" s="320">
        <f t="shared" si="19"/>
        <v>105900</v>
      </c>
      <c r="W81" s="320">
        <f t="shared" si="19"/>
        <v>105900</v>
      </c>
      <c r="X81" s="320">
        <f t="shared" si="19"/>
        <v>105900</v>
      </c>
      <c r="Y81" s="320">
        <f t="shared" si="19"/>
        <v>105900</v>
      </c>
      <c r="Z81" s="320">
        <f t="shared" si="19"/>
        <v>105900</v>
      </c>
      <c r="AA81" s="320">
        <f t="shared" si="19"/>
        <v>105900</v>
      </c>
      <c r="AB81" s="320">
        <f t="shared" si="19"/>
        <v>105900</v>
      </c>
    </row>
    <row r="82" spans="1:28" ht="21.95" customHeight="1" x14ac:dyDescent="0.25">
      <c r="A82" s="300"/>
      <c r="B82" s="307" t="s">
        <v>135</v>
      </c>
      <c r="C82" s="308" t="s">
        <v>65</v>
      </c>
      <c r="D82" s="308" t="s">
        <v>66</v>
      </c>
      <c r="E82" s="308" t="s">
        <v>67</v>
      </c>
      <c r="F82" s="308" t="s">
        <v>68</v>
      </c>
      <c r="G82" s="308" t="s">
        <v>69</v>
      </c>
      <c r="H82" s="308" t="s">
        <v>70</v>
      </c>
      <c r="I82" s="308" t="s">
        <v>71</v>
      </c>
      <c r="J82" s="308" t="s">
        <v>72</v>
      </c>
      <c r="K82" s="308" t="s">
        <v>73</v>
      </c>
      <c r="L82" s="308" t="s">
        <v>74</v>
      </c>
      <c r="M82" s="308" t="s">
        <v>75</v>
      </c>
      <c r="N82" s="308" t="s">
        <v>76</v>
      </c>
    </row>
    <row r="83" spans="1:28" ht="21.95" customHeight="1" x14ac:dyDescent="0.25">
      <c r="A83" s="300"/>
      <c r="B83" s="309" t="s">
        <v>142</v>
      </c>
      <c r="C83" s="314">
        <f>C62</f>
        <v>0</v>
      </c>
      <c r="D83" s="314">
        <f t="shared" ref="D83:N83" si="20">D62</f>
        <v>0</v>
      </c>
      <c r="E83" s="314">
        <f t="shared" si="20"/>
        <v>0</v>
      </c>
      <c r="F83" s="314">
        <f t="shared" si="20"/>
        <v>0</v>
      </c>
      <c r="G83" s="314">
        <f t="shared" si="20"/>
        <v>0</v>
      </c>
      <c r="H83" s="314">
        <f t="shared" si="20"/>
        <v>0</v>
      </c>
      <c r="I83" s="314">
        <f t="shared" si="20"/>
        <v>0</v>
      </c>
      <c r="J83" s="314">
        <f t="shared" si="20"/>
        <v>0</v>
      </c>
      <c r="K83" s="314">
        <f t="shared" si="20"/>
        <v>0</v>
      </c>
      <c r="L83" s="314">
        <f t="shared" si="20"/>
        <v>0</v>
      </c>
      <c r="M83" s="314">
        <f t="shared" si="20"/>
        <v>0</v>
      </c>
      <c r="N83" s="314">
        <f t="shared" si="20"/>
        <v>0</v>
      </c>
    </row>
    <row r="84" spans="1:28" ht="21.95" customHeight="1" x14ac:dyDescent="0.25">
      <c r="A84" s="300"/>
      <c r="B84" s="311" t="s">
        <v>137</v>
      </c>
      <c r="C84" s="315">
        <f>IF(C83=0,0,IF(C69=0,0,IF(C69&lt;=$E$23,$F$23,IF(C69&lt;=$E$24,$F$24,IF(C69&lt;=$E$25,$F$25,IF(C69&lt;=$E$26,$F$26,IF(C69&lt;=$E$27,$F$27,IF(C69&gt;$E$27,$F$28))))))))</f>
        <v>0</v>
      </c>
      <c r="D84" s="315">
        <f t="shared" ref="D84:N84" si="21">IF(D83=0,0,IF(D69=0,0,IF(D69&lt;=$E$23,$F$23,IF(D69&lt;=$E$24,$F$24,IF(D69&lt;=$E$25,$F$25,IF(D69&lt;=$E$26,$F$26,IF(D69&lt;=$E$27,$F$27,IF(D69&gt;$E$27,$F$28))))))))</f>
        <v>0</v>
      </c>
      <c r="E84" s="315">
        <f t="shared" si="21"/>
        <v>0</v>
      </c>
      <c r="F84" s="315">
        <f t="shared" si="21"/>
        <v>0</v>
      </c>
      <c r="G84" s="315">
        <f t="shared" si="21"/>
        <v>0</v>
      </c>
      <c r="H84" s="315">
        <f t="shared" si="21"/>
        <v>0</v>
      </c>
      <c r="I84" s="315">
        <f t="shared" si="21"/>
        <v>0</v>
      </c>
      <c r="J84" s="315">
        <f t="shared" si="21"/>
        <v>0</v>
      </c>
      <c r="K84" s="315">
        <f t="shared" si="21"/>
        <v>0</v>
      </c>
      <c r="L84" s="315">
        <f t="shared" si="21"/>
        <v>0</v>
      </c>
      <c r="M84" s="315">
        <f t="shared" si="21"/>
        <v>0</v>
      </c>
      <c r="N84" s="315">
        <f t="shared" si="21"/>
        <v>0</v>
      </c>
    </row>
    <row r="85" spans="1:28" ht="21.95" customHeight="1" x14ac:dyDescent="0.25">
      <c r="A85" s="300"/>
      <c r="B85" s="311" t="s">
        <v>138</v>
      </c>
      <c r="C85" s="314">
        <f>IF(C69=0,0,IF(C69&lt;=$E$23,$G$23,IF(C69&lt;=$E$24,$G$24,IF(C69&lt;=$E$25,$G$25,IF(C69&lt;=$E$26,$G$26,IF(C69&lt;=$E$27,$G$27,IF(C69&gt;$E$27,$G$28)))))))</f>
        <v>22500</v>
      </c>
      <c r="D85" s="314">
        <f t="shared" ref="D85:N85" si="22">IF(D69=0,0,IF(D69&lt;=$E$23,$G$23,IF(D69&lt;=$E$24,$G$24,IF(D69&lt;=$E$25,$G$25,IF(D69&lt;=$E$26,$G$26,IF(D69&lt;=$E$27,$G$27,IF(D69&gt;$E$27,$G$28)))))))</f>
        <v>22500</v>
      </c>
      <c r="E85" s="314">
        <f t="shared" si="22"/>
        <v>22500</v>
      </c>
      <c r="F85" s="314">
        <f t="shared" si="22"/>
        <v>22500</v>
      </c>
      <c r="G85" s="314">
        <f t="shared" si="22"/>
        <v>22500</v>
      </c>
      <c r="H85" s="314">
        <f t="shared" si="22"/>
        <v>22500</v>
      </c>
      <c r="I85" s="314">
        <f t="shared" si="22"/>
        <v>22500</v>
      </c>
      <c r="J85" s="314">
        <f t="shared" si="22"/>
        <v>22500</v>
      </c>
      <c r="K85" s="314">
        <f t="shared" si="22"/>
        <v>22500</v>
      </c>
      <c r="L85" s="314">
        <f t="shared" si="22"/>
        <v>22500</v>
      </c>
      <c r="M85" s="314">
        <f t="shared" si="22"/>
        <v>22500</v>
      </c>
      <c r="N85" s="314">
        <f t="shared" si="22"/>
        <v>22500</v>
      </c>
    </row>
    <row r="86" spans="1:28" ht="21.95" customHeight="1" x14ac:dyDescent="0.25">
      <c r="A86" s="300"/>
      <c r="B86" s="316" t="s">
        <v>139</v>
      </c>
      <c r="C86" s="344">
        <f>IFERROR((C69*C84-C85)/C69,0)</f>
        <v>-1.8749999999999999E-2</v>
      </c>
      <c r="D86" s="317">
        <f t="shared" ref="D86:N86" si="23">IFERROR(D88/D69,0)</f>
        <v>-1.8749999999999999E-2</v>
      </c>
      <c r="E86" s="317">
        <f t="shared" si="23"/>
        <v>-1.8749999999999999E-2</v>
      </c>
      <c r="F86" s="317">
        <f t="shared" si="23"/>
        <v>-1.8749999999999999E-2</v>
      </c>
      <c r="G86" s="317">
        <f t="shared" si="23"/>
        <v>-1.8749999999999999E-2</v>
      </c>
      <c r="H86" s="317">
        <f t="shared" si="23"/>
        <v>-1.8749999999999999E-2</v>
      </c>
      <c r="I86" s="317">
        <f t="shared" si="23"/>
        <v>-1.8749999999999999E-2</v>
      </c>
      <c r="J86" s="317">
        <f t="shared" si="23"/>
        <v>-1.8749999999999999E-2</v>
      </c>
      <c r="K86" s="317">
        <f t="shared" si="23"/>
        <v>-1.8749999999999999E-2</v>
      </c>
      <c r="L86" s="317">
        <f t="shared" si="23"/>
        <v>-1.8749999999999999E-2</v>
      </c>
      <c r="M86" s="317">
        <f t="shared" si="23"/>
        <v>-1.8749999999999999E-2</v>
      </c>
      <c r="N86" s="317">
        <f t="shared" si="23"/>
        <v>-1.8749999999999999E-2</v>
      </c>
    </row>
    <row r="87" spans="1:28" ht="21.95" customHeight="1" x14ac:dyDescent="0.25">
      <c r="A87" s="300"/>
      <c r="B87" s="318" t="s">
        <v>140</v>
      </c>
      <c r="C87" s="319">
        <f>IFERROR(C83*C86,0)</f>
        <v>0</v>
      </c>
      <c r="D87" s="319">
        <f t="shared" ref="D87:N87" si="24">IFERROR(D83*D86,0)</f>
        <v>0</v>
      </c>
      <c r="E87" s="319">
        <f t="shared" si="24"/>
        <v>0</v>
      </c>
      <c r="F87" s="319">
        <f t="shared" si="24"/>
        <v>0</v>
      </c>
      <c r="G87" s="319">
        <f t="shared" si="24"/>
        <v>0</v>
      </c>
      <c r="H87" s="319">
        <f t="shared" si="24"/>
        <v>0</v>
      </c>
      <c r="I87" s="319">
        <f t="shared" si="24"/>
        <v>0</v>
      </c>
      <c r="J87" s="319">
        <f t="shared" si="24"/>
        <v>0</v>
      </c>
      <c r="K87" s="319">
        <f t="shared" si="24"/>
        <v>0</v>
      </c>
      <c r="L87" s="319">
        <f t="shared" si="24"/>
        <v>0</v>
      </c>
      <c r="M87" s="319">
        <f t="shared" si="24"/>
        <v>0</v>
      </c>
      <c r="N87" s="319">
        <f t="shared" si="24"/>
        <v>0</v>
      </c>
    </row>
    <row r="88" spans="1:28" ht="21.95" customHeight="1" thickBot="1" x14ac:dyDescent="0.3">
      <c r="A88" s="300"/>
      <c r="B88" s="87" t="s">
        <v>141</v>
      </c>
      <c r="C88" s="320">
        <f>(C69*C84)-C85</f>
        <v>-22500</v>
      </c>
      <c r="D88" s="320">
        <f t="shared" ref="D88:N88" si="25">(D69*D84)-D85</f>
        <v>-22500</v>
      </c>
      <c r="E88" s="320">
        <f t="shared" si="25"/>
        <v>-22500</v>
      </c>
      <c r="F88" s="320">
        <f t="shared" si="25"/>
        <v>-22500</v>
      </c>
      <c r="G88" s="320">
        <f t="shared" si="25"/>
        <v>-22500</v>
      </c>
      <c r="H88" s="320">
        <f t="shared" si="25"/>
        <v>-22500</v>
      </c>
      <c r="I88" s="320">
        <f t="shared" si="25"/>
        <v>-22500</v>
      </c>
      <c r="J88" s="320">
        <f t="shared" si="25"/>
        <v>-22500</v>
      </c>
      <c r="K88" s="320">
        <f t="shared" si="25"/>
        <v>-22500</v>
      </c>
      <c r="L88" s="320">
        <f t="shared" si="25"/>
        <v>-22500</v>
      </c>
      <c r="M88" s="320">
        <f t="shared" si="25"/>
        <v>-22500</v>
      </c>
      <c r="N88" s="320">
        <f t="shared" si="25"/>
        <v>-22500</v>
      </c>
    </row>
    <row r="89" spans="1:28" ht="21.95" customHeight="1" x14ac:dyDescent="0.25">
      <c r="A89" s="300"/>
      <c r="B89" s="307" t="s">
        <v>135</v>
      </c>
      <c r="C89" s="308" t="s">
        <v>65</v>
      </c>
      <c r="D89" s="308" t="s">
        <v>66</v>
      </c>
      <c r="E89" s="308" t="s">
        <v>67</v>
      </c>
      <c r="F89" s="308" t="s">
        <v>68</v>
      </c>
      <c r="G89" s="308" t="s">
        <v>69</v>
      </c>
      <c r="H89" s="308" t="s">
        <v>70</v>
      </c>
      <c r="I89" s="308" t="s">
        <v>71</v>
      </c>
      <c r="J89" s="308" t="s">
        <v>72</v>
      </c>
      <c r="K89" s="308" t="s">
        <v>73</v>
      </c>
      <c r="L89" s="308" t="s">
        <v>74</v>
      </c>
      <c r="M89" s="308" t="s">
        <v>75</v>
      </c>
      <c r="N89" s="308" t="s">
        <v>76</v>
      </c>
    </row>
    <row r="90" spans="1:28" ht="21.95" customHeight="1" x14ac:dyDescent="0.25">
      <c r="A90" s="300"/>
      <c r="B90" s="309" t="s">
        <v>61</v>
      </c>
      <c r="C90" s="314">
        <f>C63</f>
        <v>0</v>
      </c>
      <c r="D90" s="314">
        <f t="shared" ref="D90:N90" si="26">D63</f>
        <v>0</v>
      </c>
      <c r="E90" s="314">
        <f t="shared" si="26"/>
        <v>0</v>
      </c>
      <c r="F90" s="314">
        <f t="shared" si="26"/>
        <v>0</v>
      </c>
      <c r="G90" s="314">
        <f t="shared" si="26"/>
        <v>0</v>
      </c>
      <c r="H90" s="314">
        <f t="shared" si="26"/>
        <v>0</v>
      </c>
      <c r="I90" s="314">
        <f t="shared" si="26"/>
        <v>0</v>
      </c>
      <c r="J90" s="314">
        <f t="shared" si="26"/>
        <v>0</v>
      </c>
      <c r="K90" s="314">
        <f t="shared" si="26"/>
        <v>0</v>
      </c>
      <c r="L90" s="314">
        <f t="shared" si="26"/>
        <v>0</v>
      </c>
      <c r="M90" s="314">
        <f t="shared" si="26"/>
        <v>0</v>
      </c>
      <c r="N90" s="314">
        <f t="shared" si="26"/>
        <v>0</v>
      </c>
    </row>
    <row r="91" spans="1:28" ht="21.95" customHeight="1" x14ac:dyDescent="0.25">
      <c r="A91" s="300"/>
      <c r="B91" s="311" t="s">
        <v>137</v>
      </c>
      <c r="C91" s="315">
        <f>IF(C90=0,0,IF(C69=0,0,IF(C69&lt;=$E$33,$F$33,IF(C69&lt;=$E$34,$F$34,IF(C69&lt;=$E$35,$F$35,IF(C69&lt;=$E$36,$F$36,IF(C69&lt;=$E$37,$F$37,IF(C69&gt;$E$37,$F$38))))))))</f>
        <v>0</v>
      </c>
      <c r="D91" s="315">
        <f t="shared" ref="D91:N91" si="27">IF(D90=0,0,IF(D69=0,0,IF(D69&lt;=$E$33,$F$33,IF(D69&lt;=$E$34,$F$34,IF(D69&lt;=$E$35,$F$35,IF(D69&lt;=$E$36,$F$36,IF(D69&lt;=$E$37,$F$37,IF(D69&gt;$E$37,$F$38))))))))</f>
        <v>0</v>
      </c>
      <c r="E91" s="315">
        <f t="shared" si="27"/>
        <v>0</v>
      </c>
      <c r="F91" s="315">
        <f t="shared" si="27"/>
        <v>0</v>
      </c>
      <c r="G91" s="315">
        <f t="shared" si="27"/>
        <v>0</v>
      </c>
      <c r="H91" s="315">
        <f t="shared" si="27"/>
        <v>0</v>
      </c>
      <c r="I91" s="315">
        <f>IF(I90=0,0,IF(I69=0,0,IF(I69&lt;=$E$33,$F$33,IF(I69&lt;=$E$34,$F$34,IF(I69&lt;=$E$35,$F$35,IF(I69&lt;=$E$36,$F$36,IF(I69&lt;=$E$37,$F$37,IF(I69&gt;$E$37,$F$38))))))))</f>
        <v>0</v>
      </c>
      <c r="J91" s="315">
        <f t="shared" si="27"/>
        <v>0</v>
      </c>
      <c r="K91" s="315">
        <f t="shared" si="27"/>
        <v>0</v>
      </c>
      <c r="L91" s="315">
        <f t="shared" si="27"/>
        <v>0</v>
      </c>
      <c r="M91" s="315">
        <f t="shared" si="27"/>
        <v>0</v>
      </c>
      <c r="N91" s="315">
        <f t="shared" si="27"/>
        <v>0</v>
      </c>
    </row>
    <row r="92" spans="1:28" ht="21.95" customHeight="1" x14ac:dyDescent="0.25">
      <c r="A92" s="300"/>
      <c r="B92" s="311" t="s">
        <v>138</v>
      </c>
      <c r="C92" s="314">
        <f>IF(C69=0,0,IF(C69&lt;=$E$33,$G$33,IF(C69&lt;=$E$34,$G$34,IF(C69&lt;=$E$35,$G$35,IF(C69&lt;=$E$36,$G$36,IF(C69&lt;=$E$37,$G$37,IF(C69&gt;$E$37,$G$38)))))))</f>
        <v>35640</v>
      </c>
      <c r="D92" s="314">
        <f t="shared" ref="D92:N92" si="28">IF(D69=0,0,IF(D69&lt;=$E$33,$G$33,IF(D69&lt;=$E$34,$G$34,IF(D69&lt;=$E$35,$G$35,IF(D69&lt;=$E$36,$G$36,IF(D69&lt;=$E$37,$G$37,IF(D69&gt;$E$37,$G$38)))))))</f>
        <v>35640</v>
      </c>
      <c r="E92" s="314">
        <f t="shared" si="28"/>
        <v>35640</v>
      </c>
      <c r="F92" s="314">
        <f t="shared" si="28"/>
        <v>35640</v>
      </c>
      <c r="G92" s="314">
        <f t="shared" si="28"/>
        <v>35640</v>
      </c>
      <c r="H92" s="314">
        <f t="shared" si="28"/>
        <v>35640</v>
      </c>
      <c r="I92" s="314">
        <f t="shared" si="28"/>
        <v>35640</v>
      </c>
      <c r="J92" s="314">
        <f>IF(J69=0,0,IF(J69&lt;=$E$33,$G$33,IF(J69&lt;=$E$34,$G$34,IF(J69&lt;=$E$35,$G$35,IF(J69&lt;=$E$36,$G$36,IF(J69&lt;=$E$37,$G$37,IF(J69&gt;$E$37,$G$38)))))))</f>
        <v>35640</v>
      </c>
      <c r="K92" s="314">
        <f t="shared" si="28"/>
        <v>35640</v>
      </c>
      <c r="L92" s="314">
        <f t="shared" si="28"/>
        <v>35640</v>
      </c>
      <c r="M92" s="314">
        <f t="shared" si="28"/>
        <v>35640</v>
      </c>
      <c r="N92" s="314">
        <f t="shared" si="28"/>
        <v>35640</v>
      </c>
    </row>
    <row r="93" spans="1:28" ht="21.95" customHeight="1" x14ac:dyDescent="0.25">
      <c r="A93" s="300"/>
      <c r="B93" s="316" t="s">
        <v>139</v>
      </c>
      <c r="C93" s="317">
        <f>IFERROR(C95/C69,0)</f>
        <v>-2.9700000000000001E-2</v>
      </c>
      <c r="D93" s="317">
        <f t="shared" ref="D93:N93" si="29">IFERROR(D95/D69,0)</f>
        <v>-2.9700000000000001E-2</v>
      </c>
      <c r="E93" s="317">
        <f t="shared" si="29"/>
        <v>-2.9700000000000001E-2</v>
      </c>
      <c r="F93" s="317">
        <f t="shared" si="29"/>
        <v>-2.9700000000000001E-2</v>
      </c>
      <c r="G93" s="317">
        <f t="shared" si="29"/>
        <v>-2.9700000000000001E-2</v>
      </c>
      <c r="H93" s="317">
        <f t="shared" si="29"/>
        <v>-2.9700000000000001E-2</v>
      </c>
      <c r="I93" s="344">
        <f>IFERROR((I69*I91-I92)/I69,0)</f>
        <v>-2.9700000000000001E-2</v>
      </c>
      <c r="J93" s="317">
        <f t="shared" si="29"/>
        <v>-2.9700000000000001E-2</v>
      </c>
      <c r="K93" s="317">
        <f t="shared" si="29"/>
        <v>-2.9700000000000001E-2</v>
      </c>
      <c r="L93" s="317">
        <f t="shared" si="29"/>
        <v>-2.9700000000000001E-2</v>
      </c>
      <c r="M93" s="317">
        <f t="shared" si="29"/>
        <v>-2.9700000000000001E-2</v>
      </c>
      <c r="N93" s="317">
        <f t="shared" si="29"/>
        <v>-2.9700000000000001E-2</v>
      </c>
    </row>
    <row r="94" spans="1:28" ht="21.95" customHeight="1" x14ac:dyDescent="0.25">
      <c r="A94" s="300"/>
      <c r="B94" s="318" t="s">
        <v>140</v>
      </c>
      <c r="C94" s="319">
        <f>IFERROR(C90*C93,0)</f>
        <v>0</v>
      </c>
      <c r="D94" s="319">
        <f t="shared" ref="D94:N94" si="30">IFERROR(D90*D93,0)</f>
        <v>0</v>
      </c>
      <c r="E94" s="319">
        <f t="shared" si="30"/>
        <v>0</v>
      </c>
      <c r="F94" s="319">
        <f t="shared" si="30"/>
        <v>0</v>
      </c>
      <c r="G94" s="319">
        <f t="shared" si="30"/>
        <v>0</v>
      </c>
      <c r="H94" s="319">
        <f t="shared" si="30"/>
        <v>0</v>
      </c>
      <c r="I94" s="345">
        <f>IFERROR(I90*I93,0)</f>
        <v>0</v>
      </c>
      <c r="J94" s="319">
        <f t="shared" si="30"/>
        <v>0</v>
      </c>
      <c r="K94" s="319">
        <f t="shared" si="30"/>
        <v>0</v>
      </c>
      <c r="L94" s="319">
        <f t="shared" si="30"/>
        <v>0</v>
      </c>
      <c r="M94" s="319">
        <f t="shared" si="30"/>
        <v>0</v>
      </c>
      <c r="N94" s="319">
        <f t="shared" si="30"/>
        <v>0</v>
      </c>
    </row>
    <row r="95" spans="1:28" ht="21.95" customHeight="1" thickBot="1" x14ac:dyDescent="0.3">
      <c r="A95" s="300"/>
      <c r="B95" s="87" t="s">
        <v>141</v>
      </c>
      <c r="C95" s="320">
        <f>(C69*C91)-C92</f>
        <v>-35640</v>
      </c>
      <c r="D95" s="320">
        <f t="shared" ref="D95:N95" si="31">(D69*D91)-D92</f>
        <v>-35640</v>
      </c>
      <c r="E95" s="320">
        <f t="shared" si="31"/>
        <v>-35640</v>
      </c>
      <c r="F95" s="320">
        <f t="shared" si="31"/>
        <v>-35640</v>
      </c>
      <c r="G95" s="320">
        <f t="shared" si="31"/>
        <v>-35640</v>
      </c>
      <c r="H95" s="320">
        <f t="shared" si="31"/>
        <v>-35640</v>
      </c>
      <c r="I95" s="320">
        <f>(I69*I91)-I92</f>
        <v>-35640</v>
      </c>
      <c r="J95" s="320">
        <f t="shared" si="31"/>
        <v>-35640</v>
      </c>
      <c r="K95" s="320">
        <f t="shared" si="31"/>
        <v>-35640</v>
      </c>
      <c r="L95" s="320">
        <f t="shared" si="31"/>
        <v>-35640</v>
      </c>
      <c r="M95" s="320">
        <f t="shared" si="31"/>
        <v>-35640</v>
      </c>
      <c r="N95" s="320">
        <f t="shared" si="31"/>
        <v>-35640</v>
      </c>
    </row>
    <row r="96" spans="1:28" ht="21.95" customHeight="1" x14ac:dyDescent="0.25">
      <c r="A96" s="300"/>
      <c r="B96" s="307" t="s">
        <v>135</v>
      </c>
      <c r="C96" s="308" t="s">
        <v>65</v>
      </c>
      <c r="D96" s="308" t="s">
        <v>66</v>
      </c>
      <c r="E96" s="308" t="s">
        <v>67</v>
      </c>
      <c r="F96" s="308" t="s">
        <v>68</v>
      </c>
      <c r="G96" s="308" t="s">
        <v>69</v>
      </c>
      <c r="H96" s="308" t="s">
        <v>70</v>
      </c>
      <c r="I96" s="308" t="s">
        <v>71</v>
      </c>
      <c r="J96" s="308" t="s">
        <v>72</v>
      </c>
      <c r="K96" s="308" t="s">
        <v>73</v>
      </c>
      <c r="L96" s="308" t="s">
        <v>74</v>
      </c>
      <c r="M96" s="308" t="s">
        <v>75</v>
      </c>
      <c r="N96" s="308" t="s">
        <v>76</v>
      </c>
    </row>
    <row r="97" spans="1:14" ht="21.95" customHeight="1" x14ac:dyDescent="0.25">
      <c r="A97" s="300"/>
      <c r="B97" s="309" t="s">
        <v>62</v>
      </c>
      <c r="C97" s="314">
        <f>C64</f>
        <v>0</v>
      </c>
      <c r="D97" s="314">
        <f t="shared" ref="D97:N97" si="32">D64</f>
        <v>0</v>
      </c>
      <c r="E97" s="314">
        <f t="shared" si="32"/>
        <v>0</v>
      </c>
      <c r="F97" s="314">
        <f t="shared" si="32"/>
        <v>0</v>
      </c>
      <c r="G97" s="314">
        <f t="shared" si="32"/>
        <v>0</v>
      </c>
      <c r="H97" s="314">
        <f t="shared" si="32"/>
        <v>0</v>
      </c>
      <c r="I97" s="314">
        <f t="shared" si="32"/>
        <v>0</v>
      </c>
      <c r="J97" s="314">
        <f t="shared" si="32"/>
        <v>0</v>
      </c>
      <c r="K97" s="314">
        <f t="shared" si="32"/>
        <v>0</v>
      </c>
      <c r="L97" s="314">
        <f t="shared" si="32"/>
        <v>0</v>
      </c>
      <c r="M97" s="314">
        <f t="shared" si="32"/>
        <v>0</v>
      </c>
      <c r="N97" s="314">
        <f t="shared" si="32"/>
        <v>0</v>
      </c>
    </row>
    <row r="98" spans="1:14" ht="21.95" customHeight="1" x14ac:dyDescent="0.25">
      <c r="A98" s="300"/>
      <c r="B98" s="311" t="s">
        <v>137</v>
      </c>
      <c r="C98" s="315">
        <f>IF(C97=0,0,IF(C69=0,0,IF(C69&lt;=$E$43,$F$43,IF(C69&lt;=$E$44,$F$44,IF(C69&lt;=$E$45,$F$45,IF(C69&lt;=$E$46,$F$46,IF(C69&lt;=$E$47,$F$47,IF(C69&gt;$E$47,$F$48))))))))</f>
        <v>0</v>
      </c>
      <c r="D98" s="315">
        <f t="shared" ref="D98:N98" si="33">IF(D97=0,0,IF(D69=0,0,IF(D69&lt;=$E$43,$F$43,IF(D69&lt;=$E$44,$F$44,IF(D69&lt;=$E$45,$F$45,IF(D69&lt;=$E$46,$F$46,IF(D69&lt;=$E$47,$F$47,IF(D69&gt;$E$47,$F$48))))))))</f>
        <v>0</v>
      </c>
      <c r="E98" s="315">
        <f t="shared" si="33"/>
        <v>0</v>
      </c>
      <c r="F98" s="315">
        <f t="shared" si="33"/>
        <v>0</v>
      </c>
      <c r="G98" s="315">
        <f t="shared" si="33"/>
        <v>0</v>
      </c>
      <c r="H98" s="315">
        <f t="shared" si="33"/>
        <v>0</v>
      </c>
      <c r="I98" s="315">
        <f t="shared" si="33"/>
        <v>0</v>
      </c>
      <c r="J98" s="315">
        <f t="shared" si="33"/>
        <v>0</v>
      </c>
      <c r="K98" s="315">
        <f t="shared" si="33"/>
        <v>0</v>
      </c>
      <c r="L98" s="315">
        <f t="shared" si="33"/>
        <v>0</v>
      </c>
      <c r="M98" s="315">
        <f t="shared" si="33"/>
        <v>0</v>
      </c>
      <c r="N98" s="315">
        <f t="shared" si="33"/>
        <v>0</v>
      </c>
    </row>
    <row r="99" spans="1:14" ht="21.95" customHeight="1" x14ac:dyDescent="0.25">
      <c r="A99" s="300"/>
      <c r="B99" s="311" t="s">
        <v>138</v>
      </c>
      <c r="C99" s="314">
        <f>IF(C69=0,0,IF(C69&lt;=$E$43,$G$43,IF(C69&lt;=$E$44,$G$44,IF(C69&lt;=$E$45,$G$45,IF(C69&lt;=$E$46,$G$46,IF(C69&lt;=$E$47,$G$47,IF(C69&gt;$E$47,$G$48)))))))</f>
        <v>39780</v>
      </c>
      <c r="D99" s="314">
        <f t="shared" ref="D99:N99" si="34">IF(D69=0,0,IF(D69&lt;=$E$43,$G$43,IF(D69&lt;=$E$44,$G$44,IF(D69&lt;=$E$45,$G$45,IF(D69&lt;=$E$46,$G$46,IF(D69&lt;=$E$47,$G$47,IF(D69&gt;$E$47,$G$48)))))))</f>
        <v>39780</v>
      </c>
      <c r="E99" s="314">
        <f t="shared" si="34"/>
        <v>39780</v>
      </c>
      <c r="F99" s="314">
        <f t="shared" si="34"/>
        <v>39780</v>
      </c>
      <c r="G99" s="314">
        <f t="shared" si="34"/>
        <v>39780</v>
      </c>
      <c r="H99" s="314">
        <f t="shared" si="34"/>
        <v>39780</v>
      </c>
      <c r="I99" s="314">
        <f t="shared" si="34"/>
        <v>39780</v>
      </c>
      <c r="J99" s="314">
        <f t="shared" si="34"/>
        <v>39780</v>
      </c>
      <c r="K99" s="314">
        <f t="shared" si="34"/>
        <v>39780</v>
      </c>
      <c r="L99" s="314">
        <f t="shared" si="34"/>
        <v>39780</v>
      </c>
      <c r="M99" s="314">
        <f t="shared" si="34"/>
        <v>39780</v>
      </c>
      <c r="N99" s="314">
        <f t="shared" si="34"/>
        <v>39780</v>
      </c>
    </row>
    <row r="100" spans="1:14" ht="21.95" customHeight="1" x14ac:dyDescent="0.25">
      <c r="A100" s="300"/>
      <c r="B100" s="316" t="s">
        <v>139</v>
      </c>
      <c r="C100" s="317">
        <f>IFERROR(C102/C69,0)</f>
        <v>-3.3149999999999999E-2</v>
      </c>
      <c r="D100" s="317">
        <f t="shared" ref="D100:N100" si="35">IFERROR(D102/D69,0)</f>
        <v>-3.3149999999999999E-2</v>
      </c>
      <c r="E100" s="317">
        <f t="shared" si="35"/>
        <v>-3.3149999999999999E-2</v>
      </c>
      <c r="F100" s="317">
        <f t="shared" si="35"/>
        <v>-3.3149999999999999E-2</v>
      </c>
      <c r="G100" s="317">
        <f t="shared" si="35"/>
        <v>-3.3149999999999999E-2</v>
      </c>
      <c r="H100" s="317">
        <f t="shared" si="35"/>
        <v>-3.3149999999999999E-2</v>
      </c>
      <c r="I100" s="317">
        <f t="shared" si="35"/>
        <v>-3.3149999999999999E-2</v>
      </c>
      <c r="J100" s="317">
        <f t="shared" si="35"/>
        <v>-3.3149999999999999E-2</v>
      </c>
      <c r="K100" s="317">
        <f t="shared" si="35"/>
        <v>-3.3149999999999999E-2</v>
      </c>
      <c r="L100" s="317">
        <f t="shared" si="35"/>
        <v>-3.3149999999999999E-2</v>
      </c>
      <c r="M100" s="317">
        <f t="shared" si="35"/>
        <v>-3.3149999999999999E-2</v>
      </c>
      <c r="N100" s="317">
        <f t="shared" si="35"/>
        <v>-3.3149999999999999E-2</v>
      </c>
    </row>
    <row r="101" spans="1:14" ht="21.95" customHeight="1" x14ac:dyDescent="0.25">
      <c r="A101" s="300"/>
      <c r="B101" s="318" t="s">
        <v>140</v>
      </c>
      <c r="C101" s="319">
        <f>IFERROR(C97*C100,0)</f>
        <v>0</v>
      </c>
      <c r="D101" s="319">
        <f t="shared" ref="D101:N101" si="36">IFERROR(D97*D100,0)</f>
        <v>0</v>
      </c>
      <c r="E101" s="319">
        <f t="shared" si="36"/>
        <v>0</v>
      </c>
      <c r="F101" s="319">
        <f t="shared" si="36"/>
        <v>0</v>
      </c>
      <c r="G101" s="319">
        <f t="shared" si="36"/>
        <v>0</v>
      </c>
      <c r="H101" s="319">
        <f t="shared" si="36"/>
        <v>0</v>
      </c>
      <c r="I101" s="319">
        <f t="shared" si="36"/>
        <v>0</v>
      </c>
      <c r="J101" s="319">
        <f t="shared" si="36"/>
        <v>0</v>
      </c>
      <c r="K101" s="319">
        <f t="shared" si="36"/>
        <v>0</v>
      </c>
      <c r="L101" s="319">
        <f t="shared" si="36"/>
        <v>0</v>
      </c>
      <c r="M101" s="319">
        <f t="shared" si="36"/>
        <v>0</v>
      </c>
      <c r="N101" s="319">
        <f t="shared" si="36"/>
        <v>0</v>
      </c>
    </row>
    <row r="102" spans="1:14" ht="21.95" customHeight="1" thickBot="1" x14ac:dyDescent="0.3">
      <c r="A102" s="300"/>
      <c r="B102" s="87" t="s">
        <v>141</v>
      </c>
      <c r="C102" s="320">
        <f>(C69*C98)-C99</f>
        <v>-39780</v>
      </c>
      <c r="D102" s="320">
        <f t="shared" ref="D102:N102" si="37">(D69*D98)-D99</f>
        <v>-39780</v>
      </c>
      <c r="E102" s="320">
        <f t="shared" si="37"/>
        <v>-39780</v>
      </c>
      <c r="F102" s="320">
        <f t="shared" si="37"/>
        <v>-39780</v>
      </c>
      <c r="G102" s="320">
        <f t="shared" si="37"/>
        <v>-39780</v>
      </c>
      <c r="H102" s="320">
        <f t="shared" si="37"/>
        <v>-39780</v>
      </c>
      <c r="I102" s="320">
        <f t="shared" si="37"/>
        <v>-39780</v>
      </c>
      <c r="J102" s="320">
        <f t="shared" si="37"/>
        <v>-39780</v>
      </c>
      <c r="K102" s="320">
        <f t="shared" si="37"/>
        <v>-39780</v>
      </c>
      <c r="L102" s="320">
        <f t="shared" si="37"/>
        <v>-39780</v>
      </c>
      <c r="M102" s="320">
        <f t="shared" si="37"/>
        <v>-39780</v>
      </c>
      <c r="N102" s="320">
        <f t="shared" si="37"/>
        <v>-39780</v>
      </c>
    </row>
    <row r="103" spans="1:14" ht="21.95" customHeight="1" x14ac:dyDescent="0.25">
      <c r="A103" s="300"/>
      <c r="B103" s="307" t="s">
        <v>135</v>
      </c>
      <c r="C103" s="308" t="s">
        <v>65</v>
      </c>
      <c r="D103" s="308" t="s">
        <v>66</v>
      </c>
      <c r="E103" s="308" t="s">
        <v>67</v>
      </c>
      <c r="F103" s="308" t="s">
        <v>68</v>
      </c>
      <c r="G103" s="308" t="s">
        <v>69</v>
      </c>
      <c r="H103" s="308" t="s">
        <v>70</v>
      </c>
      <c r="I103" s="308" t="s">
        <v>71</v>
      </c>
      <c r="J103" s="308" t="s">
        <v>72</v>
      </c>
      <c r="K103" s="308" t="s">
        <v>73</v>
      </c>
      <c r="L103" s="308" t="s">
        <v>74</v>
      </c>
      <c r="M103" s="308" t="s">
        <v>75</v>
      </c>
      <c r="N103" s="308" t="s">
        <v>76</v>
      </c>
    </row>
    <row r="104" spans="1:14" ht="21.95" customHeight="1" x14ac:dyDescent="0.25">
      <c r="A104" s="300"/>
      <c r="B104" s="309" t="s">
        <v>63</v>
      </c>
      <c r="C104" s="314">
        <f>C65</f>
        <v>0</v>
      </c>
      <c r="D104" s="314">
        <f t="shared" ref="D104:N104" si="38">D65</f>
        <v>0</v>
      </c>
      <c r="E104" s="314">
        <f t="shared" si="38"/>
        <v>0</v>
      </c>
      <c r="F104" s="314">
        <f t="shared" si="38"/>
        <v>0</v>
      </c>
      <c r="G104" s="314">
        <f t="shared" si="38"/>
        <v>0</v>
      </c>
      <c r="H104" s="314">
        <f t="shared" si="38"/>
        <v>0</v>
      </c>
      <c r="I104" s="314">
        <f t="shared" si="38"/>
        <v>0</v>
      </c>
      <c r="J104" s="314">
        <f t="shared" si="38"/>
        <v>0</v>
      </c>
      <c r="K104" s="314">
        <f t="shared" si="38"/>
        <v>0</v>
      </c>
      <c r="L104" s="314">
        <f t="shared" si="38"/>
        <v>0</v>
      </c>
      <c r="M104" s="314">
        <f t="shared" si="38"/>
        <v>0</v>
      </c>
      <c r="N104" s="314">
        <f t="shared" si="38"/>
        <v>0</v>
      </c>
    </row>
    <row r="105" spans="1:14" ht="21.95" customHeight="1" x14ac:dyDescent="0.25">
      <c r="A105" s="300"/>
      <c r="B105" s="311" t="s">
        <v>137</v>
      </c>
      <c r="C105" s="315">
        <f>IF(C104=0,0,IF(C69=0,0,IF(C69&lt;=$E$53,$F$53,IF(C69&lt;=$E$54,$F$54,IF(C69&lt;=$E$55,$F$55,IF(C69&lt;=$E$56,$F$56,IF(C69&lt;=$E$57,$F$57,IF(C69&gt;$E$57,$F$58))))))))</f>
        <v>0</v>
      </c>
      <c r="D105" s="315">
        <f t="shared" ref="D105:N105" si="39">IF(D104=0,0,IF(D69=0,0,IF(D69&lt;=$E$53,$F$53,IF(D69&lt;=$E$54,$F$54,IF(D69&lt;=$E$55,$F$55,IF(D69&lt;=$E$56,$F$56,IF(D69&lt;=$E$57,$F$57,IF(D69&gt;$E$57,$F$58))))))))</f>
        <v>0</v>
      </c>
      <c r="E105" s="315">
        <f t="shared" si="39"/>
        <v>0</v>
      </c>
      <c r="F105" s="315">
        <f t="shared" si="39"/>
        <v>0</v>
      </c>
      <c r="G105" s="315">
        <f t="shared" si="39"/>
        <v>0</v>
      </c>
      <c r="H105" s="315">
        <f t="shared" si="39"/>
        <v>0</v>
      </c>
      <c r="I105" s="315">
        <f t="shared" si="39"/>
        <v>0</v>
      </c>
      <c r="J105" s="315">
        <f t="shared" si="39"/>
        <v>0</v>
      </c>
      <c r="K105" s="315">
        <f t="shared" si="39"/>
        <v>0</v>
      </c>
      <c r="L105" s="315">
        <f t="shared" si="39"/>
        <v>0</v>
      </c>
      <c r="M105" s="315">
        <f t="shared" si="39"/>
        <v>0</v>
      </c>
      <c r="N105" s="315">
        <f t="shared" si="39"/>
        <v>0</v>
      </c>
    </row>
    <row r="106" spans="1:14" ht="21.95" customHeight="1" x14ac:dyDescent="0.25">
      <c r="A106" s="300"/>
      <c r="B106" s="311" t="s">
        <v>138</v>
      </c>
      <c r="C106" s="314">
        <f>IF(C69=0,0,IF(C69&lt;=$E$53,$G$53,IF(C69&lt;=$E$54,$G$54,IF(C69&lt;=$E$55,$G$55,IF(C69&lt;=$E$56,$G$56,IF(C69&lt;=$E$57,$G$57,IF(C69&gt;$E$57,$G$58)))))))</f>
        <v>17100</v>
      </c>
      <c r="D106" s="314">
        <f t="shared" ref="D106:N106" si="40">IF(D69=0,0,IF(D69&lt;=$E$53,$G$53,IF(D69&lt;=$E$54,$G$54,IF(D69&lt;=$E$55,$G$55,IF(D69&lt;=$E$56,$G$56,IF(D69&lt;=$E$57,$G$57,IF(D69&gt;$E$57,$G$58)))))))</f>
        <v>17100</v>
      </c>
      <c r="E106" s="314">
        <f t="shared" si="40"/>
        <v>17100</v>
      </c>
      <c r="F106" s="314">
        <f t="shared" si="40"/>
        <v>17100</v>
      </c>
      <c r="G106" s="314">
        <f t="shared" si="40"/>
        <v>17100</v>
      </c>
      <c r="H106" s="314">
        <f t="shared" si="40"/>
        <v>17100</v>
      </c>
      <c r="I106" s="314">
        <f t="shared" si="40"/>
        <v>17100</v>
      </c>
      <c r="J106" s="314">
        <f t="shared" si="40"/>
        <v>17100</v>
      </c>
      <c r="K106" s="314">
        <f t="shared" si="40"/>
        <v>17100</v>
      </c>
      <c r="L106" s="314">
        <f t="shared" si="40"/>
        <v>17100</v>
      </c>
      <c r="M106" s="314">
        <f t="shared" si="40"/>
        <v>17100</v>
      </c>
      <c r="N106" s="314">
        <f t="shared" si="40"/>
        <v>17100</v>
      </c>
    </row>
    <row r="107" spans="1:14" ht="21.95" customHeight="1" x14ac:dyDescent="0.25">
      <c r="A107" s="300"/>
      <c r="B107" s="316" t="s">
        <v>139</v>
      </c>
      <c r="C107" s="317">
        <f>IFERROR(C109/C69,0)</f>
        <v>-1.4250000000000001E-2</v>
      </c>
      <c r="D107" s="317">
        <f t="shared" ref="D107:N107" si="41">IFERROR(D109/D69,0)</f>
        <v>-1.4250000000000001E-2</v>
      </c>
      <c r="E107" s="317">
        <f t="shared" si="41"/>
        <v>-1.4250000000000001E-2</v>
      </c>
      <c r="F107" s="317">
        <f t="shared" si="41"/>
        <v>-1.4250000000000001E-2</v>
      </c>
      <c r="G107" s="317">
        <f t="shared" si="41"/>
        <v>-1.4250000000000001E-2</v>
      </c>
      <c r="H107" s="317">
        <f t="shared" si="41"/>
        <v>-1.4250000000000001E-2</v>
      </c>
      <c r="I107" s="317">
        <f t="shared" si="41"/>
        <v>-1.4250000000000001E-2</v>
      </c>
      <c r="J107" s="317">
        <f t="shared" si="41"/>
        <v>-1.4250000000000001E-2</v>
      </c>
      <c r="K107" s="317">
        <f t="shared" si="41"/>
        <v>-1.4250000000000001E-2</v>
      </c>
      <c r="L107" s="317">
        <f t="shared" si="41"/>
        <v>-1.4250000000000001E-2</v>
      </c>
      <c r="M107" s="317">
        <f t="shared" si="41"/>
        <v>-1.4250000000000001E-2</v>
      </c>
      <c r="N107" s="317">
        <f t="shared" si="41"/>
        <v>-1.4250000000000001E-2</v>
      </c>
    </row>
    <row r="108" spans="1:14" ht="21.95" customHeight="1" x14ac:dyDescent="0.25">
      <c r="A108" s="300"/>
      <c r="B108" s="318" t="s">
        <v>140</v>
      </c>
      <c r="C108" s="319">
        <f>IFERROR(C104*C107,0)</f>
        <v>0</v>
      </c>
      <c r="D108" s="319">
        <f t="shared" ref="D108:N108" si="42">IFERROR(D104*D107,0)</f>
        <v>0</v>
      </c>
      <c r="E108" s="319">
        <f t="shared" si="42"/>
        <v>0</v>
      </c>
      <c r="F108" s="319">
        <f t="shared" si="42"/>
        <v>0</v>
      </c>
      <c r="G108" s="319">
        <f t="shared" si="42"/>
        <v>0</v>
      </c>
      <c r="H108" s="319">
        <f t="shared" si="42"/>
        <v>0</v>
      </c>
      <c r="I108" s="319">
        <f t="shared" si="42"/>
        <v>0</v>
      </c>
      <c r="J108" s="319">
        <f t="shared" si="42"/>
        <v>0</v>
      </c>
      <c r="K108" s="319">
        <f t="shared" si="42"/>
        <v>0</v>
      </c>
      <c r="L108" s="319">
        <f t="shared" si="42"/>
        <v>0</v>
      </c>
      <c r="M108" s="319">
        <f t="shared" si="42"/>
        <v>0</v>
      </c>
      <c r="N108" s="319">
        <f t="shared" si="42"/>
        <v>0</v>
      </c>
    </row>
    <row r="109" spans="1:14" ht="21.95" customHeight="1" x14ac:dyDescent="0.25">
      <c r="A109" s="300"/>
      <c r="B109" s="87" t="s">
        <v>141</v>
      </c>
      <c r="C109" s="320">
        <f>(C69*C105)-C106</f>
        <v>-17100</v>
      </c>
      <c r="D109" s="320">
        <f t="shared" ref="D109:N109" si="43">(D69*D105)-D106</f>
        <v>-17100</v>
      </c>
      <c r="E109" s="320">
        <f t="shared" si="43"/>
        <v>-17100</v>
      </c>
      <c r="F109" s="320">
        <f t="shared" si="43"/>
        <v>-17100</v>
      </c>
      <c r="G109" s="320">
        <f t="shared" si="43"/>
        <v>-17100</v>
      </c>
      <c r="H109" s="320">
        <f t="shared" si="43"/>
        <v>-17100</v>
      </c>
      <c r="I109" s="320">
        <f t="shared" si="43"/>
        <v>-17100</v>
      </c>
      <c r="J109" s="320">
        <f t="shared" si="43"/>
        <v>-17100</v>
      </c>
      <c r="K109" s="320">
        <f t="shared" si="43"/>
        <v>-17100</v>
      </c>
      <c r="L109" s="320">
        <f t="shared" si="43"/>
        <v>-17100</v>
      </c>
      <c r="M109" s="320">
        <f t="shared" si="43"/>
        <v>-17100</v>
      </c>
      <c r="N109" s="320">
        <f t="shared" si="43"/>
        <v>-17100</v>
      </c>
    </row>
    <row r="110" spans="1:14" ht="21.95" customHeight="1" x14ac:dyDescent="0.25">
      <c r="A110" s="300"/>
      <c r="B110" s="300"/>
      <c r="C110" s="300"/>
      <c r="D110" s="300"/>
      <c r="E110" s="300"/>
      <c r="F110" s="300"/>
      <c r="G110" s="300"/>
      <c r="H110" s="300"/>
      <c r="I110" s="300"/>
      <c r="J110" s="300"/>
      <c r="K110" s="300"/>
      <c r="L110" s="300"/>
      <c r="M110" s="300"/>
      <c r="N110" s="300"/>
    </row>
    <row r="111" spans="1:14" ht="21.95" customHeight="1" x14ac:dyDescent="0.25">
      <c r="A111" s="300"/>
      <c r="B111" s="300"/>
      <c r="C111" s="300"/>
      <c r="D111" s="300"/>
      <c r="E111" s="300"/>
      <c r="F111" s="300"/>
      <c r="G111" s="300"/>
      <c r="H111" s="300"/>
      <c r="I111" s="300"/>
      <c r="J111" s="300"/>
      <c r="K111" s="300"/>
      <c r="L111" s="300"/>
      <c r="M111" s="300"/>
      <c r="N111" s="300"/>
    </row>
    <row r="112" spans="1:14" ht="21.95" customHeight="1" x14ac:dyDescent="0.25">
      <c r="A112" s="300"/>
      <c r="B112" s="300" t="s">
        <v>143</v>
      </c>
      <c r="C112" s="300"/>
      <c r="D112" s="300"/>
      <c r="E112" s="300"/>
      <c r="F112" s="300"/>
      <c r="G112" s="300"/>
      <c r="H112" s="300"/>
      <c r="I112" s="300"/>
      <c r="J112" s="300"/>
      <c r="K112" s="300"/>
      <c r="L112" s="300"/>
      <c r="M112" s="300"/>
      <c r="N112" s="300"/>
    </row>
    <row r="113" spans="1:14" ht="21.95" customHeight="1" x14ac:dyDescent="0.25">
      <c r="A113" s="300"/>
      <c r="B113" s="300"/>
      <c r="C113" s="300"/>
      <c r="D113" s="300"/>
      <c r="E113" s="300"/>
      <c r="F113" s="300"/>
      <c r="G113" s="300"/>
      <c r="H113" s="300"/>
      <c r="I113" s="300"/>
      <c r="J113" s="300"/>
      <c r="K113" s="300"/>
      <c r="L113" s="300"/>
      <c r="M113" s="300"/>
      <c r="N113" s="300"/>
    </row>
    <row r="114" spans="1:14" ht="21.95" customHeight="1" x14ac:dyDescent="0.25">
      <c r="A114" s="300"/>
      <c r="B114" s="321" t="s">
        <v>50</v>
      </c>
      <c r="C114" s="300"/>
      <c r="D114" s="300"/>
      <c r="E114" s="300"/>
      <c r="F114" s="300"/>
      <c r="G114" s="300"/>
      <c r="H114" s="300"/>
      <c r="I114" s="300"/>
      <c r="J114" s="300"/>
      <c r="K114" s="300"/>
      <c r="L114" s="300"/>
      <c r="M114" s="300"/>
      <c r="N114" s="300"/>
    </row>
    <row r="115" spans="1:14" ht="21.95" customHeight="1" x14ac:dyDescent="0.25">
      <c r="A115" s="300"/>
      <c r="B115" s="300"/>
      <c r="C115" s="300"/>
      <c r="D115" s="300"/>
      <c r="E115" s="300"/>
      <c r="F115" s="300"/>
      <c r="G115" s="300"/>
      <c r="H115" s="300"/>
      <c r="I115" s="300"/>
      <c r="J115" s="300"/>
      <c r="K115" s="300"/>
      <c r="L115" s="300"/>
      <c r="M115" s="300"/>
      <c r="N115" s="300"/>
    </row>
    <row r="116" spans="1:14" ht="21.95" customHeight="1" x14ac:dyDescent="0.25">
      <c r="A116" s="300"/>
      <c r="B116" s="300"/>
      <c r="C116" s="300"/>
      <c r="D116" s="300"/>
      <c r="E116" s="300"/>
      <c r="F116" s="300"/>
      <c r="G116" s="300"/>
      <c r="H116" s="300"/>
      <c r="I116" s="300"/>
      <c r="J116" s="300"/>
      <c r="K116" s="300"/>
      <c r="L116" s="300"/>
      <c r="M116" s="300"/>
      <c r="N116" s="300"/>
    </row>
    <row r="117" spans="1:14" ht="21.95" customHeight="1" x14ac:dyDescent="0.25">
      <c r="A117" s="300"/>
      <c r="B117" s="322" t="s">
        <v>144</v>
      </c>
      <c r="C117" s="322" t="s">
        <v>41</v>
      </c>
      <c r="D117" s="322" t="s">
        <v>42</v>
      </c>
      <c r="E117" s="322" t="s">
        <v>43</v>
      </c>
      <c r="F117" s="322" t="s">
        <v>124</v>
      </c>
      <c r="G117" s="322" t="s">
        <v>38</v>
      </c>
      <c r="H117" s="322" t="s">
        <v>39</v>
      </c>
      <c r="I117" s="300"/>
      <c r="J117" s="300"/>
      <c r="K117" s="300"/>
      <c r="L117" s="300"/>
      <c r="M117" s="300"/>
      <c r="N117" s="300"/>
    </row>
    <row r="118" spans="1:14" ht="21.95" customHeight="1" x14ac:dyDescent="0.25">
      <c r="A118" s="300"/>
      <c r="B118" s="300" t="s">
        <v>55</v>
      </c>
      <c r="C118" s="91">
        <v>2.76E-2</v>
      </c>
      <c r="D118" s="91">
        <v>0.12740000000000001</v>
      </c>
      <c r="E118" s="91">
        <v>0.34</v>
      </c>
      <c r="F118" s="91">
        <v>0.41499999999999998</v>
      </c>
      <c r="G118" s="91">
        <v>3.5000000000000003E-2</v>
      </c>
      <c r="H118" s="91">
        <v>5.5E-2</v>
      </c>
      <c r="I118" s="323">
        <f>SUM(C118:H118)</f>
        <v>1</v>
      </c>
      <c r="J118" s="300"/>
      <c r="K118" s="300"/>
      <c r="L118" s="300"/>
      <c r="M118" s="300"/>
      <c r="N118" s="300"/>
    </row>
    <row r="119" spans="1:14" ht="21.95" customHeight="1" x14ac:dyDescent="0.25">
      <c r="A119" s="300"/>
      <c r="B119" s="300" t="s">
        <v>56</v>
      </c>
      <c r="C119" s="91">
        <v>2.76E-2</v>
      </c>
      <c r="D119" s="91">
        <v>0.12740000000000001</v>
      </c>
      <c r="E119" s="91">
        <v>0.34</v>
      </c>
      <c r="F119" s="91">
        <v>0.41499999999999998</v>
      </c>
      <c r="G119" s="91">
        <v>3.5000000000000003E-2</v>
      </c>
      <c r="H119" s="91">
        <v>5.5E-2</v>
      </c>
      <c r="I119" s="323">
        <f t="shared" ref="I119:I123" si="44">SUM(C119:H119)</f>
        <v>1</v>
      </c>
      <c r="J119" s="300"/>
      <c r="K119" s="300"/>
      <c r="L119" s="300"/>
      <c r="M119" s="300"/>
      <c r="N119" s="300"/>
    </row>
    <row r="120" spans="1:14" ht="21.95" customHeight="1" x14ac:dyDescent="0.25">
      <c r="A120" s="300"/>
      <c r="B120" s="300" t="s">
        <v>57</v>
      </c>
      <c r="C120" s="91">
        <v>2.76E-2</v>
      </c>
      <c r="D120" s="91">
        <v>0.12740000000000001</v>
      </c>
      <c r="E120" s="91">
        <v>0.33500000000000002</v>
      </c>
      <c r="F120" s="91">
        <v>0.42</v>
      </c>
      <c r="G120" s="91">
        <v>3.5000000000000003E-2</v>
      </c>
      <c r="H120" s="91">
        <v>5.5E-2</v>
      </c>
      <c r="I120" s="323">
        <f t="shared" si="44"/>
        <v>1</v>
      </c>
      <c r="J120" s="300"/>
      <c r="K120" s="300"/>
      <c r="L120" s="300"/>
      <c r="M120" s="300"/>
      <c r="N120" s="300"/>
    </row>
    <row r="121" spans="1:14" ht="21.95" customHeight="1" x14ac:dyDescent="0.25">
      <c r="A121" s="300"/>
      <c r="B121" s="300" t="s">
        <v>58</v>
      </c>
      <c r="C121" s="91">
        <v>2.76E-2</v>
      </c>
      <c r="D121" s="91">
        <v>0.12740000000000001</v>
      </c>
      <c r="E121" s="91">
        <v>0.33500000000000002</v>
      </c>
      <c r="F121" s="91">
        <v>0.42</v>
      </c>
      <c r="G121" s="91">
        <v>3.5000000000000003E-2</v>
      </c>
      <c r="H121" s="91">
        <v>5.5E-2</v>
      </c>
      <c r="I121" s="323">
        <f t="shared" si="44"/>
        <v>1</v>
      </c>
      <c r="J121" s="300"/>
      <c r="K121" s="300"/>
      <c r="L121" s="300"/>
      <c r="M121" s="300"/>
      <c r="N121" s="300"/>
    </row>
    <row r="122" spans="1:14" ht="21.95" customHeight="1" x14ac:dyDescent="0.25">
      <c r="A122" s="300"/>
      <c r="B122" s="300" t="s">
        <v>59</v>
      </c>
      <c r="C122" s="91">
        <v>2.76E-2</v>
      </c>
      <c r="D122" s="91">
        <v>0.12740000000000001</v>
      </c>
      <c r="E122" s="91">
        <v>0.33500000000000002</v>
      </c>
      <c r="F122" s="91">
        <v>0.42</v>
      </c>
      <c r="G122" s="91">
        <v>3.5000000000000003E-2</v>
      </c>
      <c r="H122" s="91">
        <v>5.5E-2</v>
      </c>
      <c r="I122" s="323">
        <f t="shared" si="44"/>
        <v>1</v>
      </c>
      <c r="J122" s="300"/>
      <c r="K122" s="300"/>
      <c r="L122" s="300"/>
      <c r="M122" s="300"/>
      <c r="N122" s="300"/>
    </row>
    <row r="123" spans="1:14" ht="21.95" customHeight="1" x14ac:dyDescent="0.25">
      <c r="A123" s="300"/>
      <c r="B123" s="324" t="s">
        <v>60</v>
      </c>
      <c r="C123" s="94">
        <v>6.13E-2</v>
      </c>
      <c r="D123" s="94">
        <v>0.28270000000000001</v>
      </c>
      <c r="E123" s="94">
        <v>0</v>
      </c>
      <c r="F123" s="94">
        <v>0.42099999999999999</v>
      </c>
      <c r="G123" s="94">
        <v>0.1</v>
      </c>
      <c r="H123" s="94">
        <v>0.13500000000000001</v>
      </c>
      <c r="I123" s="323">
        <f t="shared" si="44"/>
        <v>1</v>
      </c>
      <c r="J123" s="300"/>
      <c r="K123" s="300"/>
      <c r="L123" s="300"/>
      <c r="M123" s="300"/>
      <c r="N123" s="300"/>
    </row>
    <row r="124" spans="1:14" ht="21.95" customHeight="1" x14ac:dyDescent="0.25">
      <c r="A124" s="300"/>
      <c r="B124" s="300"/>
      <c r="C124" s="300"/>
      <c r="D124" s="300"/>
      <c r="E124" s="300"/>
      <c r="F124" s="300"/>
      <c r="G124" s="300"/>
      <c r="H124" s="300"/>
      <c r="I124" s="300"/>
      <c r="J124" s="300"/>
      <c r="K124" s="300"/>
      <c r="L124" s="300"/>
      <c r="M124" s="300"/>
      <c r="N124" s="300"/>
    </row>
    <row r="125" spans="1:14" ht="21.95" customHeight="1" x14ac:dyDescent="0.25">
      <c r="A125" s="300"/>
      <c r="B125" s="321" t="s">
        <v>48</v>
      </c>
      <c r="C125" s="300"/>
      <c r="D125" s="300"/>
      <c r="E125" s="300"/>
      <c r="F125" s="300"/>
      <c r="G125" s="300"/>
      <c r="H125" s="300"/>
      <c r="I125" s="300"/>
      <c r="J125" s="300"/>
      <c r="K125" s="300"/>
      <c r="L125" s="300"/>
      <c r="M125" s="300"/>
      <c r="N125" s="300"/>
    </row>
    <row r="126" spans="1:14" ht="21.95" customHeight="1" x14ac:dyDescent="0.25">
      <c r="A126" s="300"/>
      <c r="B126" s="300"/>
      <c r="C126" s="300"/>
      <c r="D126" s="300"/>
      <c r="E126" s="300"/>
      <c r="F126" s="300"/>
      <c r="G126" s="300"/>
      <c r="H126" s="300"/>
      <c r="I126" s="300"/>
      <c r="J126" s="300"/>
      <c r="K126" s="300"/>
      <c r="L126" s="300"/>
      <c r="M126" s="300"/>
      <c r="N126" s="300"/>
    </row>
    <row r="127" spans="1:14" ht="21.95" customHeight="1" x14ac:dyDescent="0.25">
      <c r="A127" s="300"/>
      <c r="B127" s="300"/>
      <c r="C127" s="300"/>
      <c r="D127" s="300"/>
      <c r="E127" s="300"/>
      <c r="F127" s="300"/>
      <c r="G127" s="300"/>
      <c r="H127" s="300"/>
      <c r="I127" s="300"/>
      <c r="J127" s="300"/>
      <c r="K127" s="300"/>
      <c r="L127" s="300"/>
      <c r="M127" s="300"/>
      <c r="N127" s="300"/>
    </row>
    <row r="128" spans="1:14" ht="21.95" customHeight="1" x14ac:dyDescent="0.25">
      <c r="A128" s="300"/>
      <c r="B128" s="322" t="s">
        <v>144</v>
      </c>
      <c r="C128" s="322" t="s">
        <v>41</v>
      </c>
      <c r="D128" s="322" t="s">
        <v>42</v>
      </c>
      <c r="E128" s="322" t="s">
        <v>43</v>
      </c>
      <c r="F128" s="322" t="s">
        <v>124</v>
      </c>
      <c r="G128" s="322" t="s">
        <v>38</v>
      </c>
      <c r="H128" s="322" t="s">
        <v>39</v>
      </c>
      <c r="I128" s="322" t="s">
        <v>44</v>
      </c>
      <c r="J128" s="300"/>
      <c r="K128" s="300"/>
      <c r="L128" s="300"/>
      <c r="M128" s="300"/>
      <c r="N128" s="300"/>
    </row>
    <row r="129" spans="1:14" ht="21.95" customHeight="1" x14ac:dyDescent="0.25">
      <c r="A129" s="300"/>
      <c r="B129" s="300" t="s">
        <v>55</v>
      </c>
      <c r="C129" s="91">
        <v>2.4899999999999999E-2</v>
      </c>
      <c r="D129" s="91">
        <v>0.11509999999999999</v>
      </c>
      <c r="E129" s="91">
        <v>0.32</v>
      </c>
      <c r="F129" s="91">
        <v>0.375</v>
      </c>
      <c r="G129" s="91">
        <v>3.5000000000000003E-2</v>
      </c>
      <c r="H129" s="91">
        <v>5.5E-2</v>
      </c>
      <c r="I129" s="91">
        <v>7.4999999999999997E-2</v>
      </c>
      <c r="J129" s="323">
        <f>SUM(C129:I129)</f>
        <v>1</v>
      </c>
      <c r="K129" s="300"/>
      <c r="L129" s="300"/>
      <c r="M129" s="300"/>
      <c r="N129" s="300"/>
    </row>
    <row r="130" spans="1:14" ht="21.95" customHeight="1" x14ac:dyDescent="0.25">
      <c r="A130" s="300"/>
      <c r="B130" s="300" t="s">
        <v>56</v>
      </c>
      <c r="C130" s="91">
        <v>2.4899999999999999E-2</v>
      </c>
      <c r="D130" s="91">
        <v>0.11509999999999999</v>
      </c>
      <c r="E130" s="91">
        <v>0.32</v>
      </c>
      <c r="F130" s="91">
        <v>0.375</v>
      </c>
      <c r="G130" s="91">
        <v>3.5000000000000003E-2</v>
      </c>
      <c r="H130" s="91">
        <v>5.5E-2</v>
      </c>
      <c r="I130" s="91">
        <v>7.4999999999999997E-2</v>
      </c>
      <c r="J130" s="323">
        <f t="shared" ref="J130:J134" si="45">SUM(C130:I130)</f>
        <v>1</v>
      </c>
      <c r="K130" s="300"/>
      <c r="L130" s="300"/>
      <c r="M130" s="300"/>
      <c r="N130" s="300"/>
    </row>
    <row r="131" spans="1:14" ht="21.95" customHeight="1" x14ac:dyDescent="0.25">
      <c r="A131" s="300"/>
      <c r="B131" s="300" t="s">
        <v>57</v>
      </c>
      <c r="C131" s="91">
        <v>2.4899999999999999E-2</v>
      </c>
      <c r="D131" s="91">
        <v>0.11509999999999999</v>
      </c>
      <c r="E131" s="91">
        <v>0.32</v>
      </c>
      <c r="F131" s="91">
        <v>0.375</v>
      </c>
      <c r="G131" s="91">
        <v>3.5000000000000003E-2</v>
      </c>
      <c r="H131" s="91">
        <v>5.5E-2</v>
      </c>
      <c r="I131" s="91">
        <v>7.4999999999999997E-2</v>
      </c>
      <c r="J131" s="323">
        <f t="shared" si="45"/>
        <v>1</v>
      </c>
      <c r="K131" s="300"/>
      <c r="L131" s="300"/>
      <c r="M131" s="300"/>
      <c r="N131" s="300"/>
    </row>
    <row r="132" spans="1:14" ht="21.95" customHeight="1" x14ac:dyDescent="0.25">
      <c r="A132" s="300"/>
      <c r="B132" s="300" t="s">
        <v>58</v>
      </c>
      <c r="C132" s="91">
        <v>2.4899999999999999E-2</v>
      </c>
      <c r="D132" s="91">
        <v>0.11509999999999999</v>
      </c>
      <c r="E132" s="91">
        <v>0.32</v>
      </c>
      <c r="F132" s="91">
        <v>0.375</v>
      </c>
      <c r="G132" s="91">
        <v>3.5000000000000003E-2</v>
      </c>
      <c r="H132" s="91">
        <v>5.5E-2</v>
      </c>
      <c r="I132" s="91">
        <v>7.4999999999999997E-2</v>
      </c>
      <c r="J132" s="323">
        <f t="shared" si="45"/>
        <v>1</v>
      </c>
      <c r="K132" s="300"/>
      <c r="L132" s="300"/>
      <c r="M132" s="300"/>
      <c r="N132" s="300"/>
    </row>
    <row r="133" spans="1:14" ht="21.95" customHeight="1" x14ac:dyDescent="0.25">
      <c r="A133" s="300"/>
      <c r="B133" s="300" t="s">
        <v>59</v>
      </c>
      <c r="C133" s="91">
        <v>2.4899999999999999E-2</v>
      </c>
      <c r="D133" s="91">
        <v>0.11509999999999999</v>
      </c>
      <c r="E133" s="91">
        <v>0.32</v>
      </c>
      <c r="F133" s="91">
        <v>0.375</v>
      </c>
      <c r="G133" s="91">
        <v>3.5000000000000003E-2</v>
      </c>
      <c r="H133" s="91">
        <v>5.5E-2</v>
      </c>
      <c r="I133" s="91">
        <v>7.4999999999999997E-2</v>
      </c>
      <c r="J133" s="323">
        <f t="shared" si="45"/>
        <v>1</v>
      </c>
      <c r="K133" s="300"/>
      <c r="L133" s="300"/>
      <c r="M133" s="300"/>
      <c r="N133" s="300"/>
    </row>
    <row r="134" spans="1:14" ht="21.95" customHeight="1" x14ac:dyDescent="0.25">
      <c r="A134" s="300"/>
      <c r="B134" s="324" t="s">
        <v>60</v>
      </c>
      <c r="C134" s="94">
        <v>4.5400000000000003E-2</v>
      </c>
      <c r="D134" s="94">
        <v>0.20960000000000001</v>
      </c>
      <c r="E134" s="94">
        <v>0</v>
      </c>
      <c r="F134" s="94">
        <v>0.23499999999999999</v>
      </c>
      <c r="G134" s="94">
        <v>7.4999999999999997E-2</v>
      </c>
      <c r="H134" s="94">
        <v>8.5000000000000006E-2</v>
      </c>
      <c r="I134" s="94">
        <v>0.35</v>
      </c>
      <c r="J134" s="323">
        <f t="shared" si="45"/>
        <v>0.99999999999999989</v>
      </c>
      <c r="K134" s="300"/>
      <c r="L134" s="300"/>
      <c r="M134" s="300"/>
      <c r="N134" s="300"/>
    </row>
    <row r="135" spans="1:14" ht="21.95" customHeight="1" x14ac:dyDescent="0.25">
      <c r="A135" s="300"/>
      <c r="B135" s="300"/>
      <c r="C135" s="300"/>
      <c r="D135" s="300"/>
      <c r="E135" s="300"/>
      <c r="F135" s="300"/>
      <c r="G135" s="300"/>
      <c r="H135" s="300"/>
      <c r="I135" s="300"/>
      <c r="J135" s="300"/>
      <c r="K135" s="300"/>
      <c r="L135" s="300"/>
      <c r="M135" s="300"/>
      <c r="N135" s="300"/>
    </row>
    <row r="136" spans="1:14" ht="21.95" customHeight="1" x14ac:dyDescent="0.25">
      <c r="A136" s="300"/>
      <c r="B136" s="321" t="s">
        <v>61</v>
      </c>
      <c r="C136" s="300"/>
      <c r="D136" s="300"/>
      <c r="E136" s="300"/>
      <c r="F136" s="300"/>
      <c r="G136" s="300"/>
      <c r="H136" s="300"/>
      <c r="I136" s="300"/>
      <c r="J136" s="300"/>
      <c r="K136" s="300"/>
      <c r="L136" s="300"/>
      <c r="M136" s="300"/>
      <c r="N136" s="300"/>
    </row>
    <row r="137" spans="1:14" ht="21.95" customHeight="1" x14ac:dyDescent="0.25">
      <c r="A137" s="300"/>
      <c r="B137" s="300"/>
      <c r="C137" s="300"/>
      <c r="D137" s="300"/>
      <c r="E137" s="300"/>
      <c r="F137" s="300"/>
      <c r="G137" s="300"/>
      <c r="H137" s="300"/>
      <c r="I137" s="300"/>
      <c r="J137" s="300"/>
      <c r="K137" s="300"/>
      <c r="L137" s="300"/>
      <c r="M137" s="300"/>
      <c r="N137" s="300"/>
    </row>
    <row r="138" spans="1:14" ht="21.95" customHeight="1" x14ac:dyDescent="0.25">
      <c r="A138" s="300"/>
      <c r="B138" s="300"/>
      <c r="C138" s="300"/>
      <c r="D138" s="300"/>
      <c r="E138" s="300"/>
      <c r="F138" s="300"/>
      <c r="G138" s="300"/>
      <c r="H138" s="300"/>
      <c r="I138" s="300"/>
      <c r="J138" s="300"/>
      <c r="K138" s="300"/>
      <c r="L138" s="300"/>
      <c r="M138" s="300"/>
      <c r="N138" s="300"/>
    </row>
    <row r="139" spans="1:14" ht="21.95" customHeight="1" x14ac:dyDescent="0.25">
      <c r="A139" s="300"/>
      <c r="B139" s="322" t="s">
        <v>144</v>
      </c>
      <c r="C139" s="322" t="s">
        <v>41</v>
      </c>
      <c r="D139" s="322" t="s">
        <v>42</v>
      </c>
      <c r="E139" s="322" t="s">
        <v>45</v>
      </c>
      <c r="F139" s="322" t="s">
        <v>124</v>
      </c>
      <c r="G139" s="322" t="s">
        <v>38</v>
      </c>
      <c r="H139" s="322" t="s">
        <v>39</v>
      </c>
      <c r="I139" s="300"/>
      <c r="J139" s="300"/>
      <c r="K139" s="300"/>
      <c r="L139" s="300"/>
      <c r="M139" s="300"/>
      <c r="N139" s="300"/>
    </row>
    <row r="140" spans="1:14" ht="21.95" customHeight="1" x14ac:dyDescent="0.25">
      <c r="A140" s="300"/>
      <c r="B140" s="300" t="s">
        <v>55</v>
      </c>
      <c r="C140" s="91">
        <v>2.7799999999999998E-2</v>
      </c>
      <c r="D140" s="91">
        <v>0.12820000000000001</v>
      </c>
      <c r="E140" s="91">
        <v>0.33500000000000002</v>
      </c>
      <c r="F140" s="91">
        <v>0.434</v>
      </c>
      <c r="G140" s="91">
        <v>3.5000000000000003E-2</v>
      </c>
      <c r="H140" s="91">
        <v>0.04</v>
      </c>
      <c r="I140" s="323">
        <f>SUM(C140:H140)</f>
        <v>1</v>
      </c>
      <c r="J140" s="300"/>
      <c r="K140" s="300"/>
      <c r="L140" s="300"/>
      <c r="M140" s="300"/>
      <c r="N140" s="300"/>
    </row>
    <row r="141" spans="1:14" ht="21.95" customHeight="1" x14ac:dyDescent="0.25">
      <c r="A141" s="300"/>
      <c r="B141" s="300" t="s">
        <v>56</v>
      </c>
      <c r="C141" s="91">
        <v>3.0499999999999999E-2</v>
      </c>
      <c r="D141" s="91">
        <v>0.14050000000000001</v>
      </c>
      <c r="E141" s="91">
        <v>0.32</v>
      </c>
      <c r="F141" s="91">
        <v>0.434</v>
      </c>
      <c r="G141" s="91">
        <v>3.5000000000000003E-2</v>
      </c>
      <c r="H141" s="91">
        <v>0.04</v>
      </c>
      <c r="I141" s="323">
        <f t="shared" ref="I141:I145" si="46">SUM(C141:H141)</f>
        <v>1</v>
      </c>
      <c r="J141" s="300"/>
      <c r="K141" s="300"/>
      <c r="L141" s="300"/>
      <c r="M141" s="300"/>
      <c r="N141" s="300"/>
    </row>
    <row r="142" spans="1:14" ht="21.95" customHeight="1" x14ac:dyDescent="0.25">
      <c r="A142" s="300"/>
      <c r="B142" s="300" t="s">
        <v>57</v>
      </c>
      <c r="C142" s="91">
        <v>2.9600000000000001E-2</v>
      </c>
      <c r="D142" s="91">
        <v>0.13639999999999999</v>
      </c>
      <c r="E142" s="91">
        <v>0.32500000000000001</v>
      </c>
      <c r="F142" s="91">
        <v>0.434</v>
      </c>
      <c r="G142" s="91">
        <v>3.5000000000000003E-2</v>
      </c>
      <c r="H142" s="91">
        <v>0.04</v>
      </c>
      <c r="I142" s="323">
        <f t="shared" si="46"/>
        <v>1</v>
      </c>
      <c r="J142" s="300"/>
      <c r="K142" s="300"/>
      <c r="L142" s="300"/>
      <c r="M142" s="300"/>
      <c r="N142" s="300"/>
    </row>
    <row r="143" spans="1:14" ht="21.95" customHeight="1" x14ac:dyDescent="0.25">
      <c r="A143" s="300"/>
      <c r="B143" s="300" t="s">
        <v>58</v>
      </c>
      <c r="C143" s="91">
        <v>2.9600000000000001E-2</v>
      </c>
      <c r="D143" s="91">
        <v>0.13639999999999999</v>
      </c>
      <c r="E143" s="91">
        <v>0.32500000000000001</v>
      </c>
      <c r="F143" s="91">
        <v>0.434</v>
      </c>
      <c r="G143" s="91">
        <v>3.5000000000000003E-2</v>
      </c>
      <c r="H143" s="91">
        <v>0.04</v>
      </c>
      <c r="I143" s="323">
        <f t="shared" si="46"/>
        <v>1</v>
      </c>
      <c r="J143" s="300"/>
      <c r="K143" s="300"/>
      <c r="L143" s="300"/>
      <c r="M143" s="300"/>
      <c r="N143" s="300"/>
    </row>
    <row r="144" spans="1:14" ht="21.95" customHeight="1" x14ac:dyDescent="0.25">
      <c r="A144" s="300"/>
      <c r="B144" s="300" t="s">
        <v>59</v>
      </c>
      <c r="C144" s="91">
        <v>2.7799999999999998E-2</v>
      </c>
      <c r="D144" s="91">
        <v>0.12820000000000001</v>
      </c>
      <c r="E144" s="91">
        <v>0.33500000000000002</v>
      </c>
      <c r="F144" s="91">
        <v>0.434</v>
      </c>
      <c r="G144" s="91">
        <v>3.5000000000000003E-2</v>
      </c>
      <c r="H144" s="91">
        <v>0.04</v>
      </c>
      <c r="I144" s="323">
        <f t="shared" si="46"/>
        <v>1</v>
      </c>
      <c r="J144" s="300"/>
      <c r="K144" s="300"/>
      <c r="L144" s="300"/>
      <c r="M144" s="300"/>
      <c r="N144" s="300"/>
    </row>
    <row r="145" spans="1:14" ht="21.95" customHeight="1" x14ac:dyDescent="0.25">
      <c r="A145" s="300"/>
      <c r="B145" s="324" t="s">
        <v>60</v>
      </c>
      <c r="C145" s="94">
        <v>3.4700000000000002E-2</v>
      </c>
      <c r="D145" s="94">
        <v>0.1603</v>
      </c>
      <c r="E145" s="94">
        <v>0.05</v>
      </c>
      <c r="F145" s="94">
        <v>0.30499999999999999</v>
      </c>
      <c r="G145" s="94">
        <v>0.15</v>
      </c>
      <c r="H145" s="94">
        <v>0.35</v>
      </c>
      <c r="I145" s="323">
        <f t="shared" si="46"/>
        <v>1.05</v>
      </c>
      <c r="J145" s="300"/>
      <c r="K145" s="300"/>
      <c r="L145" s="300"/>
      <c r="M145" s="300"/>
      <c r="N145" s="300"/>
    </row>
    <row r="146" spans="1:14" ht="21.95" customHeight="1" x14ac:dyDescent="0.25">
      <c r="A146" s="300"/>
      <c r="B146" s="300"/>
      <c r="C146" s="300"/>
      <c r="D146" s="300"/>
      <c r="E146" s="300"/>
      <c r="F146" s="300"/>
      <c r="G146" s="300"/>
      <c r="H146" s="300"/>
      <c r="I146" s="300"/>
      <c r="J146" s="300"/>
      <c r="K146" s="300"/>
      <c r="L146" s="300"/>
      <c r="M146" s="300"/>
      <c r="N146" s="300"/>
    </row>
    <row r="147" spans="1:14" ht="21.95" customHeight="1" x14ac:dyDescent="0.25">
      <c r="A147" s="300"/>
      <c r="B147" s="321" t="s">
        <v>62</v>
      </c>
      <c r="C147" s="300"/>
      <c r="D147" s="300"/>
      <c r="E147" s="300"/>
      <c r="F147" s="300"/>
      <c r="G147" s="300"/>
      <c r="H147" s="300"/>
      <c r="I147" s="300"/>
      <c r="J147" s="300"/>
      <c r="K147" s="300"/>
      <c r="L147" s="300"/>
      <c r="M147" s="300"/>
      <c r="N147" s="300"/>
    </row>
    <row r="148" spans="1:14" ht="21.95" customHeight="1" x14ac:dyDescent="0.25">
      <c r="A148" s="300"/>
      <c r="B148" s="300"/>
      <c r="C148" s="300"/>
      <c r="D148" s="300"/>
      <c r="E148" s="300"/>
      <c r="F148" s="300"/>
      <c r="G148" s="300"/>
      <c r="H148" s="300"/>
      <c r="I148" s="300"/>
      <c r="J148" s="300"/>
      <c r="K148" s="300"/>
      <c r="L148" s="300"/>
      <c r="M148" s="300"/>
      <c r="N148" s="300"/>
    </row>
    <row r="149" spans="1:14" ht="21.95" customHeight="1" x14ac:dyDescent="0.25">
      <c r="A149" s="300"/>
      <c r="B149" s="300"/>
      <c r="C149" s="300"/>
      <c r="D149" s="300"/>
      <c r="E149" s="300"/>
      <c r="F149" s="300"/>
      <c r="G149" s="300"/>
      <c r="H149" s="300"/>
      <c r="I149" s="300"/>
      <c r="J149" s="300"/>
      <c r="K149" s="300"/>
      <c r="L149" s="300"/>
      <c r="M149" s="300"/>
      <c r="N149" s="300"/>
    </row>
    <row r="150" spans="1:14" ht="21.95" customHeight="1" x14ac:dyDescent="0.25">
      <c r="A150" s="300"/>
      <c r="B150" s="322" t="s">
        <v>144</v>
      </c>
      <c r="C150" s="322" t="s">
        <v>41</v>
      </c>
      <c r="D150" s="322" t="s">
        <v>42</v>
      </c>
      <c r="E150" s="322" t="s">
        <v>45</v>
      </c>
      <c r="F150" s="322" t="s">
        <v>124</v>
      </c>
      <c r="G150" s="322" t="s">
        <v>38</v>
      </c>
      <c r="H150" s="322" t="s">
        <v>39</v>
      </c>
      <c r="I150" s="300"/>
      <c r="J150" s="300"/>
      <c r="K150" s="300"/>
      <c r="L150" s="300"/>
      <c r="M150" s="300"/>
      <c r="N150" s="300"/>
    </row>
    <row r="151" spans="1:14" ht="21.95" customHeight="1" x14ac:dyDescent="0.25">
      <c r="A151" s="300"/>
      <c r="B151" s="300" t="s">
        <v>55</v>
      </c>
      <c r="C151" s="91">
        <v>3.8300000000000001E-2</v>
      </c>
      <c r="D151" s="91">
        <v>0.1767</v>
      </c>
      <c r="E151" s="91">
        <v>0.44500000000000001</v>
      </c>
      <c r="F151" s="91"/>
      <c r="G151" s="91">
        <v>0.152</v>
      </c>
      <c r="H151" s="91">
        <v>0.188</v>
      </c>
      <c r="I151" s="323">
        <f>SUM(C151:H151)</f>
        <v>1</v>
      </c>
      <c r="J151" s="300"/>
      <c r="K151" s="300"/>
      <c r="L151" s="300"/>
      <c r="M151" s="300"/>
      <c r="N151" s="300"/>
    </row>
    <row r="152" spans="1:14" ht="21.95" customHeight="1" x14ac:dyDescent="0.25">
      <c r="A152" s="300"/>
      <c r="B152" s="300" t="s">
        <v>56</v>
      </c>
      <c r="C152" s="91">
        <v>4.4499999999999998E-2</v>
      </c>
      <c r="D152" s="91">
        <v>0.20549999999999999</v>
      </c>
      <c r="E152" s="91">
        <v>0.4</v>
      </c>
      <c r="F152" s="91"/>
      <c r="G152" s="91">
        <v>0.152</v>
      </c>
      <c r="H152" s="91">
        <v>0.19800000000000001</v>
      </c>
      <c r="I152" s="323">
        <f t="shared" ref="I152:I156" si="47">SUM(C152:H152)</f>
        <v>1</v>
      </c>
      <c r="J152" s="300"/>
      <c r="K152" s="300"/>
      <c r="L152" s="300"/>
      <c r="M152" s="300"/>
      <c r="N152" s="300"/>
    </row>
    <row r="153" spans="1:14" ht="21.95" customHeight="1" x14ac:dyDescent="0.25">
      <c r="A153" s="300"/>
      <c r="B153" s="300" t="s">
        <v>57</v>
      </c>
      <c r="C153" s="91">
        <v>4.2700000000000002E-2</v>
      </c>
      <c r="D153" s="91">
        <v>0.1973</v>
      </c>
      <c r="E153" s="91">
        <v>0.4</v>
      </c>
      <c r="F153" s="91"/>
      <c r="G153" s="91">
        <v>0.152</v>
      </c>
      <c r="H153" s="91">
        <v>0.20799999999999999</v>
      </c>
      <c r="I153" s="323">
        <f t="shared" si="47"/>
        <v>1</v>
      </c>
      <c r="J153" s="300"/>
      <c r="K153" s="300"/>
      <c r="L153" s="300"/>
      <c r="M153" s="300"/>
      <c r="N153" s="300"/>
    </row>
    <row r="154" spans="1:14" ht="21.95" customHeight="1" x14ac:dyDescent="0.25">
      <c r="A154" s="300"/>
      <c r="B154" s="300" t="s">
        <v>58</v>
      </c>
      <c r="C154" s="91">
        <v>4.1000000000000002E-2</v>
      </c>
      <c r="D154" s="91">
        <v>0.189</v>
      </c>
      <c r="E154" s="91">
        <v>0.4</v>
      </c>
      <c r="F154" s="91"/>
      <c r="G154" s="91">
        <v>0.192</v>
      </c>
      <c r="H154" s="91">
        <v>0.17799999999999999</v>
      </c>
      <c r="I154" s="323">
        <f t="shared" si="47"/>
        <v>1</v>
      </c>
      <c r="J154" s="300"/>
      <c r="K154" s="300"/>
      <c r="L154" s="300"/>
      <c r="M154" s="300"/>
      <c r="N154" s="300"/>
    </row>
    <row r="155" spans="1:14" ht="21.95" customHeight="1" x14ac:dyDescent="0.25">
      <c r="A155" s="300"/>
      <c r="B155" s="300" t="s">
        <v>59</v>
      </c>
      <c r="C155" s="91">
        <v>3.9199999999999999E-2</v>
      </c>
      <c r="D155" s="91">
        <v>0.18079999999999999</v>
      </c>
      <c r="E155" s="91">
        <v>0.4</v>
      </c>
      <c r="F155" s="91"/>
      <c r="G155" s="91">
        <v>0.192</v>
      </c>
      <c r="H155" s="91">
        <v>0.188</v>
      </c>
      <c r="I155" s="323">
        <f t="shared" si="47"/>
        <v>1</v>
      </c>
      <c r="J155" s="300"/>
      <c r="K155" s="300"/>
      <c r="L155" s="300"/>
      <c r="M155" s="300"/>
      <c r="N155" s="300"/>
    </row>
    <row r="156" spans="1:14" ht="21.95" customHeight="1" x14ac:dyDescent="0.25">
      <c r="A156" s="300"/>
      <c r="B156" s="324" t="s">
        <v>60</v>
      </c>
      <c r="C156" s="94">
        <v>4.4499999999999998E-2</v>
      </c>
      <c r="D156" s="94">
        <v>0.20549999999999999</v>
      </c>
      <c r="E156" s="94">
        <v>0</v>
      </c>
      <c r="F156" s="94"/>
      <c r="G156" s="94">
        <v>0.215</v>
      </c>
      <c r="H156" s="94">
        <v>0.53500000000000003</v>
      </c>
      <c r="I156" s="323">
        <f t="shared" si="47"/>
        <v>1</v>
      </c>
      <c r="J156" s="300"/>
      <c r="K156" s="300"/>
      <c r="L156" s="300"/>
      <c r="M156" s="300"/>
      <c r="N156" s="300"/>
    </row>
    <row r="157" spans="1:14" ht="21.95" customHeight="1" x14ac:dyDescent="0.25">
      <c r="A157" s="300"/>
      <c r="B157" s="300"/>
      <c r="C157" s="300"/>
      <c r="D157" s="300"/>
      <c r="E157" s="300"/>
      <c r="F157" s="300"/>
      <c r="G157" s="300"/>
      <c r="H157" s="300"/>
      <c r="I157" s="300"/>
      <c r="J157" s="300"/>
      <c r="K157" s="300"/>
      <c r="L157" s="300"/>
      <c r="M157" s="300"/>
      <c r="N157" s="300"/>
    </row>
    <row r="158" spans="1:14" ht="21.95" customHeight="1" x14ac:dyDescent="0.25">
      <c r="A158" s="300"/>
      <c r="B158" s="321" t="s">
        <v>62</v>
      </c>
      <c r="C158" s="300"/>
      <c r="D158" s="300"/>
      <c r="E158" s="300"/>
      <c r="F158" s="300"/>
      <c r="G158" s="300"/>
      <c r="H158" s="300"/>
      <c r="I158" s="300"/>
      <c r="J158" s="300"/>
      <c r="K158" s="300"/>
      <c r="L158" s="300"/>
      <c r="M158" s="300"/>
      <c r="N158" s="300"/>
    </row>
    <row r="159" spans="1:14" ht="21.95" customHeight="1" x14ac:dyDescent="0.25">
      <c r="A159" s="300"/>
      <c r="B159" s="300"/>
      <c r="C159" s="300"/>
      <c r="D159" s="300"/>
      <c r="E159" s="300"/>
      <c r="F159" s="300"/>
      <c r="G159" s="300"/>
      <c r="H159" s="300"/>
      <c r="I159" s="300"/>
      <c r="J159" s="300"/>
      <c r="K159" s="300"/>
      <c r="L159" s="300"/>
      <c r="M159" s="300"/>
      <c r="N159" s="300"/>
    </row>
    <row r="160" spans="1:14" ht="21.95" customHeight="1" x14ac:dyDescent="0.25">
      <c r="A160" s="300"/>
      <c r="B160" s="300"/>
      <c r="C160" s="300"/>
      <c r="D160" s="300"/>
      <c r="E160" s="300"/>
      <c r="F160" s="300"/>
      <c r="G160" s="300"/>
      <c r="H160" s="300"/>
      <c r="I160" s="300"/>
      <c r="J160" s="300"/>
      <c r="K160" s="300"/>
      <c r="L160" s="300"/>
      <c r="M160" s="300"/>
      <c r="N160" s="300"/>
    </row>
    <row r="161" spans="1:29" ht="21.95" customHeight="1" x14ac:dyDescent="0.25">
      <c r="A161" s="300"/>
      <c r="B161" s="322" t="s">
        <v>144</v>
      </c>
      <c r="C161" s="322" t="s">
        <v>41</v>
      </c>
      <c r="D161" s="322" t="s">
        <v>42</v>
      </c>
      <c r="E161" s="322" t="s">
        <v>45</v>
      </c>
      <c r="F161" s="322" t="s">
        <v>124</v>
      </c>
      <c r="G161" s="322" t="s">
        <v>38</v>
      </c>
      <c r="H161" s="322" t="s">
        <v>39</v>
      </c>
      <c r="I161" s="300"/>
      <c r="J161" s="300"/>
      <c r="K161" s="300"/>
      <c r="L161" s="300"/>
      <c r="M161" s="300"/>
      <c r="N161" s="300"/>
    </row>
    <row r="162" spans="1:29" ht="21.95" customHeight="1" x14ac:dyDescent="0.25">
      <c r="A162" s="300"/>
      <c r="B162" s="300" t="s">
        <v>55</v>
      </c>
      <c r="C162" s="91">
        <v>3.0499999999999999E-2</v>
      </c>
      <c r="D162" s="91">
        <v>0.14099999999999999</v>
      </c>
      <c r="E162" s="91">
        <v>0.14000000000000001</v>
      </c>
      <c r="F162" s="91">
        <v>0.28849999999999998</v>
      </c>
      <c r="G162" s="91">
        <v>0.15</v>
      </c>
      <c r="H162" s="91">
        <v>0.25</v>
      </c>
      <c r="I162" s="323">
        <f>SUM(C162:H162)</f>
        <v>1</v>
      </c>
      <c r="J162" s="300"/>
      <c r="K162" s="300"/>
      <c r="L162" s="300"/>
      <c r="M162" s="300"/>
      <c r="N162" s="300"/>
    </row>
    <row r="163" spans="1:29" ht="21.95" customHeight="1" x14ac:dyDescent="0.25">
      <c r="A163" s="300"/>
      <c r="B163" s="300" t="s">
        <v>56</v>
      </c>
      <c r="C163" s="91">
        <v>3.0499999999999999E-2</v>
      </c>
      <c r="D163" s="91">
        <v>0.14099999999999999</v>
      </c>
      <c r="E163" s="91">
        <v>0.17</v>
      </c>
      <c r="F163" s="91">
        <v>0.27850000000000003</v>
      </c>
      <c r="G163" s="91">
        <v>0.15</v>
      </c>
      <c r="H163" s="91">
        <v>0.23</v>
      </c>
      <c r="I163" s="323">
        <f t="shared" ref="I163:I167" si="48">SUM(C163:H163)</f>
        <v>1.0000000000000002</v>
      </c>
      <c r="J163" s="300"/>
      <c r="K163" s="300"/>
      <c r="L163" s="300"/>
      <c r="M163" s="300"/>
      <c r="N163" s="300"/>
    </row>
    <row r="164" spans="1:29" ht="21.95" customHeight="1" x14ac:dyDescent="0.25">
      <c r="A164" s="300"/>
      <c r="B164" s="300" t="s">
        <v>57</v>
      </c>
      <c r="C164" s="91">
        <v>3.2300000000000002E-2</v>
      </c>
      <c r="D164" s="91">
        <v>0.1492</v>
      </c>
      <c r="E164" s="91">
        <v>0.19</v>
      </c>
      <c r="F164" s="91">
        <v>0.23849999999999999</v>
      </c>
      <c r="G164" s="91">
        <v>0.15</v>
      </c>
      <c r="H164" s="91">
        <v>0.24</v>
      </c>
      <c r="I164" s="323">
        <f t="shared" si="48"/>
        <v>1</v>
      </c>
      <c r="J164" s="300"/>
      <c r="K164" s="300"/>
      <c r="L164" s="300"/>
      <c r="M164" s="300"/>
      <c r="N164" s="300"/>
    </row>
    <row r="165" spans="1:29" ht="21.95" customHeight="1" x14ac:dyDescent="0.25">
      <c r="A165" s="300"/>
      <c r="B165" s="300" t="s">
        <v>58</v>
      </c>
      <c r="C165" s="91">
        <v>3.4099999999999998E-2</v>
      </c>
      <c r="D165" s="91">
        <v>0.15740000000000001</v>
      </c>
      <c r="E165" s="91">
        <v>0.21</v>
      </c>
      <c r="F165" s="91">
        <v>0.23849999999999999</v>
      </c>
      <c r="G165" s="91">
        <v>0.15</v>
      </c>
      <c r="H165" s="91">
        <v>0.21</v>
      </c>
      <c r="I165" s="323">
        <f t="shared" si="48"/>
        <v>0.99999999999999989</v>
      </c>
      <c r="J165" s="300"/>
      <c r="K165" s="300"/>
      <c r="L165" s="300"/>
      <c r="M165" s="300"/>
      <c r="N165" s="300"/>
    </row>
    <row r="166" spans="1:29" ht="21.95" customHeight="1" x14ac:dyDescent="0.25">
      <c r="A166" s="300"/>
      <c r="B166" s="300" t="s">
        <v>59</v>
      </c>
      <c r="C166" s="91">
        <v>3.0499999999999999E-2</v>
      </c>
      <c r="D166" s="91">
        <v>0.14099999999999999</v>
      </c>
      <c r="E166" s="91">
        <v>0.23499999999999999</v>
      </c>
      <c r="F166" s="91">
        <v>0.23849999999999999</v>
      </c>
      <c r="G166" s="91">
        <v>0.125</v>
      </c>
      <c r="H166" s="91">
        <v>0.23</v>
      </c>
      <c r="I166" s="323">
        <f t="shared" si="48"/>
        <v>1</v>
      </c>
      <c r="J166" s="300"/>
      <c r="K166" s="300"/>
      <c r="L166" s="300"/>
      <c r="M166" s="300"/>
      <c r="N166" s="300"/>
    </row>
    <row r="167" spans="1:29" ht="21.95" customHeight="1" x14ac:dyDescent="0.25">
      <c r="A167" s="300"/>
      <c r="B167" s="324" t="s">
        <v>60</v>
      </c>
      <c r="C167" s="94">
        <v>3.56E-2</v>
      </c>
      <c r="D167" s="94">
        <v>0.16439999999999999</v>
      </c>
      <c r="E167" s="94">
        <v>0</v>
      </c>
      <c r="F167" s="94">
        <v>0.29499999999999998</v>
      </c>
      <c r="G167" s="94">
        <v>0.155</v>
      </c>
      <c r="H167" s="94">
        <v>0.35</v>
      </c>
      <c r="I167" s="323">
        <f t="shared" si="48"/>
        <v>1</v>
      </c>
      <c r="J167" s="300"/>
      <c r="L167" s="300"/>
      <c r="M167" s="300"/>
      <c r="N167" s="300"/>
    </row>
    <row r="168" spans="1:29" ht="21.95" customHeight="1" x14ac:dyDescent="0.25">
      <c r="A168" s="300"/>
      <c r="B168" s="300"/>
      <c r="C168" s="328">
        <f>SUM($C$61:C65)</f>
        <v>100000</v>
      </c>
      <c r="D168" s="328">
        <f>SUM($C$61:D65)</f>
        <v>200000</v>
      </c>
      <c r="E168" s="328">
        <f>SUM($C$61:E65)</f>
        <v>300000</v>
      </c>
      <c r="F168" s="328">
        <f>SUM($C$61:F65)</f>
        <v>400000</v>
      </c>
      <c r="G168" s="328">
        <f>SUM($C$61:G65)</f>
        <v>500000</v>
      </c>
      <c r="H168" s="328">
        <f>SUM($C$61:H65)</f>
        <v>600000</v>
      </c>
      <c r="I168" s="328">
        <f>SUM($C$61:I65)</f>
        <v>700000</v>
      </c>
      <c r="J168" s="328">
        <f>SUM($C$61:J65)</f>
        <v>800000</v>
      </c>
      <c r="K168" s="328">
        <f>SUM($C$61:K65)</f>
        <v>900000</v>
      </c>
      <c r="L168" s="328">
        <f>SUM($C$61:L65)</f>
        <v>1000000</v>
      </c>
      <c r="M168" s="328">
        <f>SUM($C$61:M65)</f>
        <v>1100000</v>
      </c>
      <c r="N168" s="328">
        <f>SUM($C$61:N65)</f>
        <v>1200000</v>
      </c>
    </row>
    <row r="169" spans="1:29" ht="21.95" customHeight="1" x14ac:dyDescent="0.25">
      <c r="A169" s="300"/>
      <c r="B169" s="322" t="s">
        <v>85</v>
      </c>
      <c r="C169" s="322" t="s">
        <v>65</v>
      </c>
      <c r="D169" s="322" t="s">
        <v>66</v>
      </c>
      <c r="E169" s="322" t="s">
        <v>67</v>
      </c>
      <c r="F169" s="322" t="s">
        <v>68</v>
      </c>
      <c r="G169" s="322" t="s">
        <v>69</v>
      </c>
      <c r="H169" s="322" t="s">
        <v>70</v>
      </c>
      <c r="I169" s="322" t="s">
        <v>71</v>
      </c>
      <c r="J169" s="322" t="s">
        <v>72</v>
      </c>
      <c r="K169" s="322" t="s">
        <v>73</v>
      </c>
      <c r="L169" s="322" t="s">
        <v>74</v>
      </c>
      <c r="M169" s="322" t="s">
        <v>75</v>
      </c>
      <c r="N169" s="322" t="s">
        <v>76</v>
      </c>
      <c r="P169" s="322" t="s">
        <v>85</v>
      </c>
      <c r="Q169" s="322" t="s">
        <v>65</v>
      </c>
      <c r="R169" s="322" t="s">
        <v>66</v>
      </c>
      <c r="S169" s="322" t="s">
        <v>67</v>
      </c>
      <c r="T169" s="322" t="s">
        <v>68</v>
      </c>
      <c r="U169" s="322" t="s">
        <v>69</v>
      </c>
      <c r="V169" s="322" t="s">
        <v>70</v>
      </c>
      <c r="W169" s="322" t="s">
        <v>71</v>
      </c>
      <c r="X169" s="322" t="s">
        <v>72</v>
      </c>
      <c r="Y169" s="322" t="s">
        <v>73</v>
      </c>
      <c r="Z169" s="322" t="s">
        <v>74</v>
      </c>
      <c r="AA169" s="322" t="s">
        <v>75</v>
      </c>
      <c r="AB169" s="322" t="s">
        <v>76</v>
      </c>
    </row>
    <row r="170" spans="1:29" ht="21.95" customHeight="1" x14ac:dyDescent="0.25">
      <c r="A170" s="300"/>
      <c r="B170" s="300" t="s">
        <v>136</v>
      </c>
      <c r="C170" s="325">
        <f>IF(Simples!D17=0,0.01,Simples!D17)</f>
        <v>1200000</v>
      </c>
      <c r="D170" s="325">
        <f>IF(Simples!E17=0,0.01,Simples!E17)</f>
        <v>1200000</v>
      </c>
      <c r="E170" s="325">
        <f>IF(Simples!F17=0,0.01,Simples!F17)</f>
        <v>1200000</v>
      </c>
      <c r="F170" s="325">
        <f>IF(Simples!G17=0,0.01,Simples!G17)</f>
        <v>1200000</v>
      </c>
      <c r="G170" s="325">
        <f>IF(Simples!H17=0,0.01,Simples!H17)</f>
        <v>1200000</v>
      </c>
      <c r="H170" s="325">
        <f>IF(Simples!I17=0,0.01,Simples!I17)</f>
        <v>1200000</v>
      </c>
      <c r="I170" s="325">
        <f>IF(Simples!J17=0,0.01,Simples!J17)</f>
        <v>1200000</v>
      </c>
      <c r="J170" s="325">
        <f>IF(Simples!K17=0,0.01,Simples!K17)</f>
        <v>1200000</v>
      </c>
      <c r="K170" s="325">
        <f>IF(Simples!L17=0,0.01,Simples!L17)</f>
        <v>1200000</v>
      </c>
      <c r="L170" s="325">
        <f>IF(Simples!M17=0,0.01,Simples!M17)</f>
        <v>1200000</v>
      </c>
      <c r="M170" s="325">
        <f>IF(Simples!N17=0,0.01,Simples!N17)</f>
        <v>1200000</v>
      </c>
      <c r="N170" s="325">
        <f>IF(Simples!O17=0,0.01,Simples!O17)</f>
        <v>1200000</v>
      </c>
      <c r="P170" s="300" t="s">
        <v>136</v>
      </c>
      <c r="Q170" s="325">
        <f>C170</f>
        <v>1200000</v>
      </c>
      <c r="R170" s="325">
        <f t="shared" ref="R170:AB170" si="49">D170</f>
        <v>1200000</v>
      </c>
      <c r="S170" s="325">
        <f t="shared" si="49"/>
        <v>1200000</v>
      </c>
      <c r="T170" s="325">
        <f t="shared" si="49"/>
        <v>1200000</v>
      </c>
      <c r="U170" s="325">
        <f t="shared" si="49"/>
        <v>1200000</v>
      </c>
      <c r="V170" s="325">
        <f t="shared" si="49"/>
        <v>1200000</v>
      </c>
      <c r="W170" s="325">
        <f t="shared" si="49"/>
        <v>1200000</v>
      </c>
      <c r="X170" s="325">
        <f t="shared" si="49"/>
        <v>1200000</v>
      </c>
      <c r="Y170" s="325">
        <f t="shared" si="49"/>
        <v>1200000</v>
      </c>
      <c r="Z170" s="325">
        <f t="shared" si="49"/>
        <v>1200000</v>
      </c>
      <c r="AA170" s="325">
        <f t="shared" si="49"/>
        <v>1200000</v>
      </c>
      <c r="AB170" s="325">
        <f t="shared" si="49"/>
        <v>1200000</v>
      </c>
    </row>
    <row r="171" spans="1:29" ht="21.95" customHeight="1" x14ac:dyDescent="0.25">
      <c r="A171" s="300"/>
      <c r="B171" s="300" t="s">
        <v>142</v>
      </c>
      <c r="C171" s="325">
        <f>C170</f>
        <v>1200000</v>
      </c>
      <c r="D171" s="325">
        <f t="shared" ref="D171:N174" si="50">D170</f>
        <v>1200000</v>
      </c>
      <c r="E171" s="325">
        <f t="shared" si="50"/>
        <v>1200000</v>
      </c>
      <c r="F171" s="325">
        <f t="shared" si="50"/>
        <v>1200000</v>
      </c>
      <c r="G171" s="325">
        <f t="shared" si="50"/>
        <v>1200000</v>
      </c>
      <c r="H171" s="325">
        <f t="shared" si="50"/>
        <v>1200000</v>
      </c>
      <c r="I171" s="325">
        <f t="shared" si="50"/>
        <v>1200000</v>
      </c>
      <c r="J171" s="325">
        <f t="shared" si="50"/>
        <v>1200000</v>
      </c>
      <c r="K171" s="325">
        <f t="shared" si="50"/>
        <v>1200000</v>
      </c>
      <c r="L171" s="325">
        <f t="shared" si="50"/>
        <v>1200000</v>
      </c>
      <c r="M171" s="325">
        <f t="shared" si="50"/>
        <v>1200000</v>
      </c>
      <c r="N171" s="325">
        <f t="shared" si="50"/>
        <v>1200000</v>
      </c>
      <c r="P171" s="300" t="s">
        <v>142</v>
      </c>
      <c r="Q171" s="325">
        <f>Q170</f>
        <v>1200000</v>
      </c>
      <c r="R171" s="325">
        <f t="shared" ref="R171:AB174" si="51">R170</f>
        <v>1200000</v>
      </c>
      <c r="S171" s="325">
        <f t="shared" si="51"/>
        <v>1200000</v>
      </c>
      <c r="T171" s="325">
        <f t="shared" si="51"/>
        <v>1200000</v>
      </c>
      <c r="U171" s="325">
        <f t="shared" si="51"/>
        <v>1200000</v>
      </c>
      <c r="V171" s="325">
        <f t="shared" si="51"/>
        <v>1200000</v>
      </c>
      <c r="W171" s="325">
        <f t="shared" si="51"/>
        <v>1200000</v>
      </c>
      <c r="X171" s="325">
        <f t="shared" si="51"/>
        <v>1200000</v>
      </c>
      <c r="Y171" s="325">
        <f t="shared" si="51"/>
        <v>1200000</v>
      </c>
      <c r="Z171" s="325">
        <f t="shared" si="51"/>
        <v>1200000</v>
      </c>
      <c r="AA171" s="325">
        <f t="shared" si="51"/>
        <v>1200000</v>
      </c>
      <c r="AB171" s="325">
        <f t="shared" si="51"/>
        <v>1200000</v>
      </c>
    </row>
    <row r="172" spans="1:29" ht="21.95" customHeight="1" x14ac:dyDescent="0.25">
      <c r="A172" s="300"/>
      <c r="B172" s="300" t="s">
        <v>61</v>
      </c>
      <c r="C172" s="325">
        <f t="shared" ref="C172:C174" si="52">C171</f>
        <v>1200000</v>
      </c>
      <c r="D172" s="325">
        <f t="shared" si="50"/>
        <v>1200000</v>
      </c>
      <c r="E172" s="325">
        <f t="shared" si="50"/>
        <v>1200000</v>
      </c>
      <c r="F172" s="325">
        <f t="shared" si="50"/>
        <v>1200000</v>
      </c>
      <c r="G172" s="325">
        <f t="shared" si="50"/>
        <v>1200000</v>
      </c>
      <c r="H172" s="325">
        <f t="shared" si="50"/>
        <v>1200000</v>
      </c>
      <c r="I172" s="325">
        <f t="shared" si="50"/>
        <v>1200000</v>
      </c>
      <c r="J172" s="325">
        <f t="shared" si="50"/>
        <v>1200000</v>
      </c>
      <c r="K172" s="325">
        <f t="shared" si="50"/>
        <v>1200000</v>
      </c>
      <c r="L172" s="325">
        <f t="shared" si="50"/>
        <v>1200000</v>
      </c>
      <c r="M172" s="325">
        <f t="shared" si="50"/>
        <v>1200000</v>
      </c>
      <c r="N172" s="325">
        <f t="shared" si="50"/>
        <v>1200000</v>
      </c>
      <c r="P172" s="300" t="s">
        <v>61</v>
      </c>
      <c r="Q172" s="325">
        <f t="shared" ref="Q172:Q174" si="53">Q171</f>
        <v>1200000</v>
      </c>
      <c r="R172" s="325">
        <f t="shared" si="51"/>
        <v>1200000</v>
      </c>
      <c r="S172" s="325">
        <f t="shared" si="51"/>
        <v>1200000</v>
      </c>
      <c r="T172" s="325">
        <f t="shared" si="51"/>
        <v>1200000</v>
      </c>
      <c r="U172" s="325">
        <f t="shared" si="51"/>
        <v>1200000</v>
      </c>
      <c r="V172" s="325">
        <f t="shared" si="51"/>
        <v>1200000</v>
      </c>
      <c r="W172" s="325">
        <f t="shared" si="51"/>
        <v>1200000</v>
      </c>
      <c r="X172" s="325">
        <f t="shared" si="51"/>
        <v>1200000</v>
      </c>
      <c r="Y172" s="325">
        <f t="shared" si="51"/>
        <v>1200000</v>
      </c>
      <c r="Z172" s="325">
        <f t="shared" si="51"/>
        <v>1200000</v>
      </c>
      <c r="AA172" s="325">
        <f t="shared" si="51"/>
        <v>1200000</v>
      </c>
      <c r="AB172" s="325">
        <f t="shared" si="51"/>
        <v>1200000</v>
      </c>
    </row>
    <row r="173" spans="1:29" ht="21.95" customHeight="1" x14ac:dyDescent="0.25">
      <c r="A173" s="300"/>
      <c r="B173" s="300" t="s">
        <v>62</v>
      </c>
      <c r="C173" s="325">
        <f t="shared" si="52"/>
        <v>1200000</v>
      </c>
      <c r="D173" s="325">
        <f t="shared" si="50"/>
        <v>1200000</v>
      </c>
      <c r="E173" s="325">
        <f t="shared" si="50"/>
        <v>1200000</v>
      </c>
      <c r="F173" s="325">
        <f t="shared" si="50"/>
        <v>1200000</v>
      </c>
      <c r="G173" s="325">
        <f t="shared" si="50"/>
        <v>1200000</v>
      </c>
      <c r="H173" s="325">
        <f t="shared" si="50"/>
        <v>1200000</v>
      </c>
      <c r="I173" s="325">
        <f t="shared" si="50"/>
        <v>1200000</v>
      </c>
      <c r="J173" s="325">
        <f t="shared" si="50"/>
        <v>1200000</v>
      </c>
      <c r="K173" s="325">
        <f t="shared" si="50"/>
        <v>1200000</v>
      </c>
      <c r="L173" s="325">
        <f t="shared" si="50"/>
        <v>1200000</v>
      </c>
      <c r="M173" s="325">
        <f t="shared" si="50"/>
        <v>1200000</v>
      </c>
      <c r="N173" s="325">
        <f t="shared" si="50"/>
        <v>1200000</v>
      </c>
      <c r="P173" s="300" t="s">
        <v>62</v>
      </c>
      <c r="Q173" s="325">
        <f t="shared" si="53"/>
        <v>1200000</v>
      </c>
      <c r="R173" s="325">
        <f t="shared" si="51"/>
        <v>1200000</v>
      </c>
      <c r="S173" s="325">
        <f t="shared" si="51"/>
        <v>1200000</v>
      </c>
      <c r="T173" s="325">
        <f t="shared" si="51"/>
        <v>1200000</v>
      </c>
      <c r="U173" s="325">
        <f t="shared" si="51"/>
        <v>1200000</v>
      </c>
      <c r="V173" s="325">
        <f t="shared" si="51"/>
        <v>1200000</v>
      </c>
      <c r="W173" s="325">
        <f t="shared" si="51"/>
        <v>1200000</v>
      </c>
      <c r="X173" s="325">
        <f t="shared" si="51"/>
        <v>1200000</v>
      </c>
      <c r="Y173" s="325">
        <f t="shared" si="51"/>
        <v>1200000</v>
      </c>
      <c r="Z173" s="325">
        <f t="shared" si="51"/>
        <v>1200000</v>
      </c>
      <c r="AA173" s="325">
        <f t="shared" si="51"/>
        <v>1200000</v>
      </c>
      <c r="AB173" s="325">
        <f t="shared" si="51"/>
        <v>1200000</v>
      </c>
    </row>
    <row r="174" spans="1:29" ht="21.95" customHeight="1" x14ac:dyDescent="0.25">
      <c r="A174" s="300"/>
      <c r="B174" s="326" t="s">
        <v>63</v>
      </c>
      <c r="C174" s="325">
        <f t="shared" si="52"/>
        <v>1200000</v>
      </c>
      <c r="D174" s="325">
        <f t="shared" si="50"/>
        <v>1200000</v>
      </c>
      <c r="E174" s="325">
        <f t="shared" si="50"/>
        <v>1200000</v>
      </c>
      <c r="F174" s="325">
        <f t="shared" si="50"/>
        <v>1200000</v>
      </c>
      <c r="G174" s="325">
        <f t="shared" si="50"/>
        <v>1200000</v>
      </c>
      <c r="H174" s="325">
        <f t="shared" si="50"/>
        <v>1200000</v>
      </c>
      <c r="I174" s="325">
        <f t="shared" si="50"/>
        <v>1200000</v>
      </c>
      <c r="J174" s="325">
        <f t="shared" si="50"/>
        <v>1200000</v>
      </c>
      <c r="K174" s="325">
        <f t="shared" si="50"/>
        <v>1200000</v>
      </c>
      <c r="L174" s="325">
        <f t="shared" si="50"/>
        <v>1200000</v>
      </c>
      <c r="M174" s="325">
        <f t="shared" si="50"/>
        <v>1200000</v>
      </c>
      <c r="N174" s="325">
        <f t="shared" si="50"/>
        <v>1200000</v>
      </c>
      <c r="P174" s="326" t="s">
        <v>63</v>
      </c>
      <c r="Q174" s="325">
        <f t="shared" si="53"/>
        <v>1200000</v>
      </c>
      <c r="R174" s="325">
        <f t="shared" si="51"/>
        <v>1200000</v>
      </c>
      <c r="S174" s="325">
        <f t="shared" si="51"/>
        <v>1200000</v>
      </c>
      <c r="T174" s="325">
        <f t="shared" si="51"/>
        <v>1200000</v>
      </c>
      <c r="U174" s="325">
        <f t="shared" si="51"/>
        <v>1200000</v>
      </c>
      <c r="V174" s="325">
        <f t="shared" si="51"/>
        <v>1200000</v>
      </c>
      <c r="W174" s="325">
        <f t="shared" si="51"/>
        <v>1200000</v>
      </c>
      <c r="X174" s="325">
        <f t="shared" si="51"/>
        <v>1200000</v>
      </c>
      <c r="Y174" s="325">
        <f t="shared" si="51"/>
        <v>1200000</v>
      </c>
      <c r="Z174" s="325">
        <f t="shared" si="51"/>
        <v>1200000</v>
      </c>
      <c r="AA174" s="325">
        <f t="shared" si="51"/>
        <v>1200000</v>
      </c>
      <c r="AB174" s="325">
        <f t="shared" si="51"/>
        <v>1200000</v>
      </c>
    </row>
    <row r="175" spans="1:29" ht="21.95" customHeight="1" x14ac:dyDescent="0.25">
      <c r="A175" s="300"/>
      <c r="B175" s="300"/>
      <c r="C175" s="300"/>
      <c r="D175" s="300"/>
      <c r="E175" s="300"/>
      <c r="F175" s="300"/>
      <c r="G175" s="300"/>
      <c r="H175" s="300"/>
      <c r="I175" s="300"/>
      <c r="J175" s="300"/>
      <c r="K175" s="300"/>
      <c r="L175" s="300"/>
      <c r="M175" s="300"/>
      <c r="N175" s="300"/>
      <c r="P175" s="300"/>
      <c r="Q175" s="300"/>
      <c r="R175" s="300"/>
      <c r="S175" s="300"/>
      <c r="T175" s="300"/>
      <c r="U175" s="300"/>
      <c r="V175" s="300"/>
      <c r="W175" s="300"/>
      <c r="X175" s="300"/>
      <c r="Y175" s="300"/>
      <c r="Z175" s="300"/>
      <c r="AA175" s="300"/>
      <c r="AB175" s="300"/>
    </row>
    <row r="176" spans="1:29" ht="21.95" customHeight="1" x14ac:dyDescent="0.25">
      <c r="A176" s="300"/>
      <c r="B176" s="322" t="s">
        <v>136</v>
      </c>
      <c r="C176" s="322" t="s">
        <v>65</v>
      </c>
      <c r="D176" s="322" t="s">
        <v>66</v>
      </c>
      <c r="E176" s="322" t="s">
        <v>67</v>
      </c>
      <c r="F176" s="322" t="s">
        <v>68</v>
      </c>
      <c r="G176" s="322" t="s">
        <v>69</v>
      </c>
      <c r="H176" s="322" t="s">
        <v>70</v>
      </c>
      <c r="I176" s="322" t="s">
        <v>71</v>
      </c>
      <c r="J176" s="322" t="s">
        <v>72</v>
      </c>
      <c r="K176" s="322" t="s">
        <v>73</v>
      </c>
      <c r="L176" s="322" t="s">
        <v>74</v>
      </c>
      <c r="M176" s="322" t="s">
        <v>75</v>
      </c>
      <c r="N176" s="322" t="s">
        <v>76</v>
      </c>
      <c r="P176" s="322" t="s">
        <v>136</v>
      </c>
      <c r="Q176" s="322" t="s">
        <v>65</v>
      </c>
      <c r="R176" s="322" t="s">
        <v>66</v>
      </c>
      <c r="S176" s="322" t="s">
        <v>67</v>
      </c>
      <c r="T176" s="322" t="s">
        <v>68</v>
      </c>
      <c r="U176" s="322" t="s">
        <v>69</v>
      </c>
      <c r="V176" s="322" t="s">
        <v>70</v>
      </c>
      <c r="W176" s="322" t="s">
        <v>71</v>
      </c>
      <c r="X176" s="322" t="s">
        <v>72</v>
      </c>
      <c r="Y176" s="322" t="s">
        <v>73</v>
      </c>
      <c r="Z176" s="322" t="s">
        <v>74</v>
      </c>
      <c r="AA176" s="322" t="s">
        <v>75</v>
      </c>
      <c r="AB176" s="322" t="s">
        <v>76</v>
      </c>
      <c r="AC176" s="327">
        <f>IFERROR(E17+(E17*20%),0)</f>
        <v>4320000</v>
      </c>
    </row>
    <row r="177" spans="1:40" ht="21.95" customHeight="1" x14ac:dyDescent="0.25">
      <c r="A177" s="300"/>
      <c r="B177" s="300" t="s">
        <v>41</v>
      </c>
      <c r="C177" s="328">
        <f>IF(C170&lt;=$E$13,C80*$C$118,IF(C170&lt;=$E$14,C80*$C$119,IF(C170&lt;=$E$15,C80*$C$120,IF(C170&lt;=$E$16,C80*$C$121,IF(C170&lt;=$E$17,C80*$C$122,IF(C170&lt;=$E$18,C80*$C$123,IF(C170&gt;$E$18,C80*$C$123)))))))</f>
        <v>243.57</v>
      </c>
      <c r="D177" s="328">
        <f t="shared" ref="D177:N177" si="54">IF(D170&lt;=$E$13,D80*$C$118,IF(D170&lt;=$E$14,D80*$C$119,IF(D170&lt;=$E$15,D80*$C$120,IF(D170&lt;=$E$16,D80*$C$121,IF(D170&lt;=$E$17,D80*$C$122,IF(D170&lt;=$E$18,D80*$C$123,IF(D170&gt;$E$18,D80*$C$123)))))))</f>
        <v>243.57</v>
      </c>
      <c r="E177" s="328">
        <f t="shared" si="54"/>
        <v>243.57</v>
      </c>
      <c r="F177" s="328">
        <f t="shared" si="54"/>
        <v>243.57</v>
      </c>
      <c r="G177" s="328">
        <f t="shared" si="54"/>
        <v>243.57</v>
      </c>
      <c r="H177" s="328">
        <f t="shared" si="54"/>
        <v>243.57</v>
      </c>
      <c r="I177" s="328">
        <f t="shared" si="54"/>
        <v>243.57</v>
      </c>
      <c r="J177" s="328">
        <f t="shared" si="54"/>
        <v>243.57</v>
      </c>
      <c r="K177" s="328">
        <f t="shared" si="54"/>
        <v>243.57</v>
      </c>
      <c r="L177" s="328">
        <f t="shared" si="54"/>
        <v>243.57</v>
      </c>
      <c r="M177" s="328">
        <f t="shared" si="54"/>
        <v>243.57</v>
      </c>
      <c r="N177" s="328">
        <f t="shared" si="54"/>
        <v>243.57</v>
      </c>
      <c r="P177" s="300" t="s">
        <v>41</v>
      </c>
      <c r="Q177" s="328">
        <f>IF(Q170&lt;=$E$13,Q80*$C$118,IF(Q170&lt;=$E$14,Q80*$C$119,IF(Q170&lt;=$E$15,Q80*$C$120,IF(Q170&lt;=$E$16,Q80*$C$121,IF(Q170&lt;=$E$17,Q80*$C$122,IF(Q170&lt;=$E$18,Q80*$C$123,IF(Q170&gt;$E$18,Q80*$C$123)))))))</f>
        <v>243.57</v>
      </c>
      <c r="R177" s="328">
        <f t="shared" ref="R177:AB177" si="55">IF(R170&lt;=$E$13,R80*$C$118,IF(R170&lt;=$E$14,R80*$C$119,IF(R170&lt;=$E$15,R80*$C$120,IF(R170&lt;=$E$16,R80*$C$121,IF(R170&lt;=$E$17,R80*$C$122,IF(R170&lt;=$E$18,R80*$C$123,IF(R170&gt;$E$18,R80*$C$123)))))))</f>
        <v>243.57</v>
      </c>
      <c r="S177" s="328">
        <f t="shared" si="55"/>
        <v>243.57</v>
      </c>
      <c r="T177" s="328">
        <f t="shared" si="55"/>
        <v>243.57</v>
      </c>
      <c r="U177" s="328">
        <f t="shared" si="55"/>
        <v>243.57</v>
      </c>
      <c r="V177" s="328">
        <f t="shared" si="55"/>
        <v>243.57</v>
      </c>
      <c r="W177" s="328">
        <f t="shared" si="55"/>
        <v>243.57</v>
      </c>
      <c r="X177" s="328">
        <f t="shared" si="55"/>
        <v>243.57</v>
      </c>
      <c r="Y177" s="328">
        <f t="shared" si="55"/>
        <v>243.57</v>
      </c>
      <c r="Z177" s="328">
        <f t="shared" si="55"/>
        <v>243.57</v>
      </c>
      <c r="AA177" s="328">
        <f t="shared" si="55"/>
        <v>243.57</v>
      </c>
      <c r="AB177" s="328">
        <f t="shared" si="55"/>
        <v>243.57</v>
      </c>
    </row>
    <row r="178" spans="1:40" ht="21.95" customHeight="1" x14ac:dyDescent="0.25">
      <c r="A178" s="300"/>
      <c r="B178" s="300" t="s">
        <v>42</v>
      </c>
      <c r="C178" s="328">
        <f>IF(C$170&lt;=$E$13,C$80*$D$118,IF(C$170&lt;=$E$14,C$80*$D$119,IF(C$170&lt;=$E$15,C$80*$D$120,IF(C$170&lt;=$E$16,C$80*$D$121,IF(C$170&lt;=$E$17,C$80*$D$122,IF(C$170&lt;=$E$18,C$80*$D$123,IF(C$170&gt;$E$18,C$80*$D$123)))))))</f>
        <v>1124.3050000000001</v>
      </c>
      <c r="D178" s="328">
        <f t="shared" ref="D178:N178" si="56">IF(D$170&lt;=$E$13,D$80*$D$118,IF(D$170&lt;=$E$14,D$80*$D$119,IF(D$170&lt;=$E$15,D$80*$D$120,IF(D$170&lt;=$E$16,D$80*$D$121,IF(D$170&lt;=$E$17,D$80*$D$122,IF(D$170&lt;=$E$18,D$80*$D$123,IF(D$170&gt;$E$18,D$80*$D$123)))))))</f>
        <v>1124.3050000000001</v>
      </c>
      <c r="E178" s="328">
        <f t="shared" si="56"/>
        <v>1124.3050000000001</v>
      </c>
      <c r="F178" s="328">
        <f t="shared" si="56"/>
        <v>1124.3050000000001</v>
      </c>
      <c r="G178" s="328">
        <f t="shared" si="56"/>
        <v>1124.3050000000001</v>
      </c>
      <c r="H178" s="328">
        <f t="shared" si="56"/>
        <v>1124.3050000000001</v>
      </c>
      <c r="I178" s="328">
        <f t="shared" si="56"/>
        <v>1124.3050000000001</v>
      </c>
      <c r="J178" s="328">
        <f t="shared" si="56"/>
        <v>1124.3050000000001</v>
      </c>
      <c r="K178" s="328">
        <f t="shared" si="56"/>
        <v>1124.3050000000001</v>
      </c>
      <c r="L178" s="328">
        <f t="shared" si="56"/>
        <v>1124.3050000000001</v>
      </c>
      <c r="M178" s="328">
        <f t="shared" si="56"/>
        <v>1124.3050000000001</v>
      </c>
      <c r="N178" s="328">
        <f t="shared" si="56"/>
        <v>1124.3050000000001</v>
      </c>
      <c r="P178" s="300" t="s">
        <v>42</v>
      </c>
      <c r="Q178" s="328">
        <f>IF(Q$170&lt;=$E$13,Q$80*$D$118,IF(Q$170&lt;=$E$14,Q$80*$D$119,IF(Q$170&lt;=$E$15,Q$80*$D$120,IF(Q$170&lt;=$E$16,Q$80*$D$121,IF(Q$170&lt;=$E$17,Q$80*$D$122,IF(Q$170&lt;=$E$18,Q$80*$D$123,IF(Q$170&gt;$E$18,Q$80*$D$123)))))))</f>
        <v>1124.3050000000001</v>
      </c>
      <c r="R178" s="328">
        <f t="shared" ref="R178:AB178" si="57">IF(R$170&lt;=$E$13,R$80*$D$118,IF(R$170&lt;=$E$14,R$80*$D$119,IF(R$170&lt;=$E$15,R$80*$D$120,IF(R$170&lt;=$E$16,R$80*$D$121,IF(R$170&lt;=$E$17,R$80*$D$122,IF(R$170&lt;=$E$18,R$80*$D$123,IF(R$170&gt;$E$18,R$80*$D$123)))))))</f>
        <v>1124.3050000000001</v>
      </c>
      <c r="S178" s="328">
        <f t="shared" si="57"/>
        <v>1124.3050000000001</v>
      </c>
      <c r="T178" s="328">
        <f t="shared" si="57"/>
        <v>1124.3050000000001</v>
      </c>
      <c r="U178" s="328">
        <f t="shared" si="57"/>
        <v>1124.3050000000001</v>
      </c>
      <c r="V178" s="328">
        <f t="shared" si="57"/>
        <v>1124.3050000000001</v>
      </c>
      <c r="W178" s="328">
        <f t="shared" si="57"/>
        <v>1124.3050000000001</v>
      </c>
      <c r="X178" s="328">
        <f t="shared" si="57"/>
        <v>1124.3050000000001</v>
      </c>
      <c r="Y178" s="328">
        <f t="shared" si="57"/>
        <v>1124.3050000000001</v>
      </c>
      <c r="Z178" s="328">
        <f t="shared" si="57"/>
        <v>1124.3050000000001</v>
      </c>
      <c r="AA178" s="328">
        <f t="shared" si="57"/>
        <v>1124.3050000000001</v>
      </c>
      <c r="AB178" s="328">
        <f t="shared" si="57"/>
        <v>1124.3050000000001</v>
      </c>
      <c r="AC178" s="11" t="s">
        <v>65</v>
      </c>
      <c r="AD178" s="11" t="s">
        <v>66</v>
      </c>
      <c r="AE178" s="11" t="s">
        <v>67</v>
      </c>
      <c r="AF178" s="11" t="s">
        <v>68</v>
      </c>
      <c r="AG178" s="11" t="s">
        <v>69</v>
      </c>
      <c r="AH178" s="11" t="s">
        <v>70</v>
      </c>
      <c r="AI178" s="11" t="s">
        <v>71</v>
      </c>
      <c r="AJ178" s="11" t="s">
        <v>72</v>
      </c>
      <c r="AK178" s="11" t="s">
        <v>73</v>
      </c>
      <c r="AL178" s="11" t="s">
        <v>74</v>
      </c>
      <c r="AM178" s="11" t="s">
        <v>75</v>
      </c>
      <c r="AN178" s="11" t="s">
        <v>76</v>
      </c>
    </row>
    <row r="179" spans="1:40" s="185" customFormat="1" ht="21.95" customHeight="1" x14ac:dyDescent="0.25">
      <c r="A179" s="171"/>
      <c r="B179" s="171" t="s">
        <v>43</v>
      </c>
      <c r="C179" s="571">
        <f>Q179</f>
        <v>2956.375</v>
      </c>
      <c r="D179" s="571">
        <f t="shared" ref="D179:N179" si="58">R179</f>
        <v>2956.375</v>
      </c>
      <c r="E179" s="571">
        <f t="shared" si="58"/>
        <v>2956.375</v>
      </c>
      <c r="F179" s="571">
        <f t="shared" si="58"/>
        <v>2956.375</v>
      </c>
      <c r="G179" s="571">
        <f t="shared" si="58"/>
        <v>2956.375</v>
      </c>
      <c r="H179" s="571">
        <f t="shared" si="58"/>
        <v>2956.375</v>
      </c>
      <c r="I179" s="571">
        <f t="shared" si="58"/>
        <v>2956.375</v>
      </c>
      <c r="J179" s="571">
        <f t="shared" si="58"/>
        <v>2956.375</v>
      </c>
      <c r="K179" s="571">
        <f t="shared" si="58"/>
        <v>2956.375</v>
      </c>
      <c r="L179" s="571">
        <f t="shared" si="58"/>
        <v>2956.375</v>
      </c>
      <c r="M179" s="571">
        <f t="shared" si="58"/>
        <v>2956.375</v>
      </c>
      <c r="N179" s="571">
        <f t="shared" si="58"/>
        <v>2956.375</v>
      </c>
      <c r="P179" s="171" t="s">
        <v>43</v>
      </c>
      <c r="Q179" s="571">
        <f>IF(Q170&lt;$E$17,IF(Q$170&lt;=$E$13,Q$80*$E$118,IF(Q$170&lt;=$E$14,Q$80*$E$119,IF(Q$170&lt;=$E$15,Q$80*$E$120,IF(Q$170&lt;=$E$16,Q$80*$E$121,IF(Q$170&lt;=$E$17,Q$80*$E$122,IF(Q$170&lt;=$E$18,Q$80*$E$123,IF(Q$170&gt;$E$18,Q$80*$E$123))))))),IF(Q170&lt;$AC$176,Q76*AC179,IF(Q$170&lt;=$E$13,Q$80*$E$118,IF(Q$170&lt;=$E$14,Q$80*$E$119,IF(Q$170&lt;=$E$15,Q$80*$E$120,IF(Q$170&lt;=$E$16,Q$80*$E$121,IF(Q$170&lt;=$E$17,Q$80*$E$122,IF(Q$170&lt;=$E$18,Q$80*$E$123,IF(Q$170&gt;$E$18,Q$80*$E$123)))))))))</f>
        <v>2956.375</v>
      </c>
      <c r="R179" s="571">
        <f t="shared" ref="R179:AB179" si="59">IF(R170&lt;$E$17,IF(R$170&lt;=$E$13,R$80*$E$118,IF(R$170&lt;=$E$14,R$80*$E$119,IF(R$170&lt;=$E$15,R$80*$E$120,IF(R$170&lt;=$E$16,R$80*$E$121,IF(R$170&lt;=$E$17,R$80*$E$122,IF(R$170&lt;=$E$18,R$80*$E$123,IF(R$170&gt;$E$18,R$80*$E$123))))))),IF(R170&lt;$AC$176,R76*AD179,IF(R$170&lt;=$E$13,R$80*$E$118,IF(R$170&lt;=$E$14,R$80*$E$119,IF(R$170&lt;=$E$15,R$80*$E$120,IF(R$170&lt;=$E$16,R$80*$E$121,IF(R$170&lt;=$E$17,R$80*$E$122,IF(R$170&lt;=$E$18,R$80*$E$123,IF(R$170&gt;$E$18,R$80*$E$123)))))))))</f>
        <v>2956.375</v>
      </c>
      <c r="S179" s="571">
        <f t="shared" si="59"/>
        <v>2956.375</v>
      </c>
      <c r="T179" s="571">
        <f t="shared" si="59"/>
        <v>2956.375</v>
      </c>
      <c r="U179" s="571">
        <f t="shared" si="59"/>
        <v>2956.375</v>
      </c>
      <c r="V179" s="571">
        <f t="shared" si="59"/>
        <v>2956.375</v>
      </c>
      <c r="W179" s="571">
        <f t="shared" si="59"/>
        <v>2956.375</v>
      </c>
      <c r="X179" s="571">
        <f t="shared" si="59"/>
        <v>2956.375</v>
      </c>
      <c r="Y179" s="571">
        <f t="shared" si="59"/>
        <v>2956.375</v>
      </c>
      <c r="Z179" s="571">
        <f t="shared" si="59"/>
        <v>2956.375</v>
      </c>
      <c r="AA179" s="571">
        <f t="shared" si="59"/>
        <v>2956.375</v>
      </c>
      <c r="AB179" s="571">
        <f t="shared" si="59"/>
        <v>2956.375</v>
      </c>
      <c r="AC179" s="298">
        <f t="shared" ref="AC179:AN179" si="60">IFERROR((C69*$F$17-$G$17)/C69*$E$122,0)</f>
        <v>2.3533750000000003E-2</v>
      </c>
      <c r="AD179" s="298">
        <f t="shared" si="60"/>
        <v>2.3533750000000003E-2</v>
      </c>
      <c r="AE179" s="298">
        <f t="shared" si="60"/>
        <v>2.3533750000000003E-2</v>
      </c>
      <c r="AF179" s="298">
        <f t="shared" si="60"/>
        <v>2.3533750000000003E-2</v>
      </c>
      <c r="AG179" s="298">
        <f t="shared" si="60"/>
        <v>2.3533750000000003E-2</v>
      </c>
      <c r="AH179" s="298">
        <f t="shared" si="60"/>
        <v>2.3533750000000003E-2</v>
      </c>
      <c r="AI179" s="298">
        <f t="shared" si="60"/>
        <v>2.3533750000000003E-2</v>
      </c>
      <c r="AJ179" s="298">
        <f t="shared" si="60"/>
        <v>2.3533750000000003E-2</v>
      </c>
      <c r="AK179" s="298">
        <f t="shared" si="60"/>
        <v>2.3533750000000003E-2</v>
      </c>
      <c r="AL179" s="298">
        <f t="shared" si="60"/>
        <v>2.3533750000000003E-2</v>
      </c>
      <c r="AM179" s="298">
        <f t="shared" si="60"/>
        <v>2.3533750000000003E-2</v>
      </c>
      <c r="AN179" s="298">
        <f t="shared" si="60"/>
        <v>2.3533750000000003E-2</v>
      </c>
    </row>
    <row r="180" spans="1:40" ht="21.95" customHeight="1" x14ac:dyDescent="0.25">
      <c r="A180" s="300"/>
      <c r="B180" s="300" t="s">
        <v>124</v>
      </c>
      <c r="C180" s="328">
        <f>IF(C$170&lt;=$E$13,C$80*$F$118,IF(C$170&lt;=$E$14,C$80*$F$119,IF(C$170&lt;=$E$15,C$80*$F$120,IF(C$170&lt;=$E$16,C$80*$F$121,IF(C$170&lt;=$E$17,C$80*$F$122,IF(C$170&lt;=$E$18,C$80*$F$123,IF(C$170&gt;$E$18,C$80*$F$123)))))))</f>
        <v>3706.5</v>
      </c>
      <c r="D180" s="328">
        <f t="shared" ref="D180:N180" si="61">IF(D$170&lt;=$E$13,D$80*$F$118,IF(D$170&lt;=$E$14,D$80*$F$119,IF(D$170&lt;=$E$15,D$80*$F$120,IF(D$170&lt;=$E$16,D$80*$F$121,IF(D$170&lt;=$E$17,D$80*$F$122,IF(D$170&lt;=$E$18,D$80*$F$123,IF(D$170&gt;$E$18,D$80*$F$123)))))))</f>
        <v>3706.5</v>
      </c>
      <c r="E180" s="328">
        <f t="shared" si="61"/>
        <v>3706.5</v>
      </c>
      <c r="F180" s="328">
        <f t="shared" si="61"/>
        <v>3706.5</v>
      </c>
      <c r="G180" s="328">
        <f t="shared" si="61"/>
        <v>3706.5</v>
      </c>
      <c r="H180" s="328">
        <f t="shared" si="61"/>
        <v>3706.5</v>
      </c>
      <c r="I180" s="328">
        <f t="shared" si="61"/>
        <v>3706.5</v>
      </c>
      <c r="J180" s="328">
        <f t="shared" si="61"/>
        <v>3706.5</v>
      </c>
      <c r="K180" s="328">
        <f t="shared" si="61"/>
        <v>3706.5</v>
      </c>
      <c r="L180" s="328">
        <f t="shared" si="61"/>
        <v>3706.5</v>
      </c>
      <c r="M180" s="328">
        <f t="shared" si="61"/>
        <v>3706.5</v>
      </c>
      <c r="N180" s="328">
        <f t="shared" si="61"/>
        <v>3706.5</v>
      </c>
      <c r="P180" s="300" t="s">
        <v>124</v>
      </c>
      <c r="Q180" s="328">
        <f>IF(Q$170&lt;=$E$13,Q$80*$F$118,IF(Q$170&lt;=$E$14,Q$80*$F$119,IF(Q$170&lt;=$E$15,Q$80*$F$120,IF(Q$170&lt;=$E$16,Q$80*$F$121,IF(Q$170&lt;=$E$17,Q$80*$F$122,IF(Q$170&lt;=$E$18,Q$80*$F$123,IF(Q$170&gt;$E$18,Q$80*$F$123)))))))</f>
        <v>3706.5</v>
      </c>
      <c r="R180" s="328">
        <f t="shared" ref="R180:AB180" si="62">IF(R$170&lt;=$E$13,R$80*$F$118,IF(R$170&lt;=$E$14,R$80*$F$119,IF(R$170&lt;=$E$15,R$80*$F$120,IF(R$170&lt;=$E$16,R$80*$F$121,IF(R$170&lt;=$E$17,R$80*$F$122,IF(R$170&lt;=$E$18,R$80*$F$123,IF(R$170&gt;$E$18,R$80*$F$123)))))))</f>
        <v>3706.5</v>
      </c>
      <c r="S180" s="328">
        <f t="shared" si="62"/>
        <v>3706.5</v>
      </c>
      <c r="T180" s="328">
        <f t="shared" si="62"/>
        <v>3706.5</v>
      </c>
      <c r="U180" s="328">
        <f t="shared" si="62"/>
        <v>3706.5</v>
      </c>
      <c r="V180" s="328">
        <f t="shared" si="62"/>
        <v>3706.5</v>
      </c>
      <c r="W180" s="328">
        <f t="shared" si="62"/>
        <v>3706.5</v>
      </c>
      <c r="X180" s="328">
        <f t="shared" si="62"/>
        <v>3706.5</v>
      </c>
      <c r="Y180" s="328">
        <f t="shared" si="62"/>
        <v>3706.5</v>
      </c>
      <c r="Z180" s="328">
        <f t="shared" si="62"/>
        <v>3706.5</v>
      </c>
      <c r="AA180" s="328">
        <f t="shared" si="62"/>
        <v>3706.5</v>
      </c>
      <c r="AB180" s="328">
        <f t="shared" si="62"/>
        <v>3706.5</v>
      </c>
    </row>
    <row r="181" spans="1:40" ht="21.95" customHeight="1" x14ac:dyDescent="0.25">
      <c r="A181" s="300"/>
      <c r="B181" s="300" t="s">
        <v>38</v>
      </c>
      <c r="C181" s="328">
        <f>IF(C$170&lt;=$E$13,C$80*$G$118,IF(C$170&lt;=$E$14,C$80*$G$119,IF(C$170&lt;=$E$15,C$80*$G$120,IF(C$170&lt;=$E$16,C$80*$G$121,IF(C$170&lt;=$E$17,C$80*$G$122,IF(C$170&lt;=$E$18,C$80*$G$123,IF(C$170&gt;$E$18,C$80*$G$123)))))))</f>
        <v>308.87500000000006</v>
      </c>
      <c r="D181" s="328">
        <f t="shared" ref="D181:N181" si="63">IF(D$170&lt;=$E$13,D$80*$G$118,IF(D$170&lt;=$E$14,D$80*$G$119,IF(D$170&lt;=$E$15,D$80*$G$120,IF(D$170&lt;=$E$16,D$80*$G$121,IF(D$170&lt;=$E$17,D$80*$G$122,IF(D$170&lt;=$E$18,D$80*$G$123,IF(D$170&gt;$E$18,D$80*$G$123)))))))</f>
        <v>308.87500000000006</v>
      </c>
      <c r="E181" s="328">
        <f t="shared" si="63"/>
        <v>308.87500000000006</v>
      </c>
      <c r="F181" s="328">
        <f t="shared" si="63"/>
        <v>308.87500000000006</v>
      </c>
      <c r="G181" s="328">
        <f t="shared" si="63"/>
        <v>308.87500000000006</v>
      </c>
      <c r="H181" s="328">
        <f t="shared" si="63"/>
        <v>308.87500000000006</v>
      </c>
      <c r="I181" s="328">
        <f t="shared" si="63"/>
        <v>308.87500000000006</v>
      </c>
      <c r="J181" s="328">
        <f t="shared" si="63"/>
        <v>308.87500000000006</v>
      </c>
      <c r="K181" s="328">
        <f t="shared" si="63"/>
        <v>308.87500000000006</v>
      </c>
      <c r="L181" s="328">
        <f t="shared" si="63"/>
        <v>308.87500000000006</v>
      </c>
      <c r="M181" s="328">
        <f t="shared" si="63"/>
        <v>308.87500000000006</v>
      </c>
      <c r="N181" s="328">
        <f t="shared" si="63"/>
        <v>308.87500000000006</v>
      </c>
      <c r="P181" s="300" t="s">
        <v>38</v>
      </c>
      <c r="Q181" s="328">
        <f>IF(Q$170&lt;=$E$13,Q$80*$G$118,IF(Q$170&lt;=$E$14,Q$80*$G$119,IF(Q$170&lt;=$E$15,Q$80*$G$120,IF(Q$170&lt;=$E$16,Q$80*$G$121,IF(Q$170&lt;=$E$17,Q$80*$G$122,IF(Q$170&lt;=$E$18,Q$80*$G$123,IF(Q$170&gt;$E$18,Q$80*$G$123)))))))</f>
        <v>308.87500000000006</v>
      </c>
      <c r="R181" s="328">
        <f t="shared" ref="R181:AB181" si="64">IF(R$170&lt;=$E$13,R$80*$G$118,IF(R$170&lt;=$E$14,R$80*$G$119,IF(R$170&lt;=$E$15,R$80*$G$120,IF(R$170&lt;=$E$16,R$80*$G$121,IF(R$170&lt;=$E$17,R$80*$G$122,IF(R$170&lt;=$E$18,R$80*$G$123,IF(R$170&gt;$E$18,R$80*$G$123)))))))</f>
        <v>308.87500000000006</v>
      </c>
      <c r="S181" s="328">
        <f t="shared" si="64"/>
        <v>308.87500000000006</v>
      </c>
      <c r="T181" s="328">
        <f t="shared" si="64"/>
        <v>308.87500000000006</v>
      </c>
      <c r="U181" s="328">
        <f t="shared" si="64"/>
        <v>308.87500000000006</v>
      </c>
      <c r="V181" s="328">
        <f t="shared" si="64"/>
        <v>308.87500000000006</v>
      </c>
      <c r="W181" s="328">
        <f t="shared" si="64"/>
        <v>308.87500000000006</v>
      </c>
      <c r="X181" s="328">
        <f t="shared" si="64"/>
        <v>308.87500000000006</v>
      </c>
      <c r="Y181" s="328">
        <f t="shared" si="64"/>
        <v>308.87500000000006</v>
      </c>
      <c r="Z181" s="328">
        <f t="shared" si="64"/>
        <v>308.87500000000006</v>
      </c>
      <c r="AA181" s="328">
        <f t="shared" si="64"/>
        <v>308.87500000000006</v>
      </c>
      <c r="AB181" s="328">
        <f t="shared" si="64"/>
        <v>308.87500000000006</v>
      </c>
    </row>
    <row r="182" spans="1:40" ht="21.95" customHeight="1" x14ac:dyDescent="0.25">
      <c r="A182" s="300"/>
      <c r="B182" s="324" t="s">
        <v>39</v>
      </c>
      <c r="C182" s="329">
        <f>IF(C$170&lt;=$E$13,C$80*$H$118,IF(C$170&lt;=$E$14,C$80*$H$119,IF(C$170&lt;=$E$15,C$80*$H$120,IF(C$170&lt;=$E$16,C$80*$H$121,IF(C$170&lt;=$E$17,C$80*$H$122,IF(C$170&lt;=$E$18,C$80*$H$123,IF(C$170&gt;$E$18,C$80*$H$123)))))))</f>
        <v>485.375</v>
      </c>
      <c r="D182" s="329">
        <f t="shared" ref="D182:N182" si="65">IF(D$170&lt;=$E$13,D$80*$H$118,IF(D$170&lt;=$E$14,D$80*$H$119,IF(D$170&lt;=$E$15,D$80*$H$120,IF(D$170&lt;=$E$16,D$80*$H$121,IF(D$170&lt;=$E$17,D$80*$H$122,IF(D$170&lt;=$E$18,D$80*$H$123,IF(D$170&gt;$E$18,D$80*$H$123)))))))</f>
        <v>485.375</v>
      </c>
      <c r="E182" s="329">
        <f t="shared" si="65"/>
        <v>485.375</v>
      </c>
      <c r="F182" s="329">
        <f t="shared" si="65"/>
        <v>485.375</v>
      </c>
      <c r="G182" s="329">
        <f t="shared" si="65"/>
        <v>485.375</v>
      </c>
      <c r="H182" s="329">
        <f t="shared" si="65"/>
        <v>485.375</v>
      </c>
      <c r="I182" s="329">
        <f t="shared" si="65"/>
        <v>485.375</v>
      </c>
      <c r="J182" s="329">
        <f t="shared" si="65"/>
        <v>485.375</v>
      </c>
      <c r="K182" s="329">
        <f t="shared" si="65"/>
        <v>485.375</v>
      </c>
      <c r="L182" s="329">
        <f t="shared" si="65"/>
        <v>485.375</v>
      </c>
      <c r="M182" s="329">
        <f t="shared" si="65"/>
        <v>485.375</v>
      </c>
      <c r="N182" s="329">
        <f t="shared" si="65"/>
        <v>485.375</v>
      </c>
      <c r="P182" s="324" t="s">
        <v>39</v>
      </c>
      <c r="Q182" s="329">
        <f>IF(Q$170&lt;=$E$13,Q$80*$H$118,IF(Q$170&lt;=$E$14,Q$80*$H$119,IF(Q$170&lt;=$E$15,Q$80*$H$120,IF(Q$170&lt;=$E$16,Q$80*$H$121,IF(Q$170&lt;=$E$17,Q$80*$H$122,IF(Q$170&lt;=$E$18,Q$80*$H$123,IF(Q$170&gt;$E$18,Q$80*$H$123)))))))</f>
        <v>485.375</v>
      </c>
      <c r="R182" s="329">
        <f t="shared" ref="R182:AB182" si="66">IF(R$170&lt;=$E$13,R$80*$H$118,IF(R$170&lt;=$E$14,R$80*$H$119,IF(R$170&lt;=$E$15,R$80*$H$120,IF(R$170&lt;=$E$16,R$80*$H$121,IF(R$170&lt;=$E$17,R$80*$H$122,IF(R$170&lt;=$E$18,R$80*$H$123,IF(R$170&gt;$E$18,R$80*$H$123)))))))</f>
        <v>485.375</v>
      </c>
      <c r="S182" s="329">
        <f t="shared" si="66"/>
        <v>485.375</v>
      </c>
      <c r="T182" s="329">
        <f t="shared" si="66"/>
        <v>485.375</v>
      </c>
      <c r="U182" s="329">
        <f t="shared" si="66"/>
        <v>485.375</v>
      </c>
      <c r="V182" s="329">
        <f t="shared" si="66"/>
        <v>485.375</v>
      </c>
      <c r="W182" s="329">
        <f t="shared" si="66"/>
        <v>485.375</v>
      </c>
      <c r="X182" s="329">
        <f t="shared" si="66"/>
        <v>485.375</v>
      </c>
      <c r="Y182" s="329">
        <f t="shared" si="66"/>
        <v>485.375</v>
      </c>
      <c r="Z182" s="329">
        <f t="shared" si="66"/>
        <v>485.375</v>
      </c>
      <c r="AA182" s="329">
        <f t="shared" si="66"/>
        <v>485.375</v>
      </c>
      <c r="AB182" s="329">
        <f t="shared" si="66"/>
        <v>485.375</v>
      </c>
    </row>
    <row r="183" spans="1:40" ht="21.95" customHeight="1" x14ac:dyDescent="0.25">
      <c r="A183" s="300"/>
      <c r="B183" s="330" t="s">
        <v>83</v>
      </c>
      <c r="C183" s="331">
        <f>SUM(C177:C182)</f>
        <v>8825</v>
      </c>
      <c r="D183" s="331">
        <f t="shared" ref="D183:N183" si="67">SUM(D177:D182)</f>
        <v>8825</v>
      </c>
      <c r="E183" s="331">
        <f t="shared" si="67"/>
        <v>8825</v>
      </c>
      <c r="F183" s="331">
        <f t="shared" si="67"/>
        <v>8825</v>
      </c>
      <c r="G183" s="331">
        <f t="shared" si="67"/>
        <v>8825</v>
      </c>
      <c r="H183" s="331">
        <f t="shared" si="67"/>
        <v>8825</v>
      </c>
      <c r="I183" s="331">
        <f t="shared" si="67"/>
        <v>8825</v>
      </c>
      <c r="J183" s="331">
        <f t="shared" si="67"/>
        <v>8825</v>
      </c>
      <c r="K183" s="331">
        <f t="shared" si="67"/>
        <v>8825</v>
      </c>
      <c r="L183" s="331">
        <f t="shared" si="67"/>
        <v>8825</v>
      </c>
      <c r="M183" s="331">
        <f t="shared" si="67"/>
        <v>8825</v>
      </c>
      <c r="N183" s="331">
        <f t="shared" si="67"/>
        <v>8825</v>
      </c>
      <c r="P183" s="330" t="s">
        <v>83</v>
      </c>
      <c r="Q183" s="331">
        <f>SUM(Q177:Q182)</f>
        <v>8825</v>
      </c>
      <c r="R183" s="331">
        <f t="shared" ref="R183:AB183" si="68">SUM(R177:R182)</f>
        <v>8825</v>
      </c>
      <c r="S183" s="331">
        <f t="shared" si="68"/>
        <v>8825</v>
      </c>
      <c r="T183" s="331">
        <f t="shared" si="68"/>
        <v>8825</v>
      </c>
      <c r="U183" s="331">
        <f t="shared" si="68"/>
        <v>8825</v>
      </c>
      <c r="V183" s="331">
        <f t="shared" si="68"/>
        <v>8825</v>
      </c>
      <c r="W183" s="331">
        <f t="shared" si="68"/>
        <v>8825</v>
      </c>
      <c r="X183" s="331">
        <f t="shared" si="68"/>
        <v>8825</v>
      </c>
      <c r="Y183" s="331">
        <f t="shared" si="68"/>
        <v>8825</v>
      </c>
      <c r="Z183" s="331">
        <f t="shared" si="68"/>
        <v>8825</v>
      </c>
      <c r="AA183" s="331">
        <f t="shared" si="68"/>
        <v>8825</v>
      </c>
      <c r="AB183" s="331">
        <f t="shared" si="68"/>
        <v>8825</v>
      </c>
    </row>
    <row r="184" spans="1:40" ht="21.95" customHeight="1" x14ac:dyDescent="0.25">
      <c r="A184" s="300"/>
      <c r="B184" s="300"/>
      <c r="C184" s="300"/>
      <c r="D184" s="300"/>
      <c r="E184" s="300"/>
      <c r="F184" s="300"/>
      <c r="G184" s="300"/>
      <c r="H184" s="300"/>
      <c r="I184" s="300"/>
      <c r="J184" s="300"/>
      <c r="K184" s="300"/>
      <c r="L184" s="300"/>
      <c r="M184" s="300"/>
      <c r="N184" s="300"/>
    </row>
    <row r="185" spans="1:40" ht="21.95" customHeight="1" x14ac:dyDescent="0.25">
      <c r="A185" s="300"/>
      <c r="B185" s="322" t="s">
        <v>142</v>
      </c>
      <c r="C185" s="322" t="s">
        <v>65</v>
      </c>
      <c r="D185" s="322" t="s">
        <v>66</v>
      </c>
      <c r="E185" s="322" t="s">
        <v>67</v>
      </c>
      <c r="F185" s="322" t="s">
        <v>68</v>
      </c>
      <c r="G185" s="322" t="s">
        <v>69</v>
      </c>
      <c r="H185" s="322" t="s">
        <v>70</v>
      </c>
      <c r="I185" s="322" t="s">
        <v>71</v>
      </c>
      <c r="J185" s="322" t="s">
        <v>72</v>
      </c>
      <c r="K185" s="322" t="s">
        <v>73</v>
      </c>
      <c r="L185" s="322" t="s">
        <v>74</v>
      </c>
      <c r="M185" s="322" t="s">
        <v>75</v>
      </c>
      <c r="N185" s="322" t="s">
        <v>76</v>
      </c>
      <c r="AC185" s="327">
        <f>AC176</f>
        <v>4320000</v>
      </c>
    </row>
    <row r="186" spans="1:40" ht="21.95" customHeight="1" x14ac:dyDescent="0.25">
      <c r="A186" s="300"/>
      <c r="B186" s="300" t="s">
        <v>41</v>
      </c>
      <c r="C186" s="328">
        <f>IF(C$171&lt;=$E$23,C$87*$C$129,IF(C$171&lt;=$E$24,C$87*$C$130,IF(C$171&lt;=$E$25,C$87*$C$131,IF(C$171&lt;=$E$26,C$87*$C$132,IF(C$171&lt;=$E$27,C$87*$C$133,IF(C$171&lt;=$E$28,C$87*$C$134,IF(C$171&gt;$E$28,C$87*$C$134)))))))</f>
        <v>0</v>
      </c>
      <c r="D186" s="328">
        <f t="shared" ref="D186:N186" si="69">IF(D$171&lt;=$E$23,D$87*$C$129,IF(D$171&lt;=$E$24,D$87*$C$130,IF(D$171&lt;=$E$25,D$87*$C$131,IF(D$171&lt;=$E$26,D$87*$C$132,IF(D$171&lt;=$E$27,D$87*$C$133,IF(D$171&lt;=$E$28,D$87*$C$134,IF(D$171&gt;$E$28,D$87*$C$134)))))))</f>
        <v>0</v>
      </c>
      <c r="E186" s="328">
        <f t="shared" si="69"/>
        <v>0</v>
      </c>
      <c r="F186" s="328">
        <f t="shared" si="69"/>
        <v>0</v>
      </c>
      <c r="G186" s="328">
        <f t="shared" si="69"/>
        <v>0</v>
      </c>
      <c r="H186" s="328">
        <f t="shared" si="69"/>
        <v>0</v>
      </c>
      <c r="I186" s="328">
        <f t="shared" si="69"/>
        <v>0</v>
      </c>
      <c r="J186" s="328">
        <f t="shared" si="69"/>
        <v>0</v>
      </c>
      <c r="K186" s="328">
        <f t="shared" si="69"/>
        <v>0</v>
      </c>
      <c r="L186" s="328">
        <f t="shared" si="69"/>
        <v>0</v>
      </c>
      <c r="M186" s="328">
        <f t="shared" si="69"/>
        <v>0</v>
      </c>
      <c r="N186" s="328">
        <f t="shared" si="69"/>
        <v>0</v>
      </c>
    </row>
    <row r="187" spans="1:40" ht="21.95" customHeight="1" x14ac:dyDescent="0.25">
      <c r="A187" s="300"/>
      <c r="B187" s="300" t="s">
        <v>42</v>
      </c>
      <c r="C187" s="328">
        <f>IF(C$171&lt;=$E$23,C$87*$D$129,IF(C$171&lt;=$E$24,C$87*$D$130,IF(C$171&lt;=$E$25,C$87*$D$131,IF(C$171&lt;=$E$26,C$87*$D$132,IF(C$171&lt;=$E$27,C$87*$D$133,IF(C$171&lt;=$E$28,C$87*$D$134,IF(C$171&gt;$E$28,C$87*$D$134)))))))</f>
        <v>0</v>
      </c>
      <c r="D187" s="328">
        <f t="shared" ref="D187:N187" si="70">IF(D$171&lt;=$E$23,D$87*$D$129,IF(D$171&lt;=$E$24,D$87*$D$130,IF(D$171&lt;=$E$25,D$87*$D$131,IF(D$171&lt;=$E$26,D$87*$D$132,IF(D$171&lt;=$E$27,D$87*$D$133,IF(D$171&lt;=$E$28,D$87*$D$134,IF(D$171&gt;$E$28,D$87*$D$134)))))))</f>
        <v>0</v>
      </c>
      <c r="E187" s="328">
        <f t="shared" si="70"/>
        <v>0</v>
      </c>
      <c r="F187" s="328">
        <f t="shared" si="70"/>
        <v>0</v>
      </c>
      <c r="G187" s="328">
        <f t="shared" si="70"/>
        <v>0</v>
      </c>
      <c r="H187" s="328">
        <f t="shared" si="70"/>
        <v>0</v>
      </c>
      <c r="I187" s="328">
        <f t="shared" si="70"/>
        <v>0</v>
      </c>
      <c r="J187" s="328">
        <f t="shared" si="70"/>
        <v>0</v>
      </c>
      <c r="K187" s="328">
        <f t="shared" si="70"/>
        <v>0</v>
      </c>
      <c r="L187" s="328">
        <f t="shared" si="70"/>
        <v>0</v>
      </c>
      <c r="M187" s="328">
        <f t="shared" si="70"/>
        <v>0</v>
      </c>
      <c r="N187" s="328">
        <f t="shared" si="70"/>
        <v>0</v>
      </c>
      <c r="AC187" s="11" t="s">
        <v>65</v>
      </c>
      <c r="AD187" s="11" t="s">
        <v>66</v>
      </c>
      <c r="AE187" s="11" t="s">
        <v>67</v>
      </c>
      <c r="AF187" s="11" t="s">
        <v>68</v>
      </c>
      <c r="AG187" s="11" t="s">
        <v>69</v>
      </c>
      <c r="AH187" s="11" t="s">
        <v>70</v>
      </c>
      <c r="AI187" s="11" t="s">
        <v>71</v>
      </c>
      <c r="AJ187" s="11" t="s">
        <v>72</v>
      </c>
      <c r="AK187" s="11" t="s">
        <v>73</v>
      </c>
      <c r="AL187" s="11" t="s">
        <v>74</v>
      </c>
      <c r="AM187" s="11" t="s">
        <v>75</v>
      </c>
      <c r="AN187" s="11" t="s">
        <v>76</v>
      </c>
    </row>
    <row r="188" spans="1:40" ht="21.95" customHeight="1" x14ac:dyDescent="0.25">
      <c r="A188" s="300"/>
      <c r="B188" s="300" t="s">
        <v>43</v>
      </c>
      <c r="C188" s="571">
        <f>IF(C171&lt;$E$27,IF(C$171&lt;=$E$23,C$87*$E$129,IF(C$171&lt;=$E$24,C$87*$E$130,IF(C$171&lt;=$E$25,C$87*$E$131,IF(C$171&lt;=$E$26,C$87*$E$132,IF(C$171&lt;=$E$27,C$87*$E$133,IF(C$171&lt;=$E$28,C$87*$E$134,IF(C$171&gt;$E$28,C$87*$E$134))))))),IF(C171&lt;$AC$185,C83*AC188,IF(C$171&lt;=$E$23,C$87*$E$129,IF(C$171&lt;=$E$24,C$87*$E$130,IF(C$171&lt;=$E$25,C$87*$E$131,IF(C$171&lt;=$E$26,C$87*$E$132,IF(C$171&lt;=$E$27,C$87*$E$133,IF(C$171&lt;=$E$28,C$87*$E$134,IF(C$171&gt;$E$28,C$87*$E$134)))))))))</f>
        <v>0</v>
      </c>
      <c r="D188" s="571">
        <f t="shared" ref="D188:N188" si="71">IF(D171&lt;$E$27,IF(D$171&lt;=$E$23,D$87*$E$129,IF(D$171&lt;=$E$24,D$87*$E$130,IF(D$171&lt;=$E$25,D$87*$E$131,IF(D$171&lt;=$E$26,D$87*$E$132,IF(D$171&lt;=$E$27,D$87*$E$133,IF(D$171&lt;=$E$28,D$87*$E$134,IF(D$171&gt;$E$28,D$87*$E$134))))))),IF(D171&lt;$AC$185,D83*AD188,IF(D$171&lt;=$E$23,D$87*$E$129,IF(D$171&lt;=$E$24,D$87*$E$130,IF(D$171&lt;=$E$25,D$87*$E$131,IF(D$171&lt;=$E$26,D$87*$E$132,IF(D$171&lt;=$E$27,D$87*$E$133,IF(D$171&lt;=$E$28,D$87*$E$134,IF(D$171&gt;$E$28,D$87*$E$134)))))))))</f>
        <v>0</v>
      </c>
      <c r="E188" s="571">
        <f t="shared" si="71"/>
        <v>0</v>
      </c>
      <c r="F188" s="571">
        <f t="shared" si="71"/>
        <v>0</v>
      </c>
      <c r="G188" s="571">
        <f t="shared" si="71"/>
        <v>0</v>
      </c>
      <c r="H188" s="571">
        <f t="shared" si="71"/>
        <v>0</v>
      </c>
      <c r="I188" s="571">
        <f t="shared" si="71"/>
        <v>0</v>
      </c>
      <c r="J188" s="571">
        <f t="shared" si="71"/>
        <v>0</v>
      </c>
      <c r="K188" s="571">
        <f t="shared" si="71"/>
        <v>0</v>
      </c>
      <c r="L188" s="571">
        <f t="shared" si="71"/>
        <v>0</v>
      </c>
      <c r="M188" s="571">
        <f t="shared" si="71"/>
        <v>0</v>
      </c>
      <c r="N188" s="571">
        <f t="shared" si="71"/>
        <v>0</v>
      </c>
      <c r="AC188" s="298">
        <f t="shared" ref="AC188:AN188" si="72">IFERROR((C69*$F$27-$G$27)/C69*$E$133,0)</f>
        <v>2.4240000000000001E-2</v>
      </c>
      <c r="AD188" s="298">
        <f t="shared" si="72"/>
        <v>2.4240000000000001E-2</v>
      </c>
      <c r="AE188" s="298">
        <f t="shared" si="72"/>
        <v>2.4240000000000001E-2</v>
      </c>
      <c r="AF188" s="298">
        <f t="shared" si="72"/>
        <v>2.4240000000000001E-2</v>
      </c>
      <c r="AG188" s="298">
        <f t="shared" si="72"/>
        <v>2.4240000000000001E-2</v>
      </c>
      <c r="AH188" s="298">
        <f t="shared" si="72"/>
        <v>2.4240000000000001E-2</v>
      </c>
      <c r="AI188" s="298">
        <f t="shared" si="72"/>
        <v>2.4240000000000001E-2</v>
      </c>
      <c r="AJ188" s="298">
        <f t="shared" si="72"/>
        <v>2.4240000000000001E-2</v>
      </c>
      <c r="AK188" s="298">
        <f t="shared" si="72"/>
        <v>2.4240000000000001E-2</v>
      </c>
      <c r="AL188" s="298">
        <f t="shared" si="72"/>
        <v>2.4240000000000001E-2</v>
      </c>
      <c r="AM188" s="298">
        <f t="shared" si="72"/>
        <v>2.4240000000000001E-2</v>
      </c>
      <c r="AN188" s="298">
        <f t="shared" si="72"/>
        <v>2.4240000000000001E-2</v>
      </c>
    </row>
    <row r="189" spans="1:40" ht="21.95" customHeight="1" x14ac:dyDescent="0.25">
      <c r="A189" s="300"/>
      <c r="B189" s="300" t="s">
        <v>124</v>
      </c>
      <c r="C189" s="328">
        <f>IF(C$171&lt;=$E$23,C$87*$F$129,IF(C$171&lt;=$E$24,C$87*$F$130,IF(C$171&lt;=$E$25,C$87*$F$131,IF(C$171&lt;=$E$26,C$87*$F$132,IF(C$171&lt;=$E$27,C$87*$F$133,IF(C$171&lt;=$E$28,C$87*$F$134,IF(C$171&gt;$E$28,C$87*$F$134)))))))</f>
        <v>0</v>
      </c>
      <c r="D189" s="328">
        <f t="shared" ref="D189:N189" si="73">IF(D$171&lt;=$E$23,D$87*$F$129,IF(D$171&lt;=$E$24,D$87*$F$130,IF(D$171&lt;=$E$25,D$87*$F$131,IF(D$171&lt;=$E$26,D$87*$F$132,IF(D$171&lt;=$E$27,D$87*$F$133,IF(D$171&lt;=$E$28,D$87*$F$134,IF(D$171&gt;$E$28,D$87*$F$134)))))))</f>
        <v>0</v>
      </c>
      <c r="E189" s="328">
        <f t="shared" si="73"/>
        <v>0</v>
      </c>
      <c r="F189" s="328">
        <f t="shared" si="73"/>
        <v>0</v>
      </c>
      <c r="G189" s="328">
        <f t="shared" si="73"/>
        <v>0</v>
      </c>
      <c r="H189" s="328">
        <f t="shared" si="73"/>
        <v>0</v>
      </c>
      <c r="I189" s="328">
        <f>IF(I$171&lt;=$E$23,I$87*$F$129,IF(I$171&lt;=$E$24,I$87*$F$130,IF(I$171&lt;=$E$25,I$87*$F$131,IF(I$171&lt;=$E$26,I$87*$F$132,IF(I$171&lt;=$E$27,I$87*$F$133,IF(I$171&lt;=$E$28,I$87*$F$134,IF(I$171&gt;$E$28,I$87*$F$134)))))))</f>
        <v>0</v>
      </c>
      <c r="J189" s="328">
        <f t="shared" si="73"/>
        <v>0</v>
      </c>
      <c r="K189" s="328">
        <f t="shared" si="73"/>
        <v>0</v>
      </c>
      <c r="L189" s="328">
        <f t="shared" si="73"/>
        <v>0</v>
      </c>
      <c r="M189" s="328">
        <f t="shared" si="73"/>
        <v>0</v>
      </c>
      <c r="N189" s="328">
        <f t="shared" si="73"/>
        <v>0</v>
      </c>
    </row>
    <row r="190" spans="1:40" ht="21.95" customHeight="1" x14ac:dyDescent="0.25">
      <c r="A190" s="300"/>
      <c r="B190" s="300" t="s">
        <v>38</v>
      </c>
      <c r="C190" s="328">
        <f>IF(C$171&lt;=$E$23,C$87*$G$129,IF(C$171&lt;=$E$24,C$87*$G$130,IF(C$171&lt;=$E$25,C$87*$G$131,IF(C$171&lt;=$E$26,C$87*$G$132,IF(C$171&lt;=$E$27,C$87*$G$133,IF(C$171&lt;=$E$28,C$87*$G$134,IF(C$171&gt;$E$28,C$87*$G$134)))))))</f>
        <v>0</v>
      </c>
      <c r="D190" s="328">
        <f t="shared" ref="D190:N190" si="74">IF(D$171&lt;=$E$23,D$87*$G$129,IF(D$171&lt;=$E$24,D$87*$G$130,IF(D$171&lt;=$E$25,D$87*$G$131,IF(D$171&lt;=$E$26,D$87*$G$132,IF(D$171&lt;=$E$27,D$87*$G$133,IF(D$171&lt;=$E$28,D$87*$G$134,IF(D$171&gt;$E$28,D$87*$G$134)))))))</f>
        <v>0</v>
      </c>
      <c r="E190" s="328">
        <f t="shared" si="74"/>
        <v>0</v>
      </c>
      <c r="F190" s="328">
        <f t="shared" si="74"/>
        <v>0</v>
      </c>
      <c r="G190" s="328">
        <f t="shared" si="74"/>
        <v>0</v>
      </c>
      <c r="H190" s="328">
        <f t="shared" si="74"/>
        <v>0</v>
      </c>
      <c r="I190" s="328">
        <f t="shared" si="74"/>
        <v>0</v>
      </c>
      <c r="J190" s="328">
        <f t="shared" si="74"/>
        <v>0</v>
      </c>
      <c r="K190" s="328">
        <f t="shared" si="74"/>
        <v>0</v>
      </c>
      <c r="L190" s="328">
        <f t="shared" si="74"/>
        <v>0</v>
      </c>
      <c r="M190" s="328">
        <f t="shared" si="74"/>
        <v>0</v>
      </c>
      <c r="N190" s="328">
        <f t="shared" si="74"/>
        <v>0</v>
      </c>
    </row>
    <row r="191" spans="1:40" ht="21.95" customHeight="1" x14ac:dyDescent="0.25">
      <c r="A191" s="300"/>
      <c r="B191" s="300" t="s">
        <v>39</v>
      </c>
      <c r="C191" s="328">
        <f>IF(C$171&lt;=$E$23,C$87*$H$129,IF(C$171&lt;=$E$24,C$87*$H$130,IF(C$171&lt;=$E$25,C$87*$H$131,IF(C$171&lt;=$E$26,C$87*$H$132,IF(C$171&lt;=$E$27,C$87*$H$133,IF(C$171&lt;=$E$28,C$87*$H$134,IF(C$171&gt;$E$28,C$87*$H$134)))))))</f>
        <v>0</v>
      </c>
      <c r="D191" s="328">
        <f t="shared" ref="D191:N191" si="75">IF(D$171&lt;=$E$23,D$87*$H$129,IF(D$171&lt;=$E$24,D$87*$H$130,IF(D$171&lt;=$E$25,D$87*$H$131,IF(D$171&lt;=$E$26,D$87*$H$132,IF(D$171&lt;=$E$27,D$87*$H$133,IF(D$171&lt;=$E$28,D$87*$H$134,IF(D$171&gt;$E$28,D$87*$H$134)))))))</f>
        <v>0</v>
      </c>
      <c r="E191" s="328">
        <f t="shared" si="75"/>
        <v>0</v>
      </c>
      <c r="F191" s="328">
        <f t="shared" si="75"/>
        <v>0</v>
      </c>
      <c r="G191" s="328">
        <f t="shared" si="75"/>
        <v>0</v>
      </c>
      <c r="H191" s="328">
        <f t="shared" si="75"/>
        <v>0</v>
      </c>
      <c r="I191" s="328">
        <f t="shared" si="75"/>
        <v>0</v>
      </c>
      <c r="J191" s="328">
        <f t="shared" si="75"/>
        <v>0</v>
      </c>
      <c r="K191" s="328">
        <f t="shared" si="75"/>
        <v>0</v>
      </c>
      <c r="L191" s="328">
        <f t="shared" si="75"/>
        <v>0</v>
      </c>
      <c r="M191" s="328">
        <f t="shared" si="75"/>
        <v>0</v>
      </c>
      <c r="N191" s="328">
        <f t="shared" si="75"/>
        <v>0</v>
      </c>
    </row>
    <row r="192" spans="1:40" ht="21.95" customHeight="1" x14ac:dyDescent="0.25">
      <c r="A192" s="300"/>
      <c r="B192" s="324" t="s">
        <v>44</v>
      </c>
      <c r="C192" s="329">
        <f>IF(C$171&lt;=$E$23,C$87*$I$129,IF(C$171&lt;=$E$24,C$87*$I$130,IF(C$171&lt;=$E$25,C$87*$I$131,IF(C$171&lt;=$E$26,C$87*$I$132,IF(C$171&lt;=$E$27,C$87*$I$133,IF(C$171&lt;=$E$28,C$87*$I$134,IF(C$171&gt;$E$28,C$87*$I$134)))))))</f>
        <v>0</v>
      </c>
      <c r="D192" s="329">
        <f t="shared" ref="D192:N192" si="76">IF(D$171&lt;=$E$23,D$87*$I$129,IF(D$171&lt;=$E$24,D$87*$I$130,IF(D$171&lt;=$E$25,D$87*$I$131,IF(D$171&lt;=$E$26,D$87*$I$132,IF(D$171&lt;=$E$27,D$87*$I$133,IF(D$171&lt;=$E$28,D$87*$I$134,IF(D$171&gt;$E$28,D$87*$I$134)))))))</f>
        <v>0</v>
      </c>
      <c r="E192" s="329">
        <f t="shared" si="76"/>
        <v>0</v>
      </c>
      <c r="F192" s="329">
        <f t="shared" si="76"/>
        <v>0</v>
      </c>
      <c r="G192" s="329">
        <f t="shared" si="76"/>
        <v>0</v>
      </c>
      <c r="H192" s="329">
        <f t="shared" si="76"/>
        <v>0</v>
      </c>
      <c r="I192" s="329">
        <f t="shared" si="76"/>
        <v>0</v>
      </c>
      <c r="J192" s="329">
        <f t="shared" si="76"/>
        <v>0</v>
      </c>
      <c r="K192" s="329">
        <f t="shared" si="76"/>
        <v>0</v>
      </c>
      <c r="L192" s="329">
        <f t="shared" si="76"/>
        <v>0</v>
      </c>
      <c r="M192" s="329">
        <f t="shared" si="76"/>
        <v>0</v>
      </c>
      <c r="N192" s="329">
        <f t="shared" si="76"/>
        <v>0</v>
      </c>
    </row>
    <row r="193" spans="1:22" ht="21.95" customHeight="1" x14ac:dyDescent="0.25">
      <c r="A193" s="300"/>
      <c r="B193" s="332" t="s">
        <v>83</v>
      </c>
      <c r="C193" s="333">
        <f>SUM(C186:C192)</f>
        <v>0</v>
      </c>
      <c r="D193" s="333">
        <f t="shared" ref="D193:N193" si="77">SUM(D186:D192)</f>
        <v>0</v>
      </c>
      <c r="E193" s="333">
        <f t="shared" si="77"/>
        <v>0</v>
      </c>
      <c r="F193" s="333">
        <f t="shared" si="77"/>
        <v>0</v>
      </c>
      <c r="G193" s="333">
        <f t="shared" si="77"/>
        <v>0</v>
      </c>
      <c r="H193" s="333">
        <f t="shared" si="77"/>
        <v>0</v>
      </c>
      <c r="I193" s="333">
        <f t="shared" si="77"/>
        <v>0</v>
      </c>
      <c r="J193" s="333">
        <f t="shared" si="77"/>
        <v>0</v>
      </c>
      <c r="K193" s="333">
        <f t="shared" si="77"/>
        <v>0</v>
      </c>
      <c r="L193" s="333">
        <f t="shared" si="77"/>
        <v>0</v>
      </c>
      <c r="M193" s="333">
        <f t="shared" si="77"/>
        <v>0</v>
      </c>
      <c r="N193" s="333">
        <f t="shared" si="77"/>
        <v>0</v>
      </c>
    </row>
    <row r="194" spans="1:22" ht="21.95" customHeight="1" x14ac:dyDescent="0.25">
      <c r="A194" s="300"/>
      <c r="B194" s="300"/>
      <c r="C194" s="300"/>
      <c r="D194" s="300"/>
      <c r="E194" s="300"/>
      <c r="F194" s="300"/>
      <c r="G194" s="300"/>
      <c r="H194" s="300"/>
      <c r="I194" s="300"/>
      <c r="J194" s="300"/>
      <c r="K194" s="300"/>
      <c r="L194" s="300"/>
      <c r="M194" s="300"/>
      <c r="N194" s="300"/>
    </row>
    <row r="195" spans="1:22" ht="21.95" customHeight="1" x14ac:dyDescent="0.25">
      <c r="A195" s="300"/>
      <c r="B195" s="322" t="s">
        <v>61</v>
      </c>
      <c r="C195" s="322" t="s">
        <v>65</v>
      </c>
      <c r="D195" s="322" t="s">
        <v>66</v>
      </c>
      <c r="E195" s="322" t="s">
        <v>67</v>
      </c>
      <c r="F195" s="322" t="s">
        <v>68</v>
      </c>
      <c r="G195" s="322" t="s">
        <v>69</v>
      </c>
      <c r="H195" s="322" t="s">
        <v>70</v>
      </c>
      <c r="I195" s="322" t="s">
        <v>71</v>
      </c>
      <c r="J195" s="322" t="s">
        <v>72</v>
      </c>
      <c r="K195" s="322" t="s">
        <v>73</v>
      </c>
      <c r="L195" s="322" t="s">
        <v>74</v>
      </c>
      <c r="M195" s="322" t="s">
        <v>75</v>
      </c>
      <c r="N195" s="322" t="s">
        <v>76</v>
      </c>
    </row>
    <row r="196" spans="1:22" ht="21.95" customHeight="1" x14ac:dyDescent="0.25">
      <c r="A196" s="300"/>
      <c r="B196" s="300" t="s">
        <v>41</v>
      </c>
      <c r="C196" s="328">
        <f>IF(C$235&gt;$C$236,C258,IF(C$172&lt;=$E$33,C$94*$C$140,IF(C$172&lt;=$E$34,C$94*$C$141,IF(C$172&lt;=$E$35,C$94*$C$142,IF(C$172&lt;=$E$36,C$94*$C$143,IF(C$172&lt;=$E$37,C$94*$C$144,IF(C$172&lt;=$E$38,C$94*$C$145,IF(C$172&gt;$E$38,C$94*$C$145))))))))</f>
        <v>0</v>
      </c>
      <c r="D196" s="328">
        <f t="shared" ref="D196:N196" si="78">IF(D$235&gt;$C$236,D258,IF(D$172&lt;=$E$33,D$94*$C$140,IF(D$172&lt;=$E$34,D$94*$C$141,IF(D$172&lt;=$E$35,D$94*$C$142,IF(D$172&lt;=$E$36,D$94*$C$143,IF(D$172&lt;=$E$37,D$94*$C$144,IF(D$172&lt;=$E$38,D$94*$C$145,IF(D$172&gt;$E$38,D$94*$C$145))))))))</f>
        <v>0</v>
      </c>
      <c r="E196" s="328">
        <f t="shared" si="78"/>
        <v>0</v>
      </c>
      <c r="F196" s="328">
        <f t="shared" si="78"/>
        <v>0</v>
      </c>
      <c r="G196" s="328">
        <f t="shared" si="78"/>
        <v>0</v>
      </c>
      <c r="H196" s="328">
        <f t="shared" si="78"/>
        <v>0</v>
      </c>
      <c r="I196" s="328">
        <f t="shared" si="78"/>
        <v>0</v>
      </c>
      <c r="J196" s="328">
        <f t="shared" si="78"/>
        <v>0</v>
      </c>
      <c r="K196" s="328">
        <f t="shared" si="78"/>
        <v>0</v>
      </c>
      <c r="L196" s="328">
        <f t="shared" si="78"/>
        <v>0</v>
      </c>
      <c r="M196" s="328">
        <f t="shared" si="78"/>
        <v>0</v>
      </c>
      <c r="N196" s="328">
        <f t="shared" si="78"/>
        <v>0</v>
      </c>
      <c r="R196" s="342">
        <f t="shared" ref="R196:R201" si="79">IFERROR(I196/$I$90,0)</f>
        <v>0</v>
      </c>
      <c r="S196" s="95">
        <v>1987.86</v>
      </c>
      <c r="T196" s="342">
        <f>IFERROR(S196/$I$90,0)</f>
        <v>0</v>
      </c>
      <c r="U196" s="342">
        <v>5.6433788596062951E-3</v>
      </c>
      <c r="V196" s="343">
        <f>U196-R196</f>
        <v>5.6433788596062951E-3</v>
      </c>
    </row>
    <row r="197" spans="1:22" ht="21.95" customHeight="1" x14ac:dyDescent="0.25">
      <c r="A197" s="300"/>
      <c r="B197" s="300" t="s">
        <v>42</v>
      </c>
      <c r="C197" s="328">
        <f>IF(C$235&gt;$C$236,C259,IF(C$172&lt;=$E$33,C$94*$D$140,IF(C$172&lt;=$E$34,C$94*$D$141,IF(C$172&lt;=$E$35,C$94*$D$142,IF(C$172&lt;=$E$36,C$94*$D$143,IF(C$172&lt;=$E$37,C$94*$D$144,IF(C$172&lt;=$E$38,C$94*$D$145,IF(C$172&gt;$E$38,C$94*$D$145))))))))</f>
        <v>0</v>
      </c>
      <c r="D197" s="328">
        <f t="shared" ref="D197:N197" si="80">IF(D$235&gt;$C$236,D259,IF(D$172&lt;=$E$33,D$94*$D$140,IF(D$172&lt;=$E$34,D$94*$D$141,IF(D$172&lt;=$E$35,D$94*$D$142,IF(D$172&lt;=$E$36,D$94*$D$143,IF(D$172&lt;=$E$37,D$94*$D$144,IF(D$172&lt;=$E$38,D$94*$D$145,IF(D$172&gt;$E$38,D$94*$D$145))))))))</f>
        <v>0</v>
      </c>
      <c r="E197" s="328">
        <f t="shared" si="80"/>
        <v>0</v>
      </c>
      <c r="F197" s="328">
        <f t="shared" si="80"/>
        <v>0</v>
      </c>
      <c r="G197" s="328">
        <f t="shared" si="80"/>
        <v>0</v>
      </c>
      <c r="H197" s="328">
        <f t="shared" si="80"/>
        <v>0</v>
      </c>
      <c r="I197" s="328">
        <f t="shared" si="80"/>
        <v>0</v>
      </c>
      <c r="J197" s="328">
        <f t="shared" si="80"/>
        <v>0</v>
      </c>
      <c r="K197" s="328">
        <f t="shared" si="80"/>
        <v>0</v>
      </c>
      <c r="L197" s="328">
        <f t="shared" si="80"/>
        <v>0</v>
      </c>
      <c r="M197" s="328">
        <f t="shared" si="80"/>
        <v>0</v>
      </c>
      <c r="N197" s="328">
        <f t="shared" si="80"/>
        <v>0</v>
      </c>
      <c r="R197" s="342">
        <f t="shared" si="79"/>
        <v>0</v>
      </c>
      <c r="S197" s="95">
        <v>9182.2000000000007</v>
      </c>
      <c r="T197" s="342">
        <f t="shared" ref="T197:T201" si="81">IFERROR(S197/$I$90,0)</f>
        <v>0</v>
      </c>
      <c r="U197" s="342">
        <v>2.6067546690751325E-2</v>
      </c>
      <c r="V197" s="343">
        <f t="shared" ref="V197:V201" si="82">U197-R197</f>
        <v>2.6067546690751325E-2</v>
      </c>
    </row>
    <row r="198" spans="1:22" ht="21.95" customHeight="1" x14ac:dyDescent="0.25">
      <c r="A198" s="300"/>
      <c r="B198" s="300" t="s">
        <v>45</v>
      </c>
      <c r="C198" s="328">
        <f>IF(C$235&gt;$C$236,C260,IF(C$172&lt;=$E$33,C$94*$E$140,IF(C$172&lt;=$E$34,C$94*$E$141,IF(C$172&lt;=$E$35,C$94*$E$142,IF(C$172&lt;=$E$36,C$94*$E$143,IF(C$172&lt;=$E$37,C$94*$E$144,IF(C$172&lt;=$E$38,C$94*$E$145,IF(C$172&gt;$E$38,C$94*$E$145))))))))</f>
        <v>0</v>
      </c>
      <c r="D198" s="328">
        <f t="shared" ref="D198:N198" si="83">IF(D$235&gt;$C$236,D260,IF(D$172&lt;=$E$33,D$94*$E$140,IF(D$172&lt;=$E$34,D$94*$E$141,IF(D$172&lt;=$E$35,D$94*$E$142,IF(D$172&lt;=$E$36,D$94*$E$143,IF(D$172&lt;=$E$37,D$94*$E$144,IF(D$172&lt;=$E$38,D$94*$E$145,IF(D$172&gt;$E$38,D$94*$E$145))))))))</f>
        <v>0</v>
      </c>
      <c r="E198" s="328">
        <f t="shared" si="83"/>
        <v>0</v>
      </c>
      <c r="F198" s="328">
        <f t="shared" si="83"/>
        <v>0</v>
      </c>
      <c r="G198" s="328">
        <f t="shared" si="83"/>
        <v>0</v>
      </c>
      <c r="H198" s="328">
        <f t="shared" si="83"/>
        <v>0</v>
      </c>
      <c r="I198" s="328">
        <f t="shared" si="83"/>
        <v>0</v>
      </c>
      <c r="J198" s="328">
        <f t="shared" si="83"/>
        <v>0</v>
      </c>
      <c r="K198" s="328">
        <f t="shared" si="83"/>
        <v>0</v>
      </c>
      <c r="L198" s="328">
        <f t="shared" si="83"/>
        <v>0</v>
      </c>
      <c r="M198" s="328">
        <f>IF(M$235&gt;$C$236,M260,IF(M$172&lt;=$E$33,M$94*$E$140,IF(M$172&lt;=$E$34,M$94*$E$141,IF(M$172&lt;=$E$35,M$94*$E$142,IF(M$172&lt;=$E$36,M$94*$E$143,IF(M$172&lt;=$E$37,M$94*$E$144,IF(M$172&lt;=$E$38,M$94*$E$145,IF(M$172&gt;$E$38,M$94*$E$145))))))))</f>
        <v>0</v>
      </c>
      <c r="N198" s="328">
        <f t="shared" si="83"/>
        <v>0</v>
      </c>
      <c r="R198" s="342">
        <f t="shared" si="79"/>
        <v>0</v>
      </c>
      <c r="S198" s="95">
        <v>17612.32</v>
      </c>
      <c r="T198" s="342">
        <f t="shared" si="81"/>
        <v>0</v>
      </c>
      <c r="U198" s="342">
        <v>4.9999997161078315E-2</v>
      </c>
      <c r="V198" s="343">
        <f t="shared" si="82"/>
        <v>4.9999997161078315E-2</v>
      </c>
    </row>
    <row r="199" spans="1:22" ht="21.95" customHeight="1" x14ac:dyDescent="0.25">
      <c r="A199" s="300"/>
      <c r="B199" s="300" t="s">
        <v>124</v>
      </c>
      <c r="C199" s="328">
        <f>IF(C$235&gt;$C$236,C261,IF(C$172&lt;=$E$33,C$94*$F$140,IF(C$172&lt;=$E$34,C$94*$F$141,IF(C$172&lt;=$E$35,C$94*$F$142,IF(C$172&lt;=$E$36,C$94*$F$143,IF(C$172&lt;=$E$37,C$94*$F$144,IF(C$172&lt;=$E$38,C$94*$F$145,IF(C$172&gt;$E$38,C$94*$F$145))))))))</f>
        <v>0</v>
      </c>
      <c r="D199" s="328">
        <f t="shared" ref="D199:N199" si="84">IF(D$235&gt;$C$236,D261,IF(D$172&lt;=$E$33,D$94*$F$140,IF(D$172&lt;=$E$34,D$94*$F$141,IF(D$172&lt;=$E$35,D$94*$F$142,IF(D$172&lt;=$E$36,D$94*$F$143,IF(D$172&lt;=$E$37,D$94*$F$144,IF(D$172&lt;=$E$38,D$94*$F$145,IF(D$172&gt;$E$38,D$94*$F$145))))))))</f>
        <v>0</v>
      </c>
      <c r="E199" s="328">
        <f t="shared" si="84"/>
        <v>0</v>
      </c>
      <c r="F199" s="328">
        <f t="shared" si="84"/>
        <v>0</v>
      </c>
      <c r="G199" s="328">
        <f t="shared" si="84"/>
        <v>0</v>
      </c>
      <c r="H199" s="328">
        <f t="shared" si="84"/>
        <v>0</v>
      </c>
      <c r="I199" s="328">
        <f t="shared" si="84"/>
        <v>0</v>
      </c>
      <c r="J199" s="328">
        <f t="shared" si="84"/>
        <v>0</v>
      </c>
      <c r="K199" s="328">
        <f t="shared" si="84"/>
        <v>0</v>
      </c>
      <c r="L199" s="328">
        <f t="shared" si="84"/>
        <v>0</v>
      </c>
      <c r="M199" s="328">
        <f t="shared" si="84"/>
        <v>0</v>
      </c>
      <c r="N199" s="328">
        <f t="shared" si="84"/>
        <v>0</v>
      </c>
      <c r="R199" s="342">
        <f t="shared" si="79"/>
        <v>0</v>
      </c>
      <c r="S199" s="95">
        <v>18355.740000000002</v>
      </c>
      <c r="T199" s="342">
        <f t="shared" si="81"/>
        <v>0</v>
      </c>
      <c r="U199" s="342">
        <v>5.2110508319715504E-2</v>
      </c>
      <c r="V199" s="343">
        <f t="shared" si="82"/>
        <v>5.2110508319715504E-2</v>
      </c>
    </row>
    <row r="200" spans="1:22" ht="21.95" customHeight="1" x14ac:dyDescent="0.25">
      <c r="A200" s="300"/>
      <c r="B200" s="300" t="s">
        <v>38</v>
      </c>
      <c r="C200" s="328">
        <f>IF(C$235&gt;$C$236,C262,IF(C$172&lt;=$E$33,C$94*$G$140,IF(C$172&lt;=$E$34,C$94*$G$141,IF(C$172&lt;=$E$35,C$94*$G$142,IF(C$172&lt;=$E$36,C$94*$G$143,IF(C$172&lt;=$E$37,C$94*$G$144,IF(C$172&lt;=$E$38,C$94*$G$145,IF(C$172&gt;$E$38,C$94*$G$145))))))))</f>
        <v>0</v>
      </c>
      <c r="D200" s="328">
        <f t="shared" ref="D200:N200" si="85">IF(D$235&gt;$C$236,D262,IF(D$172&lt;=$E$33,D$94*$G$140,IF(D$172&lt;=$E$34,D$94*$G$141,IF(D$172&lt;=$E$35,D$94*$G$142,IF(D$172&lt;=$E$36,D$94*$G$143,IF(D$172&lt;=$E$37,D$94*$G$144,IF(D$172&lt;=$E$38,D$94*$G$145,IF(D$172&gt;$E$38,D$94*$G$145))))))))</f>
        <v>0</v>
      </c>
      <c r="E200" s="328">
        <f t="shared" si="85"/>
        <v>0</v>
      </c>
      <c r="F200" s="328">
        <f t="shared" si="85"/>
        <v>0</v>
      </c>
      <c r="G200" s="328">
        <f t="shared" si="85"/>
        <v>0</v>
      </c>
      <c r="H200" s="328">
        <f t="shared" si="85"/>
        <v>0</v>
      </c>
      <c r="I200" s="328">
        <f t="shared" si="85"/>
        <v>0</v>
      </c>
      <c r="J200" s="328">
        <f t="shared" si="85"/>
        <v>0</v>
      </c>
      <c r="K200" s="328">
        <f t="shared" si="85"/>
        <v>0</v>
      </c>
      <c r="L200" s="328">
        <f t="shared" si="85"/>
        <v>0</v>
      </c>
      <c r="M200" s="328">
        <f t="shared" si="85"/>
        <v>0</v>
      </c>
      <c r="N200" s="328">
        <f t="shared" si="85"/>
        <v>0</v>
      </c>
      <c r="R200" s="342">
        <f t="shared" si="79"/>
        <v>0</v>
      </c>
      <c r="S200" s="95">
        <v>8196.41</v>
      </c>
      <c r="T200" s="342">
        <f t="shared" si="81"/>
        <v>0</v>
      </c>
      <c r="U200" s="342">
        <v>2.3268966083459415E-2</v>
      </c>
      <c r="V200" s="343">
        <f t="shared" si="82"/>
        <v>2.3268966083459415E-2</v>
      </c>
    </row>
    <row r="201" spans="1:22" ht="21.95" customHeight="1" x14ac:dyDescent="0.25">
      <c r="A201" s="300"/>
      <c r="B201" s="324" t="s">
        <v>39</v>
      </c>
      <c r="C201" s="328">
        <f>IF(C$235&gt;$C$236,C263,IF(C$172&lt;=$E$33,C$94*$H$140,IF(C$172&lt;=$E$34,C$94*$H$141,IF(C$172&lt;=$E$35,C$94*$H$142,IF(C$172&lt;=$E$36,C$94*$H$143,IF(C$172&lt;=$E$37,C$94*$H$144,IF(C$172&lt;=$E$38,C$94*$H$145,IF(C$172&gt;$E$38,C$94*$H$145))))))))</f>
        <v>0</v>
      </c>
      <c r="D201" s="328">
        <f t="shared" ref="D201:N201" si="86">IF(D$235&gt;$C$236,D263,IF(D$172&lt;=$E$33,D$94*$H$140,IF(D$172&lt;=$E$34,D$94*$H$141,IF(D$172&lt;=$E$35,D$94*$H$142,IF(D$172&lt;=$E$36,D$94*$H$143,IF(D$172&lt;=$E$37,D$94*$H$144,IF(D$172&lt;=$E$38,D$94*$H$145,IF(D$172&gt;$E$38,D$94*$H$145))))))))</f>
        <v>0</v>
      </c>
      <c r="E201" s="328">
        <f t="shared" si="86"/>
        <v>0</v>
      </c>
      <c r="F201" s="328">
        <f t="shared" si="86"/>
        <v>0</v>
      </c>
      <c r="G201" s="328">
        <f t="shared" si="86"/>
        <v>0</v>
      </c>
      <c r="H201" s="328">
        <f t="shared" si="86"/>
        <v>0</v>
      </c>
      <c r="I201" s="328">
        <f t="shared" si="86"/>
        <v>0</v>
      </c>
      <c r="J201" s="328">
        <f t="shared" si="86"/>
        <v>0</v>
      </c>
      <c r="K201" s="328">
        <f t="shared" si="86"/>
        <v>0</v>
      </c>
      <c r="L201" s="328">
        <f t="shared" si="86"/>
        <v>0</v>
      </c>
      <c r="M201" s="328">
        <f t="shared" si="86"/>
        <v>0</v>
      </c>
      <c r="N201" s="328">
        <f t="shared" si="86"/>
        <v>0</v>
      </c>
      <c r="R201" s="342">
        <f t="shared" si="79"/>
        <v>0</v>
      </c>
      <c r="S201" s="95">
        <v>18931.32</v>
      </c>
      <c r="T201" s="342">
        <f t="shared" si="81"/>
        <v>0</v>
      </c>
      <c r="U201" s="342">
        <v>5.3744534862838353E-2</v>
      </c>
      <c r="V201" s="343">
        <f t="shared" si="82"/>
        <v>5.3744534862838353E-2</v>
      </c>
    </row>
    <row r="202" spans="1:22" ht="21.95" customHeight="1" x14ac:dyDescent="0.25">
      <c r="A202" s="300"/>
      <c r="B202" s="334" t="s">
        <v>83</v>
      </c>
      <c r="C202" s="335">
        <f>SUM(C196:C201)</f>
        <v>0</v>
      </c>
      <c r="D202" s="335">
        <f t="shared" ref="D202:N202" si="87">SUM(D196:D201)</f>
        <v>0</v>
      </c>
      <c r="E202" s="335">
        <f t="shared" si="87"/>
        <v>0</v>
      </c>
      <c r="F202" s="335">
        <f t="shared" si="87"/>
        <v>0</v>
      </c>
      <c r="G202" s="335">
        <f t="shared" si="87"/>
        <v>0</v>
      </c>
      <c r="H202" s="335">
        <f t="shared" si="87"/>
        <v>0</v>
      </c>
      <c r="I202" s="335">
        <f t="shared" si="87"/>
        <v>0</v>
      </c>
      <c r="J202" s="335">
        <f t="shared" si="87"/>
        <v>0</v>
      </c>
      <c r="K202" s="335">
        <f t="shared" si="87"/>
        <v>0</v>
      </c>
      <c r="L202" s="335">
        <f t="shared" si="87"/>
        <v>0</v>
      </c>
      <c r="M202" s="335">
        <f>SUM(M196:M201)</f>
        <v>0</v>
      </c>
      <c r="N202" s="335">
        <f t="shared" si="87"/>
        <v>0</v>
      </c>
      <c r="R202" s="50"/>
      <c r="S202" s="335">
        <f>SUM(S196:S201)</f>
        <v>74265.850000000006</v>
      </c>
    </row>
    <row r="203" spans="1:22" ht="21.95" customHeight="1" x14ac:dyDescent="0.25">
      <c r="A203" s="300"/>
      <c r="B203" s="300"/>
      <c r="C203" s="300"/>
      <c r="D203" s="300"/>
      <c r="E203" s="300"/>
      <c r="F203" s="300"/>
      <c r="G203" s="300"/>
      <c r="H203" s="300"/>
      <c r="I203" s="329"/>
      <c r="J203" s="300"/>
      <c r="K203" s="300"/>
      <c r="L203" s="300"/>
      <c r="M203" s="300"/>
      <c r="N203" s="300"/>
      <c r="P203" s="50"/>
    </row>
    <row r="204" spans="1:22" ht="21.95" customHeight="1" x14ac:dyDescent="0.25">
      <c r="A204" s="300"/>
      <c r="B204" s="322" t="s">
        <v>62</v>
      </c>
      <c r="C204" s="322" t="s">
        <v>65</v>
      </c>
      <c r="D204" s="322" t="s">
        <v>66</v>
      </c>
      <c r="E204" s="322" t="s">
        <v>67</v>
      </c>
      <c r="F204" s="322" t="s">
        <v>68</v>
      </c>
      <c r="G204" s="322" t="s">
        <v>69</v>
      </c>
      <c r="H204" s="322" t="s">
        <v>70</v>
      </c>
      <c r="I204" s="322" t="s">
        <v>71</v>
      </c>
      <c r="J204" s="322" t="s">
        <v>72</v>
      </c>
      <c r="K204" s="322" t="s">
        <v>73</v>
      </c>
      <c r="L204" s="322" t="s">
        <v>74</v>
      </c>
      <c r="M204" s="322" t="s">
        <v>75</v>
      </c>
      <c r="N204" s="322" t="s">
        <v>76</v>
      </c>
    </row>
    <row r="205" spans="1:22" ht="21.95" customHeight="1" x14ac:dyDescent="0.25">
      <c r="A205" s="300"/>
      <c r="B205" s="300" t="s">
        <v>41</v>
      </c>
      <c r="C205" s="328">
        <f>IF(C$173&lt;=$E$43,C$101*$C$151,IF(C$173&lt;=$E$44,C$101*$C$152,IF(C$173&lt;=$E$45,C$101*$C$153,IF(C$173&lt;=$E$46,C$101*$C$154,IF(C$173&lt;=$E$47,C$101*$C$155,IF(C$173&lt;=$E$48,C$101*$C$156,IF(C$173&gt;$E$48,C$101*$C$156)))))))</f>
        <v>0</v>
      </c>
      <c r="D205" s="328">
        <f t="shared" ref="D205:N205" si="88">IF(D$173&lt;=$E$43,D$101*$C$151,IF(D$173&lt;=$E$44,D$101*$C$152,IF(D$173&lt;=$E$45,D$101*$C$153,IF(D$173&lt;=$E$46,D$101*$C$154,IF(D$173&lt;=$E$47,D$101*$C$155,IF(D$173&lt;=$E$48,D$101*$C$156,IF(D$173&gt;$E$48,D$101*$C$156)))))))</f>
        <v>0</v>
      </c>
      <c r="E205" s="328">
        <f t="shared" si="88"/>
        <v>0</v>
      </c>
      <c r="F205" s="328">
        <f t="shared" si="88"/>
        <v>0</v>
      </c>
      <c r="G205" s="328">
        <f t="shared" si="88"/>
        <v>0</v>
      </c>
      <c r="H205" s="328">
        <f t="shared" si="88"/>
        <v>0</v>
      </c>
      <c r="I205" s="328">
        <f t="shared" si="88"/>
        <v>0</v>
      </c>
      <c r="J205" s="328">
        <f t="shared" si="88"/>
        <v>0</v>
      </c>
      <c r="K205" s="328">
        <f t="shared" si="88"/>
        <v>0</v>
      </c>
      <c r="L205" s="328">
        <f t="shared" si="88"/>
        <v>0</v>
      </c>
      <c r="M205" s="328">
        <f t="shared" si="88"/>
        <v>0</v>
      </c>
      <c r="N205" s="328">
        <f t="shared" si="88"/>
        <v>0</v>
      </c>
    </row>
    <row r="206" spans="1:22" ht="21.95" customHeight="1" x14ac:dyDescent="0.25">
      <c r="A206" s="300"/>
      <c r="B206" s="300" t="s">
        <v>42</v>
      </c>
      <c r="C206" s="328">
        <f>IF(C$173&lt;=$E$43,C$101*$D$151,IF(C$173&lt;=$E$44,C$101*$D$152,IF(C$173&lt;=$E$45,C$101*$D$153,IF(C$173&lt;=$E$46,C$101*$D$154,IF(C$173&lt;=$E$47,C$101*$D$155,IF(C$173&lt;=$E$48,C$101*$D$156,IF(C$173&gt;$E$48,C$101*$D$156)))))))</f>
        <v>0</v>
      </c>
      <c r="D206" s="328">
        <f t="shared" ref="D206:N206" si="89">IF(D$173&lt;=$E$43,D$101*$D$151,IF(D$173&lt;=$E$44,D$101*$D$152,IF(D$173&lt;=$E$45,D$101*$D$153,IF(D$173&lt;=$E$46,D$101*$D$154,IF(D$173&lt;=$E$47,D$101*$D$155,IF(D$173&lt;=$E$48,D$101*$D$156,IF(D$173&gt;$E$48,D$101*$D$156)))))))</f>
        <v>0</v>
      </c>
      <c r="E206" s="328">
        <f t="shared" si="89"/>
        <v>0</v>
      </c>
      <c r="F206" s="328">
        <f t="shared" si="89"/>
        <v>0</v>
      </c>
      <c r="G206" s="328">
        <f t="shared" si="89"/>
        <v>0</v>
      </c>
      <c r="H206" s="328">
        <f t="shared" si="89"/>
        <v>0</v>
      </c>
      <c r="I206" s="328">
        <f t="shared" si="89"/>
        <v>0</v>
      </c>
      <c r="J206" s="328">
        <f t="shared" si="89"/>
        <v>0</v>
      </c>
      <c r="K206" s="328">
        <f t="shared" si="89"/>
        <v>0</v>
      </c>
      <c r="L206" s="328">
        <f t="shared" si="89"/>
        <v>0</v>
      </c>
      <c r="M206" s="328">
        <f t="shared" si="89"/>
        <v>0</v>
      </c>
      <c r="N206" s="328">
        <f t="shared" si="89"/>
        <v>0</v>
      </c>
    </row>
    <row r="207" spans="1:22" ht="21.95" customHeight="1" x14ac:dyDescent="0.25">
      <c r="A207" s="300"/>
      <c r="B207" s="300" t="s">
        <v>45</v>
      </c>
      <c r="C207" s="571">
        <f>IF(C$173&lt;=$E$43,C$101*$E$151,IF(C$173&lt;=$E$44,C$101*$E$152,IF(C$173&lt;=$E$45,C$101*$E$153,IF(C$173&lt;=$E$46,C$101*$E$154,IF(C$173&lt;=$E$47,C$101*$E$155,IF(C$173&gt;$D$48,0))))))</f>
        <v>0</v>
      </c>
      <c r="D207" s="571">
        <f t="shared" ref="D207:N207" si="90">IF(D$173&lt;=$E$43,D$101*$E$151,IF(D$173&lt;=$E$44,D$101*$E$152,IF(D$173&lt;=$E$45,D$101*$E$153,IF(D$173&lt;=$E$46,D$101*$E$154,IF(D$173&lt;=$E$47,D$101*$E$155,IF(D$173&gt;$D$48,0))))))</f>
        <v>0</v>
      </c>
      <c r="E207" s="571">
        <f t="shared" si="90"/>
        <v>0</v>
      </c>
      <c r="F207" s="571">
        <f t="shared" si="90"/>
        <v>0</v>
      </c>
      <c r="G207" s="571">
        <f t="shared" si="90"/>
        <v>0</v>
      </c>
      <c r="H207" s="571">
        <f t="shared" si="90"/>
        <v>0</v>
      </c>
      <c r="I207" s="571">
        <f t="shared" si="90"/>
        <v>0</v>
      </c>
      <c r="J207" s="571">
        <f t="shared" si="90"/>
        <v>0</v>
      </c>
      <c r="K207" s="571">
        <f t="shared" si="90"/>
        <v>0</v>
      </c>
      <c r="L207" s="571">
        <f t="shared" si="90"/>
        <v>0</v>
      </c>
      <c r="M207" s="571">
        <f t="shared" si="90"/>
        <v>0</v>
      </c>
      <c r="N207" s="571">
        <f t="shared" si="90"/>
        <v>0</v>
      </c>
    </row>
    <row r="208" spans="1:22" ht="21.95" customHeight="1" x14ac:dyDescent="0.25">
      <c r="A208" s="300"/>
      <c r="B208" s="300" t="s">
        <v>124</v>
      </c>
      <c r="C208" s="328">
        <f>IF(C$173&lt;=$E$43,C$101*$F$151,IF(C$173&lt;=$E$44,C$101*$F$152,IF(C$173&lt;=$E$45,C$101*$F$153,IF(C$173&lt;=$E$46,C$101*$F$154,IF(C$173&lt;=$E$47,C$101*$F$155,IF(C$173&lt;=$E$48,C$101*$F$156,IF(C$173&gt;$E$48,C$101*$F$156)))))))</f>
        <v>0</v>
      </c>
      <c r="D208" s="328">
        <f t="shared" ref="D208:N208" si="91">IF(D$173&lt;=$E$43,D$101*$F$151,IF(D$173&lt;=$E$44,D$101*$F$152,IF(D$173&lt;=$E$45,D$101*$F$153,IF(D$173&lt;=$E$46,D$101*$F$154,IF(D$173&lt;=$E$47,D$101*$F$155,IF(D$173&lt;=$E$48,D$101*$F$156,IF(D$173&gt;$E$48,D$101*$F$156)))))))</f>
        <v>0</v>
      </c>
      <c r="E208" s="328">
        <f t="shared" si="91"/>
        <v>0</v>
      </c>
      <c r="F208" s="328">
        <f t="shared" si="91"/>
        <v>0</v>
      </c>
      <c r="G208" s="328">
        <f t="shared" si="91"/>
        <v>0</v>
      </c>
      <c r="H208" s="328">
        <f t="shared" si="91"/>
        <v>0</v>
      </c>
      <c r="I208" s="328">
        <f t="shared" si="91"/>
        <v>0</v>
      </c>
      <c r="J208" s="328">
        <f t="shared" si="91"/>
        <v>0</v>
      </c>
      <c r="K208" s="328">
        <f t="shared" si="91"/>
        <v>0</v>
      </c>
      <c r="L208" s="328">
        <f t="shared" si="91"/>
        <v>0</v>
      </c>
      <c r="M208" s="328">
        <f t="shared" si="91"/>
        <v>0</v>
      </c>
      <c r="N208" s="328">
        <f t="shared" si="91"/>
        <v>0</v>
      </c>
    </row>
    <row r="209" spans="1:14" ht="21.95" customHeight="1" x14ac:dyDescent="0.25">
      <c r="A209" s="300"/>
      <c r="B209" s="300" t="s">
        <v>38</v>
      </c>
      <c r="C209" s="328">
        <f>IF(C$173&lt;=$E$43,C$101*$G$151,IF(C$173&lt;=$E$44,C$101*$G$152,IF(C$173&lt;=$E$45,C$101*$G$153,IF(C$173&lt;=$E$46,C$101*$G$154,IF(C$173&lt;=$E$47,C$101*$G$155,IF(C$173&lt;=$E$48,C$101*$G$156,IF(C$173&gt;$E$48,C$101*$G$156)))))))</f>
        <v>0</v>
      </c>
      <c r="D209" s="328">
        <f t="shared" ref="D209:N209" si="92">IF(D$173&lt;=$E$43,D$101*$G$151,IF(D$173&lt;=$E$44,D$101*$G$152,IF(D$173&lt;=$E$45,D$101*$G$153,IF(D$173&lt;=$E$46,D$101*$G$154,IF(D$173&lt;=$E$47,D$101*$G$155,IF(D$173&lt;=$E$48,D$101*$G$156,IF(D$173&gt;$E$48,D$101*$G$156)))))))</f>
        <v>0</v>
      </c>
      <c r="E209" s="328">
        <f t="shared" si="92"/>
        <v>0</v>
      </c>
      <c r="F209" s="328">
        <f t="shared" si="92"/>
        <v>0</v>
      </c>
      <c r="G209" s="328">
        <f t="shared" si="92"/>
        <v>0</v>
      </c>
      <c r="H209" s="328">
        <f t="shared" si="92"/>
        <v>0</v>
      </c>
      <c r="I209" s="328">
        <f t="shared" si="92"/>
        <v>0</v>
      </c>
      <c r="J209" s="328">
        <f t="shared" si="92"/>
        <v>0</v>
      </c>
      <c r="K209" s="328">
        <f t="shared" si="92"/>
        <v>0</v>
      </c>
      <c r="L209" s="328">
        <f t="shared" si="92"/>
        <v>0</v>
      </c>
      <c r="M209" s="328">
        <f t="shared" si="92"/>
        <v>0</v>
      </c>
      <c r="N209" s="328">
        <f t="shared" si="92"/>
        <v>0</v>
      </c>
    </row>
    <row r="210" spans="1:14" ht="21.95" customHeight="1" x14ac:dyDescent="0.25">
      <c r="A210" s="300"/>
      <c r="B210" s="324" t="s">
        <v>39</v>
      </c>
      <c r="C210" s="329">
        <f>IF(C$173&lt;=$E$43,C$101*$H$151,IF(C$173&lt;=$E$44,C$101*$H$152,IF(C$173&lt;=$E$45,C$101*$H$153,IF(C$173&lt;=$E$46,C$101*$H$154,IF(C$173&lt;=$E$47,C$101*$H$155,IF(C$173&lt;=$E$48,C$101*$H$156,IF(C$173&gt;$E$48,C$101*$H$156)))))))</f>
        <v>0</v>
      </c>
      <c r="D210" s="329">
        <f t="shared" ref="D210:N210" si="93">IF(D$173&lt;=$E$43,D$101*$H$151,IF(D$173&lt;=$E$44,D$101*$H$152,IF(D$173&lt;=$E$45,D$101*$H$153,IF(D$173&lt;=$E$46,D$101*$H$154,IF(D$173&lt;=$E$47,D$101*$H$155,IF(D$173&lt;=$E$48,D$101*$H$156,IF(D$173&gt;$E$48,D$101*$H$156)))))))</f>
        <v>0</v>
      </c>
      <c r="E210" s="329">
        <f t="shared" si="93"/>
        <v>0</v>
      </c>
      <c r="F210" s="329">
        <f t="shared" si="93"/>
        <v>0</v>
      </c>
      <c r="G210" s="329">
        <f t="shared" si="93"/>
        <v>0</v>
      </c>
      <c r="H210" s="329">
        <f t="shared" si="93"/>
        <v>0</v>
      </c>
      <c r="I210" s="329">
        <f t="shared" si="93"/>
        <v>0</v>
      </c>
      <c r="J210" s="329">
        <f t="shared" si="93"/>
        <v>0</v>
      </c>
      <c r="K210" s="329">
        <f t="shared" si="93"/>
        <v>0</v>
      </c>
      <c r="L210" s="329">
        <f t="shared" si="93"/>
        <v>0</v>
      </c>
      <c r="M210" s="329">
        <f t="shared" si="93"/>
        <v>0</v>
      </c>
      <c r="N210" s="329">
        <f t="shared" si="93"/>
        <v>0</v>
      </c>
    </row>
    <row r="211" spans="1:14" ht="21.95" customHeight="1" x14ac:dyDescent="0.25">
      <c r="A211" s="300"/>
      <c r="B211" s="336" t="s">
        <v>83</v>
      </c>
      <c r="C211" s="337">
        <f>SUM(C205:C210)</f>
        <v>0</v>
      </c>
      <c r="D211" s="337">
        <f t="shared" ref="D211:N211" si="94">SUM(D205:D210)</f>
        <v>0</v>
      </c>
      <c r="E211" s="337">
        <f t="shared" si="94"/>
        <v>0</v>
      </c>
      <c r="F211" s="337">
        <f t="shared" si="94"/>
        <v>0</v>
      </c>
      <c r="G211" s="337">
        <f t="shared" si="94"/>
        <v>0</v>
      </c>
      <c r="H211" s="337">
        <f t="shared" si="94"/>
        <v>0</v>
      </c>
      <c r="I211" s="337">
        <f t="shared" si="94"/>
        <v>0</v>
      </c>
      <c r="J211" s="337">
        <f t="shared" si="94"/>
        <v>0</v>
      </c>
      <c r="K211" s="337">
        <f t="shared" si="94"/>
        <v>0</v>
      </c>
      <c r="L211" s="337">
        <f t="shared" si="94"/>
        <v>0</v>
      </c>
      <c r="M211" s="337">
        <f t="shared" si="94"/>
        <v>0</v>
      </c>
      <c r="N211" s="337">
        <f t="shared" si="94"/>
        <v>0</v>
      </c>
    </row>
    <row r="212" spans="1:14" ht="21.95" customHeight="1" x14ac:dyDescent="0.25">
      <c r="A212" s="300"/>
      <c r="B212" s="300"/>
      <c r="C212" s="300"/>
      <c r="D212" s="300"/>
      <c r="E212" s="300"/>
      <c r="F212" s="300"/>
      <c r="G212" s="300"/>
      <c r="H212" s="300"/>
      <c r="I212" s="300"/>
      <c r="J212" s="300"/>
      <c r="K212" s="300"/>
      <c r="L212" s="300"/>
      <c r="M212" s="300"/>
      <c r="N212" s="300"/>
    </row>
    <row r="213" spans="1:14" ht="21.95" customHeight="1" x14ac:dyDescent="0.25">
      <c r="A213" s="300"/>
      <c r="B213" s="322" t="s">
        <v>63</v>
      </c>
      <c r="C213" s="322" t="s">
        <v>65</v>
      </c>
      <c r="D213" s="322" t="s">
        <v>66</v>
      </c>
      <c r="E213" s="322" t="s">
        <v>67</v>
      </c>
      <c r="F213" s="322" t="s">
        <v>68</v>
      </c>
      <c r="G213" s="322" t="s">
        <v>69</v>
      </c>
      <c r="H213" s="322" t="s">
        <v>70</v>
      </c>
      <c r="I213" s="322" t="s">
        <v>71</v>
      </c>
      <c r="J213" s="322" t="s">
        <v>72</v>
      </c>
      <c r="K213" s="322" t="s">
        <v>73</v>
      </c>
      <c r="L213" s="322" t="s">
        <v>74</v>
      </c>
      <c r="M213" s="322" t="s">
        <v>75</v>
      </c>
      <c r="N213" s="322" t="s">
        <v>76</v>
      </c>
    </row>
    <row r="214" spans="1:14" ht="21.95" customHeight="1" x14ac:dyDescent="0.25">
      <c r="A214" s="300"/>
      <c r="B214" s="300" t="s">
        <v>41</v>
      </c>
      <c r="C214" s="328">
        <f>IF(C$174&lt;=$E$53,C$108*$C$162,IF(C$174&lt;=$E$54,C$108*$C$163,IF(C$174&lt;=$E$55,C$108*$C$164,IF(C$174&lt;=$E$56,C$108*$C$165,IF(C$174&lt;=$E$57,C$108*$C$166,IF(C$174&lt;=$E$58,C$108*$C$167,IF(C$174&gt;$E$58,C$108*$C$167)))))))</f>
        <v>0</v>
      </c>
      <c r="D214" s="328">
        <f t="shared" ref="D214:N214" si="95">IF(D$174&lt;=$E$53,D$108*$C$162,IF(D$174&lt;=$E$54,D$108*$C$163,IF(D$174&lt;=$E$55,D$108*$C$164,IF(D$174&lt;=$E$56,D$108*$C$165,IF(D$174&lt;=$E$57,D$108*$C$166,IF(D$174&lt;=$E$58,D$108*$C$167,IF(D$174&gt;$E$58,D$108*$C$167)))))))</f>
        <v>0</v>
      </c>
      <c r="E214" s="328">
        <f t="shared" si="95"/>
        <v>0</v>
      </c>
      <c r="F214" s="328">
        <f t="shared" si="95"/>
        <v>0</v>
      </c>
      <c r="G214" s="328">
        <f t="shared" si="95"/>
        <v>0</v>
      </c>
      <c r="H214" s="328">
        <f t="shared" si="95"/>
        <v>0</v>
      </c>
      <c r="I214" s="328">
        <f t="shared" si="95"/>
        <v>0</v>
      </c>
      <c r="J214" s="328">
        <f t="shared" si="95"/>
        <v>0</v>
      </c>
      <c r="K214" s="328">
        <f t="shared" si="95"/>
        <v>0</v>
      </c>
      <c r="L214" s="328">
        <f t="shared" si="95"/>
        <v>0</v>
      </c>
      <c r="M214" s="328">
        <f t="shared" si="95"/>
        <v>0</v>
      </c>
      <c r="N214" s="328">
        <f t="shared" si="95"/>
        <v>0</v>
      </c>
    </row>
    <row r="215" spans="1:14" ht="21.95" customHeight="1" x14ac:dyDescent="0.25">
      <c r="A215" s="300"/>
      <c r="B215" s="300" t="s">
        <v>42</v>
      </c>
      <c r="C215" s="328">
        <f>IF(C$174&lt;=$E$53,C$108*$D$162,IF(C$174&lt;=$E$54,C$108*$D$163,IF(C$174&lt;=$E$55,C$108*$D$164,IF(C$174&lt;=$E$56,C$108*$D$165,IF(C$174&lt;=$E$57,C$108*$D$166,IF(C$174&lt;=$E$58,C$108*$D$167,IF(C$174&gt;$E$58,C$108*$D$167)))))))</f>
        <v>0</v>
      </c>
      <c r="D215" s="328">
        <f t="shared" ref="D215:N215" si="96">IF(D$174&lt;=$E$53,D$108*$D$162,IF(D$174&lt;=$E$54,D$108*$D$163,IF(D$174&lt;=$E$55,D$108*$D$164,IF(D$174&lt;=$E$56,D$108*$D$165,IF(D$174&lt;=$E$57,D$108*$D$166,IF(D$174&lt;=$E$58,D$108*$D$167,IF(D$174&gt;$E$58,D$108*$D$167)))))))</f>
        <v>0</v>
      </c>
      <c r="E215" s="328">
        <f t="shared" si="96"/>
        <v>0</v>
      </c>
      <c r="F215" s="328">
        <f t="shared" si="96"/>
        <v>0</v>
      </c>
      <c r="G215" s="328">
        <f t="shared" si="96"/>
        <v>0</v>
      </c>
      <c r="H215" s="328">
        <f t="shared" si="96"/>
        <v>0</v>
      </c>
      <c r="I215" s="328">
        <f t="shared" si="96"/>
        <v>0</v>
      </c>
      <c r="J215" s="328">
        <f t="shared" si="96"/>
        <v>0</v>
      </c>
      <c r="K215" s="328">
        <f t="shared" si="96"/>
        <v>0</v>
      </c>
      <c r="L215" s="328">
        <f t="shared" si="96"/>
        <v>0</v>
      </c>
      <c r="M215" s="328">
        <f t="shared" si="96"/>
        <v>0</v>
      </c>
      <c r="N215" s="328">
        <f t="shared" si="96"/>
        <v>0</v>
      </c>
    </row>
    <row r="216" spans="1:14" ht="21.95" customHeight="1" x14ac:dyDescent="0.25">
      <c r="A216" s="300"/>
      <c r="B216" s="300" t="s">
        <v>45</v>
      </c>
      <c r="C216" s="328">
        <f>IF(C$174&lt;=$E$53,C$108*$E$162,IF(C$174&lt;=$E$54,C$108*$E$163,IF(C$174&lt;=$E$55,C$108*$E$164,IF(C$174&lt;=$E$56,C$108*$E$165,IF(C$174&lt;=$E$57,C$108*$E$166,IF(C$174&lt;=$E$58,C$108*$E$167,IF(C$174&gt;$E$58,0)))))))</f>
        <v>0</v>
      </c>
      <c r="D216" s="328">
        <f t="shared" ref="D216:N216" si="97">IF(D$174&lt;=$E$53,D$108*$E$162,IF(D$174&lt;=$E$54,D$108*$E$163,IF(D$174&lt;=$E$55,D$108*$E$164,IF(D$174&lt;=$E$56,D$108*$E$165,IF(D$174&lt;=$E$57,D$108*$E$166,IF(D$174&lt;=$E$58,D$108*$E$167,IF(D$174&gt;$E$58,0)))))))</f>
        <v>0</v>
      </c>
      <c r="E216" s="328">
        <f t="shared" si="97"/>
        <v>0</v>
      </c>
      <c r="F216" s="328">
        <f t="shared" si="97"/>
        <v>0</v>
      </c>
      <c r="G216" s="328">
        <f t="shared" si="97"/>
        <v>0</v>
      </c>
      <c r="H216" s="328">
        <f t="shared" si="97"/>
        <v>0</v>
      </c>
      <c r="I216" s="328">
        <f t="shared" si="97"/>
        <v>0</v>
      </c>
      <c r="J216" s="328">
        <f t="shared" si="97"/>
        <v>0</v>
      </c>
      <c r="K216" s="328">
        <f t="shared" si="97"/>
        <v>0</v>
      </c>
      <c r="L216" s="328">
        <f t="shared" si="97"/>
        <v>0</v>
      </c>
      <c r="M216" s="328">
        <f t="shared" si="97"/>
        <v>0</v>
      </c>
      <c r="N216" s="328">
        <f t="shared" si="97"/>
        <v>0</v>
      </c>
    </row>
    <row r="217" spans="1:14" ht="21.95" customHeight="1" x14ac:dyDescent="0.25">
      <c r="A217" s="300"/>
      <c r="B217" s="300" t="s">
        <v>124</v>
      </c>
      <c r="C217" s="328">
        <f>IF(C$174&lt;=$E$53,C$108*$F$162,IF(C$174&lt;=$E$54,C$108*$F$163,IF(C$174&lt;=$E$55,C$108*$F$164,IF(C$174&lt;=$E$56,C$108*$F$165,IF(C$174&lt;=$E$57,C$108*$F$166,IF(C$174&lt;=$E$58,C$108*$F$167,IF(C$174&gt;$E$58,C$108*$F$167)))))))</f>
        <v>0</v>
      </c>
      <c r="D217" s="328">
        <f t="shared" ref="D217:N217" si="98">IF(D$174&lt;=$E$53,D$108*$F$162,IF(D$174&lt;=$E$54,D$108*$F$163,IF(D$174&lt;=$E$55,D$108*$F$164,IF(D$174&lt;=$E$56,D$108*$F$165,IF(D$174&lt;=$E$57,D$108*$F$166,IF(D$174&lt;=$E$58,D$108*$F$167,IF(D$174&gt;$E$58,D$108*$F$167)))))))</f>
        <v>0</v>
      </c>
      <c r="E217" s="328">
        <f t="shared" si="98"/>
        <v>0</v>
      </c>
      <c r="F217" s="328">
        <f t="shared" si="98"/>
        <v>0</v>
      </c>
      <c r="G217" s="328">
        <f t="shared" si="98"/>
        <v>0</v>
      </c>
      <c r="H217" s="328">
        <f t="shared" si="98"/>
        <v>0</v>
      </c>
      <c r="I217" s="328">
        <f t="shared" si="98"/>
        <v>0</v>
      </c>
      <c r="J217" s="328">
        <f t="shared" si="98"/>
        <v>0</v>
      </c>
      <c r="K217" s="328">
        <f t="shared" si="98"/>
        <v>0</v>
      </c>
      <c r="L217" s="328">
        <f t="shared" si="98"/>
        <v>0</v>
      </c>
      <c r="M217" s="328">
        <f t="shared" si="98"/>
        <v>0</v>
      </c>
      <c r="N217" s="328">
        <f t="shared" si="98"/>
        <v>0</v>
      </c>
    </row>
    <row r="218" spans="1:14" ht="21.95" customHeight="1" x14ac:dyDescent="0.25">
      <c r="A218" s="300"/>
      <c r="B218" s="300" t="s">
        <v>38</v>
      </c>
      <c r="C218" s="328">
        <f>IF(C$174&lt;=$E$53,C$108*$G$162,IF(C$174&lt;=$E$54,C$108*$G$163,IF(C$174&lt;=$E$55,C$108*$G$164,IF(C$174&lt;=$E$56,C$108*$G$165,IF(C$174&lt;=$E$57,C$108*$G$166,IF(C$174&lt;=$E$58,C$108*$G$167,IF(C$174&gt;$E$58,C$108*$G$167)))))))</f>
        <v>0</v>
      </c>
      <c r="D218" s="328">
        <f t="shared" ref="D218:N218" si="99">IF(D$174&lt;=$E$53,D$108*$G$162,IF(D$174&lt;=$E$54,D$108*$G$163,IF(D$174&lt;=$E$55,D$108*$G$164,IF(D$174&lt;=$E$56,D$108*$G$165,IF(D$174&lt;=$E$57,D$108*$G$166,IF(D$174&lt;=$E$58,D$108*$G$167,IF(D$174&gt;$E$58,D$108*$G$167)))))))</f>
        <v>0</v>
      </c>
      <c r="E218" s="328">
        <f t="shared" si="99"/>
        <v>0</v>
      </c>
      <c r="F218" s="328">
        <f t="shared" si="99"/>
        <v>0</v>
      </c>
      <c r="G218" s="328">
        <f t="shared" si="99"/>
        <v>0</v>
      </c>
      <c r="H218" s="328">
        <f t="shared" si="99"/>
        <v>0</v>
      </c>
      <c r="I218" s="328">
        <f t="shared" si="99"/>
        <v>0</v>
      </c>
      <c r="J218" s="328">
        <f t="shared" si="99"/>
        <v>0</v>
      </c>
      <c r="K218" s="328">
        <f t="shared" si="99"/>
        <v>0</v>
      </c>
      <c r="L218" s="328">
        <f t="shared" si="99"/>
        <v>0</v>
      </c>
      <c r="M218" s="328">
        <f t="shared" si="99"/>
        <v>0</v>
      </c>
      <c r="N218" s="328">
        <f t="shared" si="99"/>
        <v>0</v>
      </c>
    </row>
    <row r="219" spans="1:14" ht="21.95" customHeight="1" x14ac:dyDescent="0.25">
      <c r="A219" s="300"/>
      <c r="B219" s="324" t="s">
        <v>39</v>
      </c>
      <c r="C219" s="329">
        <f>IF(C$174&lt;=$E$53,C$108*$H$162,IF(C$174&lt;=$E$54,C$108*$H$163,IF(C$174&lt;=$E$55,C$108*$H$164,IF(C$174&lt;=$E$56,C$108*$H$165,IF(C$174&lt;=$E$57,C$108*$H$166,IF(C$174&lt;=$E$58,C$108*$H$167,IF(C$174&gt;$E$58,C$108*$H$167)))))))</f>
        <v>0</v>
      </c>
      <c r="D219" s="329">
        <f t="shared" ref="D219:N219" si="100">IF(D$174&lt;=$E$53,D$108*$H$162,IF(D$174&lt;=$E$54,D$108*$H$163,IF(D$174&lt;=$E$55,D$108*$H$164,IF(D$174&lt;=$E$56,D$108*$H$165,IF(D$174&lt;=$E$57,D$108*$H$166,IF(D$174&lt;=$E$58,D$108*$H$167,IF(D$174&gt;$E$58,D$108*$H$167)))))))</f>
        <v>0</v>
      </c>
      <c r="E219" s="329">
        <f t="shared" si="100"/>
        <v>0</v>
      </c>
      <c r="F219" s="329">
        <f t="shared" si="100"/>
        <v>0</v>
      </c>
      <c r="G219" s="329">
        <f t="shared" si="100"/>
        <v>0</v>
      </c>
      <c r="H219" s="329">
        <f t="shared" si="100"/>
        <v>0</v>
      </c>
      <c r="I219" s="329">
        <f t="shared" si="100"/>
        <v>0</v>
      </c>
      <c r="J219" s="329">
        <f t="shared" si="100"/>
        <v>0</v>
      </c>
      <c r="K219" s="329">
        <f t="shared" si="100"/>
        <v>0</v>
      </c>
      <c r="L219" s="329">
        <f t="shared" si="100"/>
        <v>0</v>
      </c>
      <c r="M219" s="329">
        <f t="shared" si="100"/>
        <v>0</v>
      </c>
      <c r="N219" s="329">
        <f t="shared" si="100"/>
        <v>0</v>
      </c>
    </row>
    <row r="220" spans="1:14" ht="21.95" customHeight="1" x14ac:dyDescent="0.25">
      <c r="A220" s="300"/>
      <c r="B220" s="338" t="s">
        <v>83</v>
      </c>
      <c r="C220" s="339">
        <f>SUM(C214:C219)</f>
        <v>0</v>
      </c>
      <c r="D220" s="339">
        <f t="shared" ref="D220:N220" si="101">SUM(D214:D219)</f>
        <v>0</v>
      </c>
      <c r="E220" s="339">
        <f t="shared" si="101"/>
        <v>0</v>
      </c>
      <c r="F220" s="339">
        <f t="shared" si="101"/>
        <v>0</v>
      </c>
      <c r="G220" s="339">
        <f t="shared" si="101"/>
        <v>0</v>
      </c>
      <c r="H220" s="339">
        <f t="shared" si="101"/>
        <v>0</v>
      </c>
      <c r="I220" s="339">
        <f t="shared" si="101"/>
        <v>0</v>
      </c>
      <c r="J220" s="339">
        <f t="shared" si="101"/>
        <v>0</v>
      </c>
      <c r="K220" s="339">
        <f t="shared" si="101"/>
        <v>0</v>
      </c>
      <c r="L220" s="339">
        <f t="shared" si="101"/>
        <v>0</v>
      </c>
      <c r="M220" s="339">
        <f t="shared" si="101"/>
        <v>0</v>
      </c>
      <c r="N220" s="339">
        <f t="shared" si="101"/>
        <v>0</v>
      </c>
    </row>
    <row r="221" spans="1:14" ht="21.95" customHeight="1" x14ac:dyDescent="0.25">
      <c r="A221" s="300"/>
      <c r="B221" s="300"/>
      <c r="C221" s="300"/>
      <c r="D221" s="300"/>
      <c r="E221" s="300"/>
      <c r="F221" s="300"/>
      <c r="G221" s="300"/>
      <c r="H221" s="300"/>
      <c r="I221" s="300"/>
      <c r="J221" s="300"/>
      <c r="K221" s="300"/>
      <c r="L221" s="300"/>
      <c r="M221" s="300"/>
      <c r="N221" s="300"/>
    </row>
    <row r="222" spans="1:14" ht="21.95" customHeight="1" x14ac:dyDescent="0.25">
      <c r="A222" s="300"/>
      <c r="B222" s="322" t="s">
        <v>63</v>
      </c>
      <c r="C222" s="322" t="s">
        <v>65</v>
      </c>
      <c r="D222" s="322" t="s">
        <v>66</v>
      </c>
      <c r="E222" s="322" t="s">
        <v>67</v>
      </c>
      <c r="F222" s="322" t="s">
        <v>68</v>
      </c>
      <c r="G222" s="322" t="s">
        <v>69</v>
      </c>
      <c r="H222" s="322" t="s">
        <v>70</v>
      </c>
      <c r="I222" s="322" t="s">
        <v>71</v>
      </c>
      <c r="J222" s="322" t="s">
        <v>72</v>
      </c>
      <c r="K222" s="322" t="s">
        <v>73</v>
      </c>
      <c r="L222" s="322" t="s">
        <v>74</v>
      </c>
      <c r="M222" s="322" t="s">
        <v>75</v>
      </c>
      <c r="N222" s="322" t="s">
        <v>76</v>
      </c>
    </row>
    <row r="223" spans="1:14" ht="21.95" customHeight="1" x14ac:dyDescent="0.25">
      <c r="A223" s="300"/>
      <c r="B223" s="300" t="s">
        <v>41</v>
      </c>
      <c r="C223" s="328">
        <f>C177+C186+C196+C205+C214</f>
        <v>243.57</v>
      </c>
      <c r="D223" s="328">
        <f t="shared" ref="D223:N224" si="102">D177+D186+D196+D205+D214</f>
        <v>243.57</v>
      </c>
      <c r="E223" s="328">
        <f t="shared" si="102"/>
        <v>243.57</v>
      </c>
      <c r="F223" s="328">
        <f t="shared" si="102"/>
        <v>243.57</v>
      </c>
      <c r="G223" s="328">
        <f t="shared" si="102"/>
        <v>243.57</v>
      </c>
      <c r="H223" s="328">
        <f t="shared" si="102"/>
        <v>243.57</v>
      </c>
      <c r="I223" s="328">
        <f>I177+I186+I196+I205+I214</f>
        <v>243.57</v>
      </c>
      <c r="J223" s="328">
        <f t="shared" si="102"/>
        <v>243.57</v>
      </c>
      <c r="K223" s="328">
        <f t="shared" si="102"/>
        <v>243.57</v>
      </c>
      <c r="L223" s="328">
        <f t="shared" si="102"/>
        <v>243.57</v>
      </c>
      <c r="M223" s="328">
        <f t="shared" si="102"/>
        <v>243.57</v>
      </c>
      <c r="N223" s="328">
        <f t="shared" si="102"/>
        <v>243.57</v>
      </c>
    </row>
    <row r="224" spans="1:14" ht="21.95" customHeight="1" x14ac:dyDescent="0.25">
      <c r="A224" s="300"/>
      <c r="B224" s="300" t="s">
        <v>42</v>
      </c>
      <c r="C224" s="328">
        <f>C178+C187+C197+C206+C215</f>
        <v>1124.3050000000001</v>
      </c>
      <c r="D224" s="328">
        <f t="shared" si="102"/>
        <v>1124.3050000000001</v>
      </c>
      <c r="E224" s="328">
        <f t="shared" si="102"/>
        <v>1124.3050000000001</v>
      </c>
      <c r="F224" s="328">
        <f t="shared" si="102"/>
        <v>1124.3050000000001</v>
      </c>
      <c r="G224" s="328">
        <f t="shared" si="102"/>
        <v>1124.3050000000001</v>
      </c>
      <c r="H224" s="328">
        <f t="shared" si="102"/>
        <v>1124.3050000000001</v>
      </c>
      <c r="I224" s="328">
        <f t="shared" si="102"/>
        <v>1124.3050000000001</v>
      </c>
      <c r="J224" s="328">
        <f t="shared" si="102"/>
        <v>1124.3050000000001</v>
      </c>
      <c r="K224" s="328">
        <f t="shared" si="102"/>
        <v>1124.3050000000001</v>
      </c>
      <c r="L224" s="328">
        <f t="shared" si="102"/>
        <v>1124.3050000000001</v>
      </c>
      <c r="M224" s="328">
        <f t="shared" si="102"/>
        <v>1124.3050000000001</v>
      </c>
      <c r="N224" s="328">
        <f t="shared" si="102"/>
        <v>1124.3050000000001</v>
      </c>
    </row>
    <row r="225" spans="1:14" ht="21.95" customHeight="1" x14ac:dyDescent="0.25">
      <c r="A225" s="300"/>
      <c r="B225" s="300" t="s">
        <v>43</v>
      </c>
      <c r="C225" s="328">
        <f>IF($I$2=1,Q179,C179+C188+Sub!D14)</f>
        <v>2956.375</v>
      </c>
      <c r="D225" s="328">
        <f>IF($I$2=1,R179,D179+D188+Sub!E14)</f>
        <v>2956.375</v>
      </c>
      <c r="E225" s="328">
        <f>IF($I$2=1,S179,E179+E188+Sub!F14)</f>
        <v>2956.375</v>
      </c>
      <c r="F225" s="328">
        <f>IF($I$2=1,T179,F179+F188+Sub!G14)</f>
        <v>2956.375</v>
      </c>
      <c r="G225" s="328">
        <f>IF($I$2=1,U179,G179+G188+Sub!H14)</f>
        <v>2956.375</v>
      </c>
      <c r="H225" s="328">
        <f>IF($I$2=1,V179,H179+H188+Sub!I14)</f>
        <v>2956.375</v>
      </c>
      <c r="I225" s="328">
        <f>IF($I$2=1,W179,I179+I188+Sub!J14)</f>
        <v>2956.375</v>
      </c>
      <c r="J225" s="328">
        <f>IF($I$2=1,X179,J179+J188+Sub!K14)</f>
        <v>2956.375</v>
      </c>
      <c r="K225" s="328">
        <f>IF($I$2=1,Y179,K179+K188+Sub!L14)</f>
        <v>2956.375</v>
      </c>
      <c r="L225" s="328">
        <f>IF($I$2=1,Z179,L179+L188+Sub!M14)</f>
        <v>2956.375</v>
      </c>
      <c r="M225" s="328">
        <f>IF($I$2=1,AA179,M179+M188+Sub!N14)</f>
        <v>2956.375</v>
      </c>
      <c r="N225" s="328">
        <f>IF($I$2=1,AB179,N179+N188+Sub!O14)</f>
        <v>2956.375</v>
      </c>
    </row>
    <row r="226" spans="1:14" ht="21.95" customHeight="1" x14ac:dyDescent="0.25">
      <c r="A226" s="300"/>
      <c r="B226" s="300" t="s">
        <v>45</v>
      </c>
      <c r="C226" s="328">
        <f>IF($I$1=1,C198+C207+C216+Sub!D10,0)</f>
        <v>0</v>
      </c>
      <c r="D226" s="328">
        <f>IF($I$1=1,D198+D207+D216+Sub!E10,0)</f>
        <v>0</v>
      </c>
      <c r="E226" s="328">
        <f>IF($I$1=1,E198+E207+E216+Sub!F10,0)</f>
        <v>0</v>
      </c>
      <c r="F226" s="328">
        <f>IF($I$1=1,F198+F207+F216+Sub!G10,0)</f>
        <v>0</v>
      </c>
      <c r="G226" s="328">
        <f>IF($I$1=1,G198+G207+G216+Sub!H10,0)</f>
        <v>0</v>
      </c>
      <c r="H226" s="328">
        <f>IF($I$1=1,H198+H207+H216+Sub!I10,0)</f>
        <v>0</v>
      </c>
      <c r="I226" s="328">
        <f>IF($I$1=1,I198+I207+I216+Sub!J10,0)</f>
        <v>0</v>
      </c>
      <c r="J226" s="328">
        <f>IF($I$1=1,J198+J207+J216+Sub!K10,0)</f>
        <v>0</v>
      </c>
      <c r="K226" s="328">
        <f>IF($I$1=1,K198+K207+K216+Sub!L10,0)</f>
        <v>0</v>
      </c>
      <c r="L226" s="328">
        <f>IF($I$1=1,L198+L207+L216+Sub!M10,0)</f>
        <v>0</v>
      </c>
      <c r="M226" s="328">
        <f>IF($I$1=1,M198+M207+M216+Sub!N10,0)</f>
        <v>0</v>
      </c>
      <c r="N226" s="328">
        <f>IF($I$1=1,N198+N207+N216+Sub!O10,0)</f>
        <v>0</v>
      </c>
    </row>
    <row r="227" spans="1:14" ht="21.95" customHeight="1" x14ac:dyDescent="0.25">
      <c r="A227" s="300"/>
      <c r="B227" s="300" t="s">
        <v>44</v>
      </c>
      <c r="C227" s="328">
        <f>C192</f>
        <v>0</v>
      </c>
      <c r="D227" s="328">
        <f t="shared" ref="D227:N227" si="103">D192</f>
        <v>0</v>
      </c>
      <c r="E227" s="328">
        <f t="shared" si="103"/>
        <v>0</v>
      </c>
      <c r="F227" s="328">
        <f t="shared" si="103"/>
        <v>0</v>
      </c>
      <c r="G227" s="328">
        <f t="shared" si="103"/>
        <v>0</v>
      </c>
      <c r="H227" s="328">
        <f t="shared" si="103"/>
        <v>0</v>
      </c>
      <c r="I227" s="328">
        <f t="shared" si="103"/>
        <v>0</v>
      </c>
      <c r="J227" s="328">
        <f t="shared" si="103"/>
        <v>0</v>
      </c>
      <c r="K227" s="328">
        <f t="shared" si="103"/>
        <v>0</v>
      </c>
      <c r="L227" s="328">
        <f t="shared" si="103"/>
        <v>0</v>
      </c>
      <c r="M227" s="328">
        <f t="shared" si="103"/>
        <v>0</v>
      </c>
      <c r="N227" s="328">
        <f t="shared" si="103"/>
        <v>0</v>
      </c>
    </row>
    <row r="228" spans="1:14" ht="21.95" customHeight="1" x14ac:dyDescent="0.25">
      <c r="A228" s="300"/>
      <c r="B228" s="300" t="s">
        <v>124</v>
      </c>
      <c r="C228" s="328">
        <f>C180+C189+C199+C208+C217</f>
        <v>3706.5</v>
      </c>
      <c r="D228" s="328">
        <f t="shared" ref="D228:N230" si="104">D180+D189+D199+D208+D217</f>
        <v>3706.5</v>
      </c>
      <c r="E228" s="328">
        <f t="shared" si="104"/>
        <v>3706.5</v>
      </c>
      <c r="F228" s="328">
        <f t="shared" si="104"/>
        <v>3706.5</v>
      </c>
      <c r="G228" s="328">
        <f t="shared" si="104"/>
        <v>3706.5</v>
      </c>
      <c r="H228" s="328">
        <f t="shared" si="104"/>
        <v>3706.5</v>
      </c>
      <c r="I228" s="328">
        <f t="shared" si="104"/>
        <v>3706.5</v>
      </c>
      <c r="J228" s="328">
        <f t="shared" si="104"/>
        <v>3706.5</v>
      </c>
      <c r="K228" s="328">
        <f t="shared" si="104"/>
        <v>3706.5</v>
      </c>
      <c r="L228" s="328">
        <f t="shared" si="104"/>
        <v>3706.5</v>
      </c>
      <c r="M228" s="328">
        <f t="shared" si="104"/>
        <v>3706.5</v>
      </c>
      <c r="N228" s="328">
        <f t="shared" si="104"/>
        <v>3706.5</v>
      </c>
    </row>
    <row r="229" spans="1:14" ht="21.95" customHeight="1" x14ac:dyDescent="0.25">
      <c r="A229" s="300"/>
      <c r="B229" s="300" t="s">
        <v>38</v>
      </c>
      <c r="C229" s="328">
        <f>C181+C190+C200+C209+C218</f>
        <v>308.87500000000006</v>
      </c>
      <c r="D229" s="328">
        <f t="shared" si="104"/>
        <v>308.87500000000006</v>
      </c>
      <c r="E229" s="328">
        <f t="shared" si="104"/>
        <v>308.87500000000006</v>
      </c>
      <c r="F229" s="328">
        <f t="shared" si="104"/>
        <v>308.87500000000006</v>
      </c>
      <c r="G229" s="328">
        <f t="shared" si="104"/>
        <v>308.87500000000006</v>
      </c>
      <c r="H229" s="328">
        <f t="shared" si="104"/>
        <v>308.87500000000006</v>
      </c>
      <c r="I229" s="328">
        <f t="shared" si="104"/>
        <v>308.87500000000006</v>
      </c>
      <c r="J229" s="328">
        <f t="shared" si="104"/>
        <v>308.87500000000006</v>
      </c>
      <c r="K229" s="328">
        <f t="shared" si="104"/>
        <v>308.87500000000006</v>
      </c>
      <c r="L229" s="328">
        <f t="shared" si="104"/>
        <v>308.87500000000006</v>
      </c>
      <c r="M229" s="328">
        <f t="shared" si="104"/>
        <v>308.87500000000006</v>
      </c>
      <c r="N229" s="328">
        <f t="shared" si="104"/>
        <v>308.87500000000006</v>
      </c>
    </row>
    <row r="230" spans="1:14" ht="21.95" customHeight="1" x14ac:dyDescent="0.25">
      <c r="A230" s="300"/>
      <c r="B230" s="324" t="s">
        <v>39</v>
      </c>
      <c r="C230" s="329">
        <f>C182+C191+C201+C210+C219</f>
        <v>485.375</v>
      </c>
      <c r="D230" s="329">
        <f t="shared" si="104"/>
        <v>485.375</v>
      </c>
      <c r="E230" s="329">
        <f t="shared" si="104"/>
        <v>485.375</v>
      </c>
      <c r="F230" s="329">
        <f t="shared" si="104"/>
        <v>485.375</v>
      </c>
      <c r="G230" s="329">
        <f t="shared" si="104"/>
        <v>485.375</v>
      </c>
      <c r="H230" s="329">
        <f t="shared" si="104"/>
        <v>485.375</v>
      </c>
      <c r="I230" s="329">
        <f t="shared" si="104"/>
        <v>485.375</v>
      </c>
      <c r="J230" s="329">
        <f t="shared" si="104"/>
        <v>485.375</v>
      </c>
      <c r="K230" s="329">
        <f t="shared" si="104"/>
        <v>485.375</v>
      </c>
      <c r="L230" s="329">
        <f t="shared" si="104"/>
        <v>485.375</v>
      </c>
      <c r="M230" s="329">
        <f t="shared" si="104"/>
        <v>485.375</v>
      </c>
      <c r="N230" s="329">
        <f t="shared" si="104"/>
        <v>485.375</v>
      </c>
    </row>
    <row r="231" spans="1:14" ht="21.95" customHeight="1" x14ac:dyDescent="0.25">
      <c r="A231" s="300"/>
      <c r="B231" s="340" t="s">
        <v>78</v>
      </c>
      <c r="C231" s="341">
        <f>SUM(C223:C230)</f>
        <v>8825</v>
      </c>
      <c r="D231" s="341">
        <f t="shared" ref="D231:N231" si="105">SUM(D223:D230)</f>
        <v>8825</v>
      </c>
      <c r="E231" s="341">
        <f t="shared" si="105"/>
        <v>8825</v>
      </c>
      <c r="F231" s="341">
        <f t="shared" si="105"/>
        <v>8825</v>
      </c>
      <c r="G231" s="341">
        <f t="shared" si="105"/>
        <v>8825</v>
      </c>
      <c r="H231" s="341">
        <f t="shared" si="105"/>
        <v>8825</v>
      </c>
      <c r="I231" s="341">
        <f t="shared" si="105"/>
        <v>8825</v>
      </c>
      <c r="J231" s="341">
        <f t="shared" si="105"/>
        <v>8825</v>
      </c>
      <c r="K231" s="341">
        <f t="shared" si="105"/>
        <v>8825</v>
      </c>
      <c r="L231" s="341">
        <f t="shared" si="105"/>
        <v>8825</v>
      </c>
      <c r="M231" s="341">
        <f t="shared" si="105"/>
        <v>8825</v>
      </c>
      <c r="N231" s="341">
        <f t="shared" si="105"/>
        <v>8825</v>
      </c>
    </row>
    <row r="232" spans="1:14" ht="21.95" customHeight="1" x14ac:dyDescent="0.25">
      <c r="A232" s="300"/>
      <c r="B232" s="300"/>
      <c r="C232" s="300"/>
      <c r="D232" s="300"/>
      <c r="E232" s="300"/>
      <c r="F232" s="300"/>
      <c r="G232" s="300"/>
      <c r="H232" s="300"/>
      <c r="I232" s="300"/>
      <c r="J232" s="300"/>
      <c r="K232" s="300"/>
      <c r="L232" s="300"/>
      <c r="M232" s="300"/>
      <c r="N232" s="300"/>
    </row>
    <row r="233" spans="1:14" ht="21.95" customHeight="1" x14ac:dyDescent="0.25">
      <c r="A233" s="300"/>
      <c r="B233" s="340" t="s">
        <v>145</v>
      </c>
      <c r="C233" s="341">
        <f>C231-C229-C228-C230</f>
        <v>4324.25</v>
      </c>
      <c r="D233" s="341">
        <f t="shared" ref="D233:N233" si="106">D231-D229-D228-D230</f>
        <v>4324.25</v>
      </c>
      <c r="E233" s="341">
        <f t="shared" si="106"/>
        <v>4324.25</v>
      </c>
      <c r="F233" s="341">
        <f t="shared" si="106"/>
        <v>4324.25</v>
      </c>
      <c r="G233" s="341">
        <f t="shared" si="106"/>
        <v>4324.25</v>
      </c>
      <c r="H233" s="341">
        <f t="shared" si="106"/>
        <v>4324.25</v>
      </c>
      <c r="I233" s="341">
        <f t="shared" si="106"/>
        <v>4324.25</v>
      </c>
      <c r="J233" s="341">
        <f t="shared" si="106"/>
        <v>4324.25</v>
      </c>
      <c r="K233" s="341">
        <f t="shared" si="106"/>
        <v>4324.25</v>
      </c>
      <c r="L233" s="341">
        <f t="shared" si="106"/>
        <v>4324.25</v>
      </c>
      <c r="M233" s="341">
        <f t="shared" si="106"/>
        <v>4324.25</v>
      </c>
      <c r="N233" s="341">
        <f t="shared" si="106"/>
        <v>4324.25</v>
      </c>
    </row>
    <row r="235" spans="1:14" ht="21.95" customHeight="1" x14ac:dyDescent="0.25">
      <c r="C235" s="564">
        <f>C93</f>
        <v>-2.9700000000000001E-2</v>
      </c>
      <c r="D235" s="564">
        <f t="shared" ref="D235:N235" si="107">D93</f>
        <v>-2.9700000000000001E-2</v>
      </c>
      <c r="E235" s="564">
        <f t="shared" si="107"/>
        <v>-2.9700000000000001E-2</v>
      </c>
      <c r="F235" s="564">
        <f t="shared" si="107"/>
        <v>-2.9700000000000001E-2</v>
      </c>
      <c r="G235" s="564">
        <f t="shared" si="107"/>
        <v>-2.9700000000000001E-2</v>
      </c>
      <c r="H235" s="564">
        <f t="shared" si="107"/>
        <v>-2.9700000000000001E-2</v>
      </c>
      <c r="I235" s="564">
        <f t="shared" si="107"/>
        <v>-2.9700000000000001E-2</v>
      </c>
      <c r="J235" s="564">
        <f t="shared" si="107"/>
        <v>-2.9700000000000001E-2</v>
      </c>
      <c r="K235" s="564">
        <f t="shared" si="107"/>
        <v>-2.9700000000000001E-2</v>
      </c>
      <c r="L235" s="564">
        <f t="shared" si="107"/>
        <v>-2.9700000000000001E-2</v>
      </c>
      <c r="M235" s="564">
        <f t="shared" si="107"/>
        <v>-2.9700000000000001E-2</v>
      </c>
      <c r="N235" s="564">
        <f t="shared" si="107"/>
        <v>-2.9700000000000001E-2</v>
      </c>
    </row>
    <row r="236" spans="1:14" ht="21.95" customHeight="1" x14ac:dyDescent="0.25">
      <c r="B236" s="11" t="s">
        <v>339</v>
      </c>
      <c r="C236" s="565">
        <v>0.14925369999999999</v>
      </c>
    </row>
    <row r="239" spans="1:14" ht="21.95" customHeight="1" x14ac:dyDescent="0.25">
      <c r="A239" s="566">
        <v>4.1799999999999997E-2</v>
      </c>
      <c r="B239" s="11" t="s">
        <v>100</v>
      </c>
      <c r="C239" s="566">
        <f>IF(C$235&gt;$C$236,(C$235-5%)*$A239,0)</f>
        <v>0</v>
      </c>
      <c r="D239" s="566">
        <f t="shared" ref="D239:N244" si="108">IF(D$235&gt;$C$236,(D$235-5%)*$A239,0)</f>
        <v>0</v>
      </c>
      <c r="E239" s="566">
        <f t="shared" si="108"/>
        <v>0</v>
      </c>
      <c r="F239" s="566">
        <f t="shared" si="108"/>
        <v>0</v>
      </c>
      <c r="G239" s="566">
        <f t="shared" si="108"/>
        <v>0</v>
      </c>
      <c r="H239" s="566">
        <f t="shared" si="108"/>
        <v>0</v>
      </c>
      <c r="I239" s="566">
        <f t="shared" si="108"/>
        <v>0</v>
      </c>
      <c r="J239" s="566">
        <f t="shared" si="108"/>
        <v>0</v>
      </c>
      <c r="K239" s="566">
        <f t="shared" si="108"/>
        <v>0</v>
      </c>
      <c r="L239" s="566">
        <f t="shared" si="108"/>
        <v>0</v>
      </c>
      <c r="M239" s="566">
        <f>IF(M$235&gt;$C$236,(M$235-5%)*$A239,0)</f>
        <v>0</v>
      </c>
      <c r="N239" s="566">
        <f t="shared" si="108"/>
        <v>0</v>
      </c>
    </row>
    <row r="240" spans="1:14" ht="21.95" customHeight="1" x14ac:dyDescent="0.25">
      <c r="A240" s="566">
        <v>0.1928</v>
      </c>
      <c r="B240" s="11" t="s">
        <v>101</v>
      </c>
      <c r="C240" s="566">
        <f t="shared" ref="C240:C244" si="109">IF(C$235&gt;$C$236,(C$235-5%)*$A240,0)</f>
        <v>0</v>
      </c>
      <c r="D240" s="566">
        <f t="shared" si="108"/>
        <v>0</v>
      </c>
      <c r="E240" s="566">
        <f t="shared" si="108"/>
        <v>0</v>
      </c>
      <c r="F240" s="566">
        <f t="shared" si="108"/>
        <v>0</v>
      </c>
      <c r="G240" s="566">
        <f t="shared" si="108"/>
        <v>0</v>
      </c>
      <c r="H240" s="566">
        <f t="shared" si="108"/>
        <v>0</v>
      </c>
      <c r="I240" s="566">
        <f t="shared" si="108"/>
        <v>0</v>
      </c>
      <c r="J240" s="566">
        <f t="shared" si="108"/>
        <v>0</v>
      </c>
      <c r="K240" s="566">
        <f t="shared" si="108"/>
        <v>0</v>
      </c>
      <c r="L240" s="566">
        <f t="shared" si="108"/>
        <v>0</v>
      </c>
      <c r="M240" s="566">
        <f t="shared" si="108"/>
        <v>0</v>
      </c>
      <c r="N240" s="566">
        <f t="shared" si="108"/>
        <v>0</v>
      </c>
    </row>
    <row r="241" spans="1:14" ht="21.95" customHeight="1" x14ac:dyDescent="0.25">
      <c r="A241" s="566">
        <v>0.05</v>
      </c>
      <c r="B241" s="11" t="s">
        <v>45</v>
      </c>
      <c r="C241" s="566">
        <v>0.05</v>
      </c>
      <c r="D241" s="566">
        <v>0.05</v>
      </c>
      <c r="E241" s="566">
        <v>0.05</v>
      </c>
      <c r="F241" s="566">
        <v>0.05</v>
      </c>
      <c r="G241" s="566">
        <v>0.05</v>
      </c>
      <c r="H241" s="566">
        <v>0.05</v>
      </c>
      <c r="I241" s="566">
        <v>0.05</v>
      </c>
      <c r="J241" s="566">
        <v>0.05</v>
      </c>
      <c r="K241" s="566">
        <v>0.05</v>
      </c>
      <c r="L241" s="566">
        <v>0.05</v>
      </c>
      <c r="M241" s="566">
        <v>0.05</v>
      </c>
      <c r="N241" s="566">
        <v>0.05</v>
      </c>
    </row>
    <row r="242" spans="1:14" ht="21.95" customHeight="1" x14ac:dyDescent="0.25">
      <c r="A242" s="566">
        <v>0.65259999999999996</v>
      </c>
      <c r="B242" s="11" t="s">
        <v>124</v>
      </c>
      <c r="C242" s="566">
        <f t="shared" si="109"/>
        <v>0</v>
      </c>
      <c r="D242" s="566">
        <f t="shared" si="108"/>
        <v>0</v>
      </c>
      <c r="E242" s="566">
        <f t="shared" si="108"/>
        <v>0</v>
      </c>
      <c r="F242" s="566">
        <f t="shared" si="108"/>
        <v>0</v>
      </c>
      <c r="G242" s="566">
        <f t="shared" si="108"/>
        <v>0</v>
      </c>
      <c r="H242" s="566">
        <f t="shared" si="108"/>
        <v>0</v>
      </c>
      <c r="I242" s="566">
        <f t="shared" si="108"/>
        <v>0</v>
      </c>
      <c r="J242" s="566">
        <f t="shared" si="108"/>
        <v>0</v>
      </c>
      <c r="K242" s="566">
        <f t="shared" si="108"/>
        <v>0</v>
      </c>
      <c r="L242" s="566">
        <f t="shared" si="108"/>
        <v>0</v>
      </c>
      <c r="M242" s="566">
        <f t="shared" si="108"/>
        <v>0</v>
      </c>
      <c r="N242" s="566">
        <f t="shared" si="108"/>
        <v>0</v>
      </c>
    </row>
    <row r="243" spans="1:14" ht="21.95" customHeight="1" x14ac:dyDescent="0.25">
      <c r="A243" s="566">
        <v>5.2600000000000001E-2</v>
      </c>
      <c r="B243" s="11" t="s">
        <v>38</v>
      </c>
      <c r="C243" s="566">
        <f t="shared" si="109"/>
        <v>0</v>
      </c>
      <c r="D243" s="566">
        <f t="shared" si="108"/>
        <v>0</v>
      </c>
      <c r="E243" s="566">
        <f t="shared" si="108"/>
        <v>0</v>
      </c>
      <c r="F243" s="566">
        <f t="shared" si="108"/>
        <v>0</v>
      </c>
      <c r="G243" s="566">
        <f t="shared" si="108"/>
        <v>0</v>
      </c>
      <c r="H243" s="566">
        <f t="shared" si="108"/>
        <v>0</v>
      </c>
      <c r="I243" s="566">
        <f t="shared" si="108"/>
        <v>0</v>
      </c>
      <c r="J243" s="566">
        <f t="shared" si="108"/>
        <v>0</v>
      </c>
      <c r="K243" s="566">
        <f t="shared" si="108"/>
        <v>0</v>
      </c>
      <c r="L243" s="566">
        <f t="shared" si="108"/>
        <v>0</v>
      </c>
      <c r="M243" s="566">
        <f t="shared" si="108"/>
        <v>0</v>
      </c>
      <c r="N243" s="566">
        <f t="shared" si="108"/>
        <v>0</v>
      </c>
    </row>
    <row r="244" spans="1:14" ht="21.95" customHeight="1" x14ac:dyDescent="0.25">
      <c r="A244" s="566">
        <v>6.0199999999999997E-2</v>
      </c>
      <c r="B244" s="11" t="s">
        <v>340</v>
      </c>
      <c r="C244" s="566">
        <f t="shared" si="109"/>
        <v>0</v>
      </c>
      <c r="D244" s="566">
        <f t="shared" si="108"/>
        <v>0</v>
      </c>
      <c r="E244" s="566">
        <f t="shared" si="108"/>
        <v>0</v>
      </c>
      <c r="F244" s="566">
        <f t="shared" si="108"/>
        <v>0</v>
      </c>
      <c r="G244" s="566">
        <f t="shared" si="108"/>
        <v>0</v>
      </c>
      <c r="H244" s="566">
        <f t="shared" si="108"/>
        <v>0</v>
      </c>
      <c r="I244" s="566">
        <f t="shared" si="108"/>
        <v>0</v>
      </c>
      <c r="J244" s="566">
        <f t="shared" si="108"/>
        <v>0</v>
      </c>
      <c r="K244" s="566">
        <f t="shared" si="108"/>
        <v>0</v>
      </c>
      <c r="L244" s="566">
        <f t="shared" si="108"/>
        <v>0</v>
      </c>
      <c r="M244" s="566">
        <f t="shared" si="108"/>
        <v>0</v>
      </c>
      <c r="N244" s="566">
        <f t="shared" si="108"/>
        <v>0</v>
      </c>
    </row>
    <row r="245" spans="1:14" ht="21.95" customHeight="1" x14ac:dyDescent="0.25">
      <c r="B245" s="567" t="s">
        <v>83</v>
      </c>
      <c r="C245" s="564">
        <f>SUM(C239:C244)</f>
        <v>0.05</v>
      </c>
      <c r="D245" s="564">
        <f t="shared" ref="D245:N245" si="110">SUM(D239:D244)</f>
        <v>0.05</v>
      </c>
      <c r="E245" s="564">
        <f t="shared" si="110"/>
        <v>0.05</v>
      </c>
      <c r="F245" s="564">
        <f t="shared" si="110"/>
        <v>0.05</v>
      </c>
      <c r="G245" s="564">
        <f t="shared" si="110"/>
        <v>0.05</v>
      </c>
      <c r="H245" s="564">
        <f t="shared" si="110"/>
        <v>0.05</v>
      </c>
      <c r="I245" s="564">
        <f t="shared" si="110"/>
        <v>0.05</v>
      </c>
      <c r="J245" s="564">
        <f t="shared" si="110"/>
        <v>0.05</v>
      </c>
      <c r="K245" s="564">
        <f t="shared" si="110"/>
        <v>0.05</v>
      </c>
      <c r="L245" s="564">
        <f t="shared" si="110"/>
        <v>0.05</v>
      </c>
      <c r="M245" s="564">
        <f t="shared" si="110"/>
        <v>0.05</v>
      </c>
      <c r="N245" s="564">
        <f t="shared" si="110"/>
        <v>0.05</v>
      </c>
    </row>
    <row r="248" spans="1:14" ht="21.95" customHeight="1" x14ac:dyDescent="0.25">
      <c r="B248" s="568" t="s">
        <v>331</v>
      </c>
      <c r="C248" s="569">
        <f>C63</f>
        <v>0</v>
      </c>
      <c r="D248" s="569">
        <f t="shared" ref="D248:N248" si="111">D63</f>
        <v>0</v>
      </c>
      <c r="E248" s="569">
        <f t="shared" si="111"/>
        <v>0</v>
      </c>
      <c r="F248" s="569">
        <f t="shared" si="111"/>
        <v>0</v>
      </c>
      <c r="G248" s="569">
        <f t="shared" si="111"/>
        <v>0</v>
      </c>
      <c r="H248" s="569">
        <f t="shared" si="111"/>
        <v>0</v>
      </c>
      <c r="I248" s="569">
        <f t="shared" si="111"/>
        <v>0</v>
      </c>
      <c r="J248" s="569">
        <f t="shared" si="111"/>
        <v>0</v>
      </c>
      <c r="K248" s="569">
        <f t="shared" si="111"/>
        <v>0</v>
      </c>
      <c r="L248" s="569">
        <f t="shared" si="111"/>
        <v>0</v>
      </c>
      <c r="M248" s="569">
        <f t="shared" si="111"/>
        <v>0</v>
      </c>
      <c r="N248" s="569">
        <f t="shared" si="111"/>
        <v>0</v>
      </c>
    </row>
    <row r="250" spans="1:14" ht="21.95" customHeight="1" x14ac:dyDescent="0.25">
      <c r="B250" s="11" t="s">
        <v>100</v>
      </c>
      <c r="C250" s="50">
        <f>IFERROR(C$248*C239,0)</f>
        <v>0</v>
      </c>
      <c r="D250" s="50">
        <f t="shared" ref="D250:N250" si="112">IFERROR(D$248*D239,0)</f>
        <v>0</v>
      </c>
      <c r="E250" s="50">
        <f t="shared" si="112"/>
        <v>0</v>
      </c>
      <c r="F250" s="50">
        <f t="shared" si="112"/>
        <v>0</v>
      </c>
      <c r="G250" s="50">
        <f t="shared" si="112"/>
        <v>0</v>
      </c>
      <c r="H250" s="50">
        <f t="shared" si="112"/>
        <v>0</v>
      </c>
      <c r="I250" s="50">
        <f t="shared" si="112"/>
        <v>0</v>
      </c>
      <c r="J250" s="50">
        <f t="shared" si="112"/>
        <v>0</v>
      </c>
      <c r="K250" s="50">
        <f t="shared" si="112"/>
        <v>0</v>
      </c>
      <c r="L250" s="50">
        <f t="shared" si="112"/>
        <v>0</v>
      </c>
      <c r="M250" s="50">
        <f>IFERROR(M$248*M239,0)</f>
        <v>0</v>
      </c>
      <c r="N250" s="50">
        <f t="shared" si="112"/>
        <v>0</v>
      </c>
    </row>
    <row r="251" spans="1:14" ht="21.95" customHeight="1" x14ac:dyDescent="0.25">
      <c r="B251" s="11" t="s">
        <v>101</v>
      </c>
      <c r="C251" s="50">
        <f>IFERROR(C$248*C240,0)</f>
        <v>0</v>
      </c>
      <c r="D251" s="50">
        <f t="shared" ref="C251:N255" si="113">IFERROR(D$248*D240,0)</f>
        <v>0</v>
      </c>
      <c r="E251" s="50">
        <f t="shared" si="113"/>
        <v>0</v>
      </c>
      <c r="F251" s="50">
        <f t="shared" si="113"/>
        <v>0</v>
      </c>
      <c r="G251" s="50">
        <f t="shared" si="113"/>
        <v>0</v>
      </c>
      <c r="H251" s="50">
        <f t="shared" si="113"/>
        <v>0</v>
      </c>
      <c r="I251" s="50">
        <f t="shared" si="113"/>
        <v>0</v>
      </c>
      <c r="J251" s="50">
        <f t="shared" si="113"/>
        <v>0</v>
      </c>
      <c r="K251" s="50">
        <f t="shared" si="113"/>
        <v>0</v>
      </c>
      <c r="L251" s="50">
        <f t="shared" si="113"/>
        <v>0</v>
      </c>
      <c r="M251" s="50">
        <f t="shared" si="113"/>
        <v>0</v>
      </c>
      <c r="N251" s="50">
        <f t="shared" si="113"/>
        <v>0</v>
      </c>
    </row>
    <row r="252" spans="1:14" ht="21.95" customHeight="1" x14ac:dyDescent="0.25">
      <c r="B252" s="11" t="s">
        <v>45</v>
      </c>
      <c r="C252" s="50">
        <f t="shared" si="113"/>
        <v>0</v>
      </c>
      <c r="D252" s="50">
        <f>IFERROR(D$248*D241,0)</f>
        <v>0</v>
      </c>
      <c r="E252" s="50">
        <f t="shared" si="113"/>
        <v>0</v>
      </c>
      <c r="F252" s="50">
        <f t="shared" si="113"/>
        <v>0</v>
      </c>
      <c r="G252" s="50">
        <f t="shared" si="113"/>
        <v>0</v>
      </c>
      <c r="H252" s="50">
        <f t="shared" si="113"/>
        <v>0</v>
      </c>
      <c r="I252" s="50">
        <f t="shared" si="113"/>
        <v>0</v>
      </c>
      <c r="J252" s="50">
        <f t="shared" si="113"/>
        <v>0</v>
      </c>
      <c r="K252" s="50">
        <f t="shared" si="113"/>
        <v>0</v>
      </c>
      <c r="L252" s="50">
        <f t="shared" si="113"/>
        <v>0</v>
      </c>
      <c r="M252" s="50">
        <f t="shared" si="113"/>
        <v>0</v>
      </c>
      <c r="N252" s="50">
        <f t="shared" si="113"/>
        <v>0</v>
      </c>
    </row>
    <row r="253" spans="1:14" ht="21.95" customHeight="1" x14ac:dyDescent="0.25">
      <c r="B253" s="11" t="s">
        <v>124</v>
      </c>
      <c r="C253" s="50">
        <f t="shared" si="113"/>
        <v>0</v>
      </c>
      <c r="D253" s="50">
        <f t="shared" si="113"/>
        <v>0</v>
      </c>
      <c r="E253" s="50">
        <f t="shared" si="113"/>
        <v>0</v>
      </c>
      <c r="F253" s="50">
        <f t="shared" si="113"/>
        <v>0</v>
      </c>
      <c r="G253" s="50">
        <f t="shared" si="113"/>
        <v>0</v>
      </c>
      <c r="H253" s="50">
        <f t="shared" si="113"/>
        <v>0</v>
      </c>
      <c r="I253" s="50">
        <f t="shared" si="113"/>
        <v>0</v>
      </c>
      <c r="J253" s="50">
        <f t="shared" si="113"/>
        <v>0</v>
      </c>
      <c r="K253" s="50">
        <f t="shared" si="113"/>
        <v>0</v>
      </c>
      <c r="L253" s="50">
        <f t="shared" si="113"/>
        <v>0</v>
      </c>
      <c r="M253" s="50">
        <f t="shared" si="113"/>
        <v>0</v>
      </c>
      <c r="N253" s="50">
        <f t="shared" si="113"/>
        <v>0</v>
      </c>
    </row>
    <row r="254" spans="1:14" ht="21.95" customHeight="1" x14ac:dyDescent="0.25">
      <c r="B254" s="11" t="s">
        <v>38</v>
      </c>
      <c r="C254" s="50">
        <f t="shared" si="113"/>
        <v>0</v>
      </c>
      <c r="D254" s="50">
        <f t="shared" si="113"/>
        <v>0</v>
      </c>
      <c r="E254" s="50">
        <f t="shared" si="113"/>
        <v>0</v>
      </c>
      <c r="F254" s="50">
        <f t="shared" si="113"/>
        <v>0</v>
      </c>
      <c r="G254" s="50">
        <f t="shared" si="113"/>
        <v>0</v>
      </c>
      <c r="H254" s="50">
        <f t="shared" si="113"/>
        <v>0</v>
      </c>
      <c r="I254" s="50">
        <f t="shared" si="113"/>
        <v>0</v>
      </c>
      <c r="J254" s="50">
        <f t="shared" si="113"/>
        <v>0</v>
      </c>
      <c r="K254" s="50">
        <f t="shared" si="113"/>
        <v>0</v>
      </c>
      <c r="L254" s="50">
        <f t="shared" si="113"/>
        <v>0</v>
      </c>
      <c r="M254" s="50">
        <f t="shared" si="113"/>
        <v>0</v>
      </c>
      <c r="N254" s="50">
        <f t="shared" si="113"/>
        <v>0</v>
      </c>
    </row>
    <row r="255" spans="1:14" ht="21.95" customHeight="1" x14ac:dyDescent="0.25">
      <c r="B255" s="11" t="s">
        <v>340</v>
      </c>
      <c r="C255" s="50">
        <f t="shared" si="113"/>
        <v>0</v>
      </c>
      <c r="D255" s="50">
        <f t="shared" si="113"/>
        <v>0</v>
      </c>
      <c r="E255" s="50">
        <f t="shared" si="113"/>
        <v>0</v>
      </c>
      <c r="F255" s="50">
        <f t="shared" si="113"/>
        <v>0</v>
      </c>
      <c r="G255" s="50">
        <f t="shared" si="113"/>
        <v>0</v>
      </c>
      <c r="H255" s="50">
        <f t="shared" si="113"/>
        <v>0</v>
      </c>
      <c r="I255" s="50">
        <f t="shared" si="113"/>
        <v>0</v>
      </c>
      <c r="J255" s="50">
        <f t="shared" si="113"/>
        <v>0</v>
      </c>
      <c r="K255" s="50">
        <f t="shared" si="113"/>
        <v>0</v>
      </c>
      <c r="L255" s="50">
        <f t="shared" si="113"/>
        <v>0</v>
      </c>
      <c r="M255" s="50">
        <f t="shared" si="113"/>
        <v>0</v>
      </c>
      <c r="N255" s="50">
        <f t="shared" si="113"/>
        <v>0</v>
      </c>
    </row>
    <row r="256" spans="1:14" ht="21.95" customHeight="1" x14ac:dyDescent="0.25">
      <c r="B256" s="567" t="s">
        <v>83</v>
      </c>
      <c r="C256" s="570">
        <f>SUM(C250:C255)</f>
        <v>0</v>
      </c>
      <c r="D256" s="570">
        <f t="shared" ref="D256" si="114">SUM(D250:D255)</f>
        <v>0</v>
      </c>
      <c r="E256" s="570">
        <f t="shared" ref="E256" si="115">SUM(E250:E255)</f>
        <v>0</v>
      </c>
      <c r="F256" s="570">
        <f t="shared" ref="F256" si="116">SUM(F250:F255)</f>
        <v>0</v>
      </c>
      <c r="G256" s="570">
        <f t="shared" ref="G256" si="117">SUM(G250:G255)</f>
        <v>0</v>
      </c>
      <c r="H256" s="570">
        <f t="shared" ref="H256" si="118">SUM(H250:H255)</f>
        <v>0</v>
      </c>
      <c r="I256" s="570">
        <f t="shared" ref="I256" si="119">SUM(I250:I255)</f>
        <v>0</v>
      </c>
      <c r="J256" s="570">
        <f t="shared" ref="J256" si="120">SUM(J250:J255)</f>
        <v>0</v>
      </c>
      <c r="K256" s="570">
        <f t="shared" ref="K256" si="121">SUM(K250:K255)</f>
        <v>0</v>
      </c>
      <c r="L256" s="570">
        <f t="shared" ref="L256" si="122">SUM(L250:L255)</f>
        <v>0</v>
      </c>
      <c r="M256" s="570">
        <f t="shared" ref="M256" si="123">SUM(M250:M255)</f>
        <v>0</v>
      </c>
      <c r="N256" s="570">
        <f t="shared" ref="N256" si="124">SUM(N250:N255)</f>
        <v>0</v>
      </c>
    </row>
    <row r="257" spans="1:28" ht="21.95" customHeight="1" x14ac:dyDescent="0.25">
      <c r="Q257" s="11" t="s">
        <v>65</v>
      </c>
      <c r="R257" s="11" t="s">
        <v>66</v>
      </c>
      <c r="S257" s="11" t="s">
        <v>67</v>
      </c>
      <c r="T257" s="11" t="s">
        <v>68</v>
      </c>
      <c r="U257" s="11" t="s">
        <v>69</v>
      </c>
      <c r="V257" s="11" t="s">
        <v>70</v>
      </c>
      <c r="W257" s="11" t="s">
        <v>71</v>
      </c>
      <c r="X257" s="11" t="s">
        <v>72</v>
      </c>
      <c r="Y257" s="11" t="s">
        <v>73</v>
      </c>
      <c r="Z257" s="11" t="s">
        <v>74</v>
      </c>
      <c r="AA257" s="11" t="s">
        <v>75</v>
      </c>
      <c r="AB257" s="11" t="s">
        <v>76</v>
      </c>
    </row>
    <row r="258" spans="1:28" ht="21.95" customHeight="1" x14ac:dyDescent="0.25">
      <c r="A258" s="563"/>
      <c r="B258" s="11" t="s">
        <v>100</v>
      </c>
      <c r="C258" s="50">
        <f>IFERROR(IF($B$270=2,C$267*Q258,C250),0)</f>
        <v>0</v>
      </c>
      <c r="D258" s="50">
        <f t="shared" ref="C258:L263" si="125">IFERROR(IF($B$270=2,D$267*R258,D250),0)</f>
        <v>0</v>
      </c>
      <c r="E258" s="50">
        <f t="shared" si="125"/>
        <v>0</v>
      </c>
      <c r="F258" s="50">
        <f t="shared" si="125"/>
        <v>0</v>
      </c>
      <c r="G258" s="50">
        <f t="shared" si="125"/>
        <v>0</v>
      </c>
      <c r="H258" s="50">
        <f t="shared" si="125"/>
        <v>0</v>
      </c>
      <c r="I258" s="50">
        <f t="shared" si="125"/>
        <v>0</v>
      </c>
      <c r="J258" s="50">
        <f t="shared" si="125"/>
        <v>0</v>
      </c>
      <c r="K258" s="50">
        <f t="shared" si="125"/>
        <v>0</v>
      </c>
      <c r="L258" s="50">
        <f t="shared" si="125"/>
        <v>0</v>
      </c>
      <c r="M258" s="50">
        <f>IFERROR(IF($B$270=2,M$267*AA258,M250),0)</f>
        <v>0</v>
      </c>
      <c r="N258" s="50">
        <f>IFERROR(IF($B$270=2,N$267*AB258,N250),0)</f>
        <v>0</v>
      </c>
      <c r="P258" s="563">
        <f>M239</f>
        <v>0</v>
      </c>
      <c r="Q258" s="563">
        <f>'1'!$O$10</f>
        <v>3.85688E-3</v>
      </c>
      <c r="R258" s="563">
        <f>'2'!$O$10</f>
        <v>3.85688E-3</v>
      </c>
      <c r="S258" s="563">
        <f>'3'!$O$10</f>
        <v>3.85688E-3</v>
      </c>
      <c r="T258" s="563">
        <f>'4'!$O$10</f>
        <v>3.85688E-3</v>
      </c>
      <c r="U258" s="563">
        <f>'5'!$O$10</f>
        <v>3.85688E-3</v>
      </c>
      <c r="V258" s="563">
        <f>'6'!$O$10</f>
        <v>3.85688E-3</v>
      </c>
      <c r="W258" s="563">
        <f>'7'!$O$10</f>
        <v>3.85688E-3</v>
      </c>
      <c r="X258" s="563">
        <f>'8'!$O$10</f>
        <v>3.85688E-3</v>
      </c>
      <c r="Y258" s="563">
        <f>'9'!$O$10</f>
        <v>3.85688E-3</v>
      </c>
      <c r="Z258" s="563">
        <f>'10'!$O$10</f>
        <v>3.85688E-3</v>
      </c>
      <c r="AA258" s="563">
        <f>'11'!$O$10</f>
        <v>3.85688E-3</v>
      </c>
      <c r="AB258" s="563">
        <f>'12'!$O$10</f>
        <v>3.85688E-3</v>
      </c>
    </row>
    <row r="259" spans="1:28" ht="21.95" customHeight="1" x14ac:dyDescent="0.25">
      <c r="A259" s="563"/>
      <c r="B259" s="11" t="s">
        <v>101</v>
      </c>
      <c r="C259" s="50">
        <f t="shared" si="125"/>
        <v>0</v>
      </c>
      <c r="D259" s="50">
        <f t="shared" si="125"/>
        <v>0</v>
      </c>
      <c r="E259" s="50">
        <f t="shared" si="125"/>
        <v>0</v>
      </c>
      <c r="F259" s="50">
        <f t="shared" si="125"/>
        <v>0</v>
      </c>
      <c r="G259" s="50">
        <f t="shared" si="125"/>
        <v>0</v>
      </c>
      <c r="H259" s="50">
        <f t="shared" si="125"/>
        <v>0</v>
      </c>
      <c r="I259" s="50">
        <f t="shared" si="125"/>
        <v>0</v>
      </c>
      <c r="J259" s="50">
        <f t="shared" si="125"/>
        <v>0</v>
      </c>
      <c r="K259" s="50">
        <f t="shared" si="125"/>
        <v>0</v>
      </c>
      <c r="L259" s="50">
        <f t="shared" si="125"/>
        <v>0</v>
      </c>
      <c r="M259" s="50">
        <f t="shared" ref="M259:N263" si="126">IFERROR(IF($B$270=2,M$267*AA259,M251),0)</f>
        <v>0</v>
      </c>
      <c r="N259" s="50">
        <f t="shared" si="126"/>
        <v>0</v>
      </c>
      <c r="P259" s="563">
        <f>D144</f>
        <v>0.12820000000000001</v>
      </c>
      <c r="Q259" s="563">
        <f>'1'!$O$9</f>
        <v>1.7772919999999998E-2</v>
      </c>
      <c r="R259" s="563">
        <f>'2'!$O$9</f>
        <v>1.7772919999999998E-2</v>
      </c>
      <c r="S259" s="563">
        <f>'3'!$O$9</f>
        <v>1.7772919999999998E-2</v>
      </c>
      <c r="T259" s="563">
        <f>'4'!$O$9</f>
        <v>1.7772919999999998E-2</v>
      </c>
      <c r="U259" s="563">
        <f>'5'!$O$9</f>
        <v>1.7772919999999998E-2</v>
      </c>
      <c r="V259" s="563">
        <f>'6'!$O$9</f>
        <v>1.7772919999999998E-2</v>
      </c>
      <c r="W259" s="563">
        <f>'7'!$O$9</f>
        <v>1.7772919999999998E-2</v>
      </c>
      <c r="X259" s="563">
        <f>'8'!$O$9</f>
        <v>1.7772919999999998E-2</v>
      </c>
      <c r="Y259" s="563">
        <f>'9'!$O$9</f>
        <v>1.7772919999999998E-2</v>
      </c>
      <c r="Z259" s="563">
        <f>'10'!$O$9</f>
        <v>1.7772919999999998E-2</v>
      </c>
      <c r="AA259" s="563">
        <f>'11'!$O$9</f>
        <v>1.7772919999999998E-2</v>
      </c>
      <c r="AB259" s="563">
        <f>'12'!$O$9</f>
        <v>1.7772919999999998E-2</v>
      </c>
    </row>
    <row r="260" spans="1:28" ht="21.95" customHeight="1" x14ac:dyDescent="0.25">
      <c r="A260" s="563"/>
      <c r="B260" s="11" t="s">
        <v>45</v>
      </c>
      <c r="C260" s="50">
        <f>IFERROR(IF($B$270=2,C$267*Q260,C252),0)</f>
        <v>0</v>
      </c>
      <c r="D260" s="50">
        <f t="shared" si="125"/>
        <v>0</v>
      </c>
      <c r="E260" s="50">
        <f t="shared" si="125"/>
        <v>0</v>
      </c>
      <c r="F260" s="50">
        <f t="shared" si="125"/>
        <v>0</v>
      </c>
      <c r="G260" s="50">
        <f t="shared" si="125"/>
        <v>0</v>
      </c>
      <c r="H260" s="50">
        <f t="shared" si="125"/>
        <v>0</v>
      </c>
      <c r="I260" s="50">
        <f t="shared" si="125"/>
        <v>0</v>
      </c>
      <c r="J260" s="50">
        <f t="shared" si="125"/>
        <v>0</v>
      </c>
      <c r="K260" s="50">
        <f t="shared" si="125"/>
        <v>0</v>
      </c>
      <c r="L260" s="50">
        <f t="shared" si="125"/>
        <v>0</v>
      </c>
      <c r="M260" s="50">
        <f t="shared" si="126"/>
        <v>0</v>
      </c>
      <c r="N260" s="50">
        <f t="shared" si="126"/>
        <v>0</v>
      </c>
      <c r="P260" s="563">
        <f>E144</f>
        <v>0.33500000000000002</v>
      </c>
      <c r="Q260" s="563">
        <f>'1'!$O$12</f>
        <v>4.2347500000000003E-2</v>
      </c>
      <c r="R260" s="563">
        <f>'2'!$O$12</f>
        <v>4.2347500000000003E-2</v>
      </c>
      <c r="S260" s="563">
        <f>'3'!$O$12</f>
        <v>4.2347500000000003E-2</v>
      </c>
      <c r="T260" s="563">
        <f>'4'!$O$12</f>
        <v>4.2347500000000003E-2</v>
      </c>
      <c r="U260" s="563">
        <f>'5'!$O$12</f>
        <v>4.2347500000000003E-2</v>
      </c>
      <c r="V260" s="563">
        <f>'6'!$O$12</f>
        <v>4.2347500000000003E-2</v>
      </c>
      <c r="W260" s="563">
        <f>'7'!$O$12</f>
        <v>4.2347500000000003E-2</v>
      </c>
      <c r="X260" s="563">
        <f>'8'!$O$12</f>
        <v>4.2347500000000003E-2</v>
      </c>
      <c r="Y260" s="563">
        <f>'9'!$O$12</f>
        <v>4.2347500000000003E-2</v>
      </c>
      <c r="Z260" s="563">
        <f>'10'!$O$12</f>
        <v>4.2347500000000003E-2</v>
      </c>
      <c r="AA260" s="563">
        <f>'11'!$O$12</f>
        <v>4.2347500000000003E-2</v>
      </c>
      <c r="AB260" s="563">
        <f>'12'!$O$12</f>
        <v>4.2347500000000003E-2</v>
      </c>
    </row>
    <row r="261" spans="1:28" ht="21.95" customHeight="1" x14ac:dyDescent="0.25">
      <c r="A261" s="563"/>
      <c r="B261" s="11" t="s">
        <v>124</v>
      </c>
      <c r="C261" s="50">
        <f t="shared" si="125"/>
        <v>0</v>
      </c>
      <c r="D261" s="50">
        <f t="shared" si="125"/>
        <v>0</v>
      </c>
      <c r="E261" s="50">
        <f t="shared" si="125"/>
        <v>0</v>
      </c>
      <c r="F261" s="50">
        <f t="shared" si="125"/>
        <v>0</v>
      </c>
      <c r="G261" s="50">
        <f t="shared" si="125"/>
        <v>0</v>
      </c>
      <c r="H261" s="50">
        <f t="shared" si="125"/>
        <v>0</v>
      </c>
      <c r="I261" s="50">
        <f t="shared" si="125"/>
        <v>0</v>
      </c>
      <c r="J261" s="50">
        <f t="shared" si="125"/>
        <v>0</v>
      </c>
      <c r="K261" s="50">
        <f t="shared" si="125"/>
        <v>0</v>
      </c>
      <c r="L261" s="50">
        <f t="shared" si="125"/>
        <v>0</v>
      </c>
      <c r="M261" s="50">
        <f t="shared" si="126"/>
        <v>0</v>
      </c>
      <c r="N261" s="50">
        <f t="shared" si="126"/>
        <v>0</v>
      </c>
      <c r="P261" s="563">
        <f>F144</f>
        <v>0.434</v>
      </c>
      <c r="Q261" s="563">
        <f>'1'!$O$11</f>
        <v>5.6550200000000002E-2</v>
      </c>
      <c r="R261" s="563">
        <f>'2'!$O$11</f>
        <v>5.6550200000000002E-2</v>
      </c>
      <c r="S261" s="563">
        <f>'3'!$O$11</f>
        <v>5.6550200000000002E-2</v>
      </c>
      <c r="T261" s="563">
        <f>'4'!$O$11</f>
        <v>5.6550200000000002E-2</v>
      </c>
      <c r="U261" s="563">
        <f>'5'!$O$11</f>
        <v>5.6550200000000002E-2</v>
      </c>
      <c r="V261" s="563">
        <f>'6'!$O$11</f>
        <v>5.6550200000000002E-2</v>
      </c>
      <c r="W261" s="563">
        <f>'7'!$O$11</f>
        <v>5.6550200000000002E-2</v>
      </c>
      <c r="X261" s="563">
        <f>'8'!$O$11</f>
        <v>5.6550200000000002E-2</v>
      </c>
      <c r="Y261" s="563">
        <f>'9'!$O$11</f>
        <v>5.6550200000000002E-2</v>
      </c>
      <c r="Z261" s="563">
        <f>'10'!$O$11</f>
        <v>5.6550200000000002E-2</v>
      </c>
      <c r="AA261" s="563">
        <f>'11'!$O$11</f>
        <v>5.6550200000000002E-2</v>
      </c>
      <c r="AB261" s="563">
        <f>'12'!$O$11</f>
        <v>5.6550200000000002E-2</v>
      </c>
    </row>
    <row r="262" spans="1:28" ht="21.95" customHeight="1" x14ac:dyDescent="0.25">
      <c r="A262" s="563"/>
      <c r="B262" s="11" t="s">
        <v>38</v>
      </c>
      <c r="C262" s="50">
        <f t="shared" si="125"/>
        <v>0</v>
      </c>
      <c r="D262" s="50">
        <f t="shared" si="125"/>
        <v>0</v>
      </c>
      <c r="E262" s="50">
        <f t="shared" si="125"/>
        <v>0</v>
      </c>
      <c r="F262" s="50">
        <f t="shared" si="125"/>
        <v>0</v>
      </c>
      <c r="G262" s="50">
        <f t="shared" si="125"/>
        <v>0</v>
      </c>
      <c r="H262" s="50">
        <f t="shared" si="125"/>
        <v>0</v>
      </c>
      <c r="I262" s="50">
        <f t="shared" si="125"/>
        <v>0</v>
      </c>
      <c r="J262" s="50">
        <f t="shared" si="125"/>
        <v>0</v>
      </c>
      <c r="K262" s="50">
        <f t="shared" si="125"/>
        <v>0</v>
      </c>
      <c r="L262" s="50">
        <f t="shared" si="125"/>
        <v>0</v>
      </c>
      <c r="M262" s="50">
        <f t="shared" si="126"/>
        <v>0</v>
      </c>
      <c r="N262" s="50">
        <f t="shared" si="126"/>
        <v>0</v>
      </c>
      <c r="P262" s="563">
        <f>G144</f>
        <v>3.5000000000000003E-2</v>
      </c>
      <c r="Q262" s="563">
        <f>'1'!$O$8</f>
        <v>4.5605000000000003E-3</v>
      </c>
      <c r="R262" s="563">
        <f>'2'!$O$8</f>
        <v>4.5605000000000003E-3</v>
      </c>
      <c r="S262" s="563">
        <f>'3'!$O$8</f>
        <v>4.5605000000000003E-3</v>
      </c>
      <c r="T262" s="563">
        <f>'4'!$O$8</f>
        <v>4.5605000000000003E-3</v>
      </c>
      <c r="U262" s="563">
        <f>'5'!$O$8</f>
        <v>4.5605000000000003E-3</v>
      </c>
      <c r="V262" s="563">
        <f>'6'!$O$8</f>
        <v>4.5605000000000003E-3</v>
      </c>
      <c r="W262" s="563">
        <f>'7'!$O$8</f>
        <v>4.5605000000000003E-3</v>
      </c>
      <c r="X262" s="563">
        <f>'8'!$O$8</f>
        <v>4.5605000000000003E-3</v>
      </c>
      <c r="Y262" s="563">
        <f>'9'!$O$8</f>
        <v>4.5605000000000003E-3</v>
      </c>
      <c r="Z262" s="563">
        <f>'10'!$O$8</f>
        <v>4.5605000000000003E-3</v>
      </c>
      <c r="AA262" s="563">
        <f>'11'!$O$8</f>
        <v>4.5605000000000003E-3</v>
      </c>
      <c r="AB262" s="563">
        <f>'12'!$O$8</f>
        <v>4.5605000000000003E-3</v>
      </c>
    </row>
    <row r="263" spans="1:28" ht="21.95" customHeight="1" x14ac:dyDescent="0.25">
      <c r="A263" s="563"/>
      <c r="B263" s="11" t="s">
        <v>340</v>
      </c>
      <c r="C263" s="50">
        <f t="shared" si="125"/>
        <v>0</v>
      </c>
      <c r="D263" s="50">
        <f t="shared" si="125"/>
        <v>0</v>
      </c>
      <c r="E263" s="50">
        <f t="shared" si="125"/>
        <v>0</v>
      </c>
      <c r="F263" s="50">
        <f t="shared" si="125"/>
        <v>0</v>
      </c>
      <c r="G263" s="50">
        <f t="shared" si="125"/>
        <v>0</v>
      </c>
      <c r="H263" s="50">
        <f t="shared" si="125"/>
        <v>0</v>
      </c>
      <c r="I263" s="50">
        <f t="shared" si="125"/>
        <v>0</v>
      </c>
      <c r="J263" s="50">
        <f t="shared" si="125"/>
        <v>0</v>
      </c>
      <c r="K263" s="50">
        <f t="shared" si="125"/>
        <v>0</v>
      </c>
      <c r="L263" s="50">
        <f t="shared" si="125"/>
        <v>0</v>
      </c>
      <c r="M263" s="50">
        <f t="shared" si="126"/>
        <v>0</v>
      </c>
      <c r="N263" s="50">
        <f t="shared" si="126"/>
        <v>0</v>
      </c>
      <c r="P263" s="563">
        <f>H144</f>
        <v>0.04</v>
      </c>
      <c r="Q263" s="563">
        <f>'1'!$O$7</f>
        <v>5.2120000000000005E-3</v>
      </c>
      <c r="R263" s="563">
        <f>'2'!$O$7</f>
        <v>5.2120000000000005E-3</v>
      </c>
      <c r="S263" s="563">
        <f>'3'!$O$7</f>
        <v>5.2120000000000005E-3</v>
      </c>
      <c r="T263" s="563">
        <f>'4'!$O$7</f>
        <v>5.2120000000000005E-3</v>
      </c>
      <c r="U263" s="563">
        <f>'5'!$O$7</f>
        <v>5.2120000000000005E-3</v>
      </c>
      <c r="V263" s="563">
        <f>'6'!$O$7</f>
        <v>5.2120000000000005E-3</v>
      </c>
      <c r="W263" s="563">
        <f>'7'!$O$7</f>
        <v>5.2120000000000005E-3</v>
      </c>
      <c r="X263" s="563">
        <f>'8'!$O$7</f>
        <v>5.2120000000000005E-3</v>
      </c>
      <c r="Y263" s="563">
        <f>'9'!$O$7</f>
        <v>5.2120000000000005E-3</v>
      </c>
      <c r="Z263" s="563">
        <f>'10'!$O$7</f>
        <v>5.2120000000000005E-3</v>
      </c>
      <c r="AA263" s="563">
        <f>'11'!$O$7</f>
        <v>5.2120000000000005E-3</v>
      </c>
      <c r="AB263" s="563">
        <f>'12'!$O$7</f>
        <v>5.2120000000000005E-3</v>
      </c>
    </row>
    <row r="264" spans="1:28" ht="21.95" customHeight="1" x14ac:dyDescent="0.25">
      <c r="B264" s="567" t="s">
        <v>83</v>
      </c>
      <c r="C264" s="570">
        <f>SUM(C258:C263)</f>
        <v>0</v>
      </c>
      <c r="D264" s="570">
        <f t="shared" ref="D264" si="127">SUM(D258:D263)</f>
        <v>0</v>
      </c>
      <c r="E264" s="570">
        <f t="shared" ref="E264" si="128">SUM(E258:E263)</f>
        <v>0</v>
      </c>
      <c r="F264" s="570">
        <f t="shared" ref="F264" si="129">SUM(F258:F263)</f>
        <v>0</v>
      </c>
      <c r="G264" s="570">
        <f t="shared" ref="G264" si="130">SUM(G258:G263)</f>
        <v>0</v>
      </c>
      <c r="H264" s="570">
        <f t="shared" ref="H264" si="131">SUM(H258:H263)</f>
        <v>0</v>
      </c>
      <c r="I264" s="570">
        <f t="shared" ref="I264" si="132">SUM(I258:I263)</f>
        <v>0</v>
      </c>
      <c r="J264" s="570">
        <f t="shared" ref="J264" si="133">SUM(J258:J263)</f>
        <v>0</v>
      </c>
      <c r="K264" s="570">
        <f t="shared" ref="K264" si="134">SUM(K258:K263)</f>
        <v>0</v>
      </c>
      <c r="L264" s="570">
        <f t="shared" ref="L264" si="135">SUM(L258:L263)</f>
        <v>0</v>
      </c>
      <c r="M264" s="570">
        <f t="shared" ref="M264" si="136">SUM(M258:M263)</f>
        <v>0</v>
      </c>
      <c r="N264" s="570">
        <f t="shared" ref="N264" si="137">SUM(N258:N263)</f>
        <v>0</v>
      </c>
    </row>
    <row r="267" spans="1:28" ht="21.95" customHeight="1" x14ac:dyDescent="0.25">
      <c r="B267" s="11" t="s">
        <v>331</v>
      </c>
      <c r="C267" s="50">
        <f>C63</f>
        <v>0</v>
      </c>
      <c r="D267" s="50">
        <f t="shared" ref="D267:N267" si="138">D63</f>
        <v>0</v>
      </c>
      <c r="E267" s="50">
        <f t="shared" si="138"/>
        <v>0</v>
      </c>
      <c r="F267" s="50">
        <f t="shared" si="138"/>
        <v>0</v>
      </c>
      <c r="G267" s="50">
        <f t="shared" si="138"/>
        <v>0</v>
      </c>
      <c r="H267" s="50">
        <f t="shared" si="138"/>
        <v>0</v>
      </c>
      <c r="I267" s="50">
        <f t="shared" si="138"/>
        <v>0</v>
      </c>
      <c r="J267" s="50">
        <f t="shared" si="138"/>
        <v>0</v>
      </c>
      <c r="K267" s="50">
        <f t="shared" si="138"/>
        <v>0</v>
      </c>
      <c r="L267" s="50">
        <f t="shared" si="138"/>
        <v>0</v>
      </c>
      <c r="M267" s="50">
        <f t="shared" si="138"/>
        <v>0</v>
      </c>
      <c r="N267" s="50">
        <f t="shared" si="138"/>
        <v>0</v>
      </c>
    </row>
    <row r="269" spans="1:28" ht="21.95" customHeight="1" x14ac:dyDescent="0.25">
      <c r="B269" s="11" t="s">
        <v>361</v>
      </c>
    </row>
    <row r="270" spans="1:28" ht="21.95" customHeight="1" x14ac:dyDescent="0.25">
      <c r="B270" s="11">
        <f>I1</f>
        <v>1</v>
      </c>
    </row>
  </sheetData>
  <phoneticPr fontId="18" type="noConversion"/>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51">
    <tabColor rgb="FFFFC000"/>
  </sheetPr>
  <dimension ref="A1:AB270"/>
  <sheetViews>
    <sheetView showGridLines="0" topLeftCell="H248" workbookViewId="0">
      <selection activeCell="M261" sqref="M261"/>
    </sheetView>
  </sheetViews>
  <sheetFormatPr defaultColWidth="9.140625" defaultRowHeight="21.95" customHeight="1" x14ac:dyDescent="0.25"/>
  <cols>
    <col min="1" max="1" width="6.7109375" style="12" bestFit="1" customWidth="1"/>
    <col min="2" max="2" width="12.7109375" style="12" customWidth="1"/>
    <col min="3" max="20" width="13.28515625" style="12" customWidth="1"/>
    <col min="21" max="16384" width="9.140625" style="12"/>
  </cols>
  <sheetData>
    <row r="1" spans="1:14" ht="36" x14ac:dyDescent="0.25">
      <c r="A1"/>
      <c r="B1" s="112" t="s">
        <v>147</v>
      </c>
      <c r="C1"/>
      <c r="D1"/>
      <c r="E1"/>
      <c r="F1"/>
      <c r="G1"/>
      <c r="H1"/>
      <c r="I1"/>
      <c r="J1"/>
      <c r="K1"/>
      <c r="L1"/>
      <c r="M1" t="b">
        <v>1</v>
      </c>
      <c r="N1"/>
    </row>
    <row r="2" spans="1:14" ht="15" customHeight="1" x14ac:dyDescent="0.25">
      <c r="A2"/>
      <c r="B2" s="70"/>
      <c r="C2" s="70"/>
      <c r="D2" s="70"/>
      <c r="E2" s="70"/>
      <c r="F2" s="70"/>
      <c r="G2" s="70"/>
      <c r="H2" s="70"/>
      <c r="I2"/>
      <c r="J2"/>
      <c r="K2"/>
      <c r="L2"/>
      <c r="M2"/>
      <c r="N2"/>
    </row>
    <row r="3" spans="1:14" ht="21.95" customHeight="1" x14ac:dyDescent="0.25">
      <c r="A3"/>
      <c r="B3" s="69" t="s">
        <v>50</v>
      </c>
      <c r="C3" s="70"/>
      <c r="D3" s="70"/>
      <c r="E3" s="70"/>
      <c r="F3" s="70"/>
      <c r="G3" s="70"/>
      <c r="H3" s="70"/>
      <c r="I3"/>
      <c r="J3"/>
      <c r="K3"/>
      <c r="L3"/>
      <c r="M3"/>
      <c r="N3"/>
    </row>
    <row r="4" spans="1:14" ht="21.95" customHeight="1" x14ac:dyDescent="0.25">
      <c r="A4"/>
      <c r="B4" s="69" t="s">
        <v>48</v>
      </c>
      <c r="C4" s="70"/>
      <c r="D4" s="70"/>
      <c r="E4" s="70"/>
      <c r="F4" s="70"/>
      <c r="G4" s="70"/>
      <c r="H4" s="70"/>
      <c r="I4"/>
      <c r="J4"/>
      <c r="K4"/>
      <c r="L4"/>
      <c r="M4"/>
      <c r="N4"/>
    </row>
    <row r="5" spans="1:14" ht="21.95" customHeight="1" x14ac:dyDescent="0.25">
      <c r="A5"/>
      <c r="B5" s="69" t="s">
        <v>61</v>
      </c>
      <c r="C5" s="70"/>
      <c r="D5" s="70"/>
      <c r="E5" s="70"/>
      <c r="F5" s="70"/>
      <c r="G5" s="70"/>
      <c r="H5" s="70"/>
      <c r="I5"/>
      <c r="J5"/>
      <c r="K5"/>
      <c r="L5"/>
      <c r="M5"/>
      <c r="N5"/>
    </row>
    <row r="6" spans="1:14" ht="21.95" customHeight="1" x14ac:dyDescent="0.25">
      <c r="A6"/>
      <c r="B6" s="69" t="s">
        <v>62</v>
      </c>
      <c r="C6" s="70"/>
      <c r="D6" s="70"/>
      <c r="E6" s="70"/>
      <c r="F6" s="70"/>
      <c r="G6" s="70"/>
      <c r="H6" s="70"/>
      <c r="I6"/>
      <c r="J6"/>
      <c r="K6">
        <v>189401.46</v>
      </c>
      <c r="L6"/>
      <c r="M6"/>
      <c r="N6"/>
    </row>
    <row r="7" spans="1:14" ht="21.95" customHeight="1" x14ac:dyDescent="0.25">
      <c r="A7"/>
      <c r="B7" s="69" t="s">
        <v>63</v>
      </c>
      <c r="C7" s="70"/>
      <c r="D7" s="70"/>
      <c r="E7" s="70"/>
      <c r="F7" s="70"/>
      <c r="G7" s="70"/>
      <c r="H7" s="70"/>
      <c r="I7"/>
      <c r="J7"/>
      <c r="K7">
        <v>166901.46</v>
      </c>
      <c r="L7"/>
      <c r="M7"/>
      <c r="N7"/>
    </row>
    <row r="8" spans="1:14" ht="21.95" customHeight="1" x14ac:dyDescent="0.25">
      <c r="A8"/>
      <c r="B8" s="70"/>
      <c r="C8" s="70"/>
      <c r="D8" s="70"/>
      <c r="E8" s="70"/>
      <c r="F8" s="70"/>
      <c r="G8" s="70"/>
      <c r="H8" s="70"/>
      <c r="I8"/>
      <c r="J8"/>
      <c r="K8"/>
      <c r="L8"/>
      <c r="M8"/>
      <c r="N8"/>
    </row>
    <row r="9" spans="1:14" ht="21.95" customHeight="1" x14ac:dyDescent="0.25">
      <c r="A9"/>
      <c r="B9" s="70"/>
      <c r="C9" s="70"/>
      <c r="D9" s="70"/>
      <c r="E9" s="70"/>
      <c r="F9" s="70"/>
      <c r="G9" s="70"/>
      <c r="H9" s="70"/>
      <c r="I9"/>
      <c r="J9"/>
      <c r="K9"/>
      <c r="L9"/>
      <c r="M9"/>
      <c r="N9"/>
    </row>
    <row r="10" spans="1:14" ht="21.95" customHeight="1" x14ac:dyDescent="0.25">
      <c r="A10"/>
      <c r="B10" s="71" t="s">
        <v>50</v>
      </c>
      <c r="C10" s="70"/>
      <c r="D10" s="70"/>
      <c r="E10" s="70"/>
      <c r="F10" s="70"/>
      <c r="G10" s="70"/>
      <c r="H10" s="70"/>
      <c r="I10"/>
      <c r="J10"/>
      <c r="K10"/>
      <c r="L10"/>
      <c r="M10"/>
      <c r="N10"/>
    </row>
    <row r="11" spans="1:14" ht="21.95" customHeight="1" x14ac:dyDescent="0.25">
      <c r="A11"/>
      <c r="B11" s="70"/>
      <c r="C11" s="70"/>
      <c r="D11" s="70"/>
      <c r="E11" s="70"/>
      <c r="F11" s="70"/>
      <c r="G11" s="70"/>
      <c r="H11" s="70"/>
      <c r="I11"/>
      <c r="J11"/>
      <c r="K11"/>
      <c r="L11"/>
      <c r="M11"/>
      <c r="N11"/>
    </row>
    <row r="12" spans="1:14" ht="21.95" customHeight="1" x14ac:dyDescent="0.25">
      <c r="A12"/>
      <c r="B12" s="72" t="s">
        <v>134</v>
      </c>
      <c r="C12" s="72" t="s">
        <v>28</v>
      </c>
      <c r="D12" s="73" t="s">
        <v>32</v>
      </c>
      <c r="E12" s="73" t="s">
        <v>33</v>
      </c>
      <c r="F12" s="111" t="s">
        <v>16</v>
      </c>
      <c r="G12" s="73" t="s">
        <v>53</v>
      </c>
      <c r="H12" s="72" t="s">
        <v>134</v>
      </c>
      <c r="I12"/>
      <c r="J12"/>
      <c r="K12"/>
      <c r="L12"/>
      <c r="M12"/>
      <c r="N12"/>
    </row>
    <row r="13" spans="1:14" ht="21.95" customHeight="1" x14ac:dyDescent="0.25">
      <c r="A13"/>
      <c r="B13" s="74" t="s">
        <v>55</v>
      </c>
      <c r="C13" s="74" t="s">
        <v>14</v>
      </c>
      <c r="D13" s="75">
        <f>'Simples T'!G7</f>
        <v>0</v>
      </c>
      <c r="E13" s="75">
        <f>'Simples T'!H7</f>
        <v>180000</v>
      </c>
      <c r="F13" s="109">
        <f>'Simples T'!I7</f>
        <v>0.04</v>
      </c>
      <c r="G13" s="75">
        <f>'Simples T'!J7</f>
        <v>0</v>
      </c>
      <c r="H13" s="70" t="str">
        <f>B13</f>
        <v>1° Faixa</v>
      </c>
      <c r="I13"/>
      <c r="J13"/>
      <c r="K13"/>
      <c r="L13"/>
      <c r="M13"/>
      <c r="N13"/>
    </row>
    <row r="14" spans="1:14" ht="21.95" customHeight="1" x14ac:dyDescent="0.25">
      <c r="A14"/>
      <c r="B14" s="74" t="s">
        <v>56</v>
      </c>
      <c r="C14" s="74" t="s">
        <v>14</v>
      </c>
      <c r="D14" s="75">
        <f>'Simples T'!G8</f>
        <v>180000.01</v>
      </c>
      <c r="E14" s="75">
        <f>'Simples T'!H8</f>
        <v>360000</v>
      </c>
      <c r="F14" s="109">
        <f>'Simples T'!I8</f>
        <v>7.2999999999999995E-2</v>
      </c>
      <c r="G14" s="75">
        <f>'Simples T'!J8</f>
        <v>5940</v>
      </c>
      <c r="H14" s="70" t="str">
        <f t="shared" ref="H14:H18" si="0">B14</f>
        <v>2° Faixa</v>
      </c>
      <c r="I14"/>
      <c r="J14"/>
      <c r="K14"/>
      <c r="L14"/>
      <c r="M14"/>
      <c r="N14"/>
    </row>
    <row r="15" spans="1:14" ht="21.95" customHeight="1" x14ac:dyDescent="0.25">
      <c r="A15"/>
      <c r="B15" s="74" t="s">
        <v>57</v>
      </c>
      <c r="C15" s="74" t="s">
        <v>14</v>
      </c>
      <c r="D15" s="75">
        <f>'Simples T'!G9</f>
        <v>360000.01</v>
      </c>
      <c r="E15" s="75">
        <f>'Simples T'!H9</f>
        <v>720000</v>
      </c>
      <c r="F15" s="109">
        <f>'Simples T'!I9</f>
        <v>9.5000000000000001E-2</v>
      </c>
      <c r="G15" s="75">
        <f>'Simples T'!J9</f>
        <v>13860</v>
      </c>
      <c r="H15" s="70" t="str">
        <f t="shared" si="0"/>
        <v>3° Faixa</v>
      </c>
      <c r="I15"/>
      <c r="J15"/>
      <c r="K15"/>
      <c r="L15"/>
      <c r="M15"/>
      <c r="N15"/>
    </row>
    <row r="16" spans="1:14" ht="21.95" customHeight="1" x14ac:dyDescent="0.25">
      <c r="A16"/>
      <c r="B16" s="74" t="s">
        <v>58</v>
      </c>
      <c r="C16" s="74" t="s">
        <v>14</v>
      </c>
      <c r="D16" s="75">
        <f>'Simples T'!G10</f>
        <v>720000.01</v>
      </c>
      <c r="E16" s="75">
        <f>'Simples T'!H10</f>
        <v>1800000</v>
      </c>
      <c r="F16" s="109">
        <f>'Simples T'!I10</f>
        <v>0.107</v>
      </c>
      <c r="G16" s="75">
        <f>'Simples T'!J10</f>
        <v>22500</v>
      </c>
      <c r="H16" s="70" t="str">
        <f t="shared" si="0"/>
        <v>4° Faixa</v>
      </c>
      <c r="I16"/>
      <c r="J16"/>
      <c r="K16"/>
      <c r="L16"/>
      <c r="M16"/>
      <c r="N16"/>
    </row>
    <row r="17" spans="1:14" ht="21.95" customHeight="1" x14ac:dyDescent="0.25">
      <c r="A17"/>
      <c r="B17" s="74" t="s">
        <v>59</v>
      </c>
      <c r="C17" s="74" t="s">
        <v>14</v>
      </c>
      <c r="D17" s="75">
        <f>'Simples T'!G11</f>
        <v>1800000.01</v>
      </c>
      <c r="E17" s="75">
        <f>'Simples T'!H11</f>
        <v>3600000</v>
      </c>
      <c r="F17" s="109">
        <f>'Simples T'!I11</f>
        <v>0.14299999999999999</v>
      </c>
      <c r="G17" s="75">
        <f>'Simples T'!J11</f>
        <v>87300</v>
      </c>
      <c r="H17" s="70" t="str">
        <f t="shared" si="0"/>
        <v>5° Faixa</v>
      </c>
      <c r="I17"/>
      <c r="J17"/>
      <c r="K17"/>
      <c r="L17"/>
      <c r="M17"/>
      <c r="N17"/>
    </row>
    <row r="18" spans="1:14" ht="21.95" customHeight="1" x14ac:dyDescent="0.25">
      <c r="A18"/>
      <c r="B18" s="74" t="s">
        <v>60</v>
      </c>
      <c r="C18" s="74" t="s">
        <v>14</v>
      </c>
      <c r="D18" s="75">
        <f>'Simples T'!G12</f>
        <v>3600000.01</v>
      </c>
      <c r="E18" s="75">
        <f>'Simples T'!H12</f>
        <v>4800000</v>
      </c>
      <c r="F18" s="109">
        <f>'Simples T'!I12</f>
        <v>0.19</v>
      </c>
      <c r="G18" s="75">
        <f>'Simples T'!J12</f>
        <v>378000</v>
      </c>
      <c r="H18" s="70" t="str">
        <f t="shared" si="0"/>
        <v>6° Faixa</v>
      </c>
      <c r="I18"/>
      <c r="J18"/>
      <c r="K18"/>
      <c r="L18"/>
      <c r="M18"/>
      <c r="N18"/>
    </row>
    <row r="19" spans="1:14" ht="21.95" customHeight="1" x14ac:dyDescent="0.25">
      <c r="A19"/>
      <c r="B19" s="70"/>
      <c r="C19" s="70"/>
      <c r="D19" s="76"/>
      <c r="E19" s="76"/>
      <c r="F19" s="110"/>
      <c r="G19" s="76"/>
      <c r="H19" s="70"/>
      <c r="I19"/>
      <c r="J19"/>
      <c r="K19"/>
      <c r="L19"/>
      <c r="M19"/>
      <c r="N19"/>
    </row>
    <row r="20" spans="1:14" ht="21.95" customHeight="1" x14ac:dyDescent="0.25">
      <c r="A20"/>
      <c r="B20" s="71" t="s">
        <v>48</v>
      </c>
      <c r="C20" s="70"/>
      <c r="D20" s="76"/>
      <c r="E20" s="76"/>
      <c r="F20" s="110"/>
      <c r="G20" s="76"/>
      <c r="H20" s="70"/>
      <c r="I20"/>
      <c r="J20"/>
      <c r="K20"/>
      <c r="L20"/>
      <c r="M20"/>
      <c r="N20"/>
    </row>
    <row r="21" spans="1:14" ht="21.95" customHeight="1" x14ac:dyDescent="0.25">
      <c r="A21"/>
      <c r="B21" s="70"/>
      <c r="C21" s="70"/>
      <c r="D21" s="76"/>
      <c r="E21" s="76"/>
      <c r="F21" s="110"/>
      <c r="G21" s="76"/>
      <c r="H21" s="70"/>
      <c r="I21"/>
      <c r="J21"/>
      <c r="K21"/>
      <c r="L21"/>
      <c r="M21"/>
      <c r="N21"/>
    </row>
    <row r="22" spans="1:14" ht="21.95" customHeight="1" x14ac:dyDescent="0.25">
      <c r="A22"/>
      <c r="B22" s="72" t="s">
        <v>134</v>
      </c>
      <c r="C22" s="72" t="s">
        <v>28</v>
      </c>
      <c r="D22" s="73" t="s">
        <v>32</v>
      </c>
      <c r="E22" s="73" t="s">
        <v>33</v>
      </c>
      <c r="F22" s="111" t="s">
        <v>16</v>
      </c>
      <c r="G22" s="73" t="s">
        <v>53</v>
      </c>
      <c r="H22" s="72" t="s">
        <v>134</v>
      </c>
      <c r="I22"/>
      <c r="J22"/>
      <c r="K22"/>
      <c r="L22"/>
      <c r="M22"/>
      <c r="N22"/>
    </row>
    <row r="23" spans="1:14" ht="21.95" customHeight="1" x14ac:dyDescent="0.25">
      <c r="A23"/>
      <c r="B23" s="74" t="s">
        <v>55</v>
      </c>
      <c r="C23" s="74" t="s">
        <v>14</v>
      </c>
      <c r="D23" s="75">
        <f>'Simples T'!G13</f>
        <v>0</v>
      </c>
      <c r="E23" s="75">
        <f>'Simples T'!H13</f>
        <v>180000</v>
      </c>
      <c r="F23" s="109">
        <f>'Simples T'!I13</f>
        <v>4.4999999999999998E-2</v>
      </c>
      <c r="G23" s="75">
        <f>'Simples T'!J13</f>
        <v>0</v>
      </c>
      <c r="H23" s="70" t="str">
        <f>B23</f>
        <v>1° Faixa</v>
      </c>
      <c r="I23"/>
      <c r="J23"/>
      <c r="K23"/>
      <c r="L23"/>
      <c r="M23"/>
      <c r="N23"/>
    </row>
    <row r="24" spans="1:14" ht="21.95" customHeight="1" x14ac:dyDescent="0.25">
      <c r="A24"/>
      <c r="B24" s="74" t="s">
        <v>56</v>
      </c>
      <c r="C24" s="74" t="s">
        <v>14</v>
      </c>
      <c r="D24" s="75">
        <f>'Simples T'!G14</f>
        <v>180000.01</v>
      </c>
      <c r="E24" s="75">
        <f>'Simples T'!H14</f>
        <v>360000</v>
      </c>
      <c r="F24" s="109">
        <f>'Simples T'!I14</f>
        <v>7.8E-2</v>
      </c>
      <c r="G24" s="75">
        <f>'Simples T'!J14</f>
        <v>5940</v>
      </c>
      <c r="H24" s="70" t="str">
        <f t="shared" ref="H24:H28" si="1">B24</f>
        <v>2° Faixa</v>
      </c>
      <c r="I24"/>
      <c r="J24"/>
      <c r="K24"/>
      <c r="L24"/>
      <c r="M24"/>
      <c r="N24"/>
    </row>
    <row r="25" spans="1:14" ht="21.95" customHeight="1" x14ac:dyDescent="0.25">
      <c r="A25"/>
      <c r="B25" s="74" t="s">
        <v>57</v>
      </c>
      <c r="C25" s="74" t="s">
        <v>14</v>
      </c>
      <c r="D25" s="75">
        <f>'Simples T'!G15</f>
        <v>360000.01</v>
      </c>
      <c r="E25" s="75">
        <f>'Simples T'!H15</f>
        <v>720000</v>
      </c>
      <c r="F25" s="109">
        <f>'Simples T'!I15</f>
        <v>0.1</v>
      </c>
      <c r="G25" s="75">
        <f>'Simples T'!J15</f>
        <v>13860</v>
      </c>
      <c r="H25" s="70" t="str">
        <f t="shared" si="1"/>
        <v>3° Faixa</v>
      </c>
      <c r="I25"/>
      <c r="J25"/>
      <c r="K25"/>
      <c r="L25"/>
      <c r="M25"/>
      <c r="N25"/>
    </row>
    <row r="26" spans="1:14" ht="21.95" customHeight="1" x14ac:dyDescent="0.25">
      <c r="A26"/>
      <c r="B26" s="74" t="s">
        <v>58</v>
      </c>
      <c r="C26" s="74" t="s">
        <v>14</v>
      </c>
      <c r="D26" s="75">
        <f>'Simples T'!G16</f>
        <v>720000.01</v>
      </c>
      <c r="E26" s="75">
        <f>'Simples T'!H16</f>
        <v>1800000</v>
      </c>
      <c r="F26" s="109">
        <f>'Simples T'!I16</f>
        <v>0.112</v>
      </c>
      <c r="G26" s="75">
        <f>'Simples T'!J16</f>
        <v>22500</v>
      </c>
      <c r="H26" s="70" t="str">
        <f t="shared" si="1"/>
        <v>4° Faixa</v>
      </c>
      <c r="I26"/>
      <c r="J26"/>
      <c r="K26"/>
      <c r="L26"/>
      <c r="M26"/>
      <c r="N26"/>
    </row>
    <row r="27" spans="1:14" ht="21.95" customHeight="1" x14ac:dyDescent="0.25">
      <c r="A27"/>
      <c r="B27" s="74" t="s">
        <v>59</v>
      </c>
      <c r="C27" s="74" t="s">
        <v>14</v>
      </c>
      <c r="D27" s="75">
        <f>'Simples T'!G17</f>
        <v>1800000.01</v>
      </c>
      <c r="E27" s="75">
        <f>'Simples T'!H17</f>
        <v>3600000</v>
      </c>
      <c r="F27" s="109">
        <f>'Simples T'!I17</f>
        <v>0.14699999999999999</v>
      </c>
      <c r="G27" s="75">
        <f>'Simples T'!J17</f>
        <v>85500</v>
      </c>
      <c r="H27" s="70" t="str">
        <f t="shared" si="1"/>
        <v>5° Faixa</v>
      </c>
      <c r="I27"/>
      <c r="J27"/>
      <c r="K27"/>
      <c r="L27"/>
      <c r="M27"/>
      <c r="N27"/>
    </row>
    <row r="28" spans="1:14" ht="21.95" customHeight="1" x14ac:dyDescent="0.25">
      <c r="A28"/>
      <c r="B28" s="74" t="s">
        <v>60</v>
      </c>
      <c r="C28" s="74" t="s">
        <v>14</v>
      </c>
      <c r="D28" s="75">
        <f>'Simples T'!G18</f>
        <v>3600000.01</v>
      </c>
      <c r="E28" s="75">
        <f>'Simples T'!H18</f>
        <v>4800000</v>
      </c>
      <c r="F28" s="109">
        <f>'Simples T'!I18</f>
        <v>0.3</v>
      </c>
      <c r="G28" s="75">
        <f>'Simples T'!J18</f>
        <v>720000</v>
      </c>
      <c r="H28" s="70" t="str">
        <f t="shared" si="1"/>
        <v>6° Faixa</v>
      </c>
      <c r="I28"/>
      <c r="J28"/>
      <c r="K28"/>
      <c r="L28"/>
      <c r="M28"/>
      <c r="N28"/>
    </row>
    <row r="29" spans="1:14" ht="21.95" customHeight="1" x14ac:dyDescent="0.25">
      <c r="A29"/>
      <c r="B29" s="70"/>
      <c r="C29" s="70"/>
      <c r="D29" s="76"/>
      <c r="E29" s="76"/>
      <c r="F29" s="110"/>
      <c r="G29" s="76"/>
      <c r="H29" s="70"/>
      <c r="I29"/>
      <c r="J29"/>
      <c r="K29"/>
      <c r="L29"/>
      <c r="M29"/>
      <c r="N29"/>
    </row>
    <row r="30" spans="1:14" ht="21.95" customHeight="1" x14ac:dyDescent="0.25">
      <c r="A30"/>
      <c r="B30" s="71" t="s">
        <v>61</v>
      </c>
      <c r="C30" s="70"/>
      <c r="D30" s="76"/>
      <c r="E30" s="76"/>
      <c r="F30" s="110"/>
      <c r="G30" s="76"/>
      <c r="H30" s="70"/>
      <c r="I30"/>
      <c r="J30"/>
      <c r="K30"/>
      <c r="L30"/>
      <c r="M30"/>
      <c r="N30"/>
    </row>
    <row r="31" spans="1:14" ht="21.95" customHeight="1" x14ac:dyDescent="0.25">
      <c r="A31"/>
      <c r="B31" s="70"/>
      <c r="C31" s="70"/>
      <c r="D31" s="76"/>
      <c r="E31" s="76"/>
      <c r="F31" s="110"/>
      <c r="G31" s="76"/>
      <c r="H31" s="70"/>
      <c r="I31"/>
      <c r="J31"/>
      <c r="K31"/>
      <c r="L31"/>
      <c r="M31"/>
      <c r="N31"/>
    </row>
    <row r="32" spans="1:14" ht="21.95" customHeight="1" x14ac:dyDescent="0.25">
      <c r="A32"/>
      <c r="B32" s="72" t="s">
        <v>134</v>
      </c>
      <c r="C32" s="72" t="s">
        <v>28</v>
      </c>
      <c r="D32" s="73" t="s">
        <v>32</v>
      </c>
      <c r="E32" s="73" t="s">
        <v>33</v>
      </c>
      <c r="F32" s="111" t="s">
        <v>16</v>
      </c>
      <c r="G32" s="73" t="s">
        <v>53</v>
      </c>
      <c r="H32" s="72" t="s">
        <v>134</v>
      </c>
      <c r="I32"/>
      <c r="J32"/>
      <c r="K32"/>
      <c r="L32"/>
      <c r="M32"/>
      <c r="N32"/>
    </row>
    <row r="33" spans="1:14" ht="21.95" customHeight="1" x14ac:dyDescent="0.25">
      <c r="A33"/>
      <c r="B33" s="74" t="s">
        <v>55</v>
      </c>
      <c r="C33" s="74" t="s">
        <v>14</v>
      </c>
      <c r="D33" s="75">
        <f>'Simples T'!G19</f>
        <v>0</v>
      </c>
      <c r="E33" s="75">
        <f>'Simples T'!H19</f>
        <v>180000</v>
      </c>
      <c r="F33" s="109">
        <f>'Simples T'!I19</f>
        <v>0.06</v>
      </c>
      <c r="G33" s="75">
        <f>'Simples T'!J19</f>
        <v>0</v>
      </c>
      <c r="H33" s="70" t="str">
        <f>B33</f>
        <v>1° Faixa</v>
      </c>
      <c r="I33"/>
      <c r="J33"/>
      <c r="K33"/>
      <c r="L33"/>
      <c r="M33"/>
      <c r="N33"/>
    </row>
    <row r="34" spans="1:14" ht="21.95" customHeight="1" x14ac:dyDescent="0.25">
      <c r="A34"/>
      <c r="B34" s="74" t="s">
        <v>56</v>
      </c>
      <c r="C34" s="74" t="s">
        <v>14</v>
      </c>
      <c r="D34" s="75">
        <f>'Simples T'!G20</f>
        <v>180000.01</v>
      </c>
      <c r="E34" s="75">
        <f>'Simples T'!H20</f>
        <v>360000</v>
      </c>
      <c r="F34" s="109">
        <f>'Simples T'!I20</f>
        <v>0.112</v>
      </c>
      <c r="G34" s="75">
        <f>'Simples T'!J20</f>
        <v>9360</v>
      </c>
      <c r="H34" s="70" t="str">
        <f t="shared" ref="H34:H38" si="2">B34</f>
        <v>2° Faixa</v>
      </c>
      <c r="I34"/>
      <c r="J34"/>
      <c r="K34"/>
      <c r="L34"/>
      <c r="M34"/>
      <c r="N34"/>
    </row>
    <row r="35" spans="1:14" ht="21.95" customHeight="1" x14ac:dyDescent="0.25">
      <c r="A35"/>
      <c r="B35" s="74" t="s">
        <v>57</v>
      </c>
      <c r="C35" s="74" t="s">
        <v>14</v>
      </c>
      <c r="D35" s="75">
        <f>'Simples T'!G21</f>
        <v>360000.01</v>
      </c>
      <c r="E35" s="75">
        <f>'Simples T'!H21</f>
        <v>720000</v>
      </c>
      <c r="F35" s="109">
        <f>'Simples T'!I21</f>
        <v>0.13500000000000001</v>
      </c>
      <c r="G35" s="75">
        <f>'Simples T'!J21</f>
        <v>17640</v>
      </c>
      <c r="H35" s="70" t="str">
        <f t="shared" si="2"/>
        <v>3° Faixa</v>
      </c>
      <c r="I35"/>
      <c r="J35"/>
      <c r="K35"/>
      <c r="L35"/>
      <c r="M35"/>
      <c r="N35"/>
    </row>
    <row r="36" spans="1:14" ht="21.95" customHeight="1" x14ac:dyDescent="0.25">
      <c r="A36"/>
      <c r="B36" s="74" t="s">
        <v>58</v>
      </c>
      <c r="C36" s="74" t="s">
        <v>14</v>
      </c>
      <c r="D36" s="75">
        <f>'Simples T'!G22</f>
        <v>720000.01</v>
      </c>
      <c r="E36" s="75">
        <f>'Simples T'!H22</f>
        <v>1800000</v>
      </c>
      <c r="F36" s="109">
        <f>'Simples T'!I22</f>
        <v>0.16</v>
      </c>
      <c r="G36" s="75">
        <f>'Simples T'!J22</f>
        <v>35640</v>
      </c>
      <c r="H36" s="70" t="str">
        <f t="shared" si="2"/>
        <v>4° Faixa</v>
      </c>
      <c r="I36"/>
      <c r="J36"/>
      <c r="K36"/>
      <c r="L36"/>
      <c r="M36"/>
      <c r="N36"/>
    </row>
    <row r="37" spans="1:14" ht="21.95" customHeight="1" x14ac:dyDescent="0.25">
      <c r="A37"/>
      <c r="B37" s="74" t="s">
        <v>59</v>
      </c>
      <c r="C37" s="74" t="s">
        <v>14</v>
      </c>
      <c r="D37" s="75">
        <f>'Simples T'!G23</f>
        <v>1800000.01</v>
      </c>
      <c r="E37" s="75">
        <f>'Simples T'!H23</f>
        <v>3600000</v>
      </c>
      <c r="F37" s="109">
        <f>'Simples T'!I23</f>
        <v>0.21</v>
      </c>
      <c r="G37" s="75">
        <f>'Simples T'!J23</f>
        <v>125640</v>
      </c>
      <c r="H37" s="70" t="str">
        <f t="shared" si="2"/>
        <v>5° Faixa</v>
      </c>
      <c r="I37"/>
      <c r="J37"/>
      <c r="K37"/>
      <c r="L37"/>
      <c r="M37"/>
      <c r="N37"/>
    </row>
    <row r="38" spans="1:14" ht="21.95" customHeight="1" x14ac:dyDescent="0.25">
      <c r="A38"/>
      <c r="B38" s="74" t="s">
        <v>60</v>
      </c>
      <c r="C38" s="74" t="s">
        <v>14</v>
      </c>
      <c r="D38" s="75">
        <f>'Simples T'!G24</f>
        <v>3600000.01</v>
      </c>
      <c r="E38" s="75">
        <f>'Simples T'!H24</f>
        <v>4800000</v>
      </c>
      <c r="F38" s="109">
        <f>'Simples T'!I24</f>
        <v>0.33</v>
      </c>
      <c r="G38" s="75">
        <f>'Simples T'!J24</f>
        <v>648000</v>
      </c>
      <c r="H38" s="70" t="str">
        <f t="shared" si="2"/>
        <v>6° Faixa</v>
      </c>
      <c r="I38"/>
      <c r="J38"/>
      <c r="K38"/>
      <c r="L38"/>
      <c r="M38"/>
      <c r="N38"/>
    </row>
    <row r="39" spans="1:14" ht="21.95" customHeight="1" x14ac:dyDescent="0.25">
      <c r="A39"/>
      <c r="B39" s="70"/>
      <c r="C39" s="70"/>
      <c r="D39" s="76"/>
      <c r="E39" s="76"/>
      <c r="F39" s="110"/>
      <c r="G39" s="76"/>
      <c r="H39" s="70"/>
      <c r="I39"/>
      <c r="J39"/>
      <c r="K39"/>
      <c r="L39"/>
      <c r="M39"/>
      <c r="N39"/>
    </row>
    <row r="40" spans="1:14" ht="21.95" customHeight="1" x14ac:dyDescent="0.25">
      <c r="A40"/>
      <c r="B40" s="71" t="s">
        <v>62</v>
      </c>
      <c r="C40" s="70"/>
      <c r="D40" s="76"/>
      <c r="E40" s="76"/>
      <c r="F40" s="110"/>
      <c r="G40" s="76"/>
      <c r="H40" s="70"/>
      <c r="I40"/>
      <c r="J40"/>
      <c r="K40"/>
      <c r="L40"/>
      <c r="M40"/>
      <c r="N40"/>
    </row>
    <row r="41" spans="1:14" ht="21.95" customHeight="1" x14ac:dyDescent="0.25">
      <c r="A41"/>
      <c r="B41" s="70"/>
      <c r="C41" s="70"/>
      <c r="D41" s="76"/>
      <c r="E41" s="76"/>
      <c r="F41" s="110"/>
      <c r="G41" s="76"/>
      <c r="H41" s="70"/>
      <c r="I41"/>
      <c r="J41"/>
      <c r="K41"/>
      <c r="L41"/>
      <c r="M41"/>
      <c r="N41"/>
    </row>
    <row r="42" spans="1:14" ht="21.95" customHeight="1" x14ac:dyDescent="0.25">
      <c r="A42"/>
      <c r="B42" s="72" t="s">
        <v>134</v>
      </c>
      <c r="C42" s="72" t="s">
        <v>28</v>
      </c>
      <c r="D42" s="73" t="s">
        <v>32</v>
      </c>
      <c r="E42" s="73" t="s">
        <v>33</v>
      </c>
      <c r="F42" s="111" t="s">
        <v>16</v>
      </c>
      <c r="G42" s="73" t="s">
        <v>53</v>
      </c>
      <c r="H42" s="72" t="s">
        <v>134</v>
      </c>
      <c r="I42"/>
      <c r="J42"/>
      <c r="K42"/>
      <c r="L42"/>
      <c r="M42"/>
      <c r="N42"/>
    </row>
    <row r="43" spans="1:14" ht="21.95" customHeight="1" x14ac:dyDescent="0.25">
      <c r="A43"/>
      <c r="B43" s="74" t="s">
        <v>55</v>
      </c>
      <c r="C43" s="74" t="s">
        <v>14</v>
      </c>
      <c r="D43" s="75">
        <f>'Simples T'!G25</f>
        <v>0</v>
      </c>
      <c r="E43" s="75">
        <f>'Simples T'!H25</f>
        <v>180000</v>
      </c>
      <c r="F43" s="109">
        <f>'Simples T'!I25</f>
        <v>4.4999999999999998E-2</v>
      </c>
      <c r="G43" s="75">
        <f>'Simples T'!J25</f>
        <v>0</v>
      </c>
      <c r="H43" s="70" t="str">
        <f>B43</f>
        <v>1° Faixa</v>
      </c>
      <c r="I43"/>
      <c r="J43"/>
      <c r="K43"/>
      <c r="L43"/>
      <c r="M43"/>
      <c r="N43"/>
    </row>
    <row r="44" spans="1:14" ht="21.95" customHeight="1" x14ac:dyDescent="0.25">
      <c r="A44"/>
      <c r="B44" s="74" t="s">
        <v>56</v>
      </c>
      <c r="C44" s="74" t="s">
        <v>14</v>
      </c>
      <c r="D44" s="75">
        <f>'Simples T'!G26</f>
        <v>180000.01</v>
      </c>
      <c r="E44" s="75">
        <f>'Simples T'!H26</f>
        <v>360000</v>
      </c>
      <c r="F44" s="109">
        <f>'Simples T'!I26</f>
        <v>0.09</v>
      </c>
      <c r="G44" s="75">
        <f>'Simples T'!J26</f>
        <v>8100</v>
      </c>
      <c r="H44" s="70" t="str">
        <f t="shared" ref="H44:H48" si="3">B44</f>
        <v>2° Faixa</v>
      </c>
      <c r="I44"/>
      <c r="J44"/>
      <c r="K44"/>
      <c r="L44"/>
      <c r="M44"/>
      <c r="N44"/>
    </row>
    <row r="45" spans="1:14" ht="21.95" customHeight="1" x14ac:dyDescent="0.25">
      <c r="A45"/>
      <c r="B45" s="74" t="s">
        <v>57</v>
      </c>
      <c r="C45" s="74" t="s">
        <v>14</v>
      </c>
      <c r="D45" s="75">
        <f>'Simples T'!G27</f>
        <v>360000.01</v>
      </c>
      <c r="E45" s="75">
        <f>'Simples T'!H27</f>
        <v>720000</v>
      </c>
      <c r="F45" s="109">
        <f>'Simples T'!I27</f>
        <v>0.10199999999999999</v>
      </c>
      <c r="G45" s="75">
        <f>'Simples T'!J27</f>
        <v>12420</v>
      </c>
      <c r="H45" s="70" t="str">
        <f t="shared" si="3"/>
        <v>3° Faixa</v>
      </c>
      <c r="I45"/>
      <c r="J45"/>
      <c r="K45"/>
      <c r="L45"/>
      <c r="M45"/>
      <c r="N45"/>
    </row>
    <row r="46" spans="1:14" ht="21.95" customHeight="1" x14ac:dyDescent="0.25">
      <c r="A46"/>
      <c r="B46" s="74" t="s">
        <v>58</v>
      </c>
      <c r="C46" s="74" t="s">
        <v>14</v>
      </c>
      <c r="D46" s="75">
        <f>'Simples T'!G28</f>
        <v>720000.01</v>
      </c>
      <c r="E46" s="75">
        <f>'Simples T'!H28</f>
        <v>1800000</v>
      </c>
      <c r="F46" s="109">
        <f>'Simples T'!I28</f>
        <v>0.14000000000000001</v>
      </c>
      <c r="G46" s="75">
        <f>'Simples T'!J28</f>
        <v>39780</v>
      </c>
      <c r="H46" s="70" t="str">
        <f t="shared" si="3"/>
        <v>4° Faixa</v>
      </c>
      <c r="I46"/>
      <c r="J46"/>
      <c r="K46"/>
      <c r="L46"/>
      <c r="M46"/>
      <c r="N46"/>
    </row>
    <row r="47" spans="1:14" ht="21.95" customHeight="1" x14ac:dyDescent="0.25">
      <c r="A47"/>
      <c r="B47" s="74" t="s">
        <v>59</v>
      </c>
      <c r="C47" s="74" t="s">
        <v>14</v>
      </c>
      <c r="D47" s="75">
        <f>'Simples T'!G29</f>
        <v>1800000.01</v>
      </c>
      <c r="E47" s="75">
        <f>'Simples T'!H29</f>
        <v>3600000</v>
      </c>
      <c r="F47" s="109">
        <f>'Simples T'!I29</f>
        <v>0.22</v>
      </c>
      <c r="G47" s="75">
        <f>'Simples T'!J29</f>
        <v>183780</v>
      </c>
      <c r="H47" s="70" t="str">
        <f t="shared" si="3"/>
        <v>5° Faixa</v>
      </c>
      <c r="I47"/>
      <c r="J47"/>
      <c r="K47"/>
      <c r="L47"/>
      <c r="M47"/>
      <c r="N47"/>
    </row>
    <row r="48" spans="1:14" ht="21.95" customHeight="1" x14ac:dyDescent="0.25">
      <c r="A48"/>
      <c r="B48" s="74" t="s">
        <v>60</v>
      </c>
      <c r="C48" s="74" t="s">
        <v>14</v>
      </c>
      <c r="D48" s="75">
        <f>'Simples T'!G30</f>
        <v>3600000.01</v>
      </c>
      <c r="E48" s="75">
        <f>'Simples T'!H30</f>
        <v>4800000</v>
      </c>
      <c r="F48" s="109">
        <f>'Simples T'!I30</f>
        <v>0.33</v>
      </c>
      <c r="G48" s="75">
        <f>'Simples T'!J30</f>
        <v>828000</v>
      </c>
      <c r="H48" s="70" t="str">
        <f t="shared" si="3"/>
        <v>6° Faixa</v>
      </c>
      <c r="I48"/>
      <c r="J48"/>
      <c r="K48"/>
      <c r="L48"/>
      <c r="M48"/>
      <c r="N48"/>
    </row>
    <row r="49" spans="1:14" ht="21.95" customHeight="1" x14ac:dyDescent="0.25">
      <c r="A49"/>
      <c r="B49" s="70"/>
      <c r="C49" s="70"/>
      <c r="D49" s="76"/>
      <c r="E49" s="76"/>
      <c r="F49" s="110"/>
      <c r="G49" s="76"/>
      <c r="H49" s="70"/>
      <c r="I49"/>
      <c r="J49"/>
      <c r="K49"/>
      <c r="L49"/>
      <c r="M49"/>
      <c r="N49"/>
    </row>
    <row r="50" spans="1:14" ht="21.95" customHeight="1" x14ac:dyDescent="0.25">
      <c r="A50"/>
      <c r="B50" s="71" t="s">
        <v>63</v>
      </c>
      <c r="C50" s="70"/>
      <c r="D50" s="76"/>
      <c r="E50" s="76"/>
      <c r="F50" s="110"/>
      <c r="G50" s="76"/>
      <c r="H50" s="70"/>
      <c r="I50"/>
      <c r="J50"/>
      <c r="K50"/>
      <c r="L50"/>
      <c r="M50"/>
      <c r="N50"/>
    </row>
    <row r="51" spans="1:14" ht="21.95" customHeight="1" x14ac:dyDescent="0.25">
      <c r="A51"/>
      <c r="B51" s="70"/>
      <c r="C51" s="70"/>
      <c r="D51" s="76"/>
      <c r="E51" s="76"/>
      <c r="F51" s="110"/>
      <c r="G51" s="76"/>
      <c r="H51" s="70"/>
      <c r="I51"/>
      <c r="J51"/>
      <c r="K51"/>
      <c r="L51"/>
      <c r="M51"/>
      <c r="N51"/>
    </row>
    <row r="52" spans="1:14" ht="21.95" customHeight="1" x14ac:dyDescent="0.25">
      <c r="A52"/>
      <c r="B52" s="72" t="s">
        <v>134</v>
      </c>
      <c r="C52" s="72" t="s">
        <v>28</v>
      </c>
      <c r="D52" s="73" t="s">
        <v>32</v>
      </c>
      <c r="E52" s="73" t="s">
        <v>33</v>
      </c>
      <c r="F52" s="111" t="s">
        <v>16</v>
      </c>
      <c r="G52" s="73" t="s">
        <v>53</v>
      </c>
      <c r="H52" s="72" t="s">
        <v>134</v>
      </c>
      <c r="I52"/>
      <c r="J52"/>
      <c r="K52"/>
      <c r="L52"/>
      <c r="M52"/>
      <c r="N52"/>
    </row>
    <row r="53" spans="1:14" ht="21.95" customHeight="1" x14ac:dyDescent="0.25">
      <c r="A53"/>
      <c r="B53" s="74" t="s">
        <v>55</v>
      </c>
      <c r="C53" s="74" t="s">
        <v>14</v>
      </c>
      <c r="D53" s="75">
        <f>'Simples T'!G31</f>
        <v>0</v>
      </c>
      <c r="E53" s="75">
        <f>'Simples T'!H31</f>
        <v>180000</v>
      </c>
      <c r="F53" s="109">
        <f>'Simples T'!I31</f>
        <v>0.155</v>
      </c>
      <c r="G53" s="75">
        <f>'Simples T'!J31</f>
        <v>0</v>
      </c>
      <c r="H53" s="70" t="str">
        <f>B53</f>
        <v>1° Faixa</v>
      </c>
      <c r="I53"/>
      <c r="J53"/>
      <c r="K53"/>
      <c r="L53"/>
      <c r="M53"/>
      <c r="N53"/>
    </row>
    <row r="54" spans="1:14" ht="21.95" customHeight="1" x14ac:dyDescent="0.25">
      <c r="A54"/>
      <c r="B54" s="74" t="s">
        <v>56</v>
      </c>
      <c r="C54" s="74" t="s">
        <v>14</v>
      </c>
      <c r="D54" s="75">
        <f>'Simples T'!G32</f>
        <v>180000.01</v>
      </c>
      <c r="E54" s="75">
        <f>'Simples T'!H32</f>
        <v>360000</v>
      </c>
      <c r="F54" s="109">
        <f>'Simples T'!I32</f>
        <v>0.18</v>
      </c>
      <c r="G54" s="75">
        <f>'Simples T'!J32</f>
        <v>4500</v>
      </c>
      <c r="H54" s="70" t="str">
        <f t="shared" ref="H54:H58" si="4">B54</f>
        <v>2° Faixa</v>
      </c>
      <c r="I54"/>
      <c r="J54"/>
      <c r="K54"/>
      <c r="L54"/>
      <c r="M54"/>
      <c r="N54"/>
    </row>
    <row r="55" spans="1:14" ht="21.95" customHeight="1" x14ac:dyDescent="0.25">
      <c r="A55"/>
      <c r="B55" s="74" t="s">
        <v>57</v>
      </c>
      <c r="C55" s="74" t="s">
        <v>14</v>
      </c>
      <c r="D55" s="75">
        <f>'Simples T'!G33</f>
        <v>360000.01</v>
      </c>
      <c r="E55" s="75">
        <f>'Simples T'!H33</f>
        <v>720000</v>
      </c>
      <c r="F55" s="109">
        <f>'Simples T'!I33</f>
        <v>0.19500000000000001</v>
      </c>
      <c r="G55" s="75">
        <f>'Simples T'!J33</f>
        <v>9900</v>
      </c>
      <c r="H55" s="70" t="str">
        <f t="shared" si="4"/>
        <v>3° Faixa</v>
      </c>
      <c r="I55"/>
      <c r="J55"/>
      <c r="K55"/>
      <c r="L55"/>
      <c r="M55"/>
      <c r="N55"/>
    </row>
    <row r="56" spans="1:14" ht="21.95" customHeight="1" x14ac:dyDescent="0.25">
      <c r="A56"/>
      <c r="B56" s="74" t="s">
        <v>58</v>
      </c>
      <c r="C56" s="74" t="s">
        <v>14</v>
      </c>
      <c r="D56" s="75">
        <f>'Simples T'!G34</f>
        <v>720000.01</v>
      </c>
      <c r="E56" s="75">
        <f>'Simples T'!H34</f>
        <v>1800000</v>
      </c>
      <c r="F56" s="109">
        <f>'Simples T'!I34</f>
        <v>0.20499999999999999</v>
      </c>
      <c r="G56" s="75">
        <f>'Simples T'!J34</f>
        <v>17100</v>
      </c>
      <c r="H56" s="70" t="str">
        <f t="shared" si="4"/>
        <v>4° Faixa</v>
      </c>
      <c r="I56"/>
      <c r="J56"/>
      <c r="K56"/>
      <c r="L56"/>
      <c r="M56"/>
      <c r="N56"/>
    </row>
    <row r="57" spans="1:14" ht="21.95" customHeight="1" x14ac:dyDescent="0.25">
      <c r="A57"/>
      <c r="B57" s="74" t="s">
        <v>59</v>
      </c>
      <c r="C57" s="74" t="s">
        <v>14</v>
      </c>
      <c r="D57" s="75">
        <f>'Simples T'!G35</f>
        <v>1800000.01</v>
      </c>
      <c r="E57" s="75">
        <f>'Simples T'!H35</f>
        <v>3600000</v>
      </c>
      <c r="F57" s="109">
        <f>'Simples T'!I35</f>
        <v>0.23</v>
      </c>
      <c r="G57" s="75">
        <f>'Simples T'!J35</f>
        <v>62100</v>
      </c>
      <c r="H57" s="70" t="str">
        <f t="shared" si="4"/>
        <v>5° Faixa</v>
      </c>
      <c r="I57"/>
      <c r="J57"/>
      <c r="K57"/>
      <c r="L57"/>
      <c r="M57"/>
      <c r="N57"/>
    </row>
    <row r="58" spans="1:14" ht="21.95" customHeight="1" x14ac:dyDescent="0.25">
      <c r="A58"/>
      <c r="B58" s="74" t="s">
        <v>60</v>
      </c>
      <c r="C58" s="74" t="s">
        <v>14</v>
      </c>
      <c r="D58" s="75">
        <f>'Simples T'!G36</f>
        <v>3600000.01</v>
      </c>
      <c r="E58" s="75">
        <f>'Simples T'!H36</f>
        <v>4800000</v>
      </c>
      <c r="F58" s="109">
        <f>'Simples T'!I36</f>
        <v>0.30499999999999999</v>
      </c>
      <c r="G58" s="75">
        <f>'Simples T'!J36</f>
        <v>540000</v>
      </c>
      <c r="H58" s="70" t="str">
        <f t="shared" si="4"/>
        <v>6° Faixa</v>
      </c>
      <c r="I58"/>
      <c r="J58"/>
      <c r="K58"/>
      <c r="L58"/>
      <c r="M58"/>
      <c r="N58"/>
    </row>
    <row r="59" spans="1:14" ht="21.95" customHeight="1" thickBot="1" x14ac:dyDescent="0.3">
      <c r="A59"/>
      <c r="B59"/>
      <c r="C59"/>
      <c r="D59"/>
      <c r="E59"/>
      <c r="F59"/>
      <c r="G59"/>
      <c r="H59"/>
      <c r="I59"/>
      <c r="J59"/>
      <c r="K59"/>
      <c r="L59"/>
      <c r="M59"/>
      <c r="N59"/>
    </row>
    <row r="60" spans="1:14" ht="21.95" customHeight="1" x14ac:dyDescent="0.25">
      <c r="A60"/>
      <c r="B60" s="77" t="s">
        <v>64</v>
      </c>
      <c r="C60" s="78" t="s">
        <v>65</v>
      </c>
      <c r="D60" s="78" t="s">
        <v>66</v>
      </c>
      <c r="E60" s="78" t="s">
        <v>67</v>
      </c>
      <c r="F60" s="78" t="s">
        <v>68</v>
      </c>
      <c r="G60" s="78" t="s">
        <v>69</v>
      </c>
      <c r="H60" s="78" t="s">
        <v>70</v>
      </c>
      <c r="I60" s="78" t="s">
        <v>71</v>
      </c>
      <c r="J60" s="78" t="s">
        <v>72</v>
      </c>
      <c r="K60" s="78" t="s">
        <v>73</v>
      </c>
      <c r="L60" s="78" t="s">
        <v>74</v>
      </c>
      <c r="M60" s="78" t="s">
        <v>75</v>
      </c>
      <c r="N60" s="78" t="s">
        <v>76</v>
      </c>
    </row>
    <row r="61" spans="1:14" ht="21.95" customHeight="1" x14ac:dyDescent="0.25">
      <c r="A61"/>
      <c r="B61" s="39" t="s">
        <v>50</v>
      </c>
      <c r="C61" s="79">
        <f>IF('Simples (2)'!D8="",0,'Simples (2)'!D8)</f>
        <v>0</v>
      </c>
      <c r="D61" s="79">
        <f>IF('Simples (2)'!E8="",0,'Simples (2)'!E8)</f>
        <v>0</v>
      </c>
      <c r="E61" s="79">
        <f>IF('Simples (2)'!F8="",0,'Simples (2)'!F8)</f>
        <v>0</v>
      </c>
      <c r="F61" s="79">
        <f>IF('Simples (2)'!G8="",0,'Simples (2)'!G8)</f>
        <v>0</v>
      </c>
      <c r="G61" s="79">
        <f>IF('Simples (2)'!H8="",0,'Simples (2)'!H8)</f>
        <v>0</v>
      </c>
      <c r="H61" s="79">
        <f>IF('Simples (2)'!I8="",0,'Simples (2)'!I8)</f>
        <v>0</v>
      </c>
      <c r="I61" s="79">
        <f>IF('Simples (2)'!J8="",0,'Simples (2)'!J8)</f>
        <v>0</v>
      </c>
      <c r="J61" s="79">
        <f>IF('Simples (2)'!K8="",0,'Simples (2)'!K8)</f>
        <v>0</v>
      </c>
      <c r="K61" s="79">
        <f>IF('Simples (2)'!L8="",0,'Simples (2)'!L8)</f>
        <v>0</v>
      </c>
      <c r="L61" s="79">
        <f>IF('Simples (2)'!M8="",0,'Simples (2)'!M8)</f>
        <v>0</v>
      </c>
      <c r="M61" s="79">
        <f>IF('Simples (2)'!N8="",0,'Simples (2)'!N8)</f>
        <v>0</v>
      </c>
      <c r="N61" s="79">
        <f>IF('Simples (2)'!O8="",0,'Simples (2)'!O8)</f>
        <v>0</v>
      </c>
    </row>
    <row r="62" spans="1:14" ht="21.95" customHeight="1" x14ac:dyDescent="0.25">
      <c r="A62"/>
      <c r="B62" s="80" t="s">
        <v>48</v>
      </c>
      <c r="C62" s="79">
        <f>IF('Simples (2)'!D7="",0,'Simples (2)'!D7)</f>
        <v>0</v>
      </c>
      <c r="D62" s="79">
        <f>IF('Simples (2)'!E7="",0,'Simples (2)'!E7)</f>
        <v>0</v>
      </c>
      <c r="E62" s="79">
        <f>IF('Simples (2)'!F7="",0,'Simples (2)'!F7)</f>
        <v>0</v>
      </c>
      <c r="F62" s="79">
        <f>IF('Simples (2)'!G7="",0,'Simples (2)'!G7)</f>
        <v>0</v>
      </c>
      <c r="G62" s="79">
        <f>IF('Simples (2)'!H7="",0,'Simples (2)'!H7)</f>
        <v>0</v>
      </c>
      <c r="H62" s="79">
        <f>IF('Simples (2)'!I7="",0,'Simples (2)'!I7)</f>
        <v>0</v>
      </c>
      <c r="I62" s="79">
        <f>IF('Simples (2)'!J7="",0,'Simples (2)'!J7)</f>
        <v>0</v>
      </c>
      <c r="J62" s="79">
        <f>IF('Simples (2)'!K7="",0,'Simples (2)'!K7)</f>
        <v>0</v>
      </c>
      <c r="K62" s="79">
        <f>IF('Simples (2)'!L7="",0,'Simples (2)'!L7)</f>
        <v>0</v>
      </c>
      <c r="L62" s="79">
        <f>IF('Simples (2)'!M7="",0,'Simples (2)'!M7)</f>
        <v>0</v>
      </c>
      <c r="M62" s="79">
        <f>IF('Simples (2)'!N7="",0,'Simples (2)'!N7)</f>
        <v>0</v>
      </c>
      <c r="N62" s="79">
        <f>IF('Simples (2)'!O7="",0,'Simples (2)'!O7)</f>
        <v>0</v>
      </c>
    </row>
    <row r="63" spans="1:14" ht="21.95" customHeight="1" x14ac:dyDescent="0.25">
      <c r="A63"/>
      <c r="B63" s="80" t="s">
        <v>61</v>
      </c>
      <c r="C63" s="79">
        <f>IF('Simples (2)'!D9="",0,'Simples (2)'!D9)</f>
        <v>0</v>
      </c>
      <c r="D63" s="79">
        <f>IF('Simples (2)'!E9="",0,'Simples (2)'!E9)</f>
        <v>0</v>
      </c>
      <c r="E63" s="79">
        <f>IF('Simples (2)'!F9="",0,'Simples (2)'!F9)</f>
        <v>0</v>
      </c>
      <c r="F63" s="79">
        <f>IF('Simples (2)'!G9="",0,'Simples (2)'!G9)</f>
        <v>0</v>
      </c>
      <c r="G63" s="79">
        <f>IF('Simples (2)'!H9="",0,'Simples (2)'!H9)</f>
        <v>0</v>
      </c>
      <c r="H63" s="79">
        <f>IF('Simples (2)'!I9="",0,'Simples (2)'!I9)</f>
        <v>0</v>
      </c>
      <c r="I63" s="79">
        <f>IF('Simples (2)'!J9="",0,'Simples (2)'!J9)</f>
        <v>0</v>
      </c>
      <c r="J63" s="79">
        <f>IF('Simples (2)'!K9="",0,'Simples (2)'!K9)</f>
        <v>0</v>
      </c>
      <c r="K63" s="79">
        <f>IF('Simples (2)'!L9="",0,'Simples (2)'!L9)</f>
        <v>0</v>
      </c>
      <c r="L63" s="79">
        <f>IF('Simples (2)'!M9="",0,'Simples (2)'!M9)</f>
        <v>0</v>
      </c>
      <c r="M63" s="79">
        <f>IF('Simples (2)'!N9="",0,'Simples (2)'!N9)</f>
        <v>0</v>
      </c>
      <c r="N63" s="79">
        <f>IF('Simples (2)'!O9="",0,'Simples (2)'!O9)</f>
        <v>0</v>
      </c>
    </row>
    <row r="64" spans="1:14" ht="21.95" customHeight="1" x14ac:dyDescent="0.25">
      <c r="A64"/>
      <c r="B64" s="80" t="s">
        <v>62</v>
      </c>
      <c r="C64" s="79">
        <f>IF('Simples (2)'!D10="",0,'Simples (2)'!D10)</f>
        <v>0</v>
      </c>
      <c r="D64" s="79">
        <f>IF('Simples (2)'!E10="",0,'Simples (2)'!E10)</f>
        <v>0</v>
      </c>
      <c r="E64" s="79">
        <f>IF('Simples (2)'!F10="",0,'Simples (2)'!F10)</f>
        <v>0</v>
      </c>
      <c r="F64" s="79">
        <f>IF('Simples (2)'!G10="",0,'Simples (2)'!G10)</f>
        <v>0</v>
      </c>
      <c r="G64" s="79">
        <f>IF('Simples (2)'!H10="",0,'Simples (2)'!H10)</f>
        <v>0</v>
      </c>
      <c r="H64" s="79">
        <f>IF('Simples (2)'!I10="",0,'Simples (2)'!I10)</f>
        <v>0</v>
      </c>
      <c r="I64" s="79">
        <f>IF('Simples (2)'!J10="",0,'Simples (2)'!J10)</f>
        <v>0</v>
      </c>
      <c r="J64" s="79">
        <f>IF('Simples (2)'!K10="",0,'Simples (2)'!K10)</f>
        <v>0</v>
      </c>
      <c r="K64" s="79">
        <f>IF('Simples (2)'!L10="",0,'Simples (2)'!L10)</f>
        <v>0</v>
      </c>
      <c r="L64" s="79">
        <f>IF('Simples (2)'!M10="",0,'Simples (2)'!M10)</f>
        <v>0</v>
      </c>
      <c r="M64" s="79">
        <f>IF('Simples (2)'!N10="",0,'Simples (2)'!N10)</f>
        <v>0</v>
      </c>
      <c r="N64" s="79">
        <f>IF('Simples (2)'!O10="",0,'Simples (2)'!O10)</f>
        <v>0</v>
      </c>
    </row>
    <row r="65" spans="1:14" ht="21.95" customHeight="1" x14ac:dyDescent="0.25">
      <c r="A65"/>
      <c r="B65" s="80" t="s">
        <v>63</v>
      </c>
      <c r="C65" s="79">
        <f>IF('Simples (2)'!D11="",0,'Simples (2)'!D11)</f>
        <v>0</v>
      </c>
      <c r="D65" s="79">
        <f>IF('Simples (2)'!E11="",0,'Simples (2)'!E11)</f>
        <v>0</v>
      </c>
      <c r="E65" s="79">
        <f>IF('Simples (2)'!F11="",0,'Simples (2)'!F11)</f>
        <v>0</v>
      </c>
      <c r="F65" s="79">
        <f>IF('Simples (2)'!G11="",0,'Simples (2)'!G11)</f>
        <v>0</v>
      </c>
      <c r="G65" s="79">
        <f>IF('Simples (2)'!H11="",0,'Simples (2)'!H11)</f>
        <v>0</v>
      </c>
      <c r="H65" s="79">
        <f>IF('Simples (2)'!I11="",0,'Simples (2)'!I11)</f>
        <v>0</v>
      </c>
      <c r="I65" s="79">
        <f>IF('Simples (2)'!J11="",0,'Simples (2)'!J11)</f>
        <v>0</v>
      </c>
      <c r="J65" s="79">
        <f>IF('Simples (2)'!K11="",0,'Simples (2)'!K11)</f>
        <v>0</v>
      </c>
      <c r="K65" s="79">
        <f>IF('Simples (2)'!L11="",0,'Simples (2)'!L11)</f>
        <v>0</v>
      </c>
      <c r="L65" s="79">
        <f>IF('Simples (2)'!M11="",0,'Simples (2)'!M11)</f>
        <v>0</v>
      </c>
      <c r="M65" s="79">
        <f>IF('Simples (2)'!N11="",0,'Simples (2)'!N11)</f>
        <v>0</v>
      </c>
      <c r="N65" s="79">
        <f>IF('Simples (2)'!O11="",0,'Simples (2)'!O11)</f>
        <v>0</v>
      </c>
    </row>
    <row r="66" spans="1:14" ht="21.95" customHeight="1" x14ac:dyDescent="0.25">
      <c r="A66"/>
      <c r="B66"/>
      <c r="C66"/>
      <c r="D66"/>
      <c r="E66"/>
      <c r="F66"/>
      <c r="G66"/>
      <c r="H66"/>
      <c r="I66"/>
      <c r="J66"/>
      <c r="K66"/>
      <c r="L66"/>
      <c r="M66"/>
      <c r="N66"/>
    </row>
    <row r="67" spans="1:14" ht="21.95" customHeight="1" thickBot="1" x14ac:dyDescent="0.3">
      <c r="A67"/>
      <c r="B67"/>
      <c r="C67"/>
      <c r="D67"/>
      <c r="E67"/>
      <c r="F67"/>
      <c r="G67"/>
      <c r="H67"/>
      <c r="I67"/>
      <c r="J67"/>
      <c r="K67"/>
      <c r="L67"/>
      <c r="M67"/>
      <c r="N67"/>
    </row>
    <row r="68" spans="1:14" ht="21.95" customHeight="1" x14ac:dyDescent="0.25">
      <c r="A68"/>
      <c r="B68" s="77" t="s">
        <v>64</v>
      </c>
      <c r="C68" s="78" t="s">
        <v>65</v>
      </c>
      <c r="D68" s="78" t="s">
        <v>66</v>
      </c>
      <c r="E68" s="78" t="s">
        <v>67</v>
      </c>
      <c r="F68" s="78" t="s">
        <v>68</v>
      </c>
      <c r="G68" s="78" t="s">
        <v>69</v>
      </c>
      <c r="H68" s="78" t="s">
        <v>70</v>
      </c>
      <c r="I68" s="78" t="s">
        <v>71</v>
      </c>
      <c r="J68" s="78" t="s">
        <v>72</v>
      </c>
      <c r="K68" s="78" t="s">
        <v>73</v>
      </c>
      <c r="L68" s="78" t="s">
        <v>74</v>
      </c>
      <c r="M68" s="78" t="s">
        <v>75</v>
      </c>
      <c r="N68" s="78" t="s">
        <v>76</v>
      </c>
    </row>
    <row r="69" spans="1:14" ht="21.95" customHeight="1" x14ac:dyDescent="0.25">
      <c r="A69"/>
      <c r="B69" s="39" t="s">
        <v>84</v>
      </c>
      <c r="C69" s="113">
        <f>IF(Simples!D17="",0,Simples!D17)</f>
        <v>1200000</v>
      </c>
      <c r="D69" s="113">
        <f>IF(Simples!E17="",0,Simples!E17)</f>
        <v>1200000</v>
      </c>
      <c r="E69" s="113">
        <f>IF(Simples!F17="",0,Simples!F17)</f>
        <v>1200000</v>
      </c>
      <c r="F69" s="113">
        <f>IF(Simples!G17="",0,Simples!G17)</f>
        <v>1200000</v>
      </c>
      <c r="G69" s="113">
        <f>IF(Simples!H17="",0,Simples!H17)</f>
        <v>1200000</v>
      </c>
      <c r="H69" s="113">
        <f>IF(Simples!I17="",0,Simples!I17)</f>
        <v>1200000</v>
      </c>
      <c r="I69" s="113">
        <f>IF(Simples!J17="",0,Simples!J17)</f>
        <v>1200000</v>
      </c>
      <c r="J69" s="113">
        <f>IF(Simples!K17="",0,Simples!K17)</f>
        <v>1200000</v>
      </c>
      <c r="K69" s="113">
        <f>IF(Simples!L17="",0,Simples!L17)</f>
        <v>1200000</v>
      </c>
      <c r="L69" s="113">
        <f>IF(Simples!M17="",0,Simples!M17)</f>
        <v>1200000</v>
      </c>
      <c r="M69" s="113">
        <f>IF(Simples!N17="",0,Simples!N17)</f>
        <v>1200000</v>
      </c>
      <c r="N69" s="113">
        <f>IF(Simples!O17="",0,Simples!O17)</f>
        <v>1200000</v>
      </c>
    </row>
    <row r="70" spans="1:14" ht="21.95" customHeight="1" x14ac:dyDescent="0.25">
      <c r="A70"/>
      <c r="B70"/>
      <c r="C70"/>
      <c r="D70"/>
      <c r="E70"/>
      <c r="F70"/>
      <c r="G70"/>
      <c r="H70"/>
      <c r="I70"/>
      <c r="J70"/>
      <c r="K70"/>
      <c r="L70"/>
      <c r="M70"/>
      <c r="N70"/>
    </row>
    <row r="71" spans="1:14" ht="21.95" customHeight="1" x14ac:dyDescent="0.25">
      <c r="A71"/>
      <c r="B71"/>
      <c r="C71"/>
      <c r="D71"/>
      <c r="E71"/>
      <c r="F71"/>
      <c r="G71"/>
      <c r="H71"/>
      <c r="I71"/>
      <c r="J71"/>
      <c r="K71"/>
      <c r="L71"/>
      <c r="M71"/>
      <c r="N71"/>
    </row>
    <row r="72" spans="1:14" ht="21.95" customHeight="1" x14ac:dyDescent="0.25">
      <c r="A72"/>
      <c r="B72"/>
      <c r="C72"/>
      <c r="D72"/>
      <c r="E72"/>
      <c r="F72"/>
      <c r="G72"/>
      <c r="H72"/>
      <c r="I72"/>
      <c r="J72"/>
      <c r="K72"/>
      <c r="L72"/>
      <c r="M72"/>
      <c r="N72"/>
    </row>
    <row r="73" spans="1:14" ht="21.95" customHeight="1" x14ac:dyDescent="0.25">
      <c r="A73"/>
      <c r="B73"/>
      <c r="C73"/>
      <c r="D73"/>
      <c r="E73"/>
      <c r="F73"/>
      <c r="G73"/>
      <c r="H73"/>
      <c r="I73"/>
      <c r="J73"/>
      <c r="K73"/>
      <c r="L73"/>
      <c r="M73"/>
      <c r="N73"/>
    </row>
    <row r="74" spans="1:14" ht="21.95" customHeight="1" thickBot="1" x14ac:dyDescent="0.3">
      <c r="A74"/>
      <c r="B74"/>
      <c r="C74"/>
      <c r="D74"/>
      <c r="E74"/>
      <c r="F74"/>
      <c r="G74"/>
      <c r="H74"/>
      <c r="I74"/>
      <c r="J74"/>
      <c r="K74"/>
      <c r="L74"/>
      <c r="M74"/>
      <c r="N74"/>
    </row>
    <row r="75" spans="1:14" ht="21.95" customHeight="1" x14ac:dyDescent="0.25">
      <c r="A75"/>
      <c r="B75" s="77" t="s">
        <v>135</v>
      </c>
      <c r="C75" s="78" t="s">
        <v>65</v>
      </c>
      <c r="D75" s="78" t="s">
        <v>66</v>
      </c>
      <c r="E75" s="78" t="s">
        <v>67</v>
      </c>
      <c r="F75" s="78" t="s">
        <v>68</v>
      </c>
      <c r="G75" s="78" t="s">
        <v>69</v>
      </c>
      <c r="H75" s="78" t="s">
        <v>70</v>
      </c>
      <c r="I75" s="78" t="s">
        <v>71</v>
      </c>
      <c r="J75" s="78" t="s">
        <v>72</v>
      </c>
      <c r="K75" s="78" t="s">
        <v>73</v>
      </c>
      <c r="L75" s="78" t="s">
        <v>74</v>
      </c>
      <c r="M75" s="78" t="s">
        <v>75</v>
      </c>
      <c r="N75" s="78" t="s">
        <v>76</v>
      </c>
    </row>
    <row r="76" spans="1:14" ht="21.95" customHeight="1" x14ac:dyDescent="0.25">
      <c r="A76"/>
      <c r="B76" s="39" t="s">
        <v>136</v>
      </c>
      <c r="C76" s="81">
        <f>C61</f>
        <v>0</v>
      </c>
      <c r="D76" s="81">
        <f>D61</f>
        <v>0</v>
      </c>
      <c r="E76" s="81">
        <f t="shared" ref="E76:N76" si="5">E61</f>
        <v>0</v>
      </c>
      <c r="F76" s="81">
        <f t="shared" si="5"/>
        <v>0</v>
      </c>
      <c r="G76" s="81">
        <f t="shared" si="5"/>
        <v>0</v>
      </c>
      <c r="H76" s="81">
        <f t="shared" si="5"/>
        <v>0</v>
      </c>
      <c r="I76" s="81">
        <f t="shared" si="5"/>
        <v>0</v>
      </c>
      <c r="J76" s="81">
        <f t="shared" si="5"/>
        <v>0</v>
      </c>
      <c r="K76" s="81">
        <f t="shared" si="5"/>
        <v>0</v>
      </c>
      <c r="L76" s="81">
        <f t="shared" si="5"/>
        <v>0</v>
      </c>
      <c r="M76" s="81">
        <f t="shared" si="5"/>
        <v>0</v>
      </c>
      <c r="N76" s="81">
        <f t="shared" si="5"/>
        <v>0</v>
      </c>
    </row>
    <row r="77" spans="1:14" ht="21.95" customHeight="1" x14ac:dyDescent="0.25">
      <c r="A77"/>
      <c r="B77" s="80" t="s">
        <v>137</v>
      </c>
      <c r="C77" s="82">
        <f>IF(C76=0,0,IF(C69=0,0,IF(C69&lt;=$E$13,$F$13,IF(C69&lt;=$E$14,$F$14,IF(C69&lt;=$E$15,$F$15,IF(C69&lt;=$E$16,$F$16,IF(C69&lt;=$E$17,$F$17,IF(C69&gt;$E$17,$F$18))))))))</f>
        <v>0</v>
      </c>
      <c r="D77" s="82">
        <f>IF(D76=0,0,IF(D69=0,0,IF(D69&lt;=$E$13,$F$13,IF(D69&lt;=$E$14,$F$14,IF(D69&lt;=$E$15,$F$15,IF(D69&lt;=$E$16,$F$16,IF(D69&lt;=$E$17,$F$17,IF(D69&gt;$E$17,$F$18))))))))</f>
        <v>0</v>
      </c>
      <c r="E77" s="82">
        <f t="shared" ref="E77:N77" si="6">IF(E76=0,0,IF(E69=0,0,IF(E69&lt;=$E$13,$F$13,IF(E69&lt;=$E$14,$F$14,IF(E69&lt;=$E$15,$F$15,IF(E69&lt;=$E$16,$F$16,IF(E69&lt;=$E$17,$F$17,IF(E69&gt;$E$17,$F$18))))))))</f>
        <v>0</v>
      </c>
      <c r="F77" s="82">
        <f t="shared" si="6"/>
        <v>0</v>
      </c>
      <c r="G77" s="82">
        <f t="shared" si="6"/>
        <v>0</v>
      </c>
      <c r="H77" s="82">
        <f t="shared" si="6"/>
        <v>0</v>
      </c>
      <c r="I77" s="82">
        <f t="shared" si="6"/>
        <v>0</v>
      </c>
      <c r="J77" s="82">
        <f t="shared" si="6"/>
        <v>0</v>
      </c>
      <c r="K77" s="82">
        <f t="shared" si="6"/>
        <v>0</v>
      </c>
      <c r="L77" s="82">
        <f t="shared" si="6"/>
        <v>0</v>
      </c>
      <c r="M77" s="82">
        <f t="shared" si="6"/>
        <v>0</v>
      </c>
      <c r="N77" s="82">
        <f t="shared" si="6"/>
        <v>0</v>
      </c>
    </row>
    <row r="78" spans="1:14" ht="21.95" customHeight="1" x14ac:dyDescent="0.25">
      <c r="A78"/>
      <c r="B78" s="80" t="s">
        <v>138</v>
      </c>
      <c r="C78" s="81">
        <f>IF(C69=0,0,IF(C69&lt;=$E$13,$G$13,IF(C69&lt;=$E$14,$G$14,IF(C69&lt;=$E$15,$G$15,IF(C69&lt;=$E$16,$G$16,IF(C69&lt;=$E$17,$G$17,IF(C69&gt;$E$17,$G$18)))))))</f>
        <v>22500</v>
      </c>
      <c r="D78" s="81">
        <f t="shared" ref="D78:N78" si="7">IF(D69=0,0,IF(D69&lt;=$E$13,$G$13,IF(D69&lt;=$E$14,$G$14,IF(D69&lt;=$E$15,$G$15,IF(D69&lt;=$E$16,$G$16,IF(D69&lt;=$E$17,$G$17,IF(D69&gt;$E$17,$G$18)))))))</f>
        <v>22500</v>
      </c>
      <c r="E78" s="81">
        <f t="shared" si="7"/>
        <v>22500</v>
      </c>
      <c r="F78" s="81">
        <f t="shared" si="7"/>
        <v>22500</v>
      </c>
      <c r="G78" s="81">
        <f t="shared" si="7"/>
        <v>22500</v>
      </c>
      <c r="H78" s="81">
        <f t="shared" si="7"/>
        <v>22500</v>
      </c>
      <c r="I78" s="81">
        <f t="shared" si="7"/>
        <v>22500</v>
      </c>
      <c r="J78" s="81">
        <f t="shared" si="7"/>
        <v>22500</v>
      </c>
      <c r="K78" s="81">
        <f t="shared" si="7"/>
        <v>22500</v>
      </c>
      <c r="L78" s="81">
        <f t="shared" si="7"/>
        <v>22500</v>
      </c>
      <c r="M78" s="81">
        <f t="shared" si="7"/>
        <v>22500</v>
      </c>
      <c r="N78" s="81">
        <f t="shared" si="7"/>
        <v>22500</v>
      </c>
    </row>
    <row r="79" spans="1:14" ht="21.95" customHeight="1" x14ac:dyDescent="0.25">
      <c r="A79"/>
      <c r="B79" s="83" t="s">
        <v>139</v>
      </c>
      <c r="C79" s="84">
        <f>IFERROR(C81/C69,0)</f>
        <v>-1.8749999999999999E-2</v>
      </c>
      <c r="D79" s="84">
        <f t="shared" ref="D79:N79" si="8">IFERROR(D81/D69,0)</f>
        <v>-1.8749999999999999E-2</v>
      </c>
      <c r="E79" s="84">
        <f t="shared" si="8"/>
        <v>-1.8749999999999999E-2</v>
      </c>
      <c r="F79" s="84">
        <f t="shared" si="8"/>
        <v>-1.8749999999999999E-2</v>
      </c>
      <c r="G79" s="84">
        <f t="shared" si="8"/>
        <v>-1.8749999999999999E-2</v>
      </c>
      <c r="H79" s="84">
        <f t="shared" si="8"/>
        <v>-1.8749999999999999E-2</v>
      </c>
      <c r="I79" s="84">
        <f t="shared" si="8"/>
        <v>-1.8749999999999999E-2</v>
      </c>
      <c r="J79" s="84">
        <f t="shared" si="8"/>
        <v>-1.8749999999999999E-2</v>
      </c>
      <c r="K79" s="84">
        <f t="shared" si="8"/>
        <v>-1.8749999999999999E-2</v>
      </c>
      <c r="L79" s="84">
        <f t="shared" si="8"/>
        <v>-1.8749999999999999E-2</v>
      </c>
      <c r="M79" s="84">
        <f t="shared" si="8"/>
        <v>-1.8749999999999999E-2</v>
      </c>
      <c r="N79" s="84">
        <f t="shared" si="8"/>
        <v>-1.8749999999999999E-2</v>
      </c>
    </row>
    <row r="80" spans="1:14" ht="21.95" customHeight="1" x14ac:dyDescent="0.25">
      <c r="A80"/>
      <c r="B80" s="85" t="s">
        <v>140</v>
      </c>
      <c r="C80" s="86">
        <f>IFERROR(C76*C79,0)</f>
        <v>0</v>
      </c>
      <c r="D80" s="86">
        <f>IFERROR(D76*D79,0)</f>
        <v>0</v>
      </c>
      <c r="E80" s="86">
        <f t="shared" ref="E80:N80" si="9">IFERROR(E76*E79,0)</f>
        <v>0</v>
      </c>
      <c r="F80" s="86">
        <f t="shared" si="9"/>
        <v>0</v>
      </c>
      <c r="G80" s="86">
        <f t="shared" si="9"/>
        <v>0</v>
      </c>
      <c r="H80" s="86">
        <f t="shared" si="9"/>
        <v>0</v>
      </c>
      <c r="I80" s="86">
        <f t="shared" si="9"/>
        <v>0</v>
      </c>
      <c r="J80" s="86">
        <f t="shared" si="9"/>
        <v>0</v>
      </c>
      <c r="K80" s="86">
        <f t="shared" si="9"/>
        <v>0</v>
      </c>
      <c r="L80" s="86">
        <f t="shared" si="9"/>
        <v>0</v>
      </c>
      <c r="M80" s="86">
        <f t="shared" si="9"/>
        <v>0</v>
      </c>
      <c r="N80" s="86">
        <f t="shared" si="9"/>
        <v>0</v>
      </c>
    </row>
    <row r="81" spans="1:14" ht="21.95" customHeight="1" thickBot="1" x14ac:dyDescent="0.3">
      <c r="A81"/>
      <c r="B81" s="87" t="s">
        <v>141</v>
      </c>
      <c r="C81" s="88">
        <f>(C69*C77)-C78</f>
        <v>-22500</v>
      </c>
      <c r="D81" s="88">
        <f>(D69*D77)-D78</f>
        <v>-22500</v>
      </c>
      <c r="E81" s="88">
        <f t="shared" ref="E81:N81" si="10">(E69*E77)-E78</f>
        <v>-22500</v>
      </c>
      <c r="F81" s="88">
        <f t="shared" si="10"/>
        <v>-22500</v>
      </c>
      <c r="G81" s="88">
        <f t="shared" si="10"/>
        <v>-22500</v>
      </c>
      <c r="H81" s="88">
        <f t="shared" si="10"/>
        <v>-22500</v>
      </c>
      <c r="I81" s="88">
        <f t="shared" si="10"/>
        <v>-22500</v>
      </c>
      <c r="J81" s="88">
        <f t="shared" si="10"/>
        <v>-22500</v>
      </c>
      <c r="K81" s="88">
        <f t="shared" si="10"/>
        <v>-22500</v>
      </c>
      <c r="L81" s="88">
        <f t="shared" si="10"/>
        <v>-22500</v>
      </c>
      <c r="M81" s="88">
        <f t="shared" si="10"/>
        <v>-22500</v>
      </c>
      <c r="N81" s="88">
        <f t="shared" si="10"/>
        <v>-22500</v>
      </c>
    </row>
    <row r="82" spans="1:14" ht="21.95" customHeight="1" x14ac:dyDescent="0.25">
      <c r="A82"/>
      <c r="B82" s="77" t="s">
        <v>135</v>
      </c>
      <c r="C82" s="78" t="s">
        <v>65</v>
      </c>
      <c r="D82" s="78" t="s">
        <v>66</v>
      </c>
      <c r="E82" s="78" t="s">
        <v>67</v>
      </c>
      <c r="F82" s="78" t="s">
        <v>68</v>
      </c>
      <c r="G82" s="78" t="s">
        <v>69</v>
      </c>
      <c r="H82" s="78" t="s">
        <v>70</v>
      </c>
      <c r="I82" s="78" t="s">
        <v>71</v>
      </c>
      <c r="J82" s="78" t="s">
        <v>72</v>
      </c>
      <c r="K82" s="78" t="s">
        <v>73</v>
      </c>
      <c r="L82" s="78" t="s">
        <v>74</v>
      </c>
      <c r="M82" s="78" t="s">
        <v>75</v>
      </c>
      <c r="N82" s="78" t="s">
        <v>76</v>
      </c>
    </row>
    <row r="83" spans="1:14" ht="21.95" customHeight="1" x14ac:dyDescent="0.25">
      <c r="A83"/>
      <c r="B83" s="39" t="s">
        <v>142</v>
      </c>
      <c r="C83" s="81">
        <f>C62</f>
        <v>0</v>
      </c>
      <c r="D83" s="81">
        <f t="shared" ref="D83:N83" si="11">D62</f>
        <v>0</v>
      </c>
      <c r="E83" s="81">
        <f t="shared" si="11"/>
        <v>0</v>
      </c>
      <c r="F83" s="81">
        <f t="shared" si="11"/>
        <v>0</v>
      </c>
      <c r="G83" s="81">
        <f t="shared" si="11"/>
        <v>0</v>
      </c>
      <c r="H83" s="81">
        <f t="shared" si="11"/>
        <v>0</v>
      </c>
      <c r="I83" s="81">
        <f t="shared" si="11"/>
        <v>0</v>
      </c>
      <c r="J83" s="81">
        <f t="shared" si="11"/>
        <v>0</v>
      </c>
      <c r="K83" s="81">
        <f t="shared" si="11"/>
        <v>0</v>
      </c>
      <c r="L83" s="81">
        <f t="shared" si="11"/>
        <v>0</v>
      </c>
      <c r="M83" s="81">
        <f t="shared" si="11"/>
        <v>0</v>
      </c>
      <c r="N83" s="81">
        <f t="shared" si="11"/>
        <v>0</v>
      </c>
    </row>
    <row r="84" spans="1:14" ht="21.95" customHeight="1" x14ac:dyDescent="0.25">
      <c r="A84"/>
      <c r="B84" s="80" t="s">
        <v>137</v>
      </c>
      <c r="C84" s="82">
        <f>IF(C83=0,0,IF(C69=0,0,IF(C69&lt;=$E$23,$F$23,IF(C69&lt;=$E$24,$F$24,IF(C69&lt;=$E$25,$F$25,IF(C69&lt;=$E$26,$F$26,IF(C69&lt;=$E$27,$F$27,IF(C69&gt;$E$27,$F$28))))))))</f>
        <v>0</v>
      </c>
      <c r="D84" s="82">
        <f t="shared" ref="D84:N84" si="12">IF(D83=0,0,IF(D69=0,0,IF(D69&lt;=$E$23,$F$23,IF(D69&lt;=$E$24,$F$24,IF(D69&lt;=$E$25,$F$25,IF(D69&lt;=$E$26,$F$26,IF(D69&lt;=$E$27,$F$27,IF(D69&gt;$E$27,$F$28))))))))</f>
        <v>0</v>
      </c>
      <c r="E84" s="82">
        <f t="shared" si="12"/>
        <v>0</v>
      </c>
      <c r="F84" s="82">
        <f t="shared" si="12"/>
        <v>0</v>
      </c>
      <c r="G84" s="82">
        <f t="shared" si="12"/>
        <v>0</v>
      </c>
      <c r="H84" s="82">
        <f t="shared" si="12"/>
        <v>0</v>
      </c>
      <c r="I84" s="82">
        <f t="shared" si="12"/>
        <v>0</v>
      </c>
      <c r="J84" s="82">
        <f t="shared" si="12"/>
        <v>0</v>
      </c>
      <c r="K84" s="82">
        <f t="shared" si="12"/>
        <v>0</v>
      </c>
      <c r="L84" s="82">
        <f t="shared" si="12"/>
        <v>0</v>
      </c>
      <c r="M84" s="82">
        <f t="shared" si="12"/>
        <v>0</v>
      </c>
      <c r="N84" s="82">
        <f t="shared" si="12"/>
        <v>0</v>
      </c>
    </row>
    <row r="85" spans="1:14" ht="21.95" customHeight="1" x14ac:dyDescent="0.25">
      <c r="A85"/>
      <c r="B85" s="80" t="s">
        <v>138</v>
      </c>
      <c r="C85" s="81">
        <f>IF(C69=0,0,IF(C69&lt;=$E$23,$G$23,IF(C69&lt;=$E$24,$G$24,IF(C69&lt;=$E$25,$G$25,IF(C69&lt;=$E$26,$G$26,IF(C69&lt;=$E$27,$G$27,IF(C69&gt;$E$27,$G$28)))))))</f>
        <v>22500</v>
      </c>
      <c r="D85" s="81">
        <f t="shared" ref="D85:N85" si="13">IF(D69=0,0,IF(D69&lt;=$E$23,$G$23,IF(D69&lt;=$E$24,$G$24,IF(D69&lt;=$E$25,$G$25,IF(D69&lt;=$E$26,$G$26,IF(D69&lt;=$E$27,$G$27,IF(D69&gt;$E$27,$G$28)))))))</f>
        <v>22500</v>
      </c>
      <c r="E85" s="81">
        <f t="shared" si="13"/>
        <v>22500</v>
      </c>
      <c r="F85" s="81">
        <f t="shared" si="13"/>
        <v>22500</v>
      </c>
      <c r="G85" s="81">
        <f t="shared" si="13"/>
        <v>22500</v>
      </c>
      <c r="H85" s="81">
        <f t="shared" si="13"/>
        <v>22500</v>
      </c>
      <c r="I85" s="81">
        <f t="shared" si="13"/>
        <v>22500</v>
      </c>
      <c r="J85" s="81">
        <f t="shared" si="13"/>
        <v>22500</v>
      </c>
      <c r="K85" s="81">
        <f t="shared" si="13"/>
        <v>22500</v>
      </c>
      <c r="L85" s="81">
        <f t="shared" si="13"/>
        <v>22500</v>
      </c>
      <c r="M85" s="81">
        <f t="shared" si="13"/>
        <v>22500</v>
      </c>
      <c r="N85" s="81">
        <f t="shared" si="13"/>
        <v>22500</v>
      </c>
    </row>
    <row r="86" spans="1:14" ht="21.95" customHeight="1" x14ac:dyDescent="0.25">
      <c r="A86"/>
      <c r="B86" s="83" t="s">
        <v>139</v>
      </c>
      <c r="C86" s="84">
        <f>IFERROR(C88/C69,0)</f>
        <v>-1.8749999999999999E-2</v>
      </c>
      <c r="D86" s="84">
        <f t="shared" ref="D86:N86" si="14">IFERROR(D88/D69,0)</f>
        <v>-1.8749999999999999E-2</v>
      </c>
      <c r="E86" s="84">
        <f t="shared" si="14"/>
        <v>-1.8749999999999999E-2</v>
      </c>
      <c r="F86" s="84">
        <f t="shared" si="14"/>
        <v>-1.8749999999999999E-2</v>
      </c>
      <c r="G86" s="84">
        <f t="shared" si="14"/>
        <v>-1.8749999999999999E-2</v>
      </c>
      <c r="H86" s="84">
        <f t="shared" si="14"/>
        <v>-1.8749999999999999E-2</v>
      </c>
      <c r="I86" s="84">
        <f t="shared" si="14"/>
        <v>-1.8749999999999999E-2</v>
      </c>
      <c r="J86" s="84">
        <f t="shared" si="14"/>
        <v>-1.8749999999999999E-2</v>
      </c>
      <c r="K86" s="84">
        <f t="shared" si="14"/>
        <v>-1.8749999999999999E-2</v>
      </c>
      <c r="L86" s="84">
        <f t="shared" si="14"/>
        <v>-1.8749999999999999E-2</v>
      </c>
      <c r="M86" s="84">
        <f t="shared" si="14"/>
        <v>-1.8749999999999999E-2</v>
      </c>
      <c r="N86" s="84">
        <f t="shared" si="14"/>
        <v>-1.8749999999999999E-2</v>
      </c>
    </row>
    <row r="87" spans="1:14" ht="21.95" customHeight="1" x14ac:dyDescent="0.25">
      <c r="A87"/>
      <c r="B87" s="85" t="s">
        <v>140</v>
      </c>
      <c r="C87" s="86">
        <f>IFERROR(C83*C86,0)</f>
        <v>0</v>
      </c>
      <c r="D87" s="86">
        <f t="shared" ref="D87:N87" si="15">IFERROR(D83*D86,0)</f>
        <v>0</v>
      </c>
      <c r="E87" s="86">
        <f t="shared" si="15"/>
        <v>0</v>
      </c>
      <c r="F87" s="86">
        <f t="shared" si="15"/>
        <v>0</v>
      </c>
      <c r="G87" s="86">
        <f t="shared" si="15"/>
        <v>0</v>
      </c>
      <c r="H87" s="86">
        <f t="shared" si="15"/>
        <v>0</v>
      </c>
      <c r="I87" s="86">
        <f t="shared" si="15"/>
        <v>0</v>
      </c>
      <c r="J87" s="86">
        <f t="shared" si="15"/>
        <v>0</v>
      </c>
      <c r="K87" s="86">
        <f t="shared" si="15"/>
        <v>0</v>
      </c>
      <c r="L87" s="86">
        <f t="shared" si="15"/>
        <v>0</v>
      </c>
      <c r="M87" s="86">
        <f t="shared" si="15"/>
        <v>0</v>
      </c>
      <c r="N87" s="86">
        <f t="shared" si="15"/>
        <v>0</v>
      </c>
    </row>
    <row r="88" spans="1:14" ht="21.95" customHeight="1" thickBot="1" x14ac:dyDescent="0.3">
      <c r="A88"/>
      <c r="B88" s="87" t="s">
        <v>141</v>
      </c>
      <c r="C88" s="88">
        <f>(C69*C84)-C85</f>
        <v>-22500</v>
      </c>
      <c r="D88" s="88">
        <f t="shared" ref="D88:N88" si="16">(D69*D84)-D85</f>
        <v>-22500</v>
      </c>
      <c r="E88" s="88">
        <f t="shared" si="16"/>
        <v>-22500</v>
      </c>
      <c r="F88" s="88">
        <f t="shared" si="16"/>
        <v>-22500</v>
      </c>
      <c r="G88" s="88">
        <f t="shared" si="16"/>
        <v>-22500</v>
      </c>
      <c r="H88" s="88">
        <f t="shared" si="16"/>
        <v>-22500</v>
      </c>
      <c r="I88" s="88">
        <f t="shared" si="16"/>
        <v>-22500</v>
      </c>
      <c r="J88" s="88">
        <f t="shared" si="16"/>
        <v>-22500</v>
      </c>
      <c r="K88" s="88">
        <f t="shared" si="16"/>
        <v>-22500</v>
      </c>
      <c r="L88" s="88">
        <f t="shared" si="16"/>
        <v>-22500</v>
      </c>
      <c r="M88" s="88">
        <f t="shared" si="16"/>
        <v>-22500</v>
      </c>
      <c r="N88" s="88">
        <f t="shared" si="16"/>
        <v>-22500</v>
      </c>
    </row>
    <row r="89" spans="1:14" ht="21.95" customHeight="1" x14ac:dyDescent="0.25">
      <c r="A89"/>
      <c r="B89" s="77" t="s">
        <v>135</v>
      </c>
      <c r="C89" s="78" t="s">
        <v>65</v>
      </c>
      <c r="D89" s="78" t="s">
        <v>66</v>
      </c>
      <c r="E89" s="78" t="s">
        <v>67</v>
      </c>
      <c r="F89" s="78" t="s">
        <v>68</v>
      </c>
      <c r="G89" s="78" t="s">
        <v>69</v>
      </c>
      <c r="H89" s="78" t="s">
        <v>70</v>
      </c>
      <c r="I89" s="78" t="s">
        <v>71</v>
      </c>
      <c r="J89" s="78" t="s">
        <v>72</v>
      </c>
      <c r="K89" s="78" t="s">
        <v>73</v>
      </c>
      <c r="L89" s="78" t="s">
        <v>74</v>
      </c>
      <c r="M89" s="78" t="s">
        <v>75</v>
      </c>
      <c r="N89" s="78" t="s">
        <v>76</v>
      </c>
    </row>
    <row r="90" spans="1:14" ht="21.95" customHeight="1" x14ac:dyDescent="0.25">
      <c r="A90"/>
      <c r="B90" s="39" t="s">
        <v>61</v>
      </c>
      <c r="C90" s="81">
        <f>C63</f>
        <v>0</v>
      </c>
      <c r="D90" s="81">
        <f t="shared" ref="D90:N90" si="17">D63</f>
        <v>0</v>
      </c>
      <c r="E90" s="81">
        <f t="shared" si="17"/>
        <v>0</v>
      </c>
      <c r="F90" s="81">
        <f t="shared" si="17"/>
        <v>0</v>
      </c>
      <c r="G90" s="81">
        <f t="shared" si="17"/>
        <v>0</v>
      </c>
      <c r="H90" s="81">
        <f t="shared" si="17"/>
        <v>0</v>
      </c>
      <c r="I90" s="81">
        <f t="shared" si="17"/>
        <v>0</v>
      </c>
      <c r="J90" s="81">
        <f t="shared" si="17"/>
        <v>0</v>
      </c>
      <c r="K90" s="81">
        <f t="shared" si="17"/>
        <v>0</v>
      </c>
      <c r="L90" s="81">
        <f t="shared" si="17"/>
        <v>0</v>
      </c>
      <c r="M90" s="81">
        <f t="shared" si="17"/>
        <v>0</v>
      </c>
      <c r="N90" s="81">
        <f t="shared" si="17"/>
        <v>0</v>
      </c>
    </row>
    <row r="91" spans="1:14" ht="21.95" customHeight="1" x14ac:dyDescent="0.25">
      <c r="A91"/>
      <c r="B91" s="80" t="s">
        <v>137</v>
      </c>
      <c r="C91" s="82">
        <f>IF(C90=0,0,IF(C69=0,0,IF(C69&lt;=$E$33,$F$33,IF(C69&lt;=$E$34,$F$34,IF(C69&lt;=$E$35,$F$35,IF(C69&lt;=$E$36,$F$36,IF(C69&lt;=$E$37,$F$37,IF(C69&gt;$E$37,$F$38))))))))</f>
        <v>0</v>
      </c>
      <c r="D91" s="82">
        <f t="shared" ref="D91:N91" si="18">IF(D90=0,0,IF(D69=0,0,IF(D69&lt;=$E$33,$F$33,IF(D69&lt;=$E$34,$F$34,IF(D69&lt;=$E$35,$F$35,IF(D69&lt;=$E$36,$F$36,IF(D69&lt;=$E$37,$F$37,IF(D69&gt;$E$37,$F$38))))))))</f>
        <v>0</v>
      </c>
      <c r="E91" s="82">
        <f t="shared" si="18"/>
        <v>0</v>
      </c>
      <c r="F91" s="82">
        <f t="shared" si="18"/>
        <v>0</v>
      </c>
      <c r="G91" s="82">
        <f t="shared" si="18"/>
        <v>0</v>
      </c>
      <c r="H91" s="82">
        <f t="shared" si="18"/>
        <v>0</v>
      </c>
      <c r="I91" s="82">
        <f t="shared" si="18"/>
        <v>0</v>
      </c>
      <c r="J91" s="82">
        <f t="shared" si="18"/>
        <v>0</v>
      </c>
      <c r="K91" s="82">
        <f t="shared" si="18"/>
        <v>0</v>
      </c>
      <c r="L91" s="82">
        <f t="shared" si="18"/>
        <v>0</v>
      </c>
      <c r="M91" s="82">
        <f t="shared" si="18"/>
        <v>0</v>
      </c>
      <c r="N91" s="82">
        <f t="shared" si="18"/>
        <v>0</v>
      </c>
    </row>
    <row r="92" spans="1:14" ht="21.95" customHeight="1" x14ac:dyDescent="0.25">
      <c r="A92"/>
      <c r="B92" s="80" t="s">
        <v>138</v>
      </c>
      <c r="C92" s="81">
        <f>IF(C69=0,0,IF(C69&lt;=$E$33,$G$33,IF(C69&lt;=$E$34,$G$34,IF(C69&lt;=$E$35,$G$35,IF(C69&lt;=$E$36,$G$36,IF(C69&lt;=$E$37,$G$37,IF(C69&gt;$E$37,$G$38)))))))</f>
        <v>35640</v>
      </c>
      <c r="D92" s="81">
        <f t="shared" ref="D92:N92" si="19">IF(D69=0,0,IF(D69&lt;=$E$33,$G$33,IF(D69&lt;=$E$34,$G$34,IF(D69&lt;=$E$35,$G$35,IF(D69&lt;=$E$36,$G$36,IF(D69&lt;=$E$37,$G$37,IF(D69&gt;$E$37,$G$38)))))))</f>
        <v>35640</v>
      </c>
      <c r="E92" s="81">
        <f t="shared" si="19"/>
        <v>35640</v>
      </c>
      <c r="F92" s="81">
        <f t="shared" si="19"/>
        <v>35640</v>
      </c>
      <c r="G92" s="81">
        <f t="shared" si="19"/>
        <v>35640</v>
      </c>
      <c r="H92" s="81">
        <f t="shared" si="19"/>
        <v>35640</v>
      </c>
      <c r="I92" s="81">
        <f t="shared" si="19"/>
        <v>35640</v>
      </c>
      <c r="J92" s="81">
        <f t="shared" si="19"/>
        <v>35640</v>
      </c>
      <c r="K92" s="81">
        <f t="shared" si="19"/>
        <v>35640</v>
      </c>
      <c r="L92" s="81">
        <f t="shared" si="19"/>
        <v>35640</v>
      </c>
      <c r="M92" s="81">
        <f t="shared" si="19"/>
        <v>35640</v>
      </c>
      <c r="N92" s="81">
        <f t="shared" si="19"/>
        <v>35640</v>
      </c>
    </row>
    <row r="93" spans="1:14" ht="21.95" customHeight="1" x14ac:dyDescent="0.25">
      <c r="A93"/>
      <c r="B93" s="83" t="s">
        <v>139</v>
      </c>
      <c r="C93" s="84">
        <f>IFERROR(C95/C69,0)</f>
        <v>-2.9700000000000001E-2</v>
      </c>
      <c r="D93" s="84">
        <f t="shared" ref="D93:N93" si="20">IFERROR(D95/D69,0)</f>
        <v>-2.9700000000000001E-2</v>
      </c>
      <c r="E93" s="84">
        <f t="shared" si="20"/>
        <v>-2.9700000000000001E-2</v>
      </c>
      <c r="F93" s="84">
        <f t="shared" si="20"/>
        <v>-2.9700000000000001E-2</v>
      </c>
      <c r="G93" s="84">
        <f t="shared" si="20"/>
        <v>-2.9700000000000001E-2</v>
      </c>
      <c r="H93" s="84">
        <f t="shared" si="20"/>
        <v>-2.9700000000000001E-2</v>
      </c>
      <c r="I93" s="84">
        <f t="shared" si="20"/>
        <v>-2.9700000000000001E-2</v>
      </c>
      <c r="J93" s="84">
        <f t="shared" si="20"/>
        <v>-2.9700000000000001E-2</v>
      </c>
      <c r="K93" s="84">
        <f t="shared" si="20"/>
        <v>-2.9700000000000001E-2</v>
      </c>
      <c r="L93" s="84">
        <f t="shared" si="20"/>
        <v>-2.9700000000000001E-2</v>
      </c>
      <c r="M93" s="84">
        <f t="shared" si="20"/>
        <v>-2.9700000000000001E-2</v>
      </c>
      <c r="N93" s="84">
        <f t="shared" si="20"/>
        <v>-2.9700000000000001E-2</v>
      </c>
    </row>
    <row r="94" spans="1:14" ht="21.95" customHeight="1" x14ac:dyDescent="0.25">
      <c r="A94"/>
      <c r="B94" s="85" t="s">
        <v>140</v>
      </c>
      <c r="C94" s="86">
        <f>IFERROR(C90*C93,0)</f>
        <v>0</v>
      </c>
      <c r="D94" s="86">
        <f t="shared" ref="D94:N94" si="21">IFERROR(D90*D93,0)</f>
        <v>0</v>
      </c>
      <c r="E94" s="86">
        <f t="shared" si="21"/>
        <v>0</v>
      </c>
      <c r="F94" s="86">
        <f t="shared" si="21"/>
        <v>0</v>
      </c>
      <c r="G94" s="86">
        <f t="shared" si="21"/>
        <v>0</v>
      </c>
      <c r="H94" s="86">
        <f t="shared" si="21"/>
        <v>0</v>
      </c>
      <c r="I94" s="86">
        <f t="shared" si="21"/>
        <v>0</v>
      </c>
      <c r="J94" s="86">
        <f t="shared" si="21"/>
        <v>0</v>
      </c>
      <c r="K94" s="86">
        <f t="shared" si="21"/>
        <v>0</v>
      </c>
      <c r="L94" s="86">
        <f t="shared" si="21"/>
        <v>0</v>
      </c>
      <c r="M94" s="86">
        <f t="shared" si="21"/>
        <v>0</v>
      </c>
      <c r="N94" s="86">
        <f t="shared" si="21"/>
        <v>0</v>
      </c>
    </row>
    <row r="95" spans="1:14" ht="21.95" customHeight="1" thickBot="1" x14ac:dyDescent="0.3">
      <c r="A95"/>
      <c r="B95" s="87" t="s">
        <v>141</v>
      </c>
      <c r="C95" s="88">
        <f>(C69*C91)-C92</f>
        <v>-35640</v>
      </c>
      <c r="D95" s="88">
        <f t="shared" ref="D95:N95" si="22">(D69*D91)-D92</f>
        <v>-35640</v>
      </c>
      <c r="E95" s="88">
        <f t="shared" si="22"/>
        <v>-35640</v>
      </c>
      <c r="F95" s="88">
        <f t="shared" si="22"/>
        <v>-35640</v>
      </c>
      <c r="G95" s="88">
        <f t="shared" si="22"/>
        <v>-35640</v>
      </c>
      <c r="H95" s="88">
        <f t="shared" si="22"/>
        <v>-35640</v>
      </c>
      <c r="I95" s="88">
        <f t="shared" si="22"/>
        <v>-35640</v>
      </c>
      <c r="J95" s="88">
        <f t="shared" si="22"/>
        <v>-35640</v>
      </c>
      <c r="K95" s="88">
        <f t="shared" si="22"/>
        <v>-35640</v>
      </c>
      <c r="L95" s="88">
        <f t="shared" si="22"/>
        <v>-35640</v>
      </c>
      <c r="M95" s="88">
        <f t="shared" si="22"/>
        <v>-35640</v>
      </c>
      <c r="N95" s="88">
        <f t="shared" si="22"/>
        <v>-35640</v>
      </c>
    </row>
    <row r="96" spans="1:14" ht="21.95" customHeight="1" x14ac:dyDescent="0.25">
      <c r="A96"/>
      <c r="B96" s="77" t="s">
        <v>135</v>
      </c>
      <c r="C96" s="78" t="s">
        <v>65</v>
      </c>
      <c r="D96" s="78" t="s">
        <v>66</v>
      </c>
      <c r="E96" s="78" t="s">
        <v>67</v>
      </c>
      <c r="F96" s="78" t="s">
        <v>68</v>
      </c>
      <c r="G96" s="78" t="s">
        <v>69</v>
      </c>
      <c r="H96" s="78" t="s">
        <v>70</v>
      </c>
      <c r="I96" s="78" t="s">
        <v>71</v>
      </c>
      <c r="J96" s="78" t="s">
        <v>72</v>
      </c>
      <c r="K96" s="78" t="s">
        <v>73</v>
      </c>
      <c r="L96" s="78" t="s">
        <v>74</v>
      </c>
      <c r="M96" s="78" t="s">
        <v>75</v>
      </c>
      <c r="N96" s="78" t="s">
        <v>76</v>
      </c>
    </row>
    <row r="97" spans="1:14" ht="21.95" customHeight="1" x14ac:dyDescent="0.25">
      <c r="A97"/>
      <c r="B97" s="39" t="s">
        <v>62</v>
      </c>
      <c r="C97" s="81">
        <f>C64</f>
        <v>0</v>
      </c>
      <c r="D97" s="81">
        <f t="shared" ref="D97:N97" si="23">D64</f>
        <v>0</v>
      </c>
      <c r="E97" s="81">
        <f t="shared" si="23"/>
        <v>0</v>
      </c>
      <c r="F97" s="81">
        <f t="shared" si="23"/>
        <v>0</v>
      </c>
      <c r="G97" s="81">
        <f t="shared" si="23"/>
        <v>0</v>
      </c>
      <c r="H97" s="81">
        <f t="shared" si="23"/>
        <v>0</v>
      </c>
      <c r="I97" s="81">
        <f t="shared" si="23"/>
        <v>0</v>
      </c>
      <c r="J97" s="81">
        <f t="shared" si="23"/>
        <v>0</v>
      </c>
      <c r="K97" s="81">
        <f t="shared" si="23"/>
        <v>0</v>
      </c>
      <c r="L97" s="81">
        <f t="shared" si="23"/>
        <v>0</v>
      </c>
      <c r="M97" s="81">
        <f t="shared" si="23"/>
        <v>0</v>
      </c>
      <c r="N97" s="81">
        <f t="shared" si="23"/>
        <v>0</v>
      </c>
    </row>
    <row r="98" spans="1:14" ht="21.95" customHeight="1" x14ac:dyDescent="0.25">
      <c r="A98"/>
      <c r="B98" s="80" t="s">
        <v>137</v>
      </c>
      <c r="C98" s="82">
        <f>IF(C97=0,0,IF(C69=0,0,IF(C69&lt;=$E$43,$F$43,IF(C69&lt;=$E$44,$F$44,IF(C69&lt;=$E$45,$F$45,IF(C69&lt;=$E$46,$F$46,IF(C69&lt;=$E$47,$F$47,IF(C69&gt;$E$47,$F$48))))))))</f>
        <v>0</v>
      </c>
      <c r="D98" s="82">
        <f t="shared" ref="D98:N98" si="24">IF(D97=0,0,IF(D69=0,0,IF(D69&lt;=$E$43,$F$43,IF(D69&lt;=$E$44,$F$44,IF(D69&lt;=$E$45,$F$45,IF(D69&lt;=$E$46,$F$46,IF(D69&lt;=$E$47,$F$47,IF(D69&gt;$E$47,$F$48))))))))</f>
        <v>0</v>
      </c>
      <c r="E98" s="82">
        <f t="shared" si="24"/>
        <v>0</v>
      </c>
      <c r="F98" s="82">
        <f t="shared" si="24"/>
        <v>0</v>
      </c>
      <c r="G98" s="82">
        <f t="shared" si="24"/>
        <v>0</v>
      </c>
      <c r="H98" s="82">
        <f t="shared" si="24"/>
        <v>0</v>
      </c>
      <c r="I98" s="82">
        <f t="shared" si="24"/>
        <v>0</v>
      </c>
      <c r="J98" s="82">
        <f t="shared" si="24"/>
        <v>0</v>
      </c>
      <c r="K98" s="82">
        <f t="shared" si="24"/>
        <v>0</v>
      </c>
      <c r="L98" s="82">
        <f t="shared" si="24"/>
        <v>0</v>
      </c>
      <c r="M98" s="82">
        <f t="shared" si="24"/>
        <v>0</v>
      </c>
      <c r="N98" s="82">
        <f t="shared" si="24"/>
        <v>0</v>
      </c>
    </row>
    <row r="99" spans="1:14" ht="21.95" customHeight="1" x14ac:dyDescent="0.25">
      <c r="A99"/>
      <c r="B99" s="80" t="s">
        <v>138</v>
      </c>
      <c r="C99" s="81">
        <f>IF(C69=0,0,IF(C69&lt;=$E$43,$G$43,IF(C69&lt;=$E$44,$G$44,IF(C69&lt;=$E$45,$G$45,IF(C69&lt;=$E$46,$G$46,IF(C69&lt;=$E$47,$G$47,IF(C69&gt;$E$47,$G$48)))))))</f>
        <v>39780</v>
      </c>
      <c r="D99" s="81">
        <f t="shared" ref="D99:N99" si="25">IF(D69=0,0,IF(D69&lt;=$E$43,$G$43,IF(D69&lt;=$E$44,$G$44,IF(D69&lt;=$E$45,$G$45,IF(D69&lt;=$E$46,$G$46,IF(D69&lt;=$E$47,$G$47,IF(D69&gt;$E$47,$G$48)))))))</f>
        <v>39780</v>
      </c>
      <c r="E99" s="81">
        <f t="shared" si="25"/>
        <v>39780</v>
      </c>
      <c r="F99" s="81">
        <f t="shared" si="25"/>
        <v>39780</v>
      </c>
      <c r="G99" s="81">
        <f t="shared" si="25"/>
        <v>39780</v>
      </c>
      <c r="H99" s="81">
        <f t="shared" si="25"/>
        <v>39780</v>
      </c>
      <c r="I99" s="81">
        <f t="shared" si="25"/>
        <v>39780</v>
      </c>
      <c r="J99" s="81">
        <f t="shared" si="25"/>
        <v>39780</v>
      </c>
      <c r="K99" s="81">
        <f t="shared" si="25"/>
        <v>39780</v>
      </c>
      <c r="L99" s="81">
        <f t="shared" si="25"/>
        <v>39780</v>
      </c>
      <c r="M99" s="81">
        <f t="shared" si="25"/>
        <v>39780</v>
      </c>
      <c r="N99" s="81">
        <f t="shared" si="25"/>
        <v>39780</v>
      </c>
    </row>
    <row r="100" spans="1:14" ht="21.95" customHeight="1" x14ac:dyDescent="0.25">
      <c r="A100"/>
      <c r="B100" s="83" t="s">
        <v>139</v>
      </c>
      <c r="C100" s="84">
        <f>IFERROR(C102/C69,0)</f>
        <v>-3.3149999999999999E-2</v>
      </c>
      <c r="D100" s="84">
        <f t="shared" ref="D100:N100" si="26">IFERROR(D102/D69,0)</f>
        <v>-3.3149999999999999E-2</v>
      </c>
      <c r="E100" s="84">
        <f t="shared" si="26"/>
        <v>-3.3149999999999999E-2</v>
      </c>
      <c r="F100" s="84">
        <f t="shared" si="26"/>
        <v>-3.3149999999999999E-2</v>
      </c>
      <c r="G100" s="84">
        <f t="shared" si="26"/>
        <v>-3.3149999999999999E-2</v>
      </c>
      <c r="H100" s="84">
        <f t="shared" si="26"/>
        <v>-3.3149999999999999E-2</v>
      </c>
      <c r="I100" s="84">
        <f t="shared" si="26"/>
        <v>-3.3149999999999999E-2</v>
      </c>
      <c r="J100" s="84">
        <f t="shared" si="26"/>
        <v>-3.3149999999999999E-2</v>
      </c>
      <c r="K100" s="84">
        <f t="shared" si="26"/>
        <v>-3.3149999999999999E-2</v>
      </c>
      <c r="L100" s="84">
        <f t="shared" si="26"/>
        <v>-3.3149999999999999E-2</v>
      </c>
      <c r="M100" s="84">
        <f t="shared" si="26"/>
        <v>-3.3149999999999999E-2</v>
      </c>
      <c r="N100" s="84">
        <f t="shared" si="26"/>
        <v>-3.3149999999999999E-2</v>
      </c>
    </row>
    <row r="101" spans="1:14" ht="21.95" customHeight="1" x14ac:dyDescent="0.25">
      <c r="A101"/>
      <c r="B101" s="85" t="s">
        <v>140</v>
      </c>
      <c r="C101" s="86">
        <f>IFERROR(C97*C100,0)</f>
        <v>0</v>
      </c>
      <c r="D101" s="86">
        <f t="shared" ref="D101:N101" si="27">IFERROR(D97*D100,0)</f>
        <v>0</v>
      </c>
      <c r="E101" s="86">
        <f t="shared" si="27"/>
        <v>0</v>
      </c>
      <c r="F101" s="86">
        <f t="shared" si="27"/>
        <v>0</v>
      </c>
      <c r="G101" s="86">
        <f t="shared" si="27"/>
        <v>0</v>
      </c>
      <c r="H101" s="86">
        <f t="shared" si="27"/>
        <v>0</v>
      </c>
      <c r="I101" s="86">
        <f t="shared" si="27"/>
        <v>0</v>
      </c>
      <c r="J101" s="86">
        <f t="shared" si="27"/>
        <v>0</v>
      </c>
      <c r="K101" s="86">
        <f t="shared" si="27"/>
        <v>0</v>
      </c>
      <c r="L101" s="86">
        <f t="shared" si="27"/>
        <v>0</v>
      </c>
      <c r="M101" s="86">
        <f t="shared" si="27"/>
        <v>0</v>
      </c>
      <c r="N101" s="86">
        <f t="shared" si="27"/>
        <v>0</v>
      </c>
    </row>
    <row r="102" spans="1:14" ht="21.95" customHeight="1" thickBot="1" x14ac:dyDescent="0.3">
      <c r="A102"/>
      <c r="B102" s="87" t="s">
        <v>141</v>
      </c>
      <c r="C102" s="88">
        <f>(C69*C98)-C99</f>
        <v>-39780</v>
      </c>
      <c r="D102" s="88">
        <f t="shared" ref="D102:N102" si="28">(D69*D98)-D99</f>
        <v>-39780</v>
      </c>
      <c r="E102" s="88">
        <f t="shared" si="28"/>
        <v>-39780</v>
      </c>
      <c r="F102" s="88">
        <f t="shared" si="28"/>
        <v>-39780</v>
      </c>
      <c r="G102" s="88">
        <f t="shared" si="28"/>
        <v>-39780</v>
      </c>
      <c r="H102" s="88">
        <f t="shared" si="28"/>
        <v>-39780</v>
      </c>
      <c r="I102" s="88">
        <f t="shared" si="28"/>
        <v>-39780</v>
      </c>
      <c r="J102" s="88">
        <f t="shared" si="28"/>
        <v>-39780</v>
      </c>
      <c r="K102" s="88">
        <f t="shared" si="28"/>
        <v>-39780</v>
      </c>
      <c r="L102" s="88">
        <f t="shared" si="28"/>
        <v>-39780</v>
      </c>
      <c r="M102" s="88">
        <f t="shared" si="28"/>
        <v>-39780</v>
      </c>
      <c r="N102" s="88">
        <f t="shared" si="28"/>
        <v>-39780</v>
      </c>
    </row>
    <row r="103" spans="1:14" ht="21.95" customHeight="1" x14ac:dyDescent="0.25">
      <c r="A103"/>
      <c r="B103" s="77" t="s">
        <v>135</v>
      </c>
      <c r="C103" s="78" t="s">
        <v>65</v>
      </c>
      <c r="D103" s="78" t="s">
        <v>66</v>
      </c>
      <c r="E103" s="78" t="s">
        <v>67</v>
      </c>
      <c r="F103" s="78" t="s">
        <v>68</v>
      </c>
      <c r="G103" s="78" t="s">
        <v>69</v>
      </c>
      <c r="H103" s="78" t="s">
        <v>70</v>
      </c>
      <c r="I103" s="78" t="s">
        <v>71</v>
      </c>
      <c r="J103" s="78" t="s">
        <v>72</v>
      </c>
      <c r="K103" s="78" t="s">
        <v>73</v>
      </c>
      <c r="L103" s="78" t="s">
        <v>74</v>
      </c>
      <c r="M103" s="78" t="s">
        <v>75</v>
      </c>
      <c r="N103" s="78" t="s">
        <v>76</v>
      </c>
    </row>
    <row r="104" spans="1:14" ht="21.95" customHeight="1" x14ac:dyDescent="0.25">
      <c r="A104"/>
      <c r="B104" s="39" t="s">
        <v>63</v>
      </c>
      <c r="C104" s="81">
        <f>C65</f>
        <v>0</v>
      </c>
      <c r="D104" s="81">
        <f t="shared" ref="D104:N104" si="29">D65</f>
        <v>0</v>
      </c>
      <c r="E104" s="81">
        <f t="shared" si="29"/>
        <v>0</v>
      </c>
      <c r="F104" s="81">
        <f t="shared" si="29"/>
        <v>0</v>
      </c>
      <c r="G104" s="81">
        <f t="shared" si="29"/>
        <v>0</v>
      </c>
      <c r="H104" s="81">
        <f t="shared" si="29"/>
        <v>0</v>
      </c>
      <c r="I104" s="81">
        <f t="shared" si="29"/>
        <v>0</v>
      </c>
      <c r="J104" s="81">
        <f t="shared" si="29"/>
        <v>0</v>
      </c>
      <c r="K104" s="81">
        <f t="shared" si="29"/>
        <v>0</v>
      </c>
      <c r="L104" s="81">
        <f t="shared" si="29"/>
        <v>0</v>
      </c>
      <c r="M104" s="81">
        <f t="shared" si="29"/>
        <v>0</v>
      </c>
      <c r="N104" s="81">
        <f t="shared" si="29"/>
        <v>0</v>
      </c>
    </row>
    <row r="105" spans="1:14" ht="21.95" customHeight="1" x14ac:dyDescent="0.25">
      <c r="A105"/>
      <c r="B105" s="80" t="s">
        <v>137</v>
      </c>
      <c r="C105" s="82">
        <f>IF(C104=0,0,IF(C69=0,0,IF(C69&lt;=$E$53,$F$53,IF(C69&lt;=$E$54,$F$54,IF(C69&lt;=$E$55,$F$55,IF(C69&lt;=$E$56,$F$56,IF(C69&lt;=$E$57,$F$57,IF(C69&gt;$E$57,$F$58))))))))</f>
        <v>0</v>
      </c>
      <c r="D105" s="82">
        <f t="shared" ref="D105:N105" si="30">IF(D104=0,0,IF(D69=0,0,IF(D69&lt;=$E$53,$F$53,IF(D69&lt;=$E$54,$F$54,IF(D69&lt;=$E$55,$F$55,IF(D69&lt;=$E$56,$F$56,IF(D69&lt;=$E$57,$F$57,IF(D69&gt;$E$57,$F$58))))))))</f>
        <v>0</v>
      </c>
      <c r="E105" s="82">
        <f t="shared" si="30"/>
        <v>0</v>
      </c>
      <c r="F105" s="82">
        <f t="shared" si="30"/>
        <v>0</v>
      </c>
      <c r="G105" s="82">
        <f t="shared" si="30"/>
        <v>0</v>
      </c>
      <c r="H105" s="82">
        <f t="shared" si="30"/>
        <v>0</v>
      </c>
      <c r="I105" s="82">
        <f t="shared" si="30"/>
        <v>0</v>
      </c>
      <c r="J105" s="82">
        <f t="shared" si="30"/>
        <v>0</v>
      </c>
      <c r="K105" s="82">
        <f t="shared" si="30"/>
        <v>0</v>
      </c>
      <c r="L105" s="82">
        <f t="shared" si="30"/>
        <v>0</v>
      </c>
      <c r="M105" s="82">
        <f t="shared" si="30"/>
        <v>0</v>
      </c>
      <c r="N105" s="82">
        <f t="shared" si="30"/>
        <v>0</v>
      </c>
    </row>
    <row r="106" spans="1:14" ht="21.95" customHeight="1" x14ac:dyDescent="0.25">
      <c r="A106"/>
      <c r="B106" s="80" t="s">
        <v>138</v>
      </c>
      <c r="C106" s="81">
        <f>IF(C69=0,0,IF(C69&lt;=$E$53,$G$53,IF(C69&lt;=$E$54,$G$54,IF(C69&lt;=$E$55,$G$55,IF(C69&lt;=$E$56,$G$56,IF(C69&lt;=$E$57,$G$57,IF(C69&gt;$E$57,$G$58)))))))</f>
        <v>17100</v>
      </c>
      <c r="D106" s="81">
        <f t="shared" ref="D106:N106" si="31">IF(D69=0,0,IF(D69&lt;=$E$53,$G$53,IF(D69&lt;=$E$54,$G$54,IF(D69&lt;=$E$55,$G$55,IF(D69&lt;=$E$56,$G$56,IF(D69&lt;=$E$57,$G$57,IF(D69&gt;$E$57,$G$58)))))))</f>
        <v>17100</v>
      </c>
      <c r="E106" s="81">
        <f t="shared" si="31"/>
        <v>17100</v>
      </c>
      <c r="F106" s="81">
        <f t="shared" si="31"/>
        <v>17100</v>
      </c>
      <c r="G106" s="81">
        <f t="shared" si="31"/>
        <v>17100</v>
      </c>
      <c r="H106" s="81">
        <f t="shared" si="31"/>
        <v>17100</v>
      </c>
      <c r="I106" s="81">
        <f t="shared" si="31"/>
        <v>17100</v>
      </c>
      <c r="J106" s="81">
        <f t="shared" si="31"/>
        <v>17100</v>
      </c>
      <c r="K106" s="81">
        <f t="shared" si="31"/>
        <v>17100</v>
      </c>
      <c r="L106" s="81">
        <f t="shared" si="31"/>
        <v>17100</v>
      </c>
      <c r="M106" s="81">
        <f t="shared" si="31"/>
        <v>17100</v>
      </c>
      <c r="N106" s="81">
        <f t="shared" si="31"/>
        <v>17100</v>
      </c>
    </row>
    <row r="107" spans="1:14" ht="21.95" customHeight="1" x14ac:dyDescent="0.25">
      <c r="A107"/>
      <c r="B107" s="83" t="s">
        <v>139</v>
      </c>
      <c r="C107" s="84">
        <f>IFERROR(C109/C69,0)</f>
        <v>-1.4250000000000001E-2</v>
      </c>
      <c r="D107" s="84">
        <f t="shared" ref="D107:N107" si="32">IFERROR(D109/D69,0)</f>
        <v>-1.4250000000000001E-2</v>
      </c>
      <c r="E107" s="84">
        <f t="shared" si="32"/>
        <v>-1.4250000000000001E-2</v>
      </c>
      <c r="F107" s="84">
        <f t="shared" si="32"/>
        <v>-1.4250000000000001E-2</v>
      </c>
      <c r="G107" s="84">
        <f t="shared" si="32"/>
        <v>-1.4250000000000001E-2</v>
      </c>
      <c r="H107" s="84">
        <f t="shared" si="32"/>
        <v>-1.4250000000000001E-2</v>
      </c>
      <c r="I107" s="84">
        <f t="shared" si="32"/>
        <v>-1.4250000000000001E-2</v>
      </c>
      <c r="J107" s="84">
        <f t="shared" si="32"/>
        <v>-1.4250000000000001E-2</v>
      </c>
      <c r="K107" s="84">
        <f t="shared" si="32"/>
        <v>-1.4250000000000001E-2</v>
      </c>
      <c r="L107" s="84">
        <f t="shared" si="32"/>
        <v>-1.4250000000000001E-2</v>
      </c>
      <c r="M107" s="84">
        <f t="shared" si="32"/>
        <v>-1.4250000000000001E-2</v>
      </c>
      <c r="N107" s="84">
        <f t="shared" si="32"/>
        <v>-1.4250000000000001E-2</v>
      </c>
    </row>
    <row r="108" spans="1:14" ht="21.95" customHeight="1" x14ac:dyDescent="0.25">
      <c r="A108"/>
      <c r="B108" s="85" t="s">
        <v>140</v>
      </c>
      <c r="C108" s="86">
        <f>IFERROR(C104*C107,0)</f>
        <v>0</v>
      </c>
      <c r="D108" s="86">
        <f t="shared" ref="D108:N108" si="33">IFERROR(D104*D107,0)</f>
        <v>0</v>
      </c>
      <c r="E108" s="86">
        <f t="shared" si="33"/>
        <v>0</v>
      </c>
      <c r="F108" s="86">
        <f t="shared" si="33"/>
        <v>0</v>
      </c>
      <c r="G108" s="86">
        <f t="shared" si="33"/>
        <v>0</v>
      </c>
      <c r="H108" s="86">
        <f t="shared" si="33"/>
        <v>0</v>
      </c>
      <c r="I108" s="86">
        <f t="shared" si="33"/>
        <v>0</v>
      </c>
      <c r="J108" s="86">
        <f t="shared" si="33"/>
        <v>0</v>
      </c>
      <c r="K108" s="86">
        <f t="shared" si="33"/>
        <v>0</v>
      </c>
      <c r="L108" s="86">
        <f t="shared" si="33"/>
        <v>0</v>
      </c>
      <c r="M108" s="86">
        <f t="shared" si="33"/>
        <v>0</v>
      </c>
      <c r="N108" s="86">
        <f t="shared" si="33"/>
        <v>0</v>
      </c>
    </row>
    <row r="109" spans="1:14" ht="21.95" customHeight="1" x14ac:dyDescent="0.25">
      <c r="A109"/>
      <c r="B109" s="87" t="s">
        <v>141</v>
      </c>
      <c r="C109" s="88">
        <f>(C69*C105)-C106</f>
        <v>-17100</v>
      </c>
      <c r="D109" s="88">
        <f t="shared" ref="D109:N109" si="34">(D69*D105)-D106</f>
        <v>-17100</v>
      </c>
      <c r="E109" s="88">
        <f t="shared" si="34"/>
        <v>-17100</v>
      </c>
      <c r="F109" s="88">
        <f t="shared" si="34"/>
        <v>-17100</v>
      </c>
      <c r="G109" s="88">
        <f t="shared" si="34"/>
        <v>-17100</v>
      </c>
      <c r="H109" s="88">
        <f t="shared" si="34"/>
        <v>-17100</v>
      </c>
      <c r="I109" s="88">
        <f t="shared" si="34"/>
        <v>-17100</v>
      </c>
      <c r="J109" s="88">
        <f t="shared" si="34"/>
        <v>-17100</v>
      </c>
      <c r="K109" s="88">
        <f t="shared" si="34"/>
        <v>-17100</v>
      </c>
      <c r="L109" s="88">
        <f t="shared" si="34"/>
        <v>-17100</v>
      </c>
      <c r="M109" s="88">
        <f t="shared" si="34"/>
        <v>-17100</v>
      </c>
      <c r="N109" s="88">
        <f t="shared" si="34"/>
        <v>-17100</v>
      </c>
    </row>
    <row r="110" spans="1:14" ht="21.95" customHeight="1" x14ac:dyDescent="0.25">
      <c r="A110"/>
      <c r="B110"/>
      <c r="C110"/>
      <c r="D110"/>
      <c r="E110"/>
      <c r="F110"/>
      <c r="G110"/>
      <c r="H110"/>
      <c r="I110"/>
      <c r="J110"/>
      <c r="K110"/>
      <c r="L110"/>
      <c r="M110"/>
      <c r="N110"/>
    </row>
    <row r="111" spans="1:14" ht="21.95" customHeight="1" x14ac:dyDescent="0.25">
      <c r="A111"/>
      <c r="B111"/>
      <c r="C111"/>
      <c r="D111"/>
      <c r="E111"/>
      <c r="F111"/>
      <c r="G111"/>
      <c r="H111"/>
      <c r="I111"/>
      <c r="J111"/>
      <c r="K111"/>
      <c r="L111"/>
      <c r="M111"/>
      <c r="N111"/>
    </row>
    <row r="112" spans="1:14" ht="21.95" customHeight="1" x14ac:dyDescent="0.25">
      <c r="A112"/>
      <c r="B112" t="s">
        <v>143</v>
      </c>
      <c r="C112"/>
      <c r="D112"/>
      <c r="E112"/>
      <c r="F112"/>
      <c r="G112"/>
      <c r="H112"/>
      <c r="I112"/>
      <c r="J112"/>
      <c r="K112"/>
      <c r="L112"/>
      <c r="M112"/>
      <c r="N112"/>
    </row>
    <row r="113" spans="1:14" ht="21.95" customHeight="1" x14ac:dyDescent="0.25">
      <c r="A113"/>
      <c r="B113"/>
      <c r="C113"/>
      <c r="D113"/>
      <c r="E113"/>
      <c r="F113"/>
      <c r="G113"/>
      <c r="H113"/>
      <c r="I113"/>
      <c r="J113"/>
      <c r="K113"/>
      <c r="L113"/>
      <c r="M113"/>
      <c r="N113"/>
    </row>
    <row r="114" spans="1:14" ht="21.95" customHeight="1" x14ac:dyDescent="0.4">
      <c r="A114"/>
      <c r="B114" s="89" t="s">
        <v>50</v>
      </c>
      <c r="C114"/>
      <c r="D114"/>
      <c r="E114"/>
      <c r="F114"/>
      <c r="G114"/>
      <c r="H114"/>
      <c r="I114"/>
      <c r="J114"/>
      <c r="K114"/>
      <c r="L114"/>
      <c r="M114"/>
      <c r="N114"/>
    </row>
    <row r="115" spans="1:14" ht="21.95" customHeight="1" x14ac:dyDescent="0.25">
      <c r="A115"/>
      <c r="B115"/>
      <c r="C115"/>
      <c r="D115"/>
      <c r="E115"/>
      <c r="F115"/>
      <c r="G115"/>
      <c r="H115"/>
      <c r="I115"/>
      <c r="J115"/>
      <c r="K115"/>
      <c r="L115"/>
      <c r="M115"/>
      <c r="N115"/>
    </row>
    <row r="116" spans="1:14" ht="21.95" customHeight="1" x14ac:dyDescent="0.25">
      <c r="A116"/>
      <c r="B116"/>
      <c r="C116"/>
      <c r="D116"/>
      <c r="E116"/>
      <c r="F116"/>
      <c r="G116"/>
      <c r="H116"/>
      <c r="I116"/>
      <c r="J116"/>
      <c r="K116"/>
      <c r="L116"/>
      <c r="M116"/>
      <c r="N116"/>
    </row>
    <row r="117" spans="1:14" ht="21.95" customHeight="1" x14ac:dyDescent="0.25">
      <c r="A117"/>
      <c r="B117" s="90" t="s">
        <v>144</v>
      </c>
      <c r="C117" s="90" t="s">
        <v>41</v>
      </c>
      <c r="D117" s="90" t="s">
        <v>42</v>
      </c>
      <c r="E117" s="90" t="s">
        <v>43</v>
      </c>
      <c r="F117" s="90" t="s">
        <v>124</v>
      </c>
      <c r="G117" s="90" t="s">
        <v>38</v>
      </c>
      <c r="H117" s="90" t="s">
        <v>39</v>
      </c>
      <c r="I117"/>
      <c r="J117"/>
      <c r="K117"/>
      <c r="L117"/>
      <c r="M117"/>
      <c r="N117"/>
    </row>
    <row r="118" spans="1:14" ht="21.95" customHeight="1" x14ac:dyDescent="0.25">
      <c r="A118"/>
      <c r="B118" t="s">
        <v>55</v>
      </c>
      <c r="C118" s="91">
        <v>2.76E-2</v>
      </c>
      <c r="D118" s="91">
        <v>0.12740000000000001</v>
      </c>
      <c r="E118" s="91">
        <v>0</v>
      </c>
      <c r="F118" s="91">
        <v>0.41499999999999998</v>
      </c>
      <c r="G118" s="91">
        <v>3.5000000000000003E-2</v>
      </c>
      <c r="H118" s="91">
        <v>5.5E-2</v>
      </c>
      <c r="I118" s="92">
        <f>SUM(C118:H118)</f>
        <v>0.66000000000000014</v>
      </c>
      <c r="J118"/>
      <c r="K118"/>
      <c r="L118"/>
      <c r="M118"/>
      <c r="N118"/>
    </row>
    <row r="119" spans="1:14" ht="21.95" customHeight="1" x14ac:dyDescent="0.25">
      <c r="A119"/>
      <c r="B119" t="s">
        <v>56</v>
      </c>
      <c r="C119" s="91">
        <v>2.76E-2</v>
      </c>
      <c r="D119" s="91">
        <v>0.12740000000000001</v>
      </c>
      <c r="E119" s="91">
        <v>0</v>
      </c>
      <c r="F119" s="91">
        <v>0.41499999999999998</v>
      </c>
      <c r="G119" s="91">
        <v>3.5000000000000003E-2</v>
      </c>
      <c r="H119" s="91">
        <v>5.5E-2</v>
      </c>
      <c r="I119" s="92">
        <f t="shared" ref="I119:I123" si="35">SUM(C119:H119)</f>
        <v>0.66000000000000014</v>
      </c>
      <c r="J119"/>
      <c r="K119"/>
      <c r="L119"/>
      <c r="M119"/>
      <c r="N119"/>
    </row>
    <row r="120" spans="1:14" ht="21.95" customHeight="1" x14ac:dyDescent="0.25">
      <c r="A120"/>
      <c r="B120" t="s">
        <v>57</v>
      </c>
      <c r="C120" s="91">
        <v>2.76E-2</v>
      </c>
      <c r="D120" s="91">
        <v>0.12740000000000001</v>
      </c>
      <c r="E120" s="91">
        <v>0</v>
      </c>
      <c r="F120" s="91">
        <v>0.42</v>
      </c>
      <c r="G120" s="91">
        <v>3.5000000000000003E-2</v>
      </c>
      <c r="H120" s="91">
        <v>5.5E-2</v>
      </c>
      <c r="I120" s="92">
        <f t="shared" si="35"/>
        <v>0.66500000000000004</v>
      </c>
      <c r="J120"/>
      <c r="K120"/>
      <c r="L120"/>
      <c r="M120"/>
      <c r="N120"/>
    </row>
    <row r="121" spans="1:14" ht="21.95" customHeight="1" x14ac:dyDescent="0.25">
      <c r="A121"/>
      <c r="B121" t="s">
        <v>58</v>
      </c>
      <c r="C121" s="91">
        <v>2.76E-2</v>
      </c>
      <c r="D121" s="91">
        <v>0.12740000000000001</v>
      </c>
      <c r="E121" s="91">
        <v>0</v>
      </c>
      <c r="F121" s="91">
        <v>0.42</v>
      </c>
      <c r="G121" s="91">
        <v>3.5000000000000003E-2</v>
      </c>
      <c r="H121" s="91">
        <v>5.5E-2</v>
      </c>
      <c r="I121" s="92">
        <f>SUM(C121:H121)</f>
        <v>0.66500000000000004</v>
      </c>
      <c r="J121"/>
      <c r="K121"/>
      <c r="L121"/>
      <c r="M121"/>
      <c r="N121"/>
    </row>
    <row r="122" spans="1:14" ht="21.95" customHeight="1" x14ac:dyDescent="0.25">
      <c r="A122"/>
      <c r="B122" t="s">
        <v>59</v>
      </c>
      <c r="C122" s="91">
        <v>2.76E-2</v>
      </c>
      <c r="D122" s="91">
        <v>0.12740000000000001</v>
      </c>
      <c r="E122" s="91">
        <v>0</v>
      </c>
      <c r="F122" s="91">
        <v>0.42</v>
      </c>
      <c r="G122" s="91">
        <v>3.5000000000000003E-2</v>
      </c>
      <c r="H122" s="91">
        <v>5.5E-2</v>
      </c>
      <c r="I122" s="92">
        <f t="shared" si="35"/>
        <v>0.66500000000000004</v>
      </c>
      <c r="J122"/>
      <c r="K122"/>
      <c r="L122"/>
      <c r="M122"/>
      <c r="N122"/>
    </row>
    <row r="123" spans="1:14" ht="21.95" customHeight="1" x14ac:dyDescent="0.25">
      <c r="A123"/>
      <c r="B123" s="93" t="s">
        <v>60</v>
      </c>
      <c r="C123" s="94">
        <v>6.13E-2</v>
      </c>
      <c r="D123" s="94">
        <v>0.28270000000000001</v>
      </c>
      <c r="E123" s="94">
        <v>0</v>
      </c>
      <c r="F123" s="94">
        <v>0.42099999999999999</v>
      </c>
      <c r="G123" s="94">
        <v>0.1</v>
      </c>
      <c r="H123" s="94">
        <v>0.13500000000000001</v>
      </c>
      <c r="I123" s="92">
        <f t="shared" si="35"/>
        <v>1</v>
      </c>
      <c r="J123"/>
      <c r="K123"/>
      <c r="L123"/>
      <c r="M123"/>
      <c r="N123"/>
    </row>
    <row r="124" spans="1:14" ht="21.95" customHeight="1" x14ac:dyDescent="0.25">
      <c r="A124"/>
      <c r="B124"/>
      <c r="C124"/>
      <c r="D124"/>
      <c r="E124"/>
      <c r="F124"/>
      <c r="G124"/>
      <c r="H124"/>
      <c r="I124"/>
      <c r="J124"/>
      <c r="K124"/>
      <c r="L124"/>
      <c r="M124"/>
      <c r="N124"/>
    </row>
    <row r="125" spans="1:14" ht="21.95" customHeight="1" x14ac:dyDescent="0.4">
      <c r="A125"/>
      <c r="B125" s="89" t="s">
        <v>48</v>
      </c>
      <c r="C125"/>
      <c r="D125"/>
      <c r="E125"/>
      <c r="F125"/>
      <c r="G125"/>
      <c r="H125"/>
      <c r="I125"/>
      <c r="J125"/>
      <c r="K125"/>
      <c r="L125"/>
      <c r="M125"/>
      <c r="N125"/>
    </row>
    <row r="126" spans="1:14" ht="21.95" customHeight="1" x14ac:dyDescent="0.25">
      <c r="A126"/>
      <c r="B126"/>
      <c r="C126"/>
      <c r="D126"/>
      <c r="E126"/>
      <c r="F126"/>
      <c r="G126"/>
      <c r="H126"/>
      <c r="I126"/>
      <c r="J126"/>
      <c r="K126"/>
      <c r="L126"/>
      <c r="M126"/>
      <c r="N126"/>
    </row>
    <row r="127" spans="1:14" ht="21.95" customHeight="1" x14ac:dyDescent="0.25">
      <c r="A127"/>
      <c r="B127"/>
      <c r="C127"/>
      <c r="D127"/>
      <c r="E127"/>
      <c r="F127"/>
      <c r="G127"/>
      <c r="H127"/>
      <c r="I127"/>
      <c r="J127"/>
      <c r="K127"/>
      <c r="L127"/>
      <c r="M127"/>
      <c r="N127"/>
    </row>
    <row r="128" spans="1:14" ht="21.95" customHeight="1" x14ac:dyDescent="0.25">
      <c r="A128"/>
      <c r="B128" s="90" t="s">
        <v>144</v>
      </c>
      <c r="C128" s="90" t="s">
        <v>41</v>
      </c>
      <c r="D128" s="90" t="s">
        <v>42</v>
      </c>
      <c r="E128" s="90" t="s">
        <v>43</v>
      </c>
      <c r="F128" s="90" t="s">
        <v>124</v>
      </c>
      <c r="G128" s="90" t="s">
        <v>38</v>
      </c>
      <c r="H128" s="90" t="s">
        <v>39</v>
      </c>
      <c r="I128" s="90" t="s">
        <v>44</v>
      </c>
      <c r="J128"/>
      <c r="K128"/>
      <c r="L128"/>
      <c r="M128"/>
      <c r="N128"/>
    </row>
    <row r="129" spans="1:14" ht="21.95" customHeight="1" x14ac:dyDescent="0.25">
      <c r="A129"/>
      <c r="B129" t="s">
        <v>55</v>
      </c>
      <c r="C129" s="91">
        <v>2.4899999999999999E-2</v>
      </c>
      <c r="D129" s="91">
        <v>0.11509999999999999</v>
      </c>
      <c r="E129" s="91">
        <v>0</v>
      </c>
      <c r="F129" s="91">
        <v>0.375</v>
      </c>
      <c r="G129" s="91">
        <v>3.5000000000000003E-2</v>
      </c>
      <c r="H129" s="91">
        <v>5.5E-2</v>
      </c>
      <c r="I129" s="91">
        <v>7.4999999999999997E-2</v>
      </c>
      <c r="J129" s="92">
        <f>SUM(C129:I129)</f>
        <v>0.68</v>
      </c>
      <c r="K129"/>
      <c r="L129"/>
      <c r="M129"/>
      <c r="N129"/>
    </row>
    <row r="130" spans="1:14" ht="21.95" customHeight="1" x14ac:dyDescent="0.25">
      <c r="A130"/>
      <c r="B130" t="s">
        <v>56</v>
      </c>
      <c r="C130" s="91">
        <v>2.4899999999999999E-2</v>
      </c>
      <c r="D130" s="91">
        <v>0.11509999999999999</v>
      </c>
      <c r="E130" s="91">
        <v>0</v>
      </c>
      <c r="F130" s="91">
        <v>0.375</v>
      </c>
      <c r="G130" s="91">
        <v>3.5000000000000003E-2</v>
      </c>
      <c r="H130" s="91">
        <v>5.5E-2</v>
      </c>
      <c r="I130" s="91">
        <v>7.4999999999999997E-2</v>
      </c>
      <c r="J130" s="92">
        <f t="shared" ref="J130:J134" si="36">SUM(C130:I130)</f>
        <v>0.68</v>
      </c>
      <c r="K130"/>
      <c r="L130"/>
      <c r="M130"/>
      <c r="N130"/>
    </row>
    <row r="131" spans="1:14" ht="21.95" customHeight="1" x14ac:dyDescent="0.25">
      <c r="A131"/>
      <c r="B131" t="s">
        <v>57</v>
      </c>
      <c r="C131" s="91">
        <v>2.4899999999999999E-2</v>
      </c>
      <c r="D131" s="91">
        <v>0.11509999999999999</v>
      </c>
      <c r="E131" s="91">
        <v>0</v>
      </c>
      <c r="F131" s="91">
        <v>0.375</v>
      </c>
      <c r="G131" s="91">
        <v>3.5000000000000003E-2</v>
      </c>
      <c r="H131" s="91">
        <v>5.5E-2</v>
      </c>
      <c r="I131" s="91">
        <v>7.4999999999999997E-2</v>
      </c>
      <c r="J131" s="92">
        <f t="shared" si="36"/>
        <v>0.68</v>
      </c>
      <c r="K131"/>
      <c r="L131"/>
      <c r="M131"/>
      <c r="N131"/>
    </row>
    <row r="132" spans="1:14" ht="21.95" customHeight="1" x14ac:dyDescent="0.25">
      <c r="A132"/>
      <c r="B132" t="s">
        <v>58</v>
      </c>
      <c r="C132" s="91">
        <v>2.4899999999999999E-2</v>
      </c>
      <c r="D132" s="91">
        <v>0.11509999999999999</v>
      </c>
      <c r="E132" s="91">
        <v>0</v>
      </c>
      <c r="F132" s="91">
        <v>0.375</v>
      </c>
      <c r="G132" s="91">
        <v>3.5000000000000003E-2</v>
      </c>
      <c r="H132" s="91">
        <v>5.5E-2</v>
      </c>
      <c r="I132" s="91">
        <v>7.4999999999999997E-2</v>
      </c>
      <c r="J132" s="92">
        <f t="shared" si="36"/>
        <v>0.68</v>
      </c>
      <c r="K132"/>
      <c r="L132"/>
      <c r="M132"/>
      <c r="N132"/>
    </row>
    <row r="133" spans="1:14" ht="21.95" customHeight="1" x14ac:dyDescent="0.25">
      <c r="A133"/>
      <c r="B133" t="s">
        <v>59</v>
      </c>
      <c r="C133" s="91">
        <v>2.4899999999999999E-2</v>
      </c>
      <c r="D133" s="91">
        <v>0.11509999999999999</v>
      </c>
      <c r="E133" s="91">
        <v>0</v>
      </c>
      <c r="F133" s="91">
        <v>0.375</v>
      </c>
      <c r="G133" s="91">
        <v>3.5000000000000003E-2</v>
      </c>
      <c r="H133" s="91">
        <v>5.5E-2</v>
      </c>
      <c r="I133" s="91">
        <v>7.4999999999999997E-2</v>
      </c>
      <c r="J133" s="92">
        <f t="shared" si="36"/>
        <v>0.68</v>
      </c>
      <c r="K133"/>
      <c r="L133"/>
      <c r="M133"/>
      <c r="N133"/>
    </row>
    <row r="134" spans="1:14" ht="21.95" customHeight="1" x14ac:dyDescent="0.25">
      <c r="A134"/>
      <c r="B134" s="93" t="s">
        <v>60</v>
      </c>
      <c r="C134" s="94">
        <v>4.5400000000000003E-2</v>
      </c>
      <c r="D134" s="94">
        <v>0.20960000000000001</v>
      </c>
      <c r="E134" s="94">
        <v>0</v>
      </c>
      <c r="F134" s="94">
        <v>0.23499999999999999</v>
      </c>
      <c r="G134" s="94">
        <v>7.4999999999999997E-2</v>
      </c>
      <c r="H134" s="94">
        <v>8.5000000000000006E-2</v>
      </c>
      <c r="I134" s="94">
        <v>0.35</v>
      </c>
      <c r="J134" s="92">
        <f t="shared" si="36"/>
        <v>0.99999999999999989</v>
      </c>
      <c r="K134"/>
      <c r="L134"/>
      <c r="M134"/>
      <c r="N134"/>
    </row>
    <row r="135" spans="1:14" ht="21.95" customHeight="1" x14ac:dyDescent="0.25">
      <c r="A135"/>
      <c r="B135"/>
      <c r="C135"/>
      <c r="D135"/>
      <c r="E135"/>
      <c r="F135"/>
      <c r="G135"/>
      <c r="H135"/>
      <c r="I135"/>
      <c r="J135"/>
      <c r="K135"/>
      <c r="L135"/>
      <c r="M135"/>
      <c r="N135"/>
    </row>
    <row r="136" spans="1:14" ht="21.95" customHeight="1" x14ac:dyDescent="0.4">
      <c r="A136"/>
      <c r="B136" s="89" t="s">
        <v>61</v>
      </c>
      <c r="C136"/>
      <c r="D136"/>
      <c r="E136"/>
      <c r="F136"/>
      <c r="G136"/>
      <c r="H136"/>
      <c r="I136"/>
      <c r="J136"/>
      <c r="K136"/>
      <c r="L136"/>
      <c r="M136"/>
      <c r="N136"/>
    </row>
    <row r="137" spans="1:14" ht="21.95" customHeight="1" x14ac:dyDescent="0.25">
      <c r="A137"/>
      <c r="B137"/>
      <c r="C137"/>
      <c r="D137"/>
      <c r="E137"/>
      <c r="F137"/>
      <c r="G137"/>
      <c r="H137"/>
      <c r="I137"/>
      <c r="J137"/>
      <c r="K137"/>
      <c r="L137"/>
      <c r="M137"/>
      <c r="N137"/>
    </row>
    <row r="138" spans="1:14" ht="21.95" customHeight="1" x14ac:dyDescent="0.25">
      <c r="A138"/>
      <c r="B138"/>
      <c r="C138"/>
      <c r="D138"/>
      <c r="E138"/>
      <c r="F138"/>
      <c r="G138"/>
      <c r="H138"/>
      <c r="I138"/>
      <c r="J138"/>
      <c r="K138"/>
      <c r="L138"/>
      <c r="M138"/>
      <c r="N138"/>
    </row>
    <row r="139" spans="1:14" ht="21.95" customHeight="1" x14ac:dyDescent="0.25">
      <c r="A139"/>
      <c r="B139" s="90" t="s">
        <v>144</v>
      </c>
      <c r="C139" s="90" t="s">
        <v>41</v>
      </c>
      <c r="D139" s="90" t="s">
        <v>42</v>
      </c>
      <c r="E139" s="90" t="s">
        <v>45</v>
      </c>
      <c r="F139" s="90" t="s">
        <v>124</v>
      </c>
      <c r="G139" s="90" t="s">
        <v>38</v>
      </c>
      <c r="H139" s="90" t="s">
        <v>39</v>
      </c>
      <c r="I139"/>
      <c r="J139"/>
      <c r="K139"/>
      <c r="L139"/>
      <c r="M139"/>
      <c r="N139"/>
    </row>
    <row r="140" spans="1:14" ht="21.95" customHeight="1" x14ac:dyDescent="0.25">
      <c r="A140"/>
      <c r="B140" t="s">
        <v>55</v>
      </c>
      <c r="C140" s="91">
        <v>2.7799999999999998E-2</v>
      </c>
      <c r="D140" s="91">
        <v>0.12820000000000001</v>
      </c>
      <c r="E140" s="91">
        <v>0.33500000000000002</v>
      </c>
      <c r="F140" s="91">
        <v>0.434</v>
      </c>
      <c r="G140" s="91">
        <v>3.5000000000000003E-2</v>
      </c>
      <c r="H140" s="91">
        <v>0.04</v>
      </c>
      <c r="I140" s="92">
        <f>SUM(C140:H140)</f>
        <v>1</v>
      </c>
      <c r="J140"/>
      <c r="K140"/>
      <c r="L140"/>
      <c r="M140"/>
      <c r="N140"/>
    </row>
    <row r="141" spans="1:14" ht="21.95" customHeight="1" x14ac:dyDescent="0.25">
      <c r="A141"/>
      <c r="B141" t="s">
        <v>56</v>
      </c>
      <c r="C141" s="91">
        <v>3.0499999999999999E-2</v>
      </c>
      <c r="D141" s="91">
        <v>0.14050000000000001</v>
      </c>
      <c r="E141" s="91">
        <v>0.32</v>
      </c>
      <c r="F141" s="91">
        <v>0.434</v>
      </c>
      <c r="G141" s="91">
        <v>3.5000000000000003E-2</v>
      </c>
      <c r="H141" s="91">
        <v>0.04</v>
      </c>
      <c r="I141" s="92">
        <f t="shared" ref="I141:I145" si="37">SUM(C141:H141)</f>
        <v>1</v>
      </c>
      <c r="J141"/>
      <c r="K141"/>
      <c r="L141"/>
      <c r="M141"/>
      <c r="N141"/>
    </row>
    <row r="142" spans="1:14" ht="21.95" customHeight="1" x14ac:dyDescent="0.25">
      <c r="A142"/>
      <c r="B142" t="s">
        <v>57</v>
      </c>
      <c r="C142" s="91">
        <v>2.9600000000000001E-2</v>
      </c>
      <c r="D142" s="91">
        <v>0.13639999999999999</v>
      </c>
      <c r="E142" s="91">
        <v>0.32500000000000001</v>
      </c>
      <c r="F142" s="91">
        <v>0.434</v>
      </c>
      <c r="G142" s="91">
        <v>3.5000000000000003E-2</v>
      </c>
      <c r="H142" s="91">
        <v>0.04</v>
      </c>
      <c r="I142" s="92">
        <f t="shared" si="37"/>
        <v>1</v>
      </c>
      <c r="J142"/>
      <c r="K142"/>
      <c r="L142"/>
      <c r="M142"/>
      <c r="N142"/>
    </row>
    <row r="143" spans="1:14" ht="21.95" customHeight="1" x14ac:dyDescent="0.25">
      <c r="A143"/>
      <c r="B143" t="s">
        <v>58</v>
      </c>
      <c r="C143" s="91">
        <v>2.9600000000000001E-2</v>
      </c>
      <c r="D143" s="91">
        <v>0.13639999999999999</v>
      </c>
      <c r="E143" s="91">
        <v>0.32500000000000001</v>
      </c>
      <c r="F143" s="91">
        <v>0.434</v>
      </c>
      <c r="G143" s="91">
        <v>3.5000000000000003E-2</v>
      </c>
      <c r="H143" s="91">
        <v>0.04</v>
      </c>
      <c r="I143" s="92">
        <f t="shared" si="37"/>
        <v>1</v>
      </c>
      <c r="J143"/>
      <c r="K143"/>
      <c r="L143"/>
      <c r="M143"/>
      <c r="N143"/>
    </row>
    <row r="144" spans="1:14" ht="21.95" customHeight="1" x14ac:dyDescent="0.25">
      <c r="A144"/>
      <c r="B144" t="s">
        <v>59</v>
      </c>
      <c r="C144" s="91">
        <v>2.7799999999999998E-2</v>
      </c>
      <c r="D144" s="91">
        <v>0.12820000000000001</v>
      </c>
      <c r="E144" s="91">
        <v>0.33500000000000002</v>
      </c>
      <c r="F144" s="91">
        <v>0.434</v>
      </c>
      <c r="G144" s="91">
        <v>3.5000000000000003E-2</v>
      </c>
      <c r="H144" s="91">
        <v>0.04</v>
      </c>
      <c r="I144" s="92">
        <f t="shared" si="37"/>
        <v>1</v>
      </c>
      <c r="J144"/>
      <c r="K144"/>
      <c r="L144"/>
      <c r="M144"/>
      <c r="N144"/>
    </row>
    <row r="145" spans="1:14" ht="21.95" customHeight="1" x14ac:dyDescent="0.25">
      <c r="A145"/>
      <c r="B145" s="93" t="s">
        <v>60</v>
      </c>
      <c r="C145" s="94">
        <v>3.4700000000000002E-2</v>
      </c>
      <c r="D145" s="94">
        <v>0.1603</v>
      </c>
      <c r="E145" s="94">
        <v>0</v>
      </c>
      <c r="F145" s="94">
        <v>0.30499999999999999</v>
      </c>
      <c r="G145" s="94">
        <v>0.15</v>
      </c>
      <c r="H145" s="94">
        <v>0.35</v>
      </c>
      <c r="I145" s="92">
        <f t="shared" si="37"/>
        <v>1</v>
      </c>
      <c r="J145"/>
      <c r="K145"/>
      <c r="L145"/>
      <c r="M145"/>
      <c r="N145"/>
    </row>
    <row r="146" spans="1:14" ht="21.95" customHeight="1" x14ac:dyDescent="0.25">
      <c r="A146"/>
      <c r="B146"/>
      <c r="C146"/>
      <c r="D146"/>
      <c r="E146"/>
      <c r="F146"/>
      <c r="G146"/>
      <c r="H146"/>
      <c r="I146"/>
      <c r="J146"/>
      <c r="K146"/>
      <c r="L146"/>
      <c r="M146"/>
      <c r="N146"/>
    </row>
    <row r="147" spans="1:14" ht="21.95" customHeight="1" x14ac:dyDescent="0.4">
      <c r="A147"/>
      <c r="B147" s="89" t="s">
        <v>62</v>
      </c>
      <c r="C147"/>
      <c r="D147"/>
      <c r="E147"/>
      <c r="F147"/>
      <c r="G147"/>
      <c r="H147"/>
      <c r="I147"/>
      <c r="J147"/>
      <c r="K147"/>
      <c r="L147"/>
      <c r="M147"/>
      <c r="N147"/>
    </row>
    <row r="148" spans="1:14" ht="21.95" customHeight="1" x14ac:dyDescent="0.25">
      <c r="A148"/>
      <c r="B148"/>
      <c r="C148"/>
      <c r="D148"/>
      <c r="E148"/>
      <c r="F148"/>
      <c r="G148"/>
      <c r="H148"/>
      <c r="I148"/>
      <c r="J148"/>
      <c r="K148"/>
      <c r="L148"/>
      <c r="M148"/>
      <c r="N148"/>
    </row>
    <row r="149" spans="1:14" ht="21.95" customHeight="1" x14ac:dyDescent="0.25">
      <c r="A149"/>
      <c r="B149"/>
      <c r="C149"/>
      <c r="D149"/>
      <c r="E149"/>
      <c r="F149"/>
      <c r="G149"/>
      <c r="H149"/>
      <c r="I149"/>
      <c r="J149"/>
      <c r="K149"/>
      <c r="L149"/>
      <c r="M149"/>
      <c r="N149"/>
    </row>
    <row r="150" spans="1:14" ht="21.95" customHeight="1" x14ac:dyDescent="0.25">
      <c r="A150"/>
      <c r="B150" s="90" t="s">
        <v>144</v>
      </c>
      <c r="C150" s="90" t="s">
        <v>41</v>
      </c>
      <c r="D150" s="90" t="s">
        <v>42</v>
      </c>
      <c r="E150" s="90" t="s">
        <v>45</v>
      </c>
      <c r="F150" s="90" t="s">
        <v>124</v>
      </c>
      <c r="G150" s="90" t="s">
        <v>38</v>
      </c>
      <c r="H150" s="90" t="s">
        <v>39</v>
      </c>
      <c r="I150"/>
      <c r="J150"/>
      <c r="K150"/>
      <c r="L150"/>
      <c r="M150"/>
      <c r="N150"/>
    </row>
    <row r="151" spans="1:14" ht="21.95" customHeight="1" x14ac:dyDescent="0.25">
      <c r="A151"/>
      <c r="B151" t="s">
        <v>55</v>
      </c>
      <c r="C151" s="91">
        <v>3.8300000000000001E-2</v>
      </c>
      <c r="D151" s="91">
        <v>0.1767</v>
      </c>
      <c r="E151" s="91">
        <v>0.44500000000000001</v>
      </c>
      <c r="F151" s="91"/>
      <c r="G151" s="91">
        <v>0.152</v>
      </c>
      <c r="H151" s="91">
        <v>0.188</v>
      </c>
      <c r="I151" s="92">
        <f>SUM(C151:H151)</f>
        <v>1</v>
      </c>
      <c r="J151"/>
      <c r="K151"/>
      <c r="L151"/>
      <c r="M151"/>
      <c r="N151"/>
    </row>
    <row r="152" spans="1:14" ht="21.95" customHeight="1" x14ac:dyDescent="0.25">
      <c r="A152"/>
      <c r="B152" t="s">
        <v>56</v>
      </c>
      <c r="C152" s="91">
        <v>4.4499999999999998E-2</v>
      </c>
      <c r="D152" s="91">
        <v>0.20549999999999999</v>
      </c>
      <c r="E152" s="91">
        <v>0.4</v>
      </c>
      <c r="F152" s="91"/>
      <c r="G152" s="91">
        <v>0.152</v>
      </c>
      <c r="H152" s="91">
        <v>0.19800000000000001</v>
      </c>
      <c r="I152" s="92">
        <f t="shared" ref="I152:I156" si="38">SUM(C152:H152)</f>
        <v>1</v>
      </c>
      <c r="J152"/>
      <c r="K152"/>
      <c r="L152"/>
      <c r="M152"/>
      <c r="N152"/>
    </row>
    <row r="153" spans="1:14" ht="21.95" customHeight="1" x14ac:dyDescent="0.25">
      <c r="A153"/>
      <c r="B153" t="s">
        <v>57</v>
      </c>
      <c r="C153" s="91">
        <v>4.2700000000000002E-2</v>
      </c>
      <c r="D153" s="91">
        <v>0.1973</v>
      </c>
      <c r="E153" s="91">
        <v>0.4</v>
      </c>
      <c r="F153" s="91"/>
      <c r="G153" s="91">
        <v>0.152</v>
      </c>
      <c r="H153" s="91">
        <v>0.20799999999999999</v>
      </c>
      <c r="I153" s="92">
        <f t="shared" si="38"/>
        <v>1</v>
      </c>
      <c r="J153"/>
      <c r="K153"/>
      <c r="L153"/>
      <c r="M153"/>
      <c r="N153"/>
    </row>
    <row r="154" spans="1:14" ht="21.95" customHeight="1" x14ac:dyDescent="0.25">
      <c r="A154"/>
      <c r="B154" t="s">
        <v>58</v>
      </c>
      <c r="C154" s="91">
        <v>4.1000000000000002E-2</v>
      </c>
      <c r="D154" s="91">
        <v>0.189</v>
      </c>
      <c r="E154" s="91">
        <v>0.4</v>
      </c>
      <c r="F154" s="91"/>
      <c r="G154" s="91">
        <v>0.192</v>
      </c>
      <c r="H154" s="91">
        <v>0.17799999999999999</v>
      </c>
      <c r="I154" s="92">
        <f t="shared" si="38"/>
        <v>1</v>
      </c>
      <c r="J154"/>
      <c r="K154"/>
      <c r="L154"/>
      <c r="M154"/>
      <c r="N154"/>
    </row>
    <row r="155" spans="1:14" ht="21.95" customHeight="1" x14ac:dyDescent="0.25">
      <c r="A155"/>
      <c r="B155" t="s">
        <v>59</v>
      </c>
      <c r="C155" s="91">
        <v>3.9199999999999999E-2</v>
      </c>
      <c r="D155" s="91">
        <v>0.18079999999999999</v>
      </c>
      <c r="E155" s="91">
        <v>0.4</v>
      </c>
      <c r="F155" s="91"/>
      <c r="G155" s="91">
        <v>0.192</v>
      </c>
      <c r="H155" s="91">
        <v>0.188</v>
      </c>
      <c r="I155" s="92">
        <f t="shared" si="38"/>
        <v>1</v>
      </c>
      <c r="J155"/>
      <c r="K155"/>
      <c r="L155"/>
      <c r="M155"/>
      <c r="N155"/>
    </row>
    <row r="156" spans="1:14" ht="21.95" customHeight="1" x14ac:dyDescent="0.25">
      <c r="A156"/>
      <c r="B156" s="93" t="s">
        <v>60</v>
      </c>
      <c r="C156" s="94">
        <v>4.4499999999999998E-2</v>
      </c>
      <c r="D156" s="94">
        <v>0.20549999999999999</v>
      </c>
      <c r="E156" s="94">
        <v>0</v>
      </c>
      <c r="F156" s="94"/>
      <c r="G156" s="94">
        <v>0.215</v>
      </c>
      <c r="H156" s="94">
        <v>0.53500000000000003</v>
      </c>
      <c r="I156" s="92">
        <f t="shared" si="38"/>
        <v>1</v>
      </c>
      <c r="J156"/>
      <c r="K156"/>
      <c r="L156"/>
      <c r="M156"/>
      <c r="N156"/>
    </row>
    <row r="157" spans="1:14" ht="21.95" customHeight="1" x14ac:dyDescent="0.25">
      <c r="A157"/>
      <c r="B157"/>
      <c r="C157"/>
      <c r="D157"/>
      <c r="E157"/>
      <c r="F157"/>
      <c r="G157"/>
      <c r="H157"/>
      <c r="I157"/>
      <c r="J157"/>
      <c r="K157"/>
      <c r="L157"/>
      <c r="M157"/>
      <c r="N157"/>
    </row>
    <row r="158" spans="1:14" ht="21.95" customHeight="1" x14ac:dyDescent="0.4">
      <c r="A158"/>
      <c r="B158" s="89" t="s">
        <v>62</v>
      </c>
      <c r="C158"/>
      <c r="D158"/>
      <c r="E158"/>
      <c r="F158"/>
      <c r="G158"/>
      <c r="H158"/>
      <c r="I158"/>
      <c r="J158"/>
      <c r="K158"/>
      <c r="L158"/>
      <c r="M158"/>
      <c r="N158"/>
    </row>
    <row r="159" spans="1:14" ht="21.95" customHeight="1" x14ac:dyDescent="0.25">
      <c r="A159"/>
      <c r="B159"/>
      <c r="C159"/>
      <c r="D159"/>
      <c r="E159"/>
      <c r="F159"/>
      <c r="G159"/>
      <c r="H159"/>
      <c r="I159"/>
      <c r="J159"/>
      <c r="K159"/>
      <c r="L159"/>
      <c r="M159"/>
      <c r="N159"/>
    </row>
    <row r="160" spans="1:14" ht="21.95" customHeight="1" x14ac:dyDescent="0.25">
      <c r="A160"/>
      <c r="B160"/>
      <c r="C160"/>
      <c r="D160"/>
      <c r="E160"/>
      <c r="F160"/>
      <c r="G160"/>
      <c r="H160"/>
      <c r="I160"/>
      <c r="J160"/>
      <c r="K160"/>
      <c r="L160"/>
      <c r="M160"/>
      <c r="N160"/>
    </row>
    <row r="161" spans="1:16" ht="21.95" customHeight="1" x14ac:dyDescent="0.25">
      <c r="A161"/>
      <c r="B161" s="90" t="s">
        <v>144</v>
      </c>
      <c r="C161" s="90" t="s">
        <v>41</v>
      </c>
      <c r="D161" s="90" t="s">
        <v>42</v>
      </c>
      <c r="E161" s="90" t="s">
        <v>45</v>
      </c>
      <c r="F161" s="90" t="s">
        <v>124</v>
      </c>
      <c r="G161" s="90" t="s">
        <v>38</v>
      </c>
      <c r="H161" s="90" t="s">
        <v>39</v>
      </c>
      <c r="I161"/>
      <c r="J161"/>
      <c r="K161"/>
      <c r="L161"/>
      <c r="M161"/>
      <c r="N161"/>
    </row>
    <row r="162" spans="1:16" ht="21.95" customHeight="1" x14ac:dyDescent="0.25">
      <c r="A162"/>
      <c r="B162" t="s">
        <v>55</v>
      </c>
      <c r="C162" s="91">
        <v>3.0499999999999999E-2</v>
      </c>
      <c r="D162" s="91">
        <v>0.14099999999999999</v>
      </c>
      <c r="E162" s="91">
        <v>0.14000000000000001</v>
      </c>
      <c r="F162" s="91">
        <v>0.28849999999999998</v>
      </c>
      <c r="G162" s="91">
        <v>0.15</v>
      </c>
      <c r="H162" s="91">
        <v>0.25</v>
      </c>
      <c r="I162" s="92">
        <f>SUM(C162:H162)</f>
        <v>1</v>
      </c>
      <c r="J162"/>
      <c r="K162"/>
      <c r="L162"/>
      <c r="M162"/>
      <c r="N162"/>
    </row>
    <row r="163" spans="1:16" ht="21.95" customHeight="1" x14ac:dyDescent="0.25">
      <c r="A163"/>
      <c r="B163" t="s">
        <v>56</v>
      </c>
      <c r="C163" s="91">
        <v>3.0499999999999999E-2</v>
      </c>
      <c r="D163" s="91">
        <v>0.14099999999999999</v>
      </c>
      <c r="E163" s="91">
        <v>0.17</v>
      </c>
      <c r="F163" s="91">
        <v>0.27850000000000003</v>
      </c>
      <c r="G163" s="91">
        <v>0.15</v>
      </c>
      <c r="H163" s="91">
        <v>0.23</v>
      </c>
      <c r="I163" s="92">
        <f t="shared" ref="I163:I167" si="39">SUM(C163:H163)</f>
        <v>1.0000000000000002</v>
      </c>
      <c r="J163"/>
      <c r="K163"/>
      <c r="L163"/>
      <c r="M163"/>
      <c r="N163"/>
    </row>
    <row r="164" spans="1:16" ht="21.95" customHeight="1" x14ac:dyDescent="0.25">
      <c r="A164"/>
      <c r="B164" t="s">
        <v>57</v>
      </c>
      <c r="C164" s="91">
        <v>3.2300000000000002E-2</v>
      </c>
      <c r="D164" s="91">
        <v>0.1492</v>
      </c>
      <c r="E164" s="91">
        <v>0.19</v>
      </c>
      <c r="F164" s="91">
        <v>0.23849999999999999</v>
      </c>
      <c r="G164" s="91">
        <v>0.15</v>
      </c>
      <c r="H164" s="91">
        <v>0.24</v>
      </c>
      <c r="I164" s="92">
        <f t="shared" si="39"/>
        <v>1</v>
      </c>
      <c r="J164"/>
      <c r="K164"/>
      <c r="L164"/>
      <c r="M164"/>
      <c r="N164"/>
    </row>
    <row r="165" spans="1:16" ht="21.95" customHeight="1" x14ac:dyDescent="0.25">
      <c r="A165"/>
      <c r="B165" t="s">
        <v>58</v>
      </c>
      <c r="C165" s="91">
        <v>3.4099999999999998E-2</v>
      </c>
      <c r="D165" s="91">
        <v>0.15740000000000001</v>
      </c>
      <c r="E165" s="91">
        <v>0.21</v>
      </c>
      <c r="F165" s="91">
        <v>0.23849999999999999</v>
      </c>
      <c r="G165" s="91">
        <v>0.15</v>
      </c>
      <c r="H165" s="91">
        <v>0.21</v>
      </c>
      <c r="I165" s="92">
        <f t="shared" si="39"/>
        <v>0.99999999999999989</v>
      </c>
      <c r="J165"/>
      <c r="K165"/>
      <c r="L165"/>
      <c r="M165"/>
      <c r="N165"/>
    </row>
    <row r="166" spans="1:16" ht="21.95" customHeight="1" x14ac:dyDescent="0.25">
      <c r="A166"/>
      <c r="B166" t="s">
        <v>59</v>
      </c>
      <c r="C166" s="91">
        <v>3.0499999999999999E-2</v>
      </c>
      <c r="D166" s="91">
        <v>0.14099999999999999</v>
      </c>
      <c r="E166" s="91">
        <v>0.23499999999999999</v>
      </c>
      <c r="F166" s="91">
        <v>0.23849999999999999</v>
      </c>
      <c r="G166" s="91">
        <v>0.125</v>
      </c>
      <c r="H166" s="91">
        <v>0.23</v>
      </c>
      <c r="I166" s="92">
        <f t="shared" si="39"/>
        <v>1</v>
      </c>
      <c r="J166"/>
      <c r="K166"/>
      <c r="L166"/>
      <c r="M166"/>
      <c r="N166"/>
    </row>
    <row r="167" spans="1:16" ht="21.95" customHeight="1" x14ac:dyDescent="0.25">
      <c r="A167"/>
      <c r="B167" s="93" t="s">
        <v>60</v>
      </c>
      <c r="C167" s="94">
        <v>3.56E-2</v>
      </c>
      <c r="D167" s="94">
        <v>0.16439999999999999</v>
      </c>
      <c r="E167" s="94">
        <v>0</v>
      </c>
      <c r="F167" s="94">
        <v>0.29499999999999998</v>
      </c>
      <c r="G167" s="94">
        <v>0.155</v>
      </c>
      <c r="H167" s="94">
        <v>0.35</v>
      </c>
      <c r="I167" s="92">
        <f t="shared" si="39"/>
        <v>1</v>
      </c>
      <c r="J167"/>
      <c r="K167"/>
      <c r="L167"/>
      <c r="M167"/>
      <c r="N167"/>
    </row>
    <row r="168" spans="1:16" ht="21.95" customHeight="1" x14ac:dyDescent="0.25">
      <c r="A168"/>
      <c r="B168"/>
      <c r="C168">
        <f>C170*42%</f>
        <v>504000</v>
      </c>
      <c r="D168"/>
      <c r="E168"/>
      <c r="F168"/>
      <c r="G168"/>
      <c r="H168"/>
      <c r="I168"/>
      <c r="J168"/>
      <c r="K168"/>
      <c r="L168"/>
      <c r="M168"/>
      <c r="N168"/>
    </row>
    <row r="169" spans="1:16" ht="21.95" customHeight="1" x14ac:dyDescent="0.25">
      <c r="A169"/>
      <c r="B169" s="90" t="s">
        <v>85</v>
      </c>
      <c r="C169" s="90" t="s">
        <v>65</v>
      </c>
      <c r="D169" s="90" t="s">
        <v>66</v>
      </c>
      <c r="E169" s="90" t="s">
        <v>67</v>
      </c>
      <c r="F169" s="90" t="s">
        <v>68</v>
      </c>
      <c r="G169" s="90" t="s">
        <v>69</v>
      </c>
      <c r="H169" s="90" t="s">
        <v>70</v>
      </c>
      <c r="I169" s="90" t="s">
        <v>71</v>
      </c>
      <c r="J169" s="90" t="s">
        <v>72</v>
      </c>
      <c r="K169" s="90" t="s">
        <v>73</v>
      </c>
      <c r="L169" s="90" t="s">
        <v>74</v>
      </c>
      <c r="M169" s="90" t="s">
        <v>75</v>
      </c>
      <c r="N169" s="90" t="s">
        <v>76</v>
      </c>
    </row>
    <row r="170" spans="1:16" ht="21.95" customHeight="1" x14ac:dyDescent="0.25">
      <c r="A170"/>
      <c r="B170" t="s">
        <v>136</v>
      </c>
      <c r="C170" s="114">
        <f>'Banco 03'!C170</f>
        <v>1200000</v>
      </c>
      <c r="D170" s="114">
        <f>'Banco 03'!D170</f>
        <v>1200000</v>
      </c>
      <c r="E170" s="114">
        <f>'Banco 03'!E170</f>
        <v>1200000</v>
      </c>
      <c r="F170" s="114">
        <f>'Banco 03'!F170</f>
        <v>1200000</v>
      </c>
      <c r="G170" s="114">
        <f>'Banco 03'!G170</f>
        <v>1200000</v>
      </c>
      <c r="H170" s="114">
        <f>'Banco 03'!H170</f>
        <v>1200000</v>
      </c>
      <c r="I170" s="114">
        <f>'Banco 03'!I170</f>
        <v>1200000</v>
      </c>
      <c r="J170" s="114">
        <f>'Banco 03'!J170</f>
        <v>1200000</v>
      </c>
      <c r="K170" s="114">
        <f>'Banco 03'!K170</f>
        <v>1200000</v>
      </c>
      <c r="L170" s="114">
        <f>'Banco 03'!L170</f>
        <v>1200000</v>
      </c>
      <c r="M170" s="114">
        <f>'Banco 03'!M170</f>
        <v>1200000</v>
      </c>
      <c r="N170" s="114">
        <f>'Banco 03'!N170</f>
        <v>1200000</v>
      </c>
    </row>
    <row r="171" spans="1:16" ht="21.95" customHeight="1" x14ac:dyDescent="0.25">
      <c r="A171"/>
      <c r="B171" t="s">
        <v>142</v>
      </c>
      <c r="C171" s="114">
        <f>'Banco 03'!C171</f>
        <v>1200000</v>
      </c>
      <c r="D171" s="114">
        <f>'Banco 03'!D171</f>
        <v>1200000</v>
      </c>
      <c r="E171" s="114">
        <f>'Banco 03'!E171</f>
        <v>1200000</v>
      </c>
      <c r="F171" s="114">
        <f>'Banco 03'!F171</f>
        <v>1200000</v>
      </c>
      <c r="G171" s="114">
        <f>'Banco 03'!G171</f>
        <v>1200000</v>
      </c>
      <c r="H171" s="114">
        <f>'Banco 03'!H171</f>
        <v>1200000</v>
      </c>
      <c r="I171" s="114">
        <f>'Banco 03'!I171</f>
        <v>1200000</v>
      </c>
      <c r="J171" s="114">
        <f>'Banco 03'!J171</f>
        <v>1200000</v>
      </c>
      <c r="K171" s="114">
        <f>'Banco 03'!K171</f>
        <v>1200000</v>
      </c>
      <c r="L171" s="114">
        <f>'Banco 03'!L171</f>
        <v>1200000</v>
      </c>
      <c r="M171" s="114">
        <f>'Banco 03'!M171</f>
        <v>1200000</v>
      </c>
      <c r="N171" s="114">
        <f>'Banco 03'!N171</f>
        <v>1200000</v>
      </c>
    </row>
    <row r="172" spans="1:16" ht="21.95" customHeight="1" x14ac:dyDescent="0.25">
      <c r="A172"/>
      <c r="B172" t="s">
        <v>61</v>
      </c>
      <c r="C172" s="114">
        <f>'Banco 03'!C172</f>
        <v>1200000</v>
      </c>
      <c r="D172" s="114">
        <f>'Banco 03'!D172</f>
        <v>1200000</v>
      </c>
      <c r="E172" s="114">
        <f>'Banco 03'!E172</f>
        <v>1200000</v>
      </c>
      <c r="F172" s="114">
        <f>'Banco 03'!F172</f>
        <v>1200000</v>
      </c>
      <c r="G172" s="114">
        <f>'Banco 03'!G172</f>
        <v>1200000</v>
      </c>
      <c r="H172" s="114">
        <f>'Banco 03'!H172</f>
        <v>1200000</v>
      </c>
      <c r="I172" s="114">
        <f>'Banco 03'!I172</f>
        <v>1200000</v>
      </c>
      <c r="J172" s="114">
        <f>'Banco 03'!J172</f>
        <v>1200000</v>
      </c>
      <c r="K172" s="114">
        <f>'Banco 03'!K172</f>
        <v>1200000</v>
      </c>
      <c r="L172" s="114">
        <f>'Banco 03'!L172</f>
        <v>1200000</v>
      </c>
      <c r="M172" s="114">
        <f>'Banco 03'!M172</f>
        <v>1200000</v>
      </c>
      <c r="N172" s="114">
        <f>'Banco 03'!N172</f>
        <v>1200000</v>
      </c>
    </row>
    <row r="173" spans="1:16" ht="21.95" customHeight="1" x14ac:dyDescent="0.25">
      <c r="A173"/>
      <c r="B173" t="s">
        <v>62</v>
      </c>
      <c r="C173" s="114">
        <f>'Banco 03'!C173</f>
        <v>1200000</v>
      </c>
      <c r="D173" s="114">
        <f>'Banco 03'!D173</f>
        <v>1200000</v>
      </c>
      <c r="E173" s="114">
        <f>'Banco 03'!E173</f>
        <v>1200000</v>
      </c>
      <c r="F173" s="114">
        <f>'Banco 03'!F173</f>
        <v>1200000</v>
      </c>
      <c r="G173" s="114">
        <f>'Banco 03'!G173</f>
        <v>1200000</v>
      </c>
      <c r="H173" s="114">
        <f>'Banco 03'!H173</f>
        <v>1200000</v>
      </c>
      <c r="I173" s="114">
        <f>'Banco 03'!I173</f>
        <v>1200000</v>
      </c>
      <c r="J173" s="114">
        <f>'Banco 03'!J173</f>
        <v>1200000</v>
      </c>
      <c r="K173" s="114">
        <f>'Banco 03'!K173</f>
        <v>1200000</v>
      </c>
      <c r="L173" s="114">
        <f>'Banco 03'!L173</f>
        <v>1200000</v>
      </c>
      <c r="M173" s="114">
        <f>'Banco 03'!M173</f>
        <v>1200000</v>
      </c>
      <c r="N173" s="114">
        <f>'Banco 03'!N173</f>
        <v>1200000</v>
      </c>
    </row>
    <row r="174" spans="1:16" ht="21.95" customHeight="1" x14ac:dyDescent="0.25">
      <c r="A174"/>
      <c r="B174" s="115" t="s">
        <v>63</v>
      </c>
      <c r="C174" s="114">
        <f>'Banco 03'!C174</f>
        <v>1200000</v>
      </c>
      <c r="D174" s="114">
        <f>'Banco 03'!D174</f>
        <v>1200000</v>
      </c>
      <c r="E174" s="114">
        <f>'Banco 03'!E174</f>
        <v>1200000</v>
      </c>
      <c r="F174" s="114">
        <f>'Banco 03'!F174</f>
        <v>1200000</v>
      </c>
      <c r="G174" s="114">
        <f>'Banco 03'!G174</f>
        <v>1200000</v>
      </c>
      <c r="H174" s="114">
        <f>'Banco 03'!H174</f>
        <v>1200000</v>
      </c>
      <c r="I174" s="114">
        <f>'Banco 03'!I174</f>
        <v>1200000</v>
      </c>
      <c r="J174" s="114">
        <f>'Banco 03'!J174</f>
        <v>1200000</v>
      </c>
      <c r="K174" s="114">
        <f>'Banco 03'!K174</f>
        <v>1200000</v>
      </c>
      <c r="L174" s="114">
        <f>'Banco 03'!L174</f>
        <v>1200000</v>
      </c>
      <c r="M174" s="114">
        <f>'Banco 03'!M174</f>
        <v>1200000</v>
      </c>
      <c r="N174" s="114">
        <f>'Banco 03'!N174</f>
        <v>1200000</v>
      </c>
    </row>
    <row r="175" spans="1:16" ht="21.95" customHeight="1" x14ac:dyDescent="0.25">
      <c r="A175"/>
      <c r="B175"/>
      <c r="C175"/>
      <c r="D175"/>
      <c r="E175"/>
      <c r="F175"/>
      <c r="G175"/>
      <c r="H175"/>
      <c r="I175"/>
      <c r="J175"/>
      <c r="K175"/>
      <c r="L175"/>
      <c r="M175"/>
      <c r="N175"/>
    </row>
    <row r="176" spans="1:16" ht="21.95" customHeight="1" x14ac:dyDescent="0.25">
      <c r="A176"/>
      <c r="B176" s="90" t="s">
        <v>136</v>
      </c>
      <c r="C176" s="90" t="s">
        <v>65</v>
      </c>
      <c r="D176" s="90" t="s">
        <v>66</v>
      </c>
      <c r="E176" s="90" t="s">
        <v>67</v>
      </c>
      <c r="F176" s="90" t="s">
        <v>68</v>
      </c>
      <c r="G176" s="90" t="s">
        <v>69</v>
      </c>
      <c r="H176" s="90" t="s">
        <v>70</v>
      </c>
      <c r="I176" s="90" t="s">
        <v>71</v>
      </c>
      <c r="J176" s="90" t="s">
        <v>72</v>
      </c>
      <c r="K176" s="90" t="s">
        <v>73</v>
      </c>
      <c r="L176" s="90" t="s">
        <v>74</v>
      </c>
      <c r="M176" s="90" t="s">
        <v>75</v>
      </c>
      <c r="N176" s="90" t="s">
        <v>76</v>
      </c>
      <c r="P176" s="299">
        <f>IFERROR(E17+(E17*20%),0)</f>
        <v>4320000</v>
      </c>
    </row>
    <row r="177" spans="1:27" ht="21.95" customHeight="1" x14ac:dyDescent="0.25">
      <c r="A177"/>
      <c r="B177" t="s">
        <v>41</v>
      </c>
      <c r="C177" s="95">
        <f>IF(C170&lt;=$E$13,C80*$C$118,IF(C170&lt;=$E$14,C80*$C$119,IF(C170&lt;=$E$15,C80*$C$120,IF(C170&lt;=$E$16,C80*$C$121,IF(C170&lt;=$E$17,C80*$C$122,IF(C170&lt;=$E$18,C80*$C$123,IF(C170&gt;$E$18,C80*$C$123)))))))</f>
        <v>0</v>
      </c>
      <c r="D177" s="95">
        <f t="shared" ref="D177:N177" si="40">IF(D170&lt;=$E$13,D80*$C$118,IF(D170&lt;=$E$14,D80*$C$119,IF(D170&lt;=$E$15,D80*$C$120,IF(D170&lt;=$E$16,D80*$C$121,IF(D170&lt;=$E$17,D80*$C$122,IF(D170&lt;=$E$18,D80*$C$123,IF(D170&gt;$E$18,D80*$C$123)))))))</f>
        <v>0</v>
      </c>
      <c r="E177" s="95">
        <f t="shared" si="40"/>
        <v>0</v>
      </c>
      <c r="F177" s="95">
        <f t="shared" si="40"/>
        <v>0</v>
      </c>
      <c r="G177" s="95">
        <f t="shared" si="40"/>
        <v>0</v>
      </c>
      <c r="H177" s="95">
        <f t="shared" si="40"/>
        <v>0</v>
      </c>
      <c r="I177" s="95">
        <f>IF(I170&lt;=$E$13,I80*$C$118,IF(I170&lt;=$E$14,I80*$C$119,IF(I170&lt;=$E$15,I80*$C$120,IF(I170&lt;=$E$16,I80*$C$121,IF(I170&lt;=$E$17,I80*$C$122,IF(I170&lt;=$E$18,I80*$C$123,IF(I170&gt;$E$18,I80*$C$123)))))))</f>
        <v>0</v>
      </c>
      <c r="J177" s="95">
        <f t="shared" si="40"/>
        <v>0</v>
      </c>
      <c r="K177" s="95">
        <f t="shared" si="40"/>
        <v>0</v>
      </c>
      <c r="L177" s="95">
        <f t="shared" si="40"/>
        <v>0</v>
      </c>
      <c r="M177" s="95">
        <f t="shared" si="40"/>
        <v>0</v>
      </c>
      <c r="N177" s="95">
        <f t="shared" si="40"/>
        <v>0</v>
      </c>
    </row>
    <row r="178" spans="1:27" ht="21.95" customHeight="1" x14ac:dyDescent="0.25">
      <c r="A178"/>
      <c r="B178" t="s">
        <v>42</v>
      </c>
      <c r="C178" s="95">
        <f>IF(C$170&lt;=$E$13,C$80*$D$118,IF(C$170&lt;=$E$14,C$80*$D$119,IF(C$170&lt;=$E$15,C$80*$D$120,IF(C$170&lt;=$E$16,C$80*$D$121,IF(C$170&lt;=$E$17,C$80*$D$122,IF(C$170&lt;=$E$18,C$80*$D$123,IF(C$170&gt;$E$18,C$80*$D$123)))))))</f>
        <v>0</v>
      </c>
      <c r="D178" s="95">
        <f t="shared" ref="D178:N178" si="41">IF(D$170&lt;=$E$13,D$80*$D$118,IF(D$170&lt;=$E$14,D$80*$D$119,IF(D$170&lt;=$E$15,D$80*$D$120,IF(D$170&lt;=$E$16,D$80*$D$121,IF(D$170&lt;=$E$17,D$80*$D$122,IF(D$170&lt;=$E$18,D$80*$D$123,IF(D$170&gt;$E$18,D$80*$D$123)))))))</f>
        <v>0</v>
      </c>
      <c r="E178" s="95">
        <f t="shared" si="41"/>
        <v>0</v>
      </c>
      <c r="F178" s="95">
        <f t="shared" si="41"/>
        <v>0</v>
      </c>
      <c r="G178" s="95">
        <f t="shared" si="41"/>
        <v>0</v>
      </c>
      <c r="H178" s="95">
        <f t="shared" si="41"/>
        <v>0</v>
      </c>
      <c r="I178" s="95">
        <f t="shared" si="41"/>
        <v>0</v>
      </c>
      <c r="J178" s="95">
        <f t="shared" si="41"/>
        <v>0</v>
      </c>
      <c r="K178" s="95">
        <f t="shared" si="41"/>
        <v>0</v>
      </c>
      <c r="L178" s="95">
        <f t="shared" si="41"/>
        <v>0</v>
      </c>
      <c r="M178" s="95">
        <f t="shared" si="41"/>
        <v>0</v>
      </c>
      <c r="N178" s="95">
        <f t="shared" si="41"/>
        <v>0</v>
      </c>
      <c r="P178" s="12" t="s">
        <v>65</v>
      </c>
      <c r="Q178" s="12" t="s">
        <v>66</v>
      </c>
      <c r="R178" s="12" t="s">
        <v>67</v>
      </c>
      <c r="S178" s="12" t="s">
        <v>68</v>
      </c>
      <c r="T178" s="12" t="s">
        <v>69</v>
      </c>
      <c r="U178" s="12" t="s">
        <v>70</v>
      </c>
      <c r="V178" s="12" t="s">
        <v>71</v>
      </c>
      <c r="W178" s="12" t="s">
        <v>72</v>
      </c>
      <c r="X178" s="12" t="s">
        <v>73</v>
      </c>
      <c r="Y178" s="12" t="s">
        <v>74</v>
      </c>
      <c r="Z178" s="12" t="s">
        <v>75</v>
      </c>
      <c r="AA178" s="12" t="s">
        <v>76</v>
      </c>
    </row>
    <row r="179" spans="1:27" ht="21.95" customHeight="1" x14ac:dyDescent="0.25">
      <c r="A179"/>
      <c r="B179" t="s">
        <v>43</v>
      </c>
      <c r="C179" s="95">
        <f>IF(C$170&lt;=$E$13,C$80*$E$118,IF(C$170&lt;=$E$14,C$80*$E$119,IF(C$170&lt;=$E$15,C$80*$E$120,IF(C$170&lt;=$E$16,C$80*$E$121,IF(C$170&lt;=$E$17,C$80*$E$122,IF(C$170&lt;=$E$18,C$80*$E$123,IF(C$170&gt;$E$18,C$80*$E$123)))))))</f>
        <v>0</v>
      </c>
      <c r="D179" s="95">
        <f t="shared" ref="D179:N179" si="42">IF(D$170&lt;=$E$13,D$80*$E$118,IF(D$170&lt;=$E$14,D$80*$E$119,IF(D$170&lt;=$E$15,D$80*$E$120,IF(D$170&lt;=$E$16,D$80*$E$121,IF(D$170&lt;=$E$17,D$80*$E$122,IF(D$170&lt;=$E$18,D$80*$E$123,IF(D$170&gt;$E$18,D$80*$E$123)))))))</f>
        <v>0</v>
      </c>
      <c r="E179" s="95">
        <f t="shared" si="42"/>
        <v>0</v>
      </c>
      <c r="F179" s="95">
        <f t="shared" si="42"/>
        <v>0</v>
      </c>
      <c r="G179" s="95">
        <f t="shared" si="42"/>
        <v>0</v>
      </c>
      <c r="H179" s="95">
        <f t="shared" si="42"/>
        <v>0</v>
      </c>
      <c r="I179" s="95">
        <f t="shared" si="42"/>
        <v>0</v>
      </c>
      <c r="J179" s="95">
        <f t="shared" si="42"/>
        <v>0</v>
      </c>
      <c r="K179" s="95">
        <f t="shared" si="42"/>
        <v>0</v>
      </c>
      <c r="L179" s="95">
        <f t="shared" si="42"/>
        <v>0</v>
      </c>
      <c r="M179" s="95">
        <f t="shared" si="42"/>
        <v>0</v>
      </c>
      <c r="N179" s="95">
        <f t="shared" si="42"/>
        <v>0</v>
      </c>
      <c r="P179" s="298">
        <f>IFERROR((C69*$F$17-$G$17)/C69*$E$122,0)</f>
        <v>0</v>
      </c>
      <c r="Q179" s="298">
        <f t="shared" ref="Q179:U179" si="43">IFERROR((D69*$F$17-$G$17)/D69*$E$122,0)</f>
        <v>0</v>
      </c>
      <c r="R179" s="298">
        <f t="shared" si="43"/>
        <v>0</v>
      </c>
      <c r="S179" s="298">
        <f t="shared" si="43"/>
        <v>0</v>
      </c>
      <c r="T179" s="298">
        <f t="shared" si="43"/>
        <v>0</v>
      </c>
      <c r="U179" s="298">
        <f t="shared" si="43"/>
        <v>0</v>
      </c>
      <c r="V179" s="298">
        <f>IFERROR((I69*$F$17-$G$17)/I69*$E$122,0)</f>
        <v>0</v>
      </c>
      <c r="W179" s="298">
        <f t="shared" ref="W179:AA179" si="44">IFERROR((J69*$F$17-$G$17)/J69*$E$122,0)</f>
        <v>0</v>
      </c>
      <c r="X179" s="298">
        <f t="shared" si="44"/>
        <v>0</v>
      </c>
      <c r="Y179" s="298">
        <f t="shared" si="44"/>
        <v>0</v>
      </c>
      <c r="Z179" s="298">
        <f t="shared" si="44"/>
        <v>0</v>
      </c>
      <c r="AA179" s="298">
        <f t="shared" si="44"/>
        <v>0</v>
      </c>
    </row>
    <row r="180" spans="1:27" ht="21.95" customHeight="1" x14ac:dyDescent="0.25">
      <c r="A180"/>
      <c r="B180" t="s">
        <v>124</v>
      </c>
      <c r="C180" s="95">
        <f>IF(C$170&lt;=$E$13,C$80*$F$118,IF(C$170&lt;=$E$14,C$80*$F$119,IF(C$170&lt;=$E$15,C$80*$F$120,IF(C$170&lt;=$E$16,C$80*$F$121,IF(C$170&lt;=$E$17,C$80*$F$122,IF(C$170&lt;=$E$18,C$80*$F$123,IF(C$170&gt;$E$18,C$80*$F$123)))))))</f>
        <v>0</v>
      </c>
      <c r="D180" s="95">
        <f t="shared" ref="D180:N180" si="45">IF(D$170&lt;=$E$13,D$80*$F$118,IF(D$170&lt;=$E$14,D$80*$F$119,IF(D$170&lt;=$E$15,D$80*$F$120,IF(D$170&lt;=$E$16,D$80*$F$121,IF(D$170&lt;=$E$17,D$80*$F$122,IF(D$170&lt;=$E$18,D$80*$F$123,IF(D$170&gt;$E$18,D$80*$F$123)))))))</f>
        <v>0</v>
      </c>
      <c r="E180" s="95">
        <f t="shared" si="45"/>
        <v>0</v>
      </c>
      <c r="F180" s="95">
        <f t="shared" si="45"/>
        <v>0</v>
      </c>
      <c r="G180" s="95">
        <f t="shared" si="45"/>
        <v>0</v>
      </c>
      <c r="H180" s="95">
        <f t="shared" si="45"/>
        <v>0</v>
      </c>
      <c r="I180" s="95">
        <f t="shared" si="45"/>
        <v>0</v>
      </c>
      <c r="J180" s="95">
        <f t="shared" si="45"/>
        <v>0</v>
      </c>
      <c r="K180" s="95">
        <f t="shared" si="45"/>
        <v>0</v>
      </c>
      <c r="L180" s="95">
        <f t="shared" si="45"/>
        <v>0</v>
      </c>
      <c r="M180" s="95">
        <f t="shared" si="45"/>
        <v>0</v>
      </c>
      <c r="N180" s="95">
        <f t="shared" si="45"/>
        <v>0</v>
      </c>
    </row>
    <row r="181" spans="1:27" ht="21.95" customHeight="1" x14ac:dyDescent="0.25">
      <c r="A181"/>
      <c r="B181" t="s">
        <v>38</v>
      </c>
      <c r="C181" s="95">
        <f>IF(C$170&lt;=$E$13,C$80*$G$118,IF(C$170&lt;=$E$14,C$80*$G$119,IF(C$170&lt;=$E$15,C$80*$G$120,IF(C$170&lt;=$E$16,C$80*$G$121,IF(C$170&lt;=$E$17,C$80*$G$122,IF(C$170&lt;=$E$18,C$80*$G$123,IF(C$170&gt;$E$18,C$80*$G$123)))))))</f>
        <v>0</v>
      </c>
      <c r="D181" s="95">
        <f t="shared" ref="D181:N181" si="46">IF(D$170&lt;=$E$13,D$80*$G$118,IF(D$170&lt;=$E$14,D$80*$G$119,IF(D$170&lt;=$E$15,D$80*$G$120,IF(D$170&lt;=$E$16,D$80*$G$121,IF(D$170&lt;=$E$17,D$80*$G$122,IF(D$170&lt;=$E$18,D$80*$G$123,IF(D$170&gt;$E$18,D$80*$G$123)))))))</f>
        <v>0</v>
      </c>
      <c r="E181" s="95">
        <f t="shared" si="46"/>
        <v>0</v>
      </c>
      <c r="F181" s="95">
        <f t="shared" si="46"/>
        <v>0</v>
      </c>
      <c r="G181" s="95">
        <f t="shared" si="46"/>
        <v>0</v>
      </c>
      <c r="H181" s="95">
        <f t="shared" si="46"/>
        <v>0</v>
      </c>
      <c r="I181" s="95">
        <f t="shared" si="46"/>
        <v>0</v>
      </c>
      <c r="J181" s="95">
        <f t="shared" si="46"/>
        <v>0</v>
      </c>
      <c r="K181" s="95">
        <f t="shared" si="46"/>
        <v>0</v>
      </c>
      <c r="L181" s="95">
        <f t="shared" si="46"/>
        <v>0</v>
      </c>
      <c r="M181" s="95">
        <f t="shared" si="46"/>
        <v>0</v>
      </c>
      <c r="N181" s="95">
        <f t="shared" si="46"/>
        <v>0</v>
      </c>
    </row>
    <row r="182" spans="1:27" ht="21.95" customHeight="1" x14ac:dyDescent="0.25">
      <c r="A182"/>
      <c r="B182" s="93" t="s">
        <v>39</v>
      </c>
      <c r="C182" s="96">
        <f>IF(C$170&lt;=$E$13,C$80*$H$118,IF(C$170&lt;=$E$14,C$80*$H$119,IF(C$170&lt;=$E$15,C$80*$H$120,IF(C$170&lt;=$E$16,C$80*$H$121,IF(C$170&lt;=$E$17,C$80*$H$122,IF(C$170&lt;=$E$18,C$80*$H$123,IF(C$170&gt;$E$18,C$80*$H$123)))))))</f>
        <v>0</v>
      </c>
      <c r="D182" s="96">
        <f t="shared" ref="D182:N182" si="47">IF(D$170&lt;=$E$13,D$80*$H$118,IF(D$170&lt;=$E$14,D$80*$H$119,IF(D$170&lt;=$E$15,D$80*$H$120,IF(D$170&lt;=$E$16,D$80*$H$121,IF(D$170&lt;=$E$17,D$80*$H$122,IF(D$170&lt;=$E$18,D$80*$H$123,IF(D$170&gt;$E$18,D$80*$H$123)))))))</f>
        <v>0</v>
      </c>
      <c r="E182" s="96">
        <f t="shared" si="47"/>
        <v>0</v>
      </c>
      <c r="F182" s="96">
        <f t="shared" si="47"/>
        <v>0</v>
      </c>
      <c r="G182" s="96">
        <f t="shared" si="47"/>
        <v>0</v>
      </c>
      <c r="H182" s="96">
        <f t="shared" si="47"/>
        <v>0</v>
      </c>
      <c r="I182" s="96">
        <f t="shared" si="47"/>
        <v>0</v>
      </c>
      <c r="J182" s="96">
        <f t="shared" si="47"/>
        <v>0</v>
      </c>
      <c r="K182" s="96">
        <f t="shared" si="47"/>
        <v>0</v>
      </c>
      <c r="L182" s="96">
        <f t="shared" si="47"/>
        <v>0</v>
      </c>
      <c r="M182" s="96">
        <f t="shared" si="47"/>
        <v>0</v>
      </c>
      <c r="N182" s="96">
        <f t="shared" si="47"/>
        <v>0</v>
      </c>
    </row>
    <row r="183" spans="1:27" ht="21.95" customHeight="1" x14ac:dyDescent="0.25">
      <c r="A183"/>
      <c r="B183" s="97" t="s">
        <v>83</v>
      </c>
      <c r="C183" s="98">
        <f>SUM(C177:C182)</f>
        <v>0</v>
      </c>
      <c r="D183" s="98">
        <f t="shared" ref="D183:N183" si="48">SUM(D177:D182)</f>
        <v>0</v>
      </c>
      <c r="E183" s="98">
        <f t="shared" si="48"/>
        <v>0</v>
      </c>
      <c r="F183" s="98">
        <f t="shared" si="48"/>
        <v>0</v>
      </c>
      <c r="G183" s="98">
        <f t="shared" si="48"/>
        <v>0</v>
      </c>
      <c r="H183" s="98">
        <f t="shared" si="48"/>
        <v>0</v>
      </c>
      <c r="I183" s="98">
        <f t="shared" si="48"/>
        <v>0</v>
      </c>
      <c r="J183" s="98">
        <f t="shared" si="48"/>
        <v>0</v>
      </c>
      <c r="K183" s="98">
        <f t="shared" si="48"/>
        <v>0</v>
      </c>
      <c r="L183" s="98">
        <f t="shared" si="48"/>
        <v>0</v>
      </c>
      <c r="M183" s="98">
        <f t="shared" si="48"/>
        <v>0</v>
      </c>
      <c r="N183" s="98">
        <f t="shared" si="48"/>
        <v>0</v>
      </c>
    </row>
    <row r="184" spans="1:27" ht="21.95" customHeight="1" x14ac:dyDescent="0.25">
      <c r="A184"/>
      <c r="B184"/>
      <c r="C184"/>
      <c r="D184"/>
      <c r="E184"/>
      <c r="F184"/>
      <c r="G184"/>
      <c r="H184"/>
      <c r="I184"/>
      <c r="J184"/>
      <c r="K184"/>
      <c r="L184"/>
      <c r="M184"/>
      <c r="N184"/>
    </row>
    <row r="185" spans="1:27" ht="21.95" customHeight="1" x14ac:dyDescent="0.25">
      <c r="A185"/>
      <c r="B185" s="90" t="s">
        <v>142</v>
      </c>
      <c r="C185" s="90" t="s">
        <v>65</v>
      </c>
      <c r="D185" s="90" t="s">
        <v>66</v>
      </c>
      <c r="E185" s="90" t="s">
        <v>67</v>
      </c>
      <c r="F185" s="90" t="s">
        <v>68</v>
      </c>
      <c r="G185" s="90" t="s">
        <v>69</v>
      </c>
      <c r="H185" s="90" t="s">
        <v>70</v>
      </c>
      <c r="I185" s="90" t="s">
        <v>71</v>
      </c>
      <c r="J185" s="90" t="s">
        <v>72</v>
      </c>
      <c r="K185" s="90" t="s">
        <v>73</v>
      </c>
      <c r="L185" s="90" t="s">
        <v>74</v>
      </c>
      <c r="M185" s="90" t="s">
        <v>75</v>
      </c>
      <c r="N185" s="90" t="s">
        <v>76</v>
      </c>
    </row>
    <row r="186" spans="1:27" ht="21.95" customHeight="1" x14ac:dyDescent="0.25">
      <c r="A186"/>
      <c r="B186" t="s">
        <v>41</v>
      </c>
      <c r="C186" s="95">
        <f>IF(C$171&lt;=$E$23,C$87*$C$129,IF(C$171&lt;=$E$24,C$87*$C$130,IF(C$171&lt;=$E$25,C$87*$C$131,IF(C$171&lt;=$E$26,C$87*$C$132,IF(C$171&lt;=$E$27,C$87*$C$133,IF(C$171&lt;=$E$28,C$87*$C$134,IF(C$171&gt;$E$28,C$87*$C$134)))))))</f>
        <v>0</v>
      </c>
      <c r="D186" s="95">
        <f t="shared" ref="D186:N186" si="49">IF(D$171&lt;=$E$23,D$87*$C$129,IF(D$171&lt;=$E$24,D$87*$C$130,IF(D$171&lt;=$E$25,D$87*$C$131,IF(D$171&lt;=$E$26,D$87*$C$132,IF(D$171&lt;=$E$27,D$87*$C$133,IF(D$171&lt;=$E$28,D$87*$C$134,IF(D$171&gt;$E$28,D$87*$C$134)))))))</f>
        <v>0</v>
      </c>
      <c r="E186" s="95">
        <f t="shared" si="49"/>
        <v>0</v>
      </c>
      <c r="F186" s="95">
        <f t="shared" si="49"/>
        <v>0</v>
      </c>
      <c r="G186" s="95">
        <f t="shared" si="49"/>
        <v>0</v>
      </c>
      <c r="H186" s="95">
        <f t="shared" si="49"/>
        <v>0</v>
      </c>
      <c r="I186" s="95">
        <f t="shared" si="49"/>
        <v>0</v>
      </c>
      <c r="J186" s="95">
        <f t="shared" si="49"/>
        <v>0</v>
      </c>
      <c r="K186" s="95">
        <f t="shared" si="49"/>
        <v>0</v>
      </c>
      <c r="L186" s="95">
        <f t="shared" si="49"/>
        <v>0</v>
      </c>
      <c r="M186" s="95">
        <f t="shared" si="49"/>
        <v>0</v>
      </c>
      <c r="N186" s="95">
        <f t="shared" si="49"/>
        <v>0</v>
      </c>
    </row>
    <row r="187" spans="1:27" ht="21.95" customHeight="1" x14ac:dyDescent="0.25">
      <c r="A187"/>
      <c r="B187" t="s">
        <v>42</v>
      </c>
      <c r="C187" s="95">
        <f>IF(C$171&lt;=$E$23,C$87*$D$129,IF(C$171&lt;=$E$24,C$87*$D$130,IF(C$171&lt;=$E$25,C$87*$D$131,IF(C$171&lt;=$E$26,C$87*$D$132,IF(C$171&lt;=$E$27,C$87*$D$133,IF(C$171&lt;=$E$28,C$87*$D$134,IF(C$171&gt;$E$28,C$87*$D$134)))))))</f>
        <v>0</v>
      </c>
      <c r="D187" s="95">
        <f t="shared" ref="D187:N187" si="50">IF(D$171&lt;=$E$23,D$87*$D$129,IF(D$171&lt;=$E$24,D$87*$D$130,IF(D$171&lt;=$E$25,D$87*$D$131,IF(D$171&lt;=$E$26,D$87*$D$132,IF(D$171&lt;=$E$27,D$87*$D$133,IF(D$171&lt;=$E$28,D$87*$D$134,IF(D$171&gt;$E$28,D$87*$D$134)))))))</f>
        <v>0</v>
      </c>
      <c r="E187" s="95">
        <f t="shared" si="50"/>
        <v>0</v>
      </c>
      <c r="F187" s="95">
        <f t="shared" si="50"/>
        <v>0</v>
      </c>
      <c r="G187" s="95">
        <f t="shared" si="50"/>
        <v>0</v>
      </c>
      <c r="H187" s="95">
        <f t="shared" si="50"/>
        <v>0</v>
      </c>
      <c r="I187" s="95">
        <f t="shared" si="50"/>
        <v>0</v>
      </c>
      <c r="J187" s="95">
        <f t="shared" si="50"/>
        <v>0</v>
      </c>
      <c r="K187" s="95">
        <f t="shared" si="50"/>
        <v>0</v>
      </c>
      <c r="L187" s="95">
        <f t="shared" si="50"/>
        <v>0</v>
      </c>
      <c r="M187" s="95">
        <f t="shared" si="50"/>
        <v>0</v>
      </c>
      <c r="N187" s="95">
        <f t="shared" si="50"/>
        <v>0</v>
      </c>
    </row>
    <row r="188" spans="1:27" ht="21.95" customHeight="1" x14ac:dyDescent="0.25">
      <c r="A188"/>
      <c r="B188" t="s">
        <v>43</v>
      </c>
      <c r="C188" s="95">
        <f>IF(C$171&lt;=$E$23,C$87*$E$129,IF(C$171&lt;=$E$24,C$87*$E$130,IF(C$171&lt;=$E$25,C$87*$E$131,IF(C$171&lt;=$E$26,C$87*$E$132,IF(C$171&lt;=$E$27,C$87*$E$133,IF(C$171&lt;=$E$28,C$87*$E$134,IF(C$171&gt;$E$28,C$87*$E$134)))))))</f>
        <v>0</v>
      </c>
      <c r="D188" s="95">
        <f t="shared" ref="D188:N188" si="51">IF(D$171&lt;=$E$23,D$87*$E$129,IF(D$171&lt;=$E$24,D$87*$E$130,IF(D$171&lt;=$E$25,D$87*$E$131,IF(D$171&lt;=$E$26,D$87*$E$132,IF(D$171&lt;=$E$27,D$87*$E$133,IF(D$171&lt;=$E$28,D$87*$E$134,IF(D$171&gt;$E$28,D$87*$E$134)))))))</f>
        <v>0</v>
      </c>
      <c r="E188" s="95">
        <f t="shared" si="51"/>
        <v>0</v>
      </c>
      <c r="F188" s="95">
        <f t="shared" si="51"/>
        <v>0</v>
      </c>
      <c r="G188" s="95">
        <f t="shared" si="51"/>
        <v>0</v>
      </c>
      <c r="H188" s="95">
        <f t="shared" si="51"/>
        <v>0</v>
      </c>
      <c r="I188" s="95">
        <f t="shared" si="51"/>
        <v>0</v>
      </c>
      <c r="J188" s="95">
        <f t="shared" si="51"/>
        <v>0</v>
      </c>
      <c r="K188" s="95">
        <f t="shared" si="51"/>
        <v>0</v>
      </c>
      <c r="L188" s="95">
        <f t="shared" si="51"/>
        <v>0</v>
      </c>
      <c r="M188" s="95">
        <f t="shared" si="51"/>
        <v>0</v>
      </c>
      <c r="N188" s="95">
        <f t="shared" si="51"/>
        <v>0</v>
      </c>
    </row>
    <row r="189" spans="1:27" ht="21.95" customHeight="1" x14ac:dyDescent="0.25">
      <c r="A189"/>
      <c r="B189" t="s">
        <v>124</v>
      </c>
      <c r="C189" s="95">
        <f>IF(C$171&lt;=$E$23,C$87*$F$129,IF(C$171&lt;=$E$24,C$87*$F$130,IF(C$171&lt;=$E$25,C$87*$F$131,IF(C$171&lt;=$E$26,C$87*$F$132,IF(C$171&lt;=$E$27,C$87*$F$133,IF(C$171&lt;=$E$28,C$87*$F$134,IF(C$171&gt;$E$28,C$87*$F$134)))))))</f>
        <v>0</v>
      </c>
      <c r="D189" s="95">
        <f t="shared" ref="D189:N189" si="52">IF(D$171&lt;=$E$23,D$87*$F$129,IF(D$171&lt;=$E$24,D$87*$F$130,IF(D$171&lt;=$E$25,D$87*$F$131,IF(D$171&lt;=$E$26,D$87*$F$132,IF(D$171&lt;=$E$27,D$87*$F$133,IF(D$171&lt;=$E$28,D$87*$F$134,IF(D$171&gt;$E$28,D$87*$F$134)))))))</f>
        <v>0</v>
      </c>
      <c r="E189" s="95">
        <f t="shared" si="52"/>
        <v>0</v>
      </c>
      <c r="F189" s="95">
        <f t="shared" si="52"/>
        <v>0</v>
      </c>
      <c r="G189" s="95">
        <f t="shared" si="52"/>
        <v>0</v>
      </c>
      <c r="H189" s="95">
        <f t="shared" si="52"/>
        <v>0</v>
      </c>
      <c r="I189" s="95">
        <f t="shared" si="52"/>
        <v>0</v>
      </c>
      <c r="J189" s="95">
        <f t="shared" si="52"/>
        <v>0</v>
      </c>
      <c r="K189" s="95">
        <f t="shared" si="52"/>
        <v>0</v>
      </c>
      <c r="L189" s="95">
        <f t="shared" si="52"/>
        <v>0</v>
      </c>
      <c r="M189" s="95">
        <f t="shared" si="52"/>
        <v>0</v>
      </c>
      <c r="N189" s="95">
        <f t="shared" si="52"/>
        <v>0</v>
      </c>
    </row>
    <row r="190" spans="1:27" ht="21.95" customHeight="1" x14ac:dyDescent="0.25">
      <c r="A190"/>
      <c r="B190" t="s">
        <v>38</v>
      </c>
      <c r="C190" s="95">
        <f>IF(C$171&lt;=$E$23,C$87*$G$129,IF(C$171&lt;=$E$24,C$87*$G$130,IF(C$171&lt;=$E$25,C$87*$G$131,IF(C$171&lt;=$E$26,C$87*$G$132,IF(C$171&lt;=$E$27,C$87*$G$133,IF(C$171&lt;=$E$28,C$87*$G$134,IF(C$171&gt;$E$28,C$87*$G$134)))))))</f>
        <v>0</v>
      </c>
      <c r="D190" s="95">
        <f t="shared" ref="D190:N190" si="53">IF(D$171&lt;=$E$23,D$87*$G$129,IF(D$171&lt;=$E$24,D$87*$G$130,IF(D$171&lt;=$E$25,D$87*$G$131,IF(D$171&lt;=$E$26,D$87*$G$132,IF(D$171&lt;=$E$27,D$87*$G$133,IF(D$171&lt;=$E$28,D$87*$G$134,IF(D$171&gt;$E$28,D$87*$G$134)))))))</f>
        <v>0</v>
      </c>
      <c r="E190" s="95">
        <f t="shared" si="53"/>
        <v>0</v>
      </c>
      <c r="F190" s="95">
        <f t="shared" si="53"/>
        <v>0</v>
      </c>
      <c r="G190" s="95">
        <f t="shared" si="53"/>
        <v>0</v>
      </c>
      <c r="H190" s="95">
        <f t="shared" si="53"/>
        <v>0</v>
      </c>
      <c r="I190" s="95">
        <f t="shared" si="53"/>
        <v>0</v>
      </c>
      <c r="J190" s="95">
        <f t="shared" si="53"/>
        <v>0</v>
      </c>
      <c r="K190" s="95">
        <f t="shared" si="53"/>
        <v>0</v>
      </c>
      <c r="L190" s="95">
        <f t="shared" si="53"/>
        <v>0</v>
      </c>
      <c r="M190" s="95">
        <f t="shared" si="53"/>
        <v>0</v>
      </c>
      <c r="N190" s="95">
        <f t="shared" si="53"/>
        <v>0</v>
      </c>
    </row>
    <row r="191" spans="1:27" ht="21.95" customHeight="1" x14ac:dyDescent="0.25">
      <c r="A191"/>
      <c r="B191" t="s">
        <v>39</v>
      </c>
      <c r="C191" s="95">
        <f>IF(C$171&lt;=$E$23,C$87*$H$129,IF(C$171&lt;=$E$24,C$87*$H$130,IF(C$171&lt;=$E$25,C$87*$H$131,IF(C$171&lt;=$E$26,C$87*$H$132,IF(C$171&lt;=$E$27,C$87*$H$133,IF(C$171&lt;=$E$28,C$87*$H$134,IF(C$171&gt;$E$28,C$87*$H$134)))))))</f>
        <v>0</v>
      </c>
      <c r="D191" s="95">
        <f t="shared" ref="D191:N191" si="54">IF(D$171&lt;=$E$23,D$87*$H$129,IF(D$171&lt;=$E$24,D$87*$H$130,IF(D$171&lt;=$E$25,D$87*$H$131,IF(D$171&lt;=$E$26,D$87*$H$132,IF(D$171&lt;=$E$27,D$87*$H$133,IF(D$171&lt;=$E$28,D$87*$H$134,IF(D$171&gt;$E$28,D$87*$H$134)))))))</f>
        <v>0</v>
      </c>
      <c r="E191" s="95">
        <f t="shared" si="54"/>
        <v>0</v>
      </c>
      <c r="F191" s="95">
        <f t="shared" si="54"/>
        <v>0</v>
      </c>
      <c r="G191" s="95">
        <f t="shared" si="54"/>
        <v>0</v>
      </c>
      <c r="H191" s="95">
        <f t="shared" si="54"/>
        <v>0</v>
      </c>
      <c r="I191" s="95">
        <f t="shared" si="54"/>
        <v>0</v>
      </c>
      <c r="J191" s="95">
        <f t="shared" si="54"/>
        <v>0</v>
      </c>
      <c r="K191" s="95">
        <f t="shared" si="54"/>
        <v>0</v>
      </c>
      <c r="L191" s="95">
        <f t="shared" si="54"/>
        <v>0</v>
      </c>
      <c r="M191" s="95">
        <f t="shared" si="54"/>
        <v>0</v>
      </c>
      <c r="N191" s="95">
        <f t="shared" si="54"/>
        <v>0</v>
      </c>
    </row>
    <row r="192" spans="1:27" ht="21.95" customHeight="1" x14ac:dyDescent="0.25">
      <c r="A192"/>
      <c r="B192" s="93" t="s">
        <v>44</v>
      </c>
      <c r="C192" s="96">
        <f>IF(C$171&lt;=$E$23,C$87*$I$129,IF(C$171&lt;=$E$24,C$87*$I$130,IF(C$171&lt;=$E$25,C$87*$I$131,IF(C$171&lt;=$E$26,C$87*$I$132,IF(C$171&lt;=$E$27,C$87*$I$133,IF(C$171&lt;=$E$28,C$87*$I$134,IF(C$171&gt;$E$28,C$87*$I$134)))))))</f>
        <v>0</v>
      </c>
      <c r="D192" s="96">
        <f t="shared" ref="D192:N192" si="55">IF(D$171&lt;=$E$23,D$87*$I$129,IF(D$171&lt;=$E$24,D$87*$I$130,IF(D$171&lt;=$E$25,D$87*$I$131,IF(D$171&lt;=$E$26,D$87*$I$132,IF(D$171&lt;=$E$27,D$87*$I$133,IF(D$171&lt;=$E$28,D$87*$I$134,IF(D$171&gt;$E$28,D$87*$I$134)))))))</f>
        <v>0</v>
      </c>
      <c r="E192" s="96">
        <f t="shared" si="55"/>
        <v>0</v>
      </c>
      <c r="F192" s="96">
        <f t="shared" si="55"/>
        <v>0</v>
      </c>
      <c r="G192" s="96">
        <f t="shared" si="55"/>
        <v>0</v>
      </c>
      <c r="H192" s="96">
        <f t="shared" si="55"/>
        <v>0</v>
      </c>
      <c r="I192" s="96">
        <f t="shared" si="55"/>
        <v>0</v>
      </c>
      <c r="J192" s="96">
        <f t="shared" si="55"/>
        <v>0</v>
      </c>
      <c r="K192" s="96">
        <f t="shared" si="55"/>
        <v>0</v>
      </c>
      <c r="L192" s="96">
        <f t="shared" si="55"/>
        <v>0</v>
      </c>
      <c r="M192" s="96">
        <f t="shared" si="55"/>
        <v>0</v>
      </c>
      <c r="N192" s="96">
        <f t="shared" si="55"/>
        <v>0</v>
      </c>
    </row>
    <row r="193" spans="1:14" ht="21.95" customHeight="1" x14ac:dyDescent="0.25">
      <c r="A193"/>
      <c r="B193" s="99" t="s">
        <v>83</v>
      </c>
      <c r="C193" s="100">
        <f>SUM(C186:C192)</f>
        <v>0</v>
      </c>
      <c r="D193" s="100">
        <f t="shared" ref="D193:N193" si="56">SUM(D186:D192)</f>
        <v>0</v>
      </c>
      <c r="E193" s="100">
        <f t="shared" si="56"/>
        <v>0</v>
      </c>
      <c r="F193" s="100">
        <f t="shared" si="56"/>
        <v>0</v>
      </c>
      <c r="G193" s="100">
        <f t="shared" si="56"/>
        <v>0</v>
      </c>
      <c r="H193" s="100">
        <f t="shared" si="56"/>
        <v>0</v>
      </c>
      <c r="I193" s="100">
        <f t="shared" si="56"/>
        <v>0</v>
      </c>
      <c r="J193" s="100">
        <f t="shared" si="56"/>
        <v>0</v>
      </c>
      <c r="K193" s="100">
        <f t="shared" si="56"/>
        <v>0</v>
      </c>
      <c r="L193" s="100">
        <f t="shared" si="56"/>
        <v>0</v>
      </c>
      <c r="M193" s="100">
        <f t="shared" si="56"/>
        <v>0</v>
      </c>
      <c r="N193" s="100">
        <f t="shared" si="56"/>
        <v>0</v>
      </c>
    </row>
    <row r="194" spans="1:14" ht="21.95" customHeight="1" x14ac:dyDescent="0.25">
      <c r="A194"/>
      <c r="B194"/>
      <c r="C194"/>
      <c r="D194"/>
      <c r="E194"/>
      <c r="F194"/>
      <c r="G194"/>
      <c r="H194"/>
      <c r="I194"/>
      <c r="J194"/>
      <c r="K194"/>
      <c r="L194"/>
      <c r="M194"/>
      <c r="N194"/>
    </row>
    <row r="195" spans="1:14" ht="21.95" customHeight="1" x14ac:dyDescent="0.25">
      <c r="A195"/>
      <c r="B195" s="90" t="s">
        <v>61</v>
      </c>
      <c r="C195" s="90" t="s">
        <v>65</v>
      </c>
      <c r="D195" s="90" t="s">
        <v>66</v>
      </c>
      <c r="E195" s="90" t="s">
        <v>67</v>
      </c>
      <c r="F195" s="90" t="s">
        <v>68</v>
      </c>
      <c r="G195" s="90" t="s">
        <v>69</v>
      </c>
      <c r="H195" s="90" t="s">
        <v>70</v>
      </c>
      <c r="I195" s="90" t="s">
        <v>71</v>
      </c>
      <c r="J195" s="90" t="s">
        <v>72</v>
      </c>
      <c r="K195" s="90" t="s">
        <v>73</v>
      </c>
      <c r="L195" s="90" t="s">
        <v>74</v>
      </c>
      <c r="M195" s="90" t="s">
        <v>75</v>
      </c>
      <c r="N195" s="90" t="s">
        <v>76</v>
      </c>
    </row>
    <row r="196" spans="1:14" ht="21.95" customHeight="1" x14ac:dyDescent="0.25">
      <c r="A196"/>
      <c r="B196" t="s">
        <v>41</v>
      </c>
      <c r="C196" s="95">
        <f>IF(C$235&gt;$C$236,C258,IF(C$172&lt;=$E$33,C$94*$C$140,IF(C$172&lt;=$E$34,C$94*$C$141,IF(C$172&lt;=$E$35,C$94*$C$142,IF(C$172&lt;=$E$36,C$94*$C$143,IF(C$172&lt;=$E$37,C$94*$C$144,IF(C$172&lt;=$E$38,C$94*$C$145,IF(C$172&gt;$E$38,C$94*$C$145))))))))</f>
        <v>0</v>
      </c>
      <c r="D196" s="95">
        <f t="shared" ref="D196:N196" si="57">IF(D$235&gt;$C$236,D258,IF(D$172&lt;=$E$33,D$94*$C$140,IF(D$172&lt;=$E$34,D$94*$C$141,IF(D$172&lt;=$E$35,D$94*$C$142,IF(D$172&lt;=$E$36,D$94*$C$143,IF(D$172&lt;=$E$37,D$94*$C$144,IF(D$172&lt;=$E$38,D$94*$C$145,IF(D$172&gt;$E$38,D$94*$C$145))))))))</f>
        <v>0</v>
      </c>
      <c r="E196" s="95">
        <f t="shared" si="57"/>
        <v>0</v>
      </c>
      <c r="F196" s="95">
        <f t="shared" si="57"/>
        <v>0</v>
      </c>
      <c r="G196" s="95">
        <f t="shared" si="57"/>
        <v>0</v>
      </c>
      <c r="H196" s="95">
        <f t="shared" si="57"/>
        <v>0</v>
      </c>
      <c r="I196" s="95">
        <f t="shared" si="57"/>
        <v>0</v>
      </c>
      <c r="J196" s="95">
        <f t="shared" si="57"/>
        <v>0</v>
      </c>
      <c r="K196" s="95">
        <f t="shared" si="57"/>
        <v>0</v>
      </c>
      <c r="L196" s="95">
        <f t="shared" si="57"/>
        <v>0</v>
      </c>
      <c r="M196" s="95">
        <f t="shared" si="57"/>
        <v>0</v>
      </c>
      <c r="N196" s="95">
        <f t="shared" si="57"/>
        <v>0</v>
      </c>
    </row>
    <row r="197" spans="1:14" ht="21.95" customHeight="1" x14ac:dyDescent="0.25">
      <c r="A197"/>
      <c r="B197" t="s">
        <v>42</v>
      </c>
      <c r="C197" s="95">
        <f t="shared" ref="C197:N201" si="58">IF(C$235&gt;$C$236,C259,IF(C$172&lt;=$E$33,C$94*$C$140,IF(C$172&lt;=$E$34,C$94*$C$141,IF(C$172&lt;=$E$35,C$94*$C$142,IF(C$172&lt;=$E$36,C$94*$C$143,IF(C$172&lt;=$E$37,C$94*$C$144,IF(C$172&lt;=$E$38,C$94*$C$145,IF(C$172&gt;$E$38,C$94*$C$145))))))))</f>
        <v>0</v>
      </c>
      <c r="D197" s="95">
        <f t="shared" si="58"/>
        <v>0</v>
      </c>
      <c r="E197" s="95">
        <f t="shared" si="58"/>
        <v>0</v>
      </c>
      <c r="F197" s="95">
        <f t="shared" si="58"/>
        <v>0</v>
      </c>
      <c r="G197" s="95">
        <f t="shared" si="58"/>
        <v>0</v>
      </c>
      <c r="H197" s="95">
        <f t="shared" si="58"/>
        <v>0</v>
      </c>
      <c r="I197" s="95">
        <f t="shared" si="58"/>
        <v>0</v>
      </c>
      <c r="J197" s="95">
        <f t="shared" si="58"/>
        <v>0</v>
      </c>
      <c r="K197" s="95">
        <f t="shared" si="58"/>
        <v>0</v>
      </c>
      <c r="L197" s="95">
        <f t="shared" si="58"/>
        <v>0</v>
      </c>
      <c r="M197" s="95">
        <f t="shared" si="58"/>
        <v>0</v>
      </c>
      <c r="N197" s="95">
        <f t="shared" si="58"/>
        <v>0</v>
      </c>
    </row>
    <row r="198" spans="1:14" ht="21.95" customHeight="1" x14ac:dyDescent="0.25">
      <c r="A198"/>
      <c r="B198" t="s">
        <v>45</v>
      </c>
      <c r="C198" s="95">
        <f t="shared" si="58"/>
        <v>0</v>
      </c>
      <c r="D198" s="95">
        <f t="shared" si="58"/>
        <v>0</v>
      </c>
      <c r="E198" s="95">
        <f t="shared" si="58"/>
        <v>0</v>
      </c>
      <c r="F198" s="95">
        <f t="shared" si="58"/>
        <v>0</v>
      </c>
      <c r="G198" s="95">
        <f t="shared" si="58"/>
        <v>0</v>
      </c>
      <c r="H198" s="95">
        <f t="shared" si="58"/>
        <v>0</v>
      </c>
      <c r="I198" s="95">
        <f t="shared" si="58"/>
        <v>0</v>
      </c>
      <c r="J198" s="95">
        <f t="shared" si="58"/>
        <v>0</v>
      </c>
      <c r="K198" s="95">
        <f t="shared" si="58"/>
        <v>0</v>
      </c>
      <c r="L198" s="95">
        <f t="shared" si="58"/>
        <v>0</v>
      </c>
      <c r="M198" s="95">
        <f>IF(M$235&gt;$C$236,M260,IF(M$172&lt;=$E$33,M$94*$C$140,IF(M$172&lt;=$E$34,M$94*$C$141,IF(M$172&lt;=$E$35,M$94*$C$142,IF(M$172&lt;=$E$36,M$94*$C$143,IF(M$172&lt;=$E$37,M$94*$C$144,IF(M$172&lt;=$E$38,M$94*$C$145,IF(M$172&gt;$E$38,M$94*$C$145))))))))</f>
        <v>0</v>
      </c>
      <c r="N198" s="95">
        <f t="shared" si="58"/>
        <v>0</v>
      </c>
    </row>
    <row r="199" spans="1:14" ht="21.95" customHeight="1" x14ac:dyDescent="0.25">
      <c r="A199"/>
      <c r="B199" t="s">
        <v>124</v>
      </c>
      <c r="C199" s="95">
        <f t="shared" si="58"/>
        <v>0</v>
      </c>
      <c r="D199" s="95">
        <f t="shared" si="58"/>
        <v>0</v>
      </c>
      <c r="E199" s="95">
        <f t="shared" si="58"/>
        <v>0</v>
      </c>
      <c r="F199" s="95">
        <f t="shared" si="58"/>
        <v>0</v>
      </c>
      <c r="G199" s="95">
        <f t="shared" si="58"/>
        <v>0</v>
      </c>
      <c r="H199" s="95">
        <f t="shared" si="58"/>
        <v>0</v>
      </c>
      <c r="I199" s="95">
        <f t="shared" si="58"/>
        <v>0</v>
      </c>
      <c r="J199" s="95">
        <f t="shared" si="58"/>
        <v>0</v>
      </c>
      <c r="K199" s="95">
        <f t="shared" si="58"/>
        <v>0</v>
      </c>
      <c r="L199" s="95">
        <f t="shared" si="58"/>
        <v>0</v>
      </c>
      <c r="M199" s="95">
        <f t="shared" si="58"/>
        <v>0</v>
      </c>
      <c r="N199" s="95">
        <f t="shared" si="58"/>
        <v>0</v>
      </c>
    </row>
    <row r="200" spans="1:14" ht="21.95" customHeight="1" x14ac:dyDescent="0.25">
      <c r="A200"/>
      <c r="B200" t="s">
        <v>38</v>
      </c>
      <c r="C200" s="95">
        <f t="shared" si="58"/>
        <v>0</v>
      </c>
      <c r="D200" s="95">
        <f t="shared" si="58"/>
        <v>0</v>
      </c>
      <c r="E200" s="95">
        <f t="shared" si="58"/>
        <v>0</v>
      </c>
      <c r="F200" s="95">
        <f t="shared" si="58"/>
        <v>0</v>
      </c>
      <c r="G200" s="95">
        <f t="shared" si="58"/>
        <v>0</v>
      </c>
      <c r="H200" s="95">
        <f t="shared" si="58"/>
        <v>0</v>
      </c>
      <c r="I200" s="95">
        <f t="shared" si="58"/>
        <v>0</v>
      </c>
      <c r="J200" s="95">
        <f t="shared" si="58"/>
        <v>0</v>
      </c>
      <c r="K200" s="95">
        <f t="shared" si="58"/>
        <v>0</v>
      </c>
      <c r="L200" s="95">
        <f t="shared" si="58"/>
        <v>0</v>
      </c>
      <c r="M200" s="95">
        <f t="shared" si="58"/>
        <v>0</v>
      </c>
      <c r="N200" s="95">
        <f t="shared" si="58"/>
        <v>0</v>
      </c>
    </row>
    <row r="201" spans="1:14" ht="21.95" customHeight="1" x14ac:dyDescent="0.25">
      <c r="A201"/>
      <c r="B201" s="93" t="s">
        <v>39</v>
      </c>
      <c r="C201" s="95">
        <f t="shared" si="58"/>
        <v>0</v>
      </c>
      <c r="D201" s="95">
        <f t="shared" si="58"/>
        <v>0</v>
      </c>
      <c r="E201" s="95">
        <f t="shared" si="58"/>
        <v>0</v>
      </c>
      <c r="F201" s="95">
        <f t="shared" si="58"/>
        <v>0</v>
      </c>
      <c r="G201" s="95">
        <f t="shared" si="58"/>
        <v>0</v>
      </c>
      <c r="H201" s="95">
        <f t="shared" si="58"/>
        <v>0</v>
      </c>
      <c r="I201" s="95">
        <f t="shared" si="58"/>
        <v>0</v>
      </c>
      <c r="J201" s="95">
        <f t="shared" si="58"/>
        <v>0</v>
      </c>
      <c r="K201" s="95">
        <f t="shared" si="58"/>
        <v>0</v>
      </c>
      <c r="L201" s="95">
        <f t="shared" si="58"/>
        <v>0</v>
      </c>
      <c r="M201" s="95">
        <f t="shared" si="58"/>
        <v>0</v>
      </c>
      <c r="N201" s="95">
        <f t="shared" si="58"/>
        <v>0</v>
      </c>
    </row>
    <row r="202" spans="1:14" ht="21.95" customHeight="1" x14ac:dyDescent="0.25">
      <c r="A202"/>
      <c r="B202" s="101" t="s">
        <v>83</v>
      </c>
      <c r="C202" s="102">
        <f>SUM(C196:C201)</f>
        <v>0</v>
      </c>
      <c r="D202" s="102">
        <f t="shared" ref="D202:N202" si="59">SUM(D196:D201)</f>
        <v>0</v>
      </c>
      <c r="E202" s="102">
        <f t="shared" si="59"/>
        <v>0</v>
      </c>
      <c r="F202" s="102">
        <f t="shared" si="59"/>
        <v>0</v>
      </c>
      <c r="G202" s="102">
        <f t="shared" si="59"/>
        <v>0</v>
      </c>
      <c r="H202" s="102">
        <f t="shared" si="59"/>
        <v>0</v>
      </c>
      <c r="I202" s="102">
        <f t="shared" si="59"/>
        <v>0</v>
      </c>
      <c r="J202" s="102">
        <f t="shared" si="59"/>
        <v>0</v>
      </c>
      <c r="K202" s="102">
        <f t="shared" si="59"/>
        <v>0</v>
      </c>
      <c r="L202" s="102">
        <f t="shared" si="59"/>
        <v>0</v>
      </c>
      <c r="M202" s="102">
        <f t="shared" si="59"/>
        <v>0</v>
      </c>
      <c r="N202" s="102">
        <f t="shared" si="59"/>
        <v>0</v>
      </c>
    </row>
    <row r="203" spans="1:14" ht="21.95" customHeight="1" x14ac:dyDescent="0.25">
      <c r="A203"/>
      <c r="B203"/>
      <c r="C203"/>
      <c r="D203"/>
      <c r="E203"/>
      <c r="F203"/>
      <c r="G203"/>
      <c r="H203"/>
      <c r="I203"/>
      <c r="J203"/>
      <c r="K203"/>
      <c r="L203"/>
      <c r="M203"/>
      <c r="N203"/>
    </row>
    <row r="204" spans="1:14" ht="21.95" customHeight="1" x14ac:dyDescent="0.25">
      <c r="A204"/>
      <c r="B204" s="90" t="s">
        <v>62</v>
      </c>
      <c r="C204" s="90" t="s">
        <v>65</v>
      </c>
      <c r="D204" s="90" t="s">
        <v>66</v>
      </c>
      <c r="E204" s="90" t="s">
        <v>67</v>
      </c>
      <c r="F204" s="90" t="s">
        <v>68</v>
      </c>
      <c r="G204" s="90" t="s">
        <v>69</v>
      </c>
      <c r="H204" s="90" t="s">
        <v>70</v>
      </c>
      <c r="I204" s="90" t="s">
        <v>71</v>
      </c>
      <c r="J204" s="90" t="s">
        <v>72</v>
      </c>
      <c r="K204" s="90" t="s">
        <v>73</v>
      </c>
      <c r="L204" s="90" t="s">
        <v>74</v>
      </c>
      <c r="M204" s="90" t="s">
        <v>75</v>
      </c>
      <c r="N204" s="90" t="s">
        <v>76</v>
      </c>
    </row>
    <row r="205" spans="1:14" ht="21.95" customHeight="1" x14ac:dyDescent="0.25">
      <c r="A205"/>
      <c r="B205" t="s">
        <v>41</v>
      </c>
      <c r="C205" s="95">
        <f>IF(C$173&lt;=$E$43,C$101*$C$151,IF(C$173&lt;=$E$44,C$101*$C$152,IF(C$173&lt;=$E$45,C$101*$C$153,IF(C$173&lt;=$E$46,C$101*$C$154,IF(C$173&lt;=$E$47,C$101*$C$155,IF(C$173&lt;=$E$48,C$101*$C$156,IF(C$173&gt;$E$48,C$101*$C$156)))))))</f>
        <v>0</v>
      </c>
      <c r="D205" s="95">
        <f t="shared" ref="D205:N205" si="60">IF(D$173&lt;=$E$43,D$101*$C$151,IF(D$173&lt;=$E$44,D$101*$C$152,IF(D$173&lt;=$E$45,D$101*$C$153,IF(D$173&lt;=$E$46,D$101*$C$154,IF(D$173&lt;=$E$47,D$101*$C$155,IF(D$173&lt;=$E$48,D$101*$C$156,IF(D$173&gt;$E$48,D$101*$C$156)))))))</f>
        <v>0</v>
      </c>
      <c r="E205" s="95">
        <f t="shared" si="60"/>
        <v>0</v>
      </c>
      <c r="F205" s="95">
        <f t="shared" si="60"/>
        <v>0</v>
      </c>
      <c r="G205" s="95">
        <f t="shared" si="60"/>
        <v>0</v>
      </c>
      <c r="H205" s="95">
        <f t="shared" si="60"/>
        <v>0</v>
      </c>
      <c r="I205" s="95">
        <f t="shared" si="60"/>
        <v>0</v>
      </c>
      <c r="J205" s="95">
        <f t="shared" si="60"/>
        <v>0</v>
      </c>
      <c r="K205" s="95">
        <f t="shared" si="60"/>
        <v>0</v>
      </c>
      <c r="L205" s="95">
        <f t="shared" si="60"/>
        <v>0</v>
      </c>
      <c r="M205" s="95">
        <f t="shared" si="60"/>
        <v>0</v>
      </c>
      <c r="N205" s="95">
        <f t="shared" si="60"/>
        <v>0</v>
      </c>
    </row>
    <row r="206" spans="1:14" ht="21.95" customHeight="1" x14ac:dyDescent="0.25">
      <c r="A206"/>
      <c r="B206" t="s">
        <v>42</v>
      </c>
      <c r="C206" s="95">
        <f>IF(C$173&lt;=$E$43,C$101*$D$151,IF(C$173&lt;=$E$44,C$101*$D$152,IF(C$173&lt;=$E$45,C$101*$D$153,IF(C$173&lt;=$E$46,C$101*$D$154,IF(C$173&lt;=$E$47,C$101*$D$155,IF(C$173&lt;=$E$48,C$101*$D$156,IF(C$173&gt;$E$48,C$101*$D$156)))))))</f>
        <v>0</v>
      </c>
      <c r="D206" s="95">
        <f t="shared" ref="D206:N206" si="61">IF(D$173&lt;=$E$43,D$101*$D$151,IF(D$173&lt;=$E$44,D$101*$D$152,IF(D$173&lt;=$E$45,D$101*$D$153,IF(D$173&lt;=$E$46,D$101*$D$154,IF(D$173&lt;=$E$47,D$101*$D$155,IF(D$173&lt;=$E$48,D$101*$D$156,IF(D$173&gt;$E$48,D$101*$D$156)))))))</f>
        <v>0</v>
      </c>
      <c r="E206" s="95">
        <f t="shared" si="61"/>
        <v>0</v>
      </c>
      <c r="F206" s="95">
        <f t="shared" si="61"/>
        <v>0</v>
      </c>
      <c r="G206" s="95">
        <f t="shared" si="61"/>
        <v>0</v>
      </c>
      <c r="H206" s="95">
        <f t="shared" si="61"/>
        <v>0</v>
      </c>
      <c r="I206" s="95">
        <f t="shared" si="61"/>
        <v>0</v>
      </c>
      <c r="J206" s="95">
        <f t="shared" si="61"/>
        <v>0</v>
      </c>
      <c r="K206" s="95">
        <f t="shared" si="61"/>
        <v>0</v>
      </c>
      <c r="L206" s="95">
        <f t="shared" si="61"/>
        <v>0</v>
      </c>
      <c r="M206" s="95">
        <f t="shared" si="61"/>
        <v>0</v>
      </c>
      <c r="N206" s="95">
        <f t="shared" si="61"/>
        <v>0</v>
      </c>
    </row>
    <row r="207" spans="1:14" ht="21.95" customHeight="1" x14ac:dyDescent="0.25">
      <c r="A207"/>
      <c r="B207" t="s">
        <v>45</v>
      </c>
      <c r="C207" s="95">
        <f>IF($M$1,IF(C$173&lt;=$E$43,C$101*$E$151,IF(C$173&lt;=$E$44,C$101*$E$152,IF(C$173&lt;=$E$45,C$101*$E$153,IF(C$173&lt;=$E$46,C$101*$E$154,IF(C$173&lt;=$E$47,C$101*$E$155,IF(C$173&lt;=$E$48,C$101*$E$156,IF(C$173&gt;$E$48,C$101*$E$156))))))),0)</f>
        <v>0</v>
      </c>
      <c r="D207" s="95">
        <f t="shared" ref="D207:N207" si="62">IF($M$1,IF(D$173&lt;=$E$43,D$101*$E$151,IF(D$173&lt;=$E$44,D$101*$E$152,IF(D$173&lt;=$E$45,D$101*$E$153,IF(D$173&lt;=$E$46,D$101*$E$154,IF(D$173&lt;=$E$47,D$101*$E$155,IF(D$173&lt;=$E$48,D$101*$E$156,IF(D$173&gt;$E$48,D$101*$E$156))))))),0)</f>
        <v>0</v>
      </c>
      <c r="E207" s="95">
        <f t="shared" si="62"/>
        <v>0</v>
      </c>
      <c r="F207" s="95">
        <f t="shared" si="62"/>
        <v>0</v>
      </c>
      <c r="G207" s="95">
        <f t="shared" si="62"/>
        <v>0</v>
      </c>
      <c r="H207" s="95">
        <f t="shared" si="62"/>
        <v>0</v>
      </c>
      <c r="I207" s="95">
        <f t="shared" si="62"/>
        <v>0</v>
      </c>
      <c r="J207" s="95">
        <f t="shared" si="62"/>
        <v>0</v>
      </c>
      <c r="K207" s="95">
        <f t="shared" si="62"/>
        <v>0</v>
      </c>
      <c r="L207" s="95">
        <f t="shared" si="62"/>
        <v>0</v>
      </c>
      <c r="M207" s="95">
        <f t="shared" si="62"/>
        <v>0</v>
      </c>
      <c r="N207" s="95">
        <f t="shared" si="62"/>
        <v>0</v>
      </c>
    </row>
    <row r="208" spans="1:14" ht="21.95" customHeight="1" x14ac:dyDescent="0.25">
      <c r="A208"/>
      <c r="B208" t="s">
        <v>124</v>
      </c>
      <c r="C208" s="95">
        <f>IF(C$173&lt;=$E$43,C$101*$F$151,IF(C$173&lt;=$E$44,C$101*$F$152,IF(C$173&lt;=$E$45,C$101*$F$153,IF(C$173&lt;=$E$46,C$101*$F$154,IF(C$173&lt;=$E$47,C$101*$F$155,IF(C$173&lt;=$E$48,C$101*$F$156,IF(C$173&gt;$E$48,C$101*$F$156)))))))</f>
        <v>0</v>
      </c>
      <c r="D208" s="95">
        <f t="shared" ref="D208:N208" si="63">IF(D$173&lt;=$E$43,D$101*$F$151,IF(D$173&lt;=$E$44,D$101*$F$152,IF(D$173&lt;=$E$45,D$101*$F$153,IF(D$173&lt;=$E$46,D$101*$F$154,IF(D$173&lt;=$E$47,D$101*$F$155,IF(D$173&lt;=$E$48,D$101*$F$156,IF(D$173&gt;$E$48,D$101*$F$156)))))))</f>
        <v>0</v>
      </c>
      <c r="E208" s="95">
        <f t="shared" si="63"/>
        <v>0</v>
      </c>
      <c r="F208" s="95">
        <f t="shared" si="63"/>
        <v>0</v>
      </c>
      <c r="G208" s="95">
        <f t="shared" si="63"/>
        <v>0</v>
      </c>
      <c r="H208" s="95">
        <f t="shared" si="63"/>
        <v>0</v>
      </c>
      <c r="I208" s="95">
        <f t="shared" si="63"/>
        <v>0</v>
      </c>
      <c r="J208" s="95">
        <f t="shared" si="63"/>
        <v>0</v>
      </c>
      <c r="K208" s="95">
        <f t="shared" si="63"/>
        <v>0</v>
      </c>
      <c r="L208" s="95">
        <f t="shared" si="63"/>
        <v>0</v>
      </c>
      <c r="M208" s="95">
        <f t="shared" si="63"/>
        <v>0</v>
      </c>
      <c r="N208" s="95">
        <f t="shared" si="63"/>
        <v>0</v>
      </c>
    </row>
    <row r="209" spans="1:14" ht="21.95" customHeight="1" x14ac:dyDescent="0.25">
      <c r="A209"/>
      <c r="B209" t="s">
        <v>38</v>
      </c>
      <c r="C209" s="95">
        <f>IF(C$173&lt;=$E$43,C$101*$G$151,IF(C$173&lt;=$E$44,C$101*$G$152,IF(C$173&lt;=$E$45,C$101*$G$153,IF(C$173&lt;=$E$46,C$101*$G$154,IF(C$173&lt;=$E$47,C$101*$G$155,IF(C$173&lt;=$E$48,C$101*$G$156,IF(C$173&gt;$E$48,C$101*$G$156)))))))</f>
        <v>0</v>
      </c>
      <c r="D209" s="95">
        <f t="shared" ref="D209:N209" si="64">IF(D$173&lt;=$E$43,D$101*$G$151,IF(D$173&lt;=$E$44,D$101*$G$152,IF(D$173&lt;=$E$45,D$101*$G$153,IF(D$173&lt;=$E$46,D$101*$G$154,IF(D$173&lt;=$E$47,D$101*$G$155,IF(D$173&lt;=$E$48,D$101*$G$156,IF(D$173&gt;$E$48,D$101*$G$156)))))))</f>
        <v>0</v>
      </c>
      <c r="E209" s="95">
        <f t="shared" si="64"/>
        <v>0</v>
      </c>
      <c r="F209" s="95">
        <f t="shared" si="64"/>
        <v>0</v>
      </c>
      <c r="G209" s="95">
        <f t="shared" si="64"/>
        <v>0</v>
      </c>
      <c r="H209" s="95">
        <f t="shared" si="64"/>
        <v>0</v>
      </c>
      <c r="I209" s="95">
        <f t="shared" si="64"/>
        <v>0</v>
      </c>
      <c r="J209" s="95">
        <f t="shared" si="64"/>
        <v>0</v>
      </c>
      <c r="K209" s="95">
        <f t="shared" si="64"/>
        <v>0</v>
      </c>
      <c r="L209" s="95">
        <f t="shared" si="64"/>
        <v>0</v>
      </c>
      <c r="M209" s="95">
        <f t="shared" si="64"/>
        <v>0</v>
      </c>
      <c r="N209" s="95">
        <f t="shared" si="64"/>
        <v>0</v>
      </c>
    </row>
    <row r="210" spans="1:14" ht="21.95" customHeight="1" x14ac:dyDescent="0.25">
      <c r="A210"/>
      <c r="B210" s="93" t="s">
        <v>39</v>
      </c>
      <c r="C210" s="96">
        <f>IF(C$173&lt;=$E$43,C$101*$H$151,IF(C$173&lt;=$E$44,C$101*$H$152,IF(C$173&lt;=$E$45,C$101*$H$153,IF(C$173&lt;=$E$46,C$101*$H$154,IF(C$173&lt;=$E$47,C$101*$H$155,IF(C$173&lt;=$E$48,C$101*$H$156,IF(C$173&gt;$E$48,C$101*$H$156)))))))</f>
        <v>0</v>
      </c>
      <c r="D210" s="96">
        <f t="shared" ref="D210:N210" si="65">IF(D$173&lt;=$E$43,D$101*$H$151,IF(D$173&lt;=$E$44,D$101*$H$152,IF(D$173&lt;=$E$45,D$101*$H$153,IF(D$173&lt;=$E$46,D$101*$H$154,IF(D$173&lt;=$E$47,D$101*$H$155,IF(D$173&lt;=$E$48,D$101*$H$156,IF(D$173&gt;$E$48,D$101*$H$156)))))))</f>
        <v>0</v>
      </c>
      <c r="E210" s="96">
        <f t="shared" si="65"/>
        <v>0</v>
      </c>
      <c r="F210" s="96">
        <f t="shared" si="65"/>
        <v>0</v>
      </c>
      <c r="G210" s="96">
        <f t="shared" si="65"/>
        <v>0</v>
      </c>
      <c r="H210" s="96">
        <f t="shared" si="65"/>
        <v>0</v>
      </c>
      <c r="I210" s="96">
        <f t="shared" si="65"/>
        <v>0</v>
      </c>
      <c r="J210" s="96">
        <f t="shared" si="65"/>
        <v>0</v>
      </c>
      <c r="K210" s="96">
        <f t="shared" si="65"/>
        <v>0</v>
      </c>
      <c r="L210" s="96">
        <f t="shared" si="65"/>
        <v>0</v>
      </c>
      <c r="M210" s="96">
        <f t="shared" si="65"/>
        <v>0</v>
      </c>
      <c r="N210" s="96">
        <f t="shared" si="65"/>
        <v>0</v>
      </c>
    </row>
    <row r="211" spans="1:14" ht="21.95" customHeight="1" x14ac:dyDescent="0.25">
      <c r="A211"/>
      <c r="B211" s="103" t="s">
        <v>83</v>
      </c>
      <c r="C211" s="104">
        <f>SUM(C205:C210)</f>
        <v>0</v>
      </c>
      <c r="D211" s="104">
        <f t="shared" ref="D211:N211" si="66">SUM(D205:D210)</f>
        <v>0</v>
      </c>
      <c r="E211" s="104">
        <f t="shared" si="66"/>
        <v>0</v>
      </c>
      <c r="F211" s="104">
        <f t="shared" si="66"/>
        <v>0</v>
      </c>
      <c r="G211" s="104">
        <f t="shared" si="66"/>
        <v>0</v>
      </c>
      <c r="H211" s="104">
        <f t="shared" si="66"/>
        <v>0</v>
      </c>
      <c r="I211" s="104">
        <f t="shared" si="66"/>
        <v>0</v>
      </c>
      <c r="J211" s="104">
        <f t="shared" si="66"/>
        <v>0</v>
      </c>
      <c r="K211" s="104">
        <f t="shared" si="66"/>
        <v>0</v>
      </c>
      <c r="L211" s="104">
        <f t="shared" si="66"/>
        <v>0</v>
      </c>
      <c r="M211" s="104">
        <f t="shared" si="66"/>
        <v>0</v>
      </c>
      <c r="N211" s="104">
        <f t="shared" si="66"/>
        <v>0</v>
      </c>
    </row>
    <row r="212" spans="1:14" ht="21.95" customHeight="1" x14ac:dyDescent="0.25">
      <c r="A212"/>
      <c r="B212"/>
      <c r="C212"/>
      <c r="D212"/>
      <c r="E212"/>
      <c r="F212"/>
      <c r="G212"/>
      <c r="H212"/>
      <c r="I212"/>
      <c r="J212"/>
      <c r="K212"/>
      <c r="L212"/>
      <c r="M212"/>
      <c r="N212"/>
    </row>
    <row r="213" spans="1:14" ht="21.95" customHeight="1" x14ac:dyDescent="0.25">
      <c r="A213"/>
      <c r="B213" s="90" t="s">
        <v>63</v>
      </c>
      <c r="C213" s="90" t="s">
        <v>65</v>
      </c>
      <c r="D213" s="90" t="s">
        <v>66</v>
      </c>
      <c r="E213" s="90" t="s">
        <v>67</v>
      </c>
      <c r="F213" s="90" t="s">
        <v>68</v>
      </c>
      <c r="G213" s="90" t="s">
        <v>69</v>
      </c>
      <c r="H213" s="90" t="s">
        <v>70</v>
      </c>
      <c r="I213" s="90" t="s">
        <v>71</v>
      </c>
      <c r="J213" s="90" t="s">
        <v>72</v>
      </c>
      <c r="K213" s="90" t="s">
        <v>73</v>
      </c>
      <c r="L213" s="90" t="s">
        <v>74</v>
      </c>
      <c r="M213" s="90" t="s">
        <v>75</v>
      </c>
      <c r="N213" s="90" t="s">
        <v>76</v>
      </c>
    </row>
    <row r="214" spans="1:14" ht="21.95" customHeight="1" x14ac:dyDescent="0.25">
      <c r="A214"/>
      <c r="B214" t="s">
        <v>41</v>
      </c>
      <c r="C214" s="95">
        <f>IF(C$174&lt;=$E$53,C$108*$C$162,IF(C$174&lt;=$E$54,C$108*$C$163,IF(C$174&lt;=$E$55,C$108*$C$164,IF(C$174&lt;=$E$56,C$108*$C$165,IF(C$174&lt;=$E$57,C$108*$C$166,IF(C$174&lt;=$E$58,C$108*$C$167,IF(C$174&gt;$E$58,C$108*$C$167)))))))</f>
        <v>0</v>
      </c>
      <c r="D214" s="95">
        <f t="shared" ref="D214:N214" si="67">IF(D$174&lt;=$E$53,D$108*$C$162,IF(D$174&lt;=$E$54,D$108*$C$163,IF(D$174&lt;=$E$55,D$108*$C$164,IF(D$174&lt;=$E$56,D$108*$C$165,IF(D$174&lt;=$E$57,D$108*$C$166,IF(D$174&lt;=$E$58,D$108*$C$167,IF(D$174&gt;$E$58,D$108*$C$167)))))))</f>
        <v>0</v>
      </c>
      <c r="E214" s="95">
        <f t="shared" si="67"/>
        <v>0</v>
      </c>
      <c r="F214" s="95">
        <f t="shared" si="67"/>
        <v>0</v>
      </c>
      <c r="G214" s="95">
        <f t="shared" si="67"/>
        <v>0</v>
      </c>
      <c r="H214" s="95">
        <f t="shared" si="67"/>
        <v>0</v>
      </c>
      <c r="I214" s="95">
        <f t="shared" si="67"/>
        <v>0</v>
      </c>
      <c r="J214" s="95">
        <f t="shared" si="67"/>
        <v>0</v>
      </c>
      <c r="K214" s="95">
        <f t="shared" si="67"/>
        <v>0</v>
      </c>
      <c r="L214" s="95">
        <f t="shared" si="67"/>
        <v>0</v>
      </c>
      <c r="M214" s="95">
        <f t="shared" si="67"/>
        <v>0</v>
      </c>
      <c r="N214" s="95">
        <f t="shared" si="67"/>
        <v>0</v>
      </c>
    </row>
    <row r="215" spans="1:14" ht="21.95" customHeight="1" x14ac:dyDescent="0.25">
      <c r="A215"/>
      <c r="B215" t="s">
        <v>42</v>
      </c>
      <c r="C215" s="95">
        <f>IF(C$174&lt;=$E$53,C$108*$D$162,IF(C$174&lt;=$E$54,C$108*$D$163,IF(C$174&lt;=$E$55,C$108*$D$164,IF(C$174&lt;=$E$56,C$108*$D$165,IF(C$174&lt;=$E$57,C$108*$D$166,IF(C$174&lt;=$E$58,C$108*$D$167,IF(C$174&gt;$E$58,C$108*$D$167)))))))</f>
        <v>0</v>
      </c>
      <c r="D215" s="95">
        <f t="shared" ref="D215:N215" si="68">IF(D$174&lt;=$E$53,D$108*$D$162,IF(D$174&lt;=$E$54,D$108*$D$163,IF(D$174&lt;=$E$55,D$108*$D$164,IF(D$174&lt;=$E$56,D$108*$D$165,IF(D$174&lt;=$E$57,D$108*$D$166,IF(D$174&lt;=$E$58,D$108*$D$167,IF(D$174&gt;$E$58,D$108*$D$167)))))))</f>
        <v>0</v>
      </c>
      <c r="E215" s="95">
        <f t="shared" si="68"/>
        <v>0</v>
      </c>
      <c r="F215" s="95">
        <f t="shared" si="68"/>
        <v>0</v>
      </c>
      <c r="G215" s="95">
        <f t="shared" si="68"/>
        <v>0</v>
      </c>
      <c r="H215" s="95">
        <f t="shared" si="68"/>
        <v>0</v>
      </c>
      <c r="I215" s="95">
        <f t="shared" si="68"/>
        <v>0</v>
      </c>
      <c r="J215" s="95">
        <f t="shared" si="68"/>
        <v>0</v>
      </c>
      <c r="K215" s="95">
        <f t="shared" si="68"/>
        <v>0</v>
      </c>
      <c r="L215" s="95">
        <f t="shared" si="68"/>
        <v>0</v>
      </c>
      <c r="M215" s="95">
        <f t="shared" si="68"/>
        <v>0</v>
      </c>
      <c r="N215" s="95">
        <f t="shared" si="68"/>
        <v>0</v>
      </c>
    </row>
    <row r="216" spans="1:14" ht="21.95" customHeight="1" x14ac:dyDescent="0.25">
      <c r="A216"/>
      <c r="B216" t="s">
        <v>45</v>
      </c>
      <c r="C216" s="95">
        <f>IF($M$1,IF(C$174&lt;=$E$53,C$108*$E$162,IF(C$174&lt;=$E$54,C$108*$E$163,IF(C$174&lt;=$E$55,C$108*$E$164,IF(C$174&lt;=$E$56,C$108*$E$165,IF(C$174&lt;=$E$57,C$108*$E$166,IF(C$174&lt;=$E$58,C$108*$E$167,IF(C$174&gt;$E$58,C$108*$E$167))))))),0)</f>
        <v>0</v>
      </c>
      <c r="D216" s="95">
        <f t="shared" ref="D216:N216" si="69">IF($M$1,IF(D$174&lt;=$E$53,D$108*$E$162,IF(D$174&lt;=$E$54,D$108*$E$163,IF(D$174&lt;=$E$55,D$108*$E$164,IF(D$174&lt;=$E$56,D$108*$E$165,IF(D$174&lt;=$E$57,D$108*$E$166,IF(D$174&lt;=$E$58,D$108*$E$167,IF(D$174&gt;$E$58,D$108*$E$167))))))),0)</f>
        <v>0</v>
      </c>
      <c r="E216" s="95">
        <f t="shared" si="69"/>
        <v>0</v>
      </c>
      <c r="F216" s="95">
        <f t="shared" si="69"/>
        <v>0</v>
      </c>
      <c r="G216" s="95">
        <f t="shared" si="69"/>
        <v>0</v>
      </c>
      <c r="H216" s="95">
        <f t="shared" si="69"/>
        <v>0</v>
      </c>
      <c r="I216" s="95">
        <f t="shared" si="69"/>
        <v>0</v>
      </c>
      <c r="J216" s="95">
        <f t="shared" si="69"/>
        <v>0</v>
      </c>
      <c r="K216" s="95">
        <f t="shared" si="69"/>
        <v>0</v>
      </c>
      <c r="L216" s="95">
        <f t="shared" si="69"/>
        <v>0</v>
      </c>
      <c r="M216" s="95">
        <f t="shared" si="69"/>
        <v>0</v>
      </c>
      <c r="N216" s="95">
        <f t="shared" si="69"/>
        <v>0</v>
      </c>
    </row>
    <row r="217" spans="1:14" ht="21.95" customHeight="1" x14ac:dyDescent="0.25">
      <c r="A217"/>
      <c r="B217" t="s">
        <v>124</v>
      </c>
      <c r="C217" s="95">
        <f>IF(C$174&lt;=$E$53,C$108*$F$162,IF(C$174&lt;=$E$54,C$108*$F$163,IF(C$174&lt;=$E$55,C$108*$F$164,IF(C$174&lt;=$E$56,C$108*$F$165,IF(C$174&lt;=$E$57,C$108*$F$166,IF(C$174&lt;=$E$58,C$108*$F$167,IF(C$174&gt;$E$58,C$108*$F$167)))))))</f>
        <v>0</v>
      </c>
      <c r="D217" s="95">
        <f t="shared" ref="D217:N217" si="70">IF(D$174&lt;=$E$53,D$108*$F$162,IF(D$174&lt;=$E$54,D$108*$F$163,IF(D$174&lt;=$E$55,D$108*$F$164,IF(D$174&lt;=$E$56,D$108*$F$165,IF(D$174&lt;=$E$57,D$108*$F$166,IF(D$174&lt;=$E$58,D$108*$F$167,IF(D$174&gt;$E$58,D$108*$F$167)))))))</f>
        <v>0</v>
      </c>
      <c r="E217" s="95">
        <f t="shared" si="70"/>
        <v>0</v>
      </c>
      <c r="F217" s="95">
        <f t="shared" si="70"/>
        <v>0</v>
      </c>
      <c r="G217" s="95">
        <f t="shared" si="70"/>
        <v>0</v>
      </c>
      <c r="H217" s="95">
        <f t="shared" si="70"/>
        <v>0</v>
      </c>
      <c r="I217" s="95">
        <f t="shared" si="70"/>
        <v>0</v>
      </c>
      <c r="J217" s="95">
        <f t="shared" si="70"/>
        <v>0</v>
      </c>
      <c r="K217" s="95">
        <f t="shared" si="70"/>
        <v>0</v>
      </c>
      <c r="L217" s="95">
        <f t="shared" si="70"/>
        <v>0</v>
      </c>
      <c r="M217" s="95">
        <f t="shared" si="70"/>
        <v>0</v>
      </c>
      <c r="N217" s="95">
        <f t="shared" si="70"/>
        <v>0</v>
      </c>
    </row>
    <row r="218" spans="1:14" ht="21.95" customHeight="1" x14ac:dyDescent="0.25">
      <c r="A218"/>
      <c r="B218" t="s">
        <v>38</v>
      </c>
      <c r="C218" s="95">
        <f>IF(C$174&lt;=$E$53,C$108*$G$162,IF(C$174&lt;=$E$54,C$108*$G$163,IF(C$174&lt;=$E$55,C$108*$G$164,IF(C$174&lt;=$E$56,C$108*$G$165,IF(C$174&lt;=$E$57,C$108*$G$166,IF(C$174&lt;=$E$58,C$108*$G$167,IF(C$174&gt;$E$58,C$108*$G$167)))))))</f>
        <v>0</v>
      </c>
      <c r="D218" s="95">
        <f t="shared" ref="D218:N218" si="71">IF(D$174&lt;=$E$53,D$108*$G$162,IF(D$174&lt;=$E$54,D$108*$G$163,IF(D$174&lt;=$E$55,D$108*$G$164,IF(D$174&lt;=$E$56,D$108*$G$165,IF(D$174&lt;=$E$57,D$108*$G$166,IF(D$174&lt;=$E$58,D$108*$G$167,IF(D$174&gt;$E$58,D$108*$G$167)))))))</f>
        <v>0</v>
      </c>
      <c r="E218" s="95">
        <f t="shared" si="71"/>
        <v>0</v>
      </c>
      <c r="F218" s="95">
        <f t="shared" si="71"/>
        <v>0</v>
      </c>
      <c r="G218" s="95">
        <f t="shared" si="71"/>
        <v>0</v>
      </c>
      <c r="H218" s="95">
        <f t="shared" si="71"/>
        <v>0</v>
      </c>
      <c r="I218" s="95">
        <f t="shared" si="71"/>
        <v>0</v>
      </c>
      <c r="J218" s="95">
        <f t="shared" si="71"/>
        <v>0</v>
      </c>
      <c r="K218" s="95">
        <f t="shared" si="71"/>
        <v>0</v>
      </c>
      <c r="L218" s="95">
        <f t="shared" si="71"/>
        <v>0</v>
      </c>
      <c r="M218" s="95">
        <f t="shared" si="71"/>
        <v>0</v>
      </c>
      <c r="N218" s="95">
        <f t="shared" si="71"/>
        <v>0</v>
      </c>
    </row>
    <row r="219" spans="1:14" ht="21.95" customHeight="1" x14ac:dyDescent="0.25">
      <c r="A219"/>
      <c r="B219" s="93" t="s">
        <v>39</v>
      </c>
      <c r="C219" s="96">
        <f>IF(C$174&lt;=$E$53,C$108*$H$162,IF(C$174&lt;=$E$54,C$108*$H$163,IF(C$174&lt;=$E$55,C$108*$H$164,IF(C$174&lt;=$E$56,C$108*$H$165,IF(C$174&lt;=$E$57,C$108*$H$166,IF(C$174&lt;=$E$58,C$108*$H$167,IF(C$174&gt;$E$58,C$108*$H$167)))))))</f>
        <v>0</v>
      </c>
      <c r="D219" s="96">
        <f t="shared" ref="D219:N219" si="72">IF(D$174&lt;=$E$53,D$108*$H$162,IF(D$174&lt;=$E$54,D$108*$H$163,IF(D$174&lt;=$E$55,D$108*$H$164,IF(D$174&lt;=$E$56,D$108*$H$165,IF(D$174&lt;=$E$57,D$108*$H$166,IF(D$174&lt;=$E$58,D$108*$H$167,IF(D$174&gt;$E$58,D$108*$H$167)))))))</f>
        <v>0</v>
      </c>
      <c r="E219" s="96">
        <f t="shared" si="72"/>
        <v>0</v>
      </c>
      <c r="F219" s="96">
        <f t="shared" si="72"/>
        <v>0</v>
      </c>
      <c r="G219" s="96">
        <f t="shared" si="72"/>
        <v>0</v>
      </c>
      <c r="H219" s="96">
        <f t="shared" si="72"/>
        <v>0</v>
      </c>
      <c r="I219" s="96">
        <f t="shared" si="72"/>
        <v>0</v>
      </c>
      <c r="J219" s="96">
        <f t="shared" si="72"/>
        <v>0</v>
      </c>
      <c r="K219" s="96">
        <f t="shared" si="72"/>
        <v>0</v>
      </c>
      <c r="L219" s="96">
        <f t="shared" si="72"/>
        <v>0</v>
      </c>
      <c r="M219" s="96">
        <f t="shared" si="72"/>
        <v>0</v>
      </c>
      <c r="N219" s="96">
        <f t="shared" si="72"/>
        <v>0</v>
      </c>
    </row>
    <row r="220" spans="1:14" ht="21.95" customHeight="1" x14ac:dyDescent="0.25">
      <c r="A220"/>
      <c r="B220" s="105" t="s">
        <v>83</v>
      </c>
      <c r="C220" s="106">
        <f>SUM(C214:C219)</f>
        <v>0</v>
      </c>
      <c r="D220" s="106">
        <f t="shared" ref="D220:N220" si="73">SUM(D214:D219)</f>
        <v>0</v>
      </c>
      <c r="E220" s="106">
        <f t="shared" si="73"/>
        <v>0</v>
      </c>
      <c r="F220" s="106">
        <f t="shared" si="73"/>
        <v>0</v>
      </c>
      <c r="G220" s="106">
        <f t="shared" si="73"/>
        <v>0</v>
      </c>
      <c r="H220" s="106">
        <f t="shared" si="73"/>
        <v>0</v>
      </c>
      <c r="I220" s="106">
        <f t="shared" si="73"/>
        <v>0</v>
      </c>
      <c r="J220" s="106">
        <f t="shared" si="73"/>
        <v>0</v>
      </c>
      <c r="K220" s="106">
        <f t="shared" si="73"/>
        <v>0</v>
      </c>
      <c r="L220" s="106">
        <f t="shared" si="73"/>
        <v>0</v>
      </c>
      <c r="M220" s="106">
        <f t="shared" si="73"/>
        <v>0</v>
      </c>
      <c r="N220" s="106">
        <f t="shared" si="73"/>
        <v>0</v>
      </c>
    </row>
    <row r="221" spans="1:14" ht="21.95" customHeight="1" x14ac:dyDescent="0.25">
      <c r="A221"/>
      <c r="B221"/>
      <c r="C221"/>
      <c r="D221"/>
      <c r="E221"/>
      <c r="F221"/>
      <c r="G221"/>
      <c r="H221"/>
      <c r="I221"/>
      <c r="J221"/>
      <c r="K221"/>
      <c r="L221"/>
      <c r="M221"/>
      <c r="N221"/>
    </row>
    <row r="222" spans="1:14" ht="21.95" customHeight="1" x14ac:dyDescent="0.25">
      <c r="A222"/>
      <c r="B222" s="90" t="s">
        <v>63</v>
      </c>
      <c r="C222" s="90" t="s">
        <v>65</v>
      </c>
      <c r="D222" s="90" t="s">
        <v>66</v>
      </c>
      <c r="E222" s="90" t="s">
        <v>67</v>
      </c>
      <c r="F222" s="90" t="s">
        <v>68</v>
      </c>
      <c r="G222" s="90" t="s">
        <v>69</v>
      </c>
      <c r="H222" s="90" t="s">
        <v>70</v>
      </c>
      <c r="I222" s="90" t="s">
        <v>71</v>
      </c>
      <c r="J222" s="90" t="s">
        <v>72</v>
      </c>
      <c r="K222" s="90" t="s">
        <v>73</v>
      </c>
      <c r="L222" s="90" t="s">
        <v>74</v>
      </c>
      <c r="M222" s="90" t="s">
        <v>75</v>
      </c>
      <c r="N222" s="90" t="s">
        <v>76</v>
      </c>
    </row>
    <row r="223" spans="1:14" ht="21.95" customHeight="1" x14ac:dyDescent="0.25">
      <c r="A223"/>
      <c r="B223" t="s">
        <v>41</v>
      </c>
      <c r="C223" s="95">
        <f>C177+C186+C196+C205+C214</f>
        <v>0</v>
      </c>
      <c r="D223" s="95">
        <f t="shared" ref="D223:N224" si="74">D177+D186+D196+D205+D214</f>
        <v>0</v>
      </c>
      <c r="E223" s="95">
        <f t="shared" si="74"/>
        <v>0</v>
      </c>
      <c r="F223" s="95">
        <f t="shared" si="74"/>
        <v>0</v>
      </c>
      <c r="G223" s="95">
        <f t="shared" si="74"/>
        <v>0</v>
      </c>
      <c r="H223" s="95">
        <f t="shared" si="74"/>
        <v>0</v>
      </c>
      <c r="I223" s="95">
        <f t="shared" si="74"/>
        <v>0</v>
      </c>
      <c r="J223" s="95">
        <f t="shared" si="74"/>
        <v>0</v>
      </c>
      <c r="K223" s="95">
        <f t="shared" si="74"/>
        <v>0</v>
      </c>
      <c r="L223" s="95">
        <f t="shared" si="74"/>
        <v>0</v>
      </c>
      <c r="M223" s="95">
        <f t="shared" si="74"/>
        <v>0</v>
      </c>
      <c r="N223" s="95">
        <f t="shared" si="74"/>
        <v>0</v>
      </c>
    </row>
    <row r="224" spans="1:14" ht="21.95" customHeight="1" x14ac:dyDescent="0.25">
      <c r="A224"/>
      <c r="B224" t="s">
        <v>42</v>
      </c>
      <c r="C224" s="95">
        <f>C178+C187+C197+C206+C215</f>
        <v>0</v>
      </c>
      <c r="D224" s="95">
        <f t="shared" si="74"/>
        <v>0</v>
      </c>
      <c r="E224" s="95">
        <f t="shared" si="74"/>
        <v>0</v>
      </c>
      <c r="F224" s="95">
        <f t="shared" si="74"/>
        <v>0</v>
      </c>
      <c r="G224" s="95">
        <f t="shared" si="74"/>
        <v>0</v>
      </c>
      <c r="H224" s="95">
        <f t="shared" si="74"/>
        <v>0</v>
      </c>
      <c r="I224" s="95">
        <f t="shared" si="74"/>
        <v>0</v>
      </c>
      <c r="J224" s="95">
        <f t="shared" si="74"/>
        <v>0</v>
      </c>
      <c r="K224" s="95">
        <f t="shared" si="74"/>
        <v>0</v>
      </c>
      <c r="L224" s="95">
        <f t="shared" si="74"/>
        <v>0</v>
      </c>
      <c r="M224" s="95">
        <f t="shared" si="74"/>
        <v>0</v>
      </c>
      <c r="N224" s="95">
        <f t="shared" si="74"/>
        <v>0</v>
      </c>
    </row>
    <row r="225" spans="1:28" ht="21.95" customHeight="1" x14ac:dyDescent="0.25">
      <c r="A225"/>
      <c r="B225" t="s">
        <v>43</v>
      </c>
      <c r="C225" s="95">
        <f>C179+C188</f>
        <v>0</v>
      </c>
      <c r="D225" s="95">
        <f t="shared" ref="D225:N225" si="75">D179+D188</f>
        <v>0</v>
      </c>
      <c r="E225" s="95">
        <f t="shared" si="75"/>
        <v>0</v>
      </c>
      <c r="F225" s="95">
        <f t="shared" si="75"/>
        <v>0</v>
      </c>
      <c r="G225" s="95">
        <f t="shared" si="75"/>
        <v>0</v>
      </c>
      <c r="H225" s="95">
        <f t="shared" si="75"/>
        <v>0</v>
      </c>
      <c r="I225" s="95">
        <f t="shared" si="75"/>
        <v>0</v>
      </c>
      <c r="J225" s="95">
        <f t="shared" si="75"/>
        <v>0</v>
      </c>
      <c r="K225" s="95">
        <f t="shared" si="75"/>
        <v>0</v>
      </c>
      <c r="L225" s="95">
        <f t="shared" si="75"/>
        <v>0</v>
      </c>
      <c r="M225" s="95">
        <f t="shared" si="75"/>
        <v>0</v>
      </c>
      <c r="N225" s="95">
        <f t="shared" si="75"/>
        <v>0</v>
      </c>
    </row>
    <row r="226" spans="1:28" ht="21.95" customHeight="1" x14ac:dyDescent="0.25">
      <c r="A226"/>
      <c r="B226" t="s">
        <v>45</v>
      </c>
      <c r="C226" s="95">
        <f>C198+C207+C216</f>
        <v>0</v>
      </c>
      <c r="D226" s="95">
        <f t="shared" ref="D226:N226" si="76">D198+D207+D216</f>
        <v>0</v>
      </c>
      <c r="E226" s="95">
        <f t="shared" si="76"/>
        <v>0</v>
      </c>
      <c r="F226" s="95">
        <f t="shared" si="76"/>
        <v>0</v>
      </c>
      <c r="G226" s="95">
        <f t="shared" si="76"/>
        <v>0</v>
      </c>
      <c r="H226" s="95">
        <f t="shared" si="76"/>
        <v>0</v>
      </c>
      <c r="I226" s="95">
        <f t="shared" si="76"/>
        <v>0</v>
      </c>
      <c r="J226" s="95">
        <f t="shared" si="76"/>
        <v>0</v>
      </c>
      <c r="K226" s="95">
        <f t="shared" si="76"/>
        <v>0</v>
      </c>
      <c r="L226" s="95">
        <f t="shared" si="76"/>
        <v>0</v>
      </c>
      <c r="M226" s="95">
        <f t="shared" si="76"/>
        <v>0</v>
      </c>
      <c r="N226" s="95">
        <f t="shared" si="76"/>
        <v>0</v>
      </c>
    </row>
    <row r="227" spans="1:28" ht="21.95" customHeight="1" x14ac:dyDescent="0.25">
      <c r="A227"/>
      <c r="B227" t="s">
        <v>44</v>
      </c>
      <c r="C227" s="95">
        <f>C192</f>
        <v>0</v>
      </c>
      <c r="D227" s="95">
        <f t="shared" ref="D227:N227" si="77">D192</f>
        <v>0</v>
      </c>
      <c r="E227" s="95">
        <f t="shared" si="77"/>
        <v>0</v>
      </c>
      <c r="F227" s="95">
        <f t="shared" si="77"/>
        <v>0</v>
      </c>
      <c r="G227" s="95">
        <f t="shared" si="77"/>
        <v>0</v>
      </c>
      <c r="H227" s="95">
        <f t="shared" si="77"/>
        <v>0</v>
      </c>
      <c r="I227" s="95">
        <f t="shared" si="77"/>
        <v>0</v>
      </c>
      <c r="J227" s="95">
        <f t="shared" si="77"/>
        <v>0</v>
      </c>
      <c r="K227" s="95">
        <f t="shared" si="77"/>
        <v>0</v>
      </c>
      <c r="L227" s="95">
        <f t="shared" si="77"/>
        <v>0</v>
      </c>
      <c r="M227" s="95">
        <f t="shared" si="77"/>
        <v>0</v>
      </c>
      <c r="N227" s="95">
        <f t="shared" si="77"/>
        <v>0</v>
      </c>
    </row>
    <row r="228" spans="1:28" ht="21.95" customHeight="1" x14ac:dyDescent="0.25">
      <c r="A228"/>
      <c r="B228" t="s">
        <v>124</v>
      </c>
      <c r="C228" s="95">
        <f>C180+C189+C199+C208+C217</f>
        <v>0</v>
      </c>
      <c r="D228" s="95">
        <f t="shared" ref="D228:N230" si="78">D180+D189+D199+D208+D217</f>
        <v>0</v>
      </c>
      <c r="E228" s="95">
        <f t="shared" si="78"/>
        <v>0</v>
      </c>
      <c r="F228" s="95">
        <f t="shared" si="78"/>
        <v>0</v>
      </c>
      <c r="G228" s="95">
        <f t="shared" si="78"/>
        <v>0</v>
      </c>
      <c r="H228" s="95">
        <f t="shared" si="78"/>
        <v>0</v>
      </c>
      <c r="I228" s="95">
        <f t="shared" si="78"/>
        <v>0</v>
      </c>
      <c r="J228" s="95">
        <f t="shared" si="78"/>
        <v>0</v>
      </c>
      <c r="K228" s="95">
        <f t="shared" si="78"/>
        <v>0</v>
      </c>
      <c r="L228" s="95">
        <f t="shared" si="78"/>
        <v>0</v>
      </c>
      <c r="M228" s="95">
        <f t="shared" si="78"/>
        <v>0</v>
      </c>
      <c r="N228" s="95">
        <f t="shared" si="78"/>
        <v>0</v>
      </c>
    </row>
    <row r="229" spans="1:28" ht="21.95" customHeight="1" x14ac:dyDescent="0.25">
      <c r="A229"/>
      <c r="B229" t="s">
        <v>38</v>
      </c>
      <c r="C229" s="95">
        <f>C181+C190+C200+C209+C218</f>
        <v>0</v>
      </c>
      <c r="D229" s="95">
        <f t="shared" si="78"/>
        <v>0</v>
      </c>
      <c r="E229" s="95">
        <f t="shared" si="78"/>
        <v>0</v>
      </c>
      <c r="F229" s="95">
        <f t="shared" si="78"/>
        <v>0</v>
      </c>
      <c r="G229" s="95">
        <f t="shared" si="78"/>
        <v>0</v>
      </c>
      <c r="H229" s="95">
        <f t="shared" si="78"/>
        <v>0</v>
      </c>
      <c r="I229" s="95">
        <f t="shared" si="78"/>
        <v>0</v>
      </c>
      <c r="J229" s="95">
        <f t="shared" si="78"/>
        <v>0</v>
      </c>
      <c r="K229" s="95">
        <f t="shared" si="78"/>
        <v>0</v>
      </c>
      <c r="L229" s="95">
        <f t="shared" si="78"/>
        <v>0</v>
      </c>
      <c r="M229" s="95">
        <f t="shared" si="78"/>
        <v>0</v>
      </c>
      <c r="N229" s="95">
        <f t="shared" si="78"/>
        <v>0</v>
      </c>
    </row>
    <row r="230" spans="1:28" ht="21.95" customHeight="1" x14ac:dyDescent="0.25">
      <c r="A230"/>
      <c r="B230" s="93" t="s">
        <v>39</v>
      </c>
      <c r="C230" s="96">
        <f>C182+C191+C201+C210+C219</f>
        <v>0</v>
      </c>
      <c r="D230" s="96">
        <f t="shared" si="78"/>
        <v>0</v>
      </c>
      <c r="E230" s="96">
        <f t="shared" si="78"/>
        <v>0</v>
      </c>
      <c r="F230" s="96">
        <f t="shared" si="78"/>
        <v>0</v>
      </c>
      <c r="G230" s="96">
        <f t="shared" si="78"/>
        <v>0</v>
      </c>
      <c r="H230" s="96">
        <f t="shared" si="78"/>
        <v>0</v>
      </c>
      <c r="I230" s="96">
        <f t="shared" si="78"/>
        <v>0</v>
      </c>
      <c r="J230" s="96">
        <f t="shared" si="78"/>
        <v>0</v>
      </c>
      <c r="K230" s="96">
        <f t="shared" si="78"/>
        <v>0</v>
      </c>
      <c r="L230" s="96">
        <f t="shared" si="78"/>
        <v>0</v>
      </c>
      <c r="M230" s="96">
        <f t="shared" si="78"/>
        <v>0</v>
      </c>
      <c r="N230" s="96">
        <f t="shared" si="78"/>
        <v>0</v>
      </c>
    </row>
    <row r="231" spans="1:28" ht="21.95" customHeight="1" x14ac:dyDescent="0.25">
      <c r="A231"/>
      <c r="B231" s="107" t="s">
        <v>78</v>
      </c>
      <c r="C231" s="108">
        <f>SUM(C223:C230)</f>
        <v>0</v>
      </c>
      <c r="D231" s="108">
        <f t="shared" ref="D231:N231" si="79">SUM(D223:D230)</f>
        <v>0</v>
      </c>
      <c r="E231" s="108">
        <f t="shared" si="79"/>
        <v>0</v>
      </c>
      <c r="F231" s="108">
        <f t="shared" si="79"/>
        <v>0</v>
      </c>
      <c r="G231" s="108">
        <f t="shared" si="79"/>
        <v>0</v>
      </c>
      <c r="H231" s="108">
        <f t="shared" si="79"/>
        <v>0</v>
      </c>
      <c r="I231" s="108">
        <f t="shared" si="79"/>
        <v>0</v>
      </c>
      <c r="J231" s="108">
        <f t="shared" si="79"/>
        <v>0</v>
      </c>
      <c r="K231" s="108">
        <f t="shared" si="79"/>
        <v>0</v>
      </c>
      <c r="L231" s="108">
        <f t="shared" si="79"/>
        <v>0</v>
      </c>
      <c r="M231" s="108">
        <f t="shared" si="79"/>
        <v>0</v>
      </c>
      <c r="N231" s="108">
        <f t="shared" si="79"/>
        <v>0</v>
      </c>
    </row>
    <row r="232" spans="1:28" ht="21.95" customHeight="1" x14ac:dyDescent="0.25">
      <c r="A232"/>
      <c r="B232"/>
      <c r="C232"/>
      <c r="D232"/>
      <c r="E232"/>
      <c r="F232"/>
      <c r="G232"/>
      <c r="H232"/>
      <c r="I232"/>
      <c r="J232"/>
      <c r="K232"/>
      <c r="L232"/>
      <c r="M232"/>
      <c r="N232"/>
    </row>
    <row r="233" spans="1:28" ht="21.95" customHeight="1" x14ac:dyDescent="0.25">
      <c r="A233"/>
      <c r="B233" s="107" t="s">
        <v>145</v>
      </c>
      <c r="C233" s="108">
        <f>C231-C229-C228-C230</f>
        <v>0</v>
      </c>
      <c r="D233" s="108">
        <f t="shared" ref="D233:N233" si="80">D231-D229-D228-D230</f>
        <v>0</v>
      </c>
      <c r="E233" s="108">
        <f t="shared" si="80"/>
        <v>0</v>
      </c>
      <c r="F233" s="108">
        <f t="shared" si="80"/>
        <v>0</v>
      </c>
      <c r="G233" s="108">
        <f t="shared" si="80"/>
        <v>0</v>
      </c>
      <c r="H233" s="108">
        <f t="shared" si="80"/>
        <v>0</v>
      </c>
      <c r="I233" s="108">
        <f t="shared" si="80"/>
        <v>0</v>
      </c>
      <c r="J233" s="108">
        <f t="shared" si="80"/>
        <v>0</v>
      </c>
      <c r="K233" s="108">
        <f t="shared" si="80"/>
        <v>0</v>
      </c>
      <c r="L233" s="108">
        <f t="shared" si="80"/>
        <v>0</v>
      </c>
      <c r="M233" s="108">
        <f t="shared" si="80"/>
        <v>0</v>
      </c>
      <c r="N233" s="108">
        <f t="shared" si="80"/>
        <v>0</v>
      </c>
    </row>
    <row r="235" spans="1:28" ht="21.95" customHeight="1" x14ac:dyDescent="0.25">
      <c r="A235" s="11"/>
      <c r="B235" s="11"/>
      <c r="C235" s="564">
        <f>C93</f>
        <v>-2.9700000000000001E-2</v>
      </c>
      <c r="D235" s="564">
        <f t="shared" ref="D235:N235" si="81">D93</f>
        <v>-2.9700000000000001E-2</v>
      </c>
      <c r="E235" s="564">
        <f t="shared" si="81"/>
        <v>-2.9700000000000001E-2</v>
      </c>
      <c r="F235" s="564">
        <f t="shared" si="81"/>
        <v>-2.9700000000000001E-2</v>
      </c>
      <c r="G235" s="564">
        <f t="shared" si="81"/>
        <v>-2.9700000000000001E-2</v>
      </c>
      <c r="H235" s="564">
        <f t="shared" si="81"/>
        <v>-2.9700000000000001E-2</v>
      </c>
      <c r="I235" s="564">
        <f t="shared" si="81"/>
        <v>-2.9700000000000001E-2</v>
      </c>
      <c r="J235" s="564">
        <f t="shared" si="81"/>
        <v>-2.9700000000000001E-2</v>
      </c>
      <c r="K235" s="564">
        <f t="shared" si="81"/>
        <v>-2.9700000000000001E-2</v>
      </c>
      <c r="L235" s="564">
        <f t="shared" si="81"/>
        <v>-2.9700000000000001E-2</v>
      </c>
      <c r="M235" s="564">
        <f t="shared" si="81"/>
        <v>-2.9700000000000001E-2</v>
      </c>
      <c r="N235" s="564">
        <f t="shared" si="81"/>
        <v>-2.9700000000000001E-2</v>
      </c>
      <c r="O235" s="11"/>
      <c r="P235" s="11"/>
      <c r="Q235" s="11"/>
      <c r="R235" s="11"/>
      <c r="S235" s="11"/>
      <c r="T235" s="11"/>
      <c r="U235" s="11"/>
      <c r="V235" s="11"/>
      <c r="W235" s="11"/>
      <c r="X235" s="11"/>
      <c r="Y235" s="11"/>
      <c r="Z235" s="11"/>
      <c r="AA235" s="11"/>
      <c r="AB235" s="11"/>
    </row>
    <row r="236" spans="1:28" ht="21.95" customHeight="1" x14ac:dyDescent="0.25">
      <c r="A236" s="11"/>
      <c r="B236" s="11" t="s">
        <v>339</v>
      </c>
      <c r="C236" s="565">
        <v>0.14925369999999999</v>
      </c>
      <c r="D236" s="11"/>
      <c r="E236" s="11"/>
      <c r="F236" s="11"/>
      <c r="G236" s="11"/>
      <c r="H236" s="11"/>
      <c r="I236" s="11"/>
      <c r="J236" s="11"/>
      <c r="K236" s="11"/>
      <c r="L236" s="11"/>
      <c r="M236" s="11"/>
      <c r="N236" s="11"/>
      <c r="O236" s="11"/>
      <c r="P236" s="11"/>
      <c r="Q236" s="11"/>
      <c r="R236" s="11"/>
      <c r="S236" s="11"/>
      <c r="T236" s="11"/>
      <c r="U236" s="11"/>
      <c r="V236" s="11"/>
      <c r="W236" s="11"/>
      <c r="X236" s="11"/>
      <c r="Y236" s="11"/>
      <c r="Z236" s="11"/>
      <c r="AA236" s="11"/>
      <c r="AB236" s="11"/>
    </row>
    <row r="237" spans="1:28" ht="21.95" customHeight="1" x14ac:dyDescent="0.25">
      <c r="A237" s="11"/>
      <c r="B237" s="11"/>
      <c r="C237" s="11"/>
      <c r="D237" s="11"/>
      <c r="E237" s="11"/>
      <c r="F237" s="11"/>
      <c r="G237" s="11"/>
      <c r="H237" s="11"/>
      <c r="I237" s="11"/>
      <c r="J237" s="11"/>
      <c r="K237" s="11"/>
      <c r="L237" s="11"/>
      <c r="M237" s="11"/>
      <c r="N237" s="11"/>
      <c r="O237" s="11"/>
      <c r="P237" s="11"/>
      <c r="Q237" s="11"/>
      <c r="R237" s="11"/>
      <c r="S237" s="11"/>
      <c r="T237" s="11"/>
      <c r="U237" s="11"/>
      <c r="V237" s="11"/>
      <c r="W237" s="11"/>
      <c r="X237" s="11"/>
      <c r="Y237" s="11"/>
      <c r="Z237" s="11"/>
      <c r="AA237" s="11"/>
      <c r="AB237" s="11"/>
    </row>
    <row r="238" spans="1:28" ht="21.95" customHeight="1" x14ac:dyDescent="0.25">
      <c r="A238" s="11"/>
      <c r="B238" s="11"/>
      <c r="C238" s="11"/>
      <c r="D238" s="11"/>
      <c r="E238" s="11"/>
      <c r="F238" s="11"/>
      <c r="G238" s="11"/>
      <c r="H238" s="11"/>
      <c r="I238" s="11"/>
      <c r="J238" s="11"/>
      <c r="K238" s="11"/>
      <c r="L238" s="11"/>
      <c r="M238" s="11"/>
      <c r="N238" s="11"/>
      <c r="O238" s="11"/>
      <c r="P238" s="11"/>
      <c r="Q238" s="11"/>
      <c r="R238" s="11"/>
      <c r="S238" s="11"/>
      <c r="T238" s="11"/>
      <c r="U238" s="11"/>
      <c r="V238" s="11"/>
      <c r="W238" s="11"/>
      <c r="X238" s="11"/>
      <c r="Y238" s="11"/>
      <c r="Z238" s="11"/>
      <c r="AA238" s="11"/>
      <c r="AB238" s="11"/>
    </row>
    <row r="239" spans="1:28" ht="21.95" customHeight="1" x14ac:dyDescent="0.25">
      <c r="A239" s="566">
        <v>4.1799999999999997E-2</v>
      </c>
      <c r="B239" s="11" t="s">
        <v>100</v>
      </c>
      <c r="C239" s="566">
        <f>IF(C$235&gt;$C$236,(C$235-5%)*$A239,0)</f>
        <v>0</v>
      </c>
      <c r="D239" s="566">
        <f t="shared" ref="D239:N244" si="82">IF(D$235&gt;$C$236,(D$235-5%)*$A239,0)</f>
        <v>0</v>
      </c>
      <c r="E239" s="566">
        <f t="shared" si="82"/>
        <v>0</v>
      </c>
      <c r="F239" s="566">
        <f t="shared" si="82"/>
        <v>0</v>
      </c>
      <c r="G239" s="566">
        <f t="shared" si="82"/>
        <v>0</v>
      </c>
      <c r="H239" s="566">
        <f t="shared" si="82"/>
        <v>0</v>
      </c>
      <c r="I239" s="566">
        <f t="shared" si="82"/>
        <v>0</v>
      </c>
      <c r="J239" s="566">
        <f t="shared" si="82"/>
        <v>0</v>
      </c>
      <c r="K239" s="566">
        <f t="shared" si="82"/>
        <v>0</v>
      </c>
      <c r="L239" s="566">
        <f t="shared" si="82"/>
        <v>0</v>
      </c>
      <c r="M239" s="566">
        <f>IF(M$235&gt;$C$236,(M$235-5%)*$A239,0)</f>
        <v>0</v>
      </c>
      <c r="N239" s="566">
        <f t="shared" si="82"/>
        <v>0</v>
      </c>
      <c r="O239" s="11"/>
      <c r="P239" s="11"/>
      <c r="Q239" s="11"/>
      <c r="R239" s="11"/>
      <c r="S239" s="11"/>
      <c r="T239" s="11"/>
      <c r="U239" s="11"/>
      <c r="V239" s="11"/>
      <c r="W239" s="11"/>
      <c r="X239" s="11"/>
      <c r="Y239" s="11"/>
      <c r="Z239" s="11"/>
      <c r="AA239" s="11"/>
      <c r="AB239" s="11"/>
    </row>
    <row r="240" spans="1:28" ht="21.95" customHeight="1" x14ac:dyDescent="0.25">
      <c r="A240" s="566">
        <v>0.1928</v>
      </c>
      <c r="B240" s="11" t="s">
        <v>101</v>
      </c>
      <c r="C240" s="566">
        <f t="shared" ref="C240:C244" si="83">IF(C$235&gt;$C$236,(C$235-5%)*$A240,0)</f>
        <v>0</v>
      </c>
      <c r="D240" s="566">
        <f t="shared" si="82"/>
        <v>0</v>
      </c>
      <c r="E240" s="566">
        <f t="shared" si="82"/>
        <v>0</v>
      </c>
      <c r="F240" s="566">
        <f t="shared" si="82"/>
        <v>0</v>
      </c>
      <c r="G240" s="566">
        <f t="shared" si="82"/>
        <v>0</v>
      </c>
      <c r="H240" s="566">
        <f t="shared" si="82"/>
        <v>0</v>
      </c>
      <c r="I240" s="566">
        <f t="shared" si="82"/>
        <v>0</v>
      </c>
      <c r="J240" s="566">
        <f t="shared" si="82"/>
        <v>0</v>
      </c>
      <c r="K240" s="566">
        <f t="shared" si="82"/>
        <v>0</v>
      </c>
      <c r="L240" s="566">
        <f t="shared" si="82"/>
        <v>0</v>
      </c>
      <c r="M240" s="566">
        <f t="shared" si="82"/>
        <v>0</v>
      </c>
      <c r="N240" s="566">
        <f t="shared" si="82"/>
        <v>0</v>
      </c>
      <c r="O240" s="11"/>
      <c r="P240" s="11"/>
      <c r="Q240" s="11"/>
      <c r="R240" s="11"/>
      <c r="S240" s="11"/>
      <c r="T240" s="11"/>
      <c r="U240" s="11"/>
      <c r="V240" s="11"/>
      <c r="W240" s="11"/>
      <c r="X240" s="11"/>
      <c r="Y240" s="11"/>
      <c r="Z240" s="11"/>
      <c r="AA240" s="11"/>
      <c r="AB240" s="11"/>
    </row>
    <row r="241" spans="1:28" ht="21.95" customHeight="1" x14ac:dyDescent="0.25">
      <c r="A241" s="566">
        <v>0.05</v>
      </c>
      <c r="B241" s="11" t="s">
        <v>45</v>
      </c>
      <c r="C241" s="566">
        <v>0.05</v>
      </c>
      <c r="D241" s="566">
        <v>0.05</v>
      </c>
      <c r="E241" s="566">
        <v>0.05</v>
      </c>
      <c r="F241" s="566">
        <v>0.05</v>
      </c>
      <c r="G241" s="566">
        <v>0.05</v>
      </c>
      <c r="H241" s="566">
        <v>0.05</v>
      </c>
      <c r="I241" s="566">
        <v>0.05</v>
      </c>
      <c r="J241" s="566">
        <v>0.05</v>
      </c>
      <c r="K241" s="566">
        <v>0.05</v>
      </c>
      <c r="L241" s="566">
        <v>0.05</v>
      </c>
      <c r="M241" s="566">
        <v>0.05</v>
      </c>
      <c r="N241" s="566">
        <v>0.05</v>
      </c>
      <c r="O241" s="11"/>
      <c r="P241" s="11"/>
      <c r="Q241" s="11"/>
      <c r="R241" s="11"/>
      <c r="S241" s="11"/>
      <c r="T241" s="11"/>
      <c r="U241" s="11"/>
      <c r="V241" s="11"/>
      <c r="W241" s="11"/>
      <c r="X241" s="11"/>
      <c r="Y241" s="11"/>
      <c r="Z241" s="11"/>
      <c r="AA241" s="11"/>
      <c r="AB241" s="11"/>
    </row>
    <row r="242" spans="1:28" ht="21.95" customHeight="1" x14ac:dyDescent="0.25">
      <c r="A242" s="566">
        <v>0.65259999999999996</v>
      </c>
      <c r="B242" s="11" t="s">
        <v>124</v>
      </c>
      <c r="C242" s="566">
        <f t="shared" si="83"/>
        <v>0</v>
      </c>
      <c r="D242" s="566">
        <f t="shared" si="82"/>
        <v>0</v>
      </c>
      <c r="E242" s="566">
        <f t="shared" si="82"/>
        <v>0</v>
      </c>
      <c r="F242" s="566">
        <f t="shared" si="82"/>
        <v>0</v>
      </c>
      <c r="G242" s="566">
        <f t="shared" si="82"/>
        <v>0</v>
      </c>
      <c r="H242" s="566">
        <f t="shared" si="82"/>
        <v>0</v>
      </c>
      <c r="I242" s="566">
        <f t="shared" si="82"/>
        <v>0</v>
      </c>
      <c r="J242" s="566">
        <f t="shared" si="82"/>
        <v>0</v>
      </c>
      <c r="K242" s="566">
        <f t="shared" si="82"/>
        <v>0</v>
      </c>
      <c r="L242" s="566">
        <f t="shared" si="82"/>
        <v>0</v>
      </c>
      <c r="M242" s="566">
        <f t="shared" si="82"/>
        <v>0</v>
      </c>
      <c r="N242" s="566">
        <f t="shared" si="82"/>
        <v>0</v>
      </c>
      <c r="O242" s="11"/>
      <c r="P242" s="11"/>
      <c r="Q242" s="11"/>
      <c r="R242" s="11"/>
      <c r="S242" s="11"/>
      <c r="T242" s="11"/>
      <c r="U242" s="11"/>
      <c r="V242" s="11"/>
      <c r="W242" s="11"/>
      <c r="X242" s="11"/>
      <c r="Y242" s="11"/>
      <c r="Z242" s="11"/>
      <c r="AA242" s="11"/>
      <c r="AB242" s="11"/>
    </row>
    <row r="243" spans="1:28" ht="21.95" customHeight="1" x14ac:dyDescent="0.25">
      <c r="A243" s="566">
        <v>5.2600000000000001E-2</v>
      </c>
      <c r="B243" s="11" t="s">
        <v>38</v>
      </c>
      <c r="C243" s="566">
        <f t="shared" si="83"/>
        <v>0</v>
      </c>
      <c r="D243" s="566">
        <f t="shared" si="82"/>
        <v>0</v>
      </c>
      <c r="E243" s="566">
        <f t="shared" si="82"/>
        <v>0</v>
      </c>
      <c r="F243" s="566">
        <f t="shared" si="82"/>
        <v>0</v>
      </c>
      <c r="G243" s="566">
        <f t="shared" si="82"/>
        <v>0</v>
      </c>
      <c r="H243" s="566">
        <f t="shared" si="82"/>
        <v>0</v>
      </c>
      <c r="I243" s="566">
        <f t="shared" si="82"/>
        <v>0</v>
      </c>
      <c r="J243" s="566">
        <f t="shared" si="82"/>
        <v>0</v>
      </c>
      <c r="K243" s="566">
        <f t="shared" si="82"/>
        <v>0</v>
      </c>
      <c r="L243" s="566">
        <f t="shared" si="82"/>
        <v>0</v>
      </c>
      <c r="M243" s="566">
        <f t="shared" si="82"/>
        <v>0</v>
      </c>
      <c r="N243" s="566">
        <f t="shared" si="82"/>
        <v>0</v>
      </c>
      <c r="O243" s="11"/>
      <c r="P243" s="11"/>
      <c r="Q243" s="11"/>
      <c r="R243" s="11"/>
      <c r="S243" s="11"/>
      <c r="T243" s="11"/>
      <c r="U243" s="11"/>
      <c r="V243" s="11"/>
      <c r="W243" s="11"/>
      <c r="X243" s="11"/>
      <c r="Y243" s="11"/>
      <c r="Z243" s="11"/>
      <c r="AA243" s="11"/>
      <c r="AB243" s="11"/>
    </row>
    <row r="244" spans="1:28" ht="21.95" customHeight="1" x14ac:dyDescent="0.25">
      <c r="A244" s="566">
        <v>6.0199999999999997E-2</v>
      </c>
      <c r="B244" s="11" t="s">
        <v>340</v>
      </c>
      <c r="C244" s="566">
        <f t="shared" si="83"/>
        <v>0</v>
      </c>
      <c r="D244" s="566">
        <f t="shared" si="82"/>
        <v>0</v>
      </c>
      <c r="E244" s="566">
        <f t="shared" si="82"/>
        <v>0</v>
      </c>
      <c r="F244" s="566">
        <f t="shared" si="82"/>
        <v>0</v>
      </c>
      <c r="G244" s="566">
        <f t="shared" si="82"/>
        <v>0</v>
      </c>
      <c r="H244" s="566">
        <f t="shared" si="82"/>
        <v>0</v>
      </c>
      <c r="I244" s="566">
        <f t="shared" si="82"/>
        <v>0</v>
      </c>
      <c r="J244" s="566">
        <f t="shared" si="82"/>
        <v>0</v>
      </c>
      <c r="K244" s="566">
        <f t="shared" si="82"/>
        <v>0</v>
      </c>
      <c r="L244" s="566">
        <f t="shared" si="82"/>
        <v>0</v>
      </c>
      <c r="M244" s="566">
        <f t="shared" si="82"/>
        <v>0</v>
      </c>
      <c r="N244" s="566">
        <f t="shared" si="82"/>
        <v>0</v>
      </c>
      <c r="O244" s="11"/>
      <c r="P244" s="11"/>
      <c r="Q244" s="11"/>
      <c r="R244" s="11"/>
      <c r="S244" s="11"/>
      <c r="T244" s="11"/>
      <c r="U244" s="11"/>
      <c r="V244" s="11"/>
      <c r="W244" s="11"/>
      <c r="X244" s="11"/>
      <c r="Y244" s="11"/>
      <c r="Z244" s="11"/>
      <c r="AA244" s="11"/>
      <c r="AB244" s="11"/>
    </row>
    <row r="245" spans="1:28" ht="21.95" customHeight="1" x14ac:dyDescent="0.25">
      <c r="A245" s="11"/>
      <c r="B245" s="567" t="s">
        <v>83</v>
      </c>
      <c r="C245" s="564">
        <f>SUM(C239:C244)</f>
        <v>0.05</v>
      </c>
      <c r="D245" s="564">
        <f t="shared" ref="D245:N245" si="84">SUM(D239:D244)</f>
        <v>0.05</v>
      </c>
      <c r="E245" s="564">
        <f t="shared" si="84"/>
        <v>0.05</v>
      </c>
      <c r="F245" s="564">
        <f t="shared" si="84"/>
        <v>0.05</v>
      </c>
      <c r="G245" s="564">
        <f t="shared" si="84"/>
        <v>0.05</v>
      </c>
      <c r="H245" s="564">
        <f t="shared" si="84"/>
        <v>0.05</v>
      </c>
      <c r="I245" s="564">
        <f t="shared" si="84"/>
        <v>0.05</v>
      </c>
      <c r="J245" s="564">
        <f t="shared" si="84"/>
        <v>0.05</v>
      </c>
      <c r="K245" s="564">
        <f t="shared" si="84"/>
        <v>0.05</v>
      </c>
      <c r="L245" s="564">
        <f t="shared" si="84"/>
        <v>0.05</v>
      </c>
      <c r="M245" s="564">
        <f t="shared" si="84"/>
        <v>0.05</v>
      </c>
      <c r="N245" s="564">
        <f t="shared" si="84"/>
        <v>0.05</v>
      </c>
      <c r="O245" s="11"/>
      <c r="P245" s="11"/>
      <c r="Q245" s="11"/>
      <c r="R245" s="11"/>
      <c r="S245" s="11"/>
      <c r="T245" s="11"/>
      <c r="U245" s="11"/>
      <c r="V245" s="11"/>
      <c r="W245" s="11"/>
      <c r="X245" s="11"/>
      <c r="Y245" s="11"/>
      <c r="Z245" s="11"/>
      <c r="AA245" s="11"/>
      <c r="AB245" s="11"/>
    </row>
    <row r="246" spans="1:28" ht="21.95" customHeight="1" x14ac:dyDescent="0.25">
      <c r="A246" s="11"/>
      <c r="B246" s="11"/>
      <c r="C246" s="11"/>
      <c r="D246" s="11"/>
      <c r="E246" s="11"/>
      <c r="F246" s="11"/>
      <c r="G246" s="11"/>
      <c r="H246" s="11"/>
      <c r="I246" s="11"/>
      <c r="J246" s="11"/>
      <c r="K246" s="11"/>
      <c r="L246" s="11"/>
      <c r="M246" s="11"/>
      <c r="N246" s="11"/>
      <c r="O246" s="11"/>
      <c r="P246" s="11"/>
      <c r="Q246" s="11"/>
      <c r="R246" s="11"/>
      <c r="S246" s="11"/>
      <c r="T246" s="11"/>
      <c r="U246" s="11"/>
      <c r="V246" s="11"/>
      <c r="W246" s="11"/>
      <c r="X246" s="11"/>
      <c r="Y246" s="11"/>
      <c r="Z246" s="11"/>
      <c r="AA246" s="11"/>
      <c r="AB246" s="11"/>
    </row>
    <row r="247" spans="1:28" ht="21.95" customHeight="1" x14ac:dyDescent="0.25">
      <c r="A247" s="11"/>
      <c r="B247" s="11"/>
      <c r="C247" s="11"/>
      <c r="D247" s="11"/>
      <c r="E247" s="11"/>
      <c r="F247" s="11"/>
      <c r="G247" s="11"/>
      <c r="H247" s="11"/>
      <c r="I247" s="11"/>
      <c r="J247" s="11"/>
      <c r="K247" s="11"/>
      <c r="L247" s="11"/>
      <c r="M247" s="11"/>
      <c r="N247" s="11"/>
      <c r="O247" s="11"/>
      <c r="P247" s="11"/>
      <c r="Q247" s="11"/>
      <c r="R247" s="11"/>
      <c r="S247" s="11"/>
      <c r="T247" s="11"/>
      <c r="U247" s="11"/>
      <c r="V247" s="11"/>
      <c r="W247" s="11"/>
      <c r="X247" s="11"/>
      <c r="Y247" s="11"/>
      <c r="Z247" s="11"/>
      <c r="AA247" s="11"/>
      <c r="AB247" s="11"/>
    </row>
    <row r="248" spans="1:28" ht="21.95" customHeight="1" x14ac:dyDescent="0.25">
      <c r="A248" s="11"/>
      <c r="B248" s="568" t="s">
        <v>331</v>
      </c>
      <c r="C248" s="569">
        <f>C63</f>
        <v>0</v>
      </c>
      <c r="D248" s="569">
        <f t="shared" ref="D248:N248" si="85">D63</f>
        <v>0</v>
      </c>
      <c r="E248" s="569">
        <f t="shared" si="85"/>
        <v>0</v>
      </c>
      <c r="F248" s="569">
        <f t="shared" si="85"/>
        <v>0</v>
      </c>
      <c r="G248" s="569">
        <f t="shared" si="85"/>
        <v>0</v>
      </c>
      <c r="H248" s="569">
        <f t="shared" si="85"/>
        <v>0</v>
      </c>
      <c r="I248" s="569">
        <f t="shared" si="85"/>
        <v>0</v>
      </c>
      <c r="J248" s="569">
        <f t="shared" si="85"/>
        <v>0</v>
      </c>
      <c r="K248" s="569">
        <f t="shared" si="85"/>
        <v>0</v>
      </c>
      <c r="L248" s="569">
        <f t="shared" si="85"/>
        <v>0</v>
      </c>
      <c r="M248" s="569">
        <f t="shared" si="85"/>
        <v>0</v>
      </c>
      <c r="N248" s="569">
        <f t="shared" si="85"/>
        <v>0</v>
      </c>
      <c r="O248" s="11"/>
      <c r="P248" s="11"/>
      <c r="Q248" s="11"/>
      <c r="R248" s="11"/>
      <c r="S248" s="11"/>
      <c r="T248" s="11"/>
      <c r="U248" s="11"/>
      <c r="V248" s="11"/>
      <c r="W248" s="11"/>
      <c r="X248" s="11"/>
      <c r="Y248" s="11"/>
      <c r="Z248" s="11"/>
      <c r="AA248" s="11"/>
      <c r="AB248" s="11"/>
    </row>
    <row r="249" spans="1:28" ht="21.95" customHeight="1" x14ac:dyDescent="0.25">
      <c r="A249" s="11"/>
      <c r="B249" s="11"/>
      <c r="C249" s="11"/>
      <c r="D249" s="11"/>
      <c r="E249" s="11"/>
      <c r="F249" s="11"/>
      <c r="G249" s="11"/>
      <c r="H249" s="11"/>
      <c r="I249" s="11"/>
      <c r="J249" s="11"/>
      <c r="K249" s="11"/>
      <c r="L249" s="11"/>
      <c r="M249" s="11"/>
      <c r="N249" s="11"/>
      <c r="O249" s="11"/>
      <c r="P249" s="11"/>
      <c r="Q249" s="11"/>
      <c r="R249" s="11"/>
      <c r="S249" s="11"/>
      <c r="T249" s="11"/>
      <c r="U249" s="11"/>
      <c r="V249" s="11"/>
      <c r="W249" s="11"/>
      <c r="X249" s="11"/>
      <c r="Y249" s="11"/>
      <c r="Z249" s="11"/>
      <c r="AA249" s="11"/>
      <c r="AB249" s="11"/>
    </row>
    <row r="250" spans="1:28" ht="21.95" customHeight="1" x14ac:dyDescent="0.25">
      <c r="A250" s="11"/>
      <c r="B250" s="11" t="s">
        <v>100</v>
      </c>
      <c r="C250" s="50">
        <f>IFERROR(C$248*C239,0)</f>
        <v>0</v>
      </c>
      <c r="D250" s="50">
        <f t="shared" ref="C250:N255" si="86">IFERROR(D$248*D239,0)</f>
        <v>0</v>
      </c>
      <c r="E250" s="50">
        <f t="shared" si="86"/>
        <v>0</v>
      </c>
      <c r="F250" s="50">
        <f t="shared" si="86"/>
        <v>0</v>
      </c>
      <c r="G250" s="50">
        <f t="shared" si="86"/>
        <v>0</v>
      </c>
      <c r="H250" s="50">
        <f t="shared" si="86"/>
        <v>0</v>
      </c>
      <c r="I250" s="50">
        <f t="shared" si="86"/>
        <v>0</v>
      </c>
      <c r="J250" s="50">
        <f t="shared" si="86"/>
        <v>0</v>
      </c>
      <c r="K250" s="50">
        <f t="shared" si="86"/>
        <v>0</v>
      </c>
      <c r="L250" s="50">
        <f t="shared" si="86"/>
        <v>0</v>
      </c>
      <c r="M250" s="50">
        <f>IFERROR(M$248*M239,0)</f>
        <v>0</v>
      </c>
      <c r="N250" s="50">
        <f t="shared" si="86"/>
        <v>0</v>
      </c>
      <c r="O250" s="11"/>
      <c r="P250" s="11"/>
      <c r="Q250" s="11"/>
      <c r="R250" s="11"/>
      <c r="S250" s="11"/>
      <c r="T250" s="11"/>
      <c r="U250" s="11"/>
      <c r="V250" s="11"/>
      <c r="W250" s="11"/>
      <c r="X250" s="11"/>
      <c r="Y250" s="11"/>
      <c r="Z250" s="11"/>
      <c r="AA250" s="11"/>
      <c r="AB250" s="11"/>
    </row>
    <row r="251" spans="1:28" ht="21.95" customHeight="1" x14ac:dyDescent="0.25">
      <c r="A251" s="11"/>
      <c r="B251" s="11" t="s">
        <v>101</v>
      </c>
      <c r="C251" s="50">
        <f>IFERROR(C$248*C240,0)</f>
        <v>0</v>
      </c>
      <c r="D251" s="50">
        <f t="shared" si="86"/>
        <v>0</v>
      </c>
      <c r="E251" s="50">
        <f t="shared" si="86"/>
        <v>0</v>
      </c>
      <c r="F251" s="50">
        <f t="shared" si="86"/>
        <v>0</v>
      </c>
      <c r="G251" s="50">
        <f t="shared" si="86"/>
        <v>0</v>
      </c>
      <c r="H251" s="50">
        <f t="shared" si="86"/>
        <v>0</v>
      </c>
      <c r="I251" s="50">
        <f t="shared" si="86"/>
        <v>0</v>
      </c>
      <c r="J251" s="50">
        <f t="shared" si="86"/>
        <v>0</v>
      </c>
      <c r="K251" s="50">
        <f t="shared" si="86"/>
        <v>0</v>
      </c>
      <c r="L251" s="50">
        <f t="shared" si="86"/>
        <v>0</v>
      </c>
      <c r="M251" s="50">
        <f t="shared" si="86"/>
        <v>0</v>
      </c>
      <c r="N251" s="50">
        <f t="shared" si="86"/>
        <v>0</v>
      </c>
      <c r="O251" s="11"/>
      <c r="P251" s="11"/>
      <c r="Q251" s="11"/>
      <c r="R251" s="11"/>
      <c r="S251" s="11"/>
      <c r="T251" s="11"/>
      <c r="U251" s="11"/>
      <c r="V251" s="11"/>
      <c r="W251" s="11"/>
      <c r="X251" s="11"/>
      <c r="Y251" s="11"/>
      <c r="Z251" s="11"/>
      <c r="AA251" s="11"/>
      <c r="AB251" s="11"/>
    </row>
    <row r="252" spans="1:28" ht="21.95" customHeight="1" x14ac:dyDescent="0.25">
      <c r="A252" s="11"/>
      <c r="B252" s="11" t="s">
        <v>45</v>
      </c>
      <c r="C252" s="50">
        <f t="shared" si="86"/>
        <v>0</v>
      </c>
      <c r="D252" s="50">
        <f>IFERROR(D$248*D241,0)</f>
        <v>0</v>
      </c>
      <c r="E252" s="50">
        <f t="shared" si="86"/>
        <v>0</v>
      </c>
      <c r="F252" s="50">
        <f t="shared" si="86"/>
        <v>0</v>
      </c>
      <c r="G252" s="50">
        <f t="shared" si="86"/>
        <v>0</v>
      </c>
      <c r="H252" s="50">
        <f t="shared" si="86"/>
        <v>0</v>
      </c>
      <c r="I252" s="50">
        <f t="shared" si="86"/>
        <v>0</v>
      </c>
      <c r="J252" s="50">
        <f t="shared" si="86"/>
        <v>0</v>
      </c>
      <c r="K252" s="50">
        <f t="shared" si="86"/>
        <v>0</v>
      </c>
      <c r="L252" s="50">
        <f t="shared" si="86"/>
        <v>0</v>
      </c>
      <c r="M252" s="50">
        <f t="shared" si="86"/>
        <v>0</v>
      </c>
      <c r="N252" s="50">
        <f t="shared" si="86"/>
        <v>0</v>
      </c>
      <c r="O252" s="11"/>
      <c r="P252" s="11"/>
      <c r="Q252" s="11"/>
      <c r="R252" s="11"/>
      <c r="S252" s="11"/>
      <c r="T252" s="11"/>
      <c r="U252" s="11"/>
      <c r="V252" s="11"/>
      <c r="W252" s="11"/>
      <c r="X252" s="11"/>
      <c r="Y252" s="11"/>
      <c r="Z252" s="11"/>
      <c r="AA252" s="11"/>
      <c r="AB252" s="11"/>
    </row>
    <row r="253" spans="1:28" ht="21.95" customHeight="1" x14ac:dyDescent="0.25">
      <c r="A253" s="11"/>
      <c r="B253" s="11" t="s">
        <v>124</v>
      </c>
      <c r="C253" s="50">
        <f t="shared" si="86"/>
        <v>0</v>
      </c>
      <c r="D253" s="50">
        <f t="shared" si="86"/>
        <v>0</v>
      </c>
      <c r="E253" s="50">
        <f t="shared" si="86"/>
        <v>0</v>
      </c>
      <c r="F253" s="50">
        <f t="shared" si="86"/>
        <v>0</v>
      </c>
      <c r="G253" s="50">
        <f t="shared" si="86"/>
        <v>0</v>
      </c>
      <c r="H253" s="50">
        <f t="shared" si="86"/>
        <v>0</v>
      </c>
      <c r="I253" s="50">
        <f t="shared" si="86"/>
        <v>0</v>
      </c>
      <c r="J253" s="50">
        <f t="shared" si="86"/>
        <v>0</v>
      </c>
      <c r="K253" s="50">
        <f t="shared" si="86"/>
        <v>0</v>
      </c>
      <c r="L253" s="50">
        <f t="shared" si="86"/>
        <v>0</v>
      </c>
      <c r="M253" s="50">
        <f t="shared" si="86"/>
        <v>0</v>
      </c>
      <c r="N253" s="50">
        <f t="shared" si="86"/>
        <v>0</v>
      </c>
      <c r="O253" s="11"/>
      <c r="P253" s="11"/>
      <c r="Q253" s="11"/>
      <c r="R253" s="11"/>
      <c r="S253" s="11"/>
      <c r="T253" s="11"/>
      <c r="U253" s="11"/>
      <c r="V253" s="11"/>
      <c r="W253" s="11"/>
      <c r="X253" s="11"/>
      <c r="Y253" s="11"/>
      <c r="Z253" s="11"/>
      <c r="AA253" s="11"/>
      <c r="AB253" s="11"/>
    </row>
    <row r="254" spans="1:28" ht="21.95" customHeight="1" x14ac:dyDescent="0.25">
      <c r="A254" s="11"/>
      <c r="B254" s="11" t="s">
        <v>38</v>
      </c>
      <c r="C254" s="50">
        <f t="shared" si="86"/>
        <v>0</v>
      </c>
      <c r="D254" s="50">
        <f t="shared" si="86"/>
        <v>0</v>
      </c>
      <c r="E254" s="50">
        <f t="shared" si="86"/>
        <v>0</v>
      </c>
      <c r="F254" s="50">
        <f t="shared" si="86"/>
        <v>0</v>
      </c>
      <c r="G254" s="50">
        <f t="shared" si="86"/>
        <v>0</v>
      </c>
      <c r="H254" s="50">
        <f t="shared" si="86"/>
        <v>0</v>
      </c>
      <c r="I254" s="50">
        <f t="shared" si="86"/>
        <v>0</v>
      </c>
      <c r="J254" s="50">
        <f t="shared" si="86"/>
        <v>0</v>
      </c>
      <c r="K254" s="50">
        <f t="shared" si="86"/>
        <v>0</v>
      </c>
      <c r="L254" s="50">
        <f t="shared" si="86"/>
        <v>0</v>
      </c>
      <c r="M254" s="50">
        <f t="shared" si="86"/>
        <v>0</v>
      </c>
      <c r="N254" s="50">
        <f t="shared" si="86"/>
        <v>0</v>
      </c>
      <c r="O254" s="11"/>
      <c r="P254" s="11"/>
      <c r="Q254" s="11"/>
      <c r="R254" s="11"/>
      <c r="S254" s="11"/>
      <c r="T254" s="11"/>
      <c r="U254" s="11"/>
      <c r="V254" s="11"/>
      <c r="W254" s="11"/>
      <c r="X254" s="11"/>
      <c r="Y254" s="11"/>
      <c r="Z254" s="11"/>
      <c r="AA254" s="11"/>
      <c r="AB254" s="11"/>
    </row>
    <row r="255" spans="1:28" ht="21.95" customHeight="1" x14ac:dyDescent="0.25">
      <c r="A255" s="11"/>
      <c r="B255" s="11" t="s">
        <v>340</v>
      </c>
      <c r="C255" s="50">
        <f t="shared" si="86"/>
        <v>0</v>
      </c>
      <c r="D255" s="50">
        <f t="shared" si="86"/>
        <v>0</v>
      </c>
      <c r="E255" s="50">
        <f t="shared" si="86"/>
        <v>0</v>
      </c>
      <c r="F255" s="50">
        <f t="shared" si="86"/>
        <v>0</v>
      </c>
      <c r="G255" s="50">
        <f t="shared" si="86"/>
        <v>0</v>
      </c>
      <c r="H255" s="50">
        <f t="shared" si="86"/>
        <v>0</v>
      </c>
      <c r="I255" s="50">
        <f t="shared" si="86"/>
        <v>0</v>
      </c>
      <c r="J255" s="50">
        <f t="shared" si="86"/>
        <v>0</v>
      </c>
      <c r="K255" s="50">
        <f t="shared" si="86"/>
        <v>0</v>
      </c>
      <c r="L255" s="50">
        <f t="shared" si="86"/>
        <v>0</v>
      </c>
      <c r="M255" s="50">
        <f t="shared" si="86"/>
        <v>0</v>
      </c>
      <c r="N255" s="50">
        <f t="shared" si="86"/>
        <v>0</v>
      </c>
      <c r="O255" s="11"/>
      <c r="P255" s="11"/>
      <c r="Q255" s="11"/>
      <c r="R255" s="11"/>
      <c r="S255" s="11"/>
      <c r="T255" s="11"/>
      <c r="U255" s="11"/>
      <c r="V255" s="11"/>
      <c r="W255" s="11"/>
      <c r="X255" s="11"/>
      <c r="Y255" s="11"/>
      <c r="Z255" s="11"/>
      <c r="AA255" s="11"/>
      <c r="AB255" s="11"/>
    </row>
    <row r="256" spans="1:28" ht="21.95" customHeight="1" x14ac:dyDescent="0.25">
      <c r="A256" s="11"/>
      <c r="B256" s="567" t="s">
        <v>83</v>
      </c>
      <c r="C256" s="570">
        <f>SUM(C250:C255)</f>
        <v>0</v>
      </c>
      <c r="D256" s="570">
        <f t="shared" ref="D256:N256" si="87">SUM(D250:D255)</f>
        <v>0</v>
      </c>
      <c r="E256" s="570">
        <f t="shared" si="87"/>
        <v>0</v>
      </c>
      <c r="F256" s="570">
        <f t="shared" si="87"/>
        <v>0</v>
      </c>
      <c r="G256" s="570">
        <f t="shared" si="87"/>
        <v>0</v>
      </c>
      <c r="H256" s="570">
        <f t="shared" si="87"/>
        <v>0</v>
      </c>
      <c r="I256" s="570">
        <f t="shared" si="87"/>
        <v>0</v>
      </c>
      <c r="J256" s="570">
        <f t="shared" si="87"/>
        <v>0</v>
      </c>
      <c r="K256" s="570">
        <f t="shared" si="87"/>
        <v>0</v>
      </c>
      <c r="L256" s="570">
        <f t="shared" si="87"/>
        <v>0</v>
      </c>
      <c r="M256" s="570">
        <f t="shared" si="87"/>
        <v>0</v>
      </c>
      <c r="N256" s="570">
        <f t="shared" si="87"/>
        <v>0</v>
      </c>
      <c r="O256" s="11"/>
      <c r="P256" s="11"/>
      <c r="Q256" s="11"/>
      <c r="R256" s="11"/>
      <c r="S256" s="11"/>
      <c r="T256" s="11"/>
      <c r="U256" s="11"/>
      <c r="V256" s="11"/>
      <c r="W256" s="11"/>
      <c r="X256" s="11"/>
      <c r="Y256" s="11"/>
      <c r="Z256" s="11"/>
      <c r="AA256" s="11"/>
      <c r="AB256" s="11"/>
    </row>
    <row r="257" spans="1:28" ht="21.95" customHeight="1" x14ac:dyDescent="0.25">
      <c r="A257" s="11"/>
      <c r="B257" s="11"/>
      <c r="C257" s="11"/>
      <c r="D257" s="11"/>
      <c r="E257" s="11"/>
      <c r="F257" s="11"/>
      <c r="G257" s="11"/>
      <c r="H257" s="11"/>
      <c r="I257" s="11"/>
      <c r="J257" s="11"/>
      <c r="K257" s="11"/>
      <c r="L257" s="11"/>
      <c r="M257" s="11"/>
      <c r="N257" s="11"/>
      <c r="O257" s="11"/>
      <c r="P257" s="11"/>
      <c r="Q257" s="11" t="s">
        <v>65</v>
      </c>
      <c r="R257" s="11" t="s">
        <v>66</v>
      </c>
      <c r="S257" s="11" t="s">
        <v>67</v>
      </c>
      <c r="T257" s="11" t="s">
        <v>68</v>
      </c>
      <c r="U257" s="11" t="s">
        <v>69</v>
      </c>
      <c r="V257" s="11" t="s">
        <v>70</v>
      </c>
      <c r="W257" s="11" t="s">
        <v>71</v>
      </c>
      <c r="X257" s="11" t="s">
        <v>72</v>
      </c>
      <c r="Y257" s="11" t="s">
        <v>73</v>
      </c>
      <c r="Z257" s="11" t="s">
        <v>74</v>
      </c>
      <c r="AA257" s="11" t="s">
        <v>75</v>
      </c>
      <c r="AB257" s="11" t="s">
        <v>76</v>
      </c>
    </row>
    <row r="258" spans="1:28" ht="21.95" customHeight="1" x14ac:dyDescent="0.25">
      <c r="A258" s="563"/>
      <c r="B258" s="11" t="s">
        <v>100</v>
      </c>
      <c r="C258" s="50">
        <f>IFERROR(IF($B$270=2,C$267*Q258,C250),0)</f>
        <v>0</v>
      </c>
      <c r="D258" s="50">
        <f t="shared" ref="C258:N263" si="88">IFERROR(IF($B$270=2,D$267*R258,D250),0)</f>
        <v>0</v>
      </c>
      <c r="E258" s="50">
        <f t="shared" si="88"/>
        <v>0</v>
      </c>
      <c r="F258" s="50">
        <f t="shared" si="88"/>
        <v>0</v>
      </c>
      <c r="G258" s="50">
        <f t="shared" si="88"/>
        <v>0</v>
      </c>
      <c r="H258" s="50">
        <f t="shared" si="88"/>
        <v>0</v>
      </c>
      <c r="I258" s="50">
        <f t="shared" si="88"/>
        <v>0</v>
      </c>
      <c r="J258" s="50">
        <f t="shared" si="88"/>
        <v>0</v>
      </c>
      <c r="K258" s="50">
        <f t="shared" si="88"/>
        <v>0</v>
      </c>
      <c r="L258" s="50">
        <f t="shared" si="88"/>
        <v>0</v>
      </c>
      <c r="M258" s="50">
        <f>IFERROR(IF($B$270=2,M$267*AA258,M250),0)</f>
        <v>0</v>
      </c>
      <c r="N258" s="50">
        <f>IFERROR(IF($B$270=2,N$267*AB258,N250),0)</f>
        <v>0</v>
      </c>
      <c r="O258" s="11"/>
      <c r="P258" s="563">
        <f>M239</f>
        <v>0</v>
      </c>
      <c r="Q258" s="563">
        <f>'1'!$O$10</f>
        <v>3.85688E-3</v>
      </c>
      <c r="R258" s="563">
        <f>'2'!$O$10</f>
        <v>3.85688E-3</v>
      </c>
      <c r="S258" s="563">
        <f>'3'!$O$10</f>
        <v>3.85688E-3</v>
      </c>
      <c r="T258" s="563">
        <f>'4'!$O$10</f>
        <v>3.85688E-3</v>
      </c>
      <c r="U258" s="563">
        <f>'5'!$O$10</f>
        <v>3.85688E-3</v>
      </c>
      <c r="V258" s="563">
        <f>'6'!$O$10</f>
        <v>3.85688E-3</v>
      </c>
      <c r="W258" s="563">
        <f>'7'!$O$10</f>
        <v>3.85688E-3</v>
      </c>
      <c r="X258" s="563">
        <f>'8'!$O$10</f>
        <v>3.85688E-3</v>
      </c>
      <c r="Y258" s="563">
        <f>'9'!$O$10</f>
        <v>3.85688E-3</v>
      </c>
      <c r="Z258" s="563">
        <f>'10'!$O$10</f>
        <v>3.85688E-3</v>
      </c>
      <c r="AA258" s="563">
        <f>'11'!$O$10</f>
        <v>3.85688E-3</v>
      </c>
      <c r="AB258" s="563">
        <f>'12'!$O$10</f>
        <v>3.85688E-3</v>
      </c>
    </row>
    <row r="259" spans="1:28" ht="21.95" customHeight="1" x14ac:dyDescent="0.25">
      <c r="A259" s="563"/>
      <c r="B259" s="11" t="s">
        <v>101</v>
      </c>
      <c r="C259" s="50">
        <f t="shared" si="88"/>
        <v>0</v>
      </c>
      <c r="D259" s="50">
        <f t="shared" si="88"/>
        <v>0</v>
      </c>
      <c r="E259" s="50">
        <f t="shared" si="88"/>
        <v>0</v>
      </c>
      <c r="F259" s="50">
        <f t="shared" si="88"/>
        <v>0</v>
      </c>
      <c r="G259" s="50">
        <f t="shared" si="88"/>
        <v>0</v>
      </c>
      <c r="H259" s="50">
        <f t="shared" si="88"/>
        <v>0</v>
      </c>
      <c r="I259" s="50">
        <f t="shared" si="88"/>
        <v>0</v>
      </c>
      <c r="J259" s="50">
        <f t="shared" si="88"/>
        <v>0</v>
      </c>
      <c r="K259" s="50">
        <f t="shared" si="88"/>
        <v>0</v>
      </c>
      <c r="L259" s="50">
        <f t="shared" si="88"/>
        <v>0</v>
      </c>
      <c r="M259" s="50">
        <f t="shared" si="88"/>
        <v>0</v>
      </c>
      <c r="N259" s="50">
        <f t="shared" si="88"/>
        <v>0</v>
      </c>
      <c r="O259" s="11"/>
      <c r="P259" s="563">
        <f>D144</f>
        <v>0.12820000000000001</v>
      </c>
      <c r="Q259" s="563">
        <f>'1'!$O$9</f>
        <v>1.7772919999999998E-2</v>
      </c>
      <c r="R259" s="563">
        <f>'2'!$O$9</f>
        <v>1.7772919999999998E-2</v>
      </c>
      <c r="S259" s="563">
        <f>'3'!$O$9</f>
        <v>1.7772919999999998E-2</v>
      </c>
      <c r="T259" s="563">
        <f>'4'!$O$9</f>
        <v>1.7772919999999998E-2</v>
      </c>
      <c r="U259" s="563">
        <f>'5'!$O$9</f>
        <v>1.7772919999999998E-2</v>
      </c>
      <c r="V259" s="563">
        <f>'6'!$O$9</f>
        <v>1.7772919999999998E-2</v>
      </c>
      <c r="W259" s="563">
        <f>'7'!$O$9</f>
        <v>1.7772919999999998E-2</v>
      </c>
      <c r="X259" s="563">
        <f>'8'!$O$9</f>
        <v>1.7772919999999998E-2</v>
      </c>
      <c r="Y259" s="563">
        <f>'9'!$O$9</f>
        <v>1.7772919999999998E-2</v>
      </c>
      <c r="Z259" s="563">
        <f>'10'!$O$9</f>
        <v>1.7772919999999998E-2</v>
      </c>
      <c r="AA259" s="563">
        <f>'11'!$O$9</f>
        <v>1.7772919999999998E-2</v>
      </c>
      <c r="AB259" s="563">
        <f>'12'!$O$9</f>
        <v>1.7772919999999998E-2</v>
      </c>
    </row>
    <row r="260" spans="1:28" ht="21.95" customHeight="1" x14ac:dyDescent="0.25">
      <c r="A260" s="563"/>
      <c r="B260" s="11" t="s">
        <v>45</v>
      </c>
      <c r="C260" s="50">
        <f t="shared" si="88"/>
        <v>0</v>
      </c>
      <c r="D260" s="50">
        <f t="shared" si="88"/>
        <v>0</v>
      </c>
      <c r="E260" s="50">
        <f t="shared" si="88"/>
        <v>0</v>
      </c>
      <c r="F260" s="50">
        <f t="shared" si="88"/>
        <v>0</v>
      </c>
      <c r="G260" s="50">
        <f t="shared" si="88"/>
        <v>0</v>
      </c>
      <c r="H260" s="50">
        <f t="shared" si="88"/>
        <v>0</v>
      </c>
      <c r="I260" s="50">
        <f t="shared" si="88"/>
        <v>0</v>
      </c>
      <c r="J260" s="50">
        <f t="shared" si="88"/>
        <v>0</v>
      </c>
      <c r="K260" s="50">
        <f t="shared" si="88"/>
        <v>0</v>
      </c>
      <c r="L260" s="50">
        <f t="shared" si="88"/>
        <v>0</v>
      </c>
      <c r="M260" s="50">
        <f>IFERROR(IF($B$270=2,M$267*AA260,M252),0)</f>
        <v>0</v>
      </c>
      <c r="N260" s="50">
        <f t="shared" si="88"/>
        <v>0</v>
      </c>
      <c r="O260" s="11"/>
      <c r="P260" s="563">
        <f>E144</f>
        <v>0.33500000000000002</v>
      </c>
      <c r="Q260" s="563">
        <v>0</v>
      </c>
      <c r="R260" s="563">
        <v>0</v>
      </c>
      <c r="S260" s="563">
        <v>0</v>
      </c>
      <c r="T260" s="563">
        <v>0</v>
      </c>
      <c r="U260" s="563">
        <v>0</v>
      </c>
      <c r="V260" s="563">
        <v>0</v>
      </c>
      <c r="W260" s="563">
        <v>0</v>
      </c>
      <c r="X260" s="563">
        <v>0</v>
      </c>
      <c r="Y260" s="563">
        <v>0</v>
      </c>
      <c r="Z260" s="563">
        <v>0</v>
      </c>
      <c r="AA260" s="563">
        <v>0</v>
      </c>
      <c r="AB260" s="563">
        <v>0</v>
      </c>
    </row>
    <row r="261" spans="1:28" ht="21.95" customHeight="1" x14ac:dyDescent="0.25">
      <c r="A261" s="563"/>
      <c r="B261" s="11" t="s">
        <v>124</v>
      </c>
      <c r="C261" s="50">
        <f t="shared" si="88"/>
        <v>0</v>
      </c>
      <c r="D261" s="50">
        <f t="shared" si="88"/>
        <v>0</v>
      </c>
      <c r="E261" s="50">
        <f t="shared" si="88"/>
        <v>0</v>
      </c>
      <c r="F261" s="50">
        <f t="shared" si="88"/>
        <v>0</v>
      </c>
      <c r="G261" s="50">
        <f t="shared" si="88"/>
        <v>0</v>
      </c>
      <c r="H261" s="50">
        <f t="shared" si="88"/>
        <v>0</v>
      </c>
      <c r="I261" s="50">
        <f t="shared" si="88"/>
        <v>0</v>
      </c>
      <c r="J261" s="50">
        <f t="shared" si="88"/>
        <v>0</v>
      </c>
      <c r="K261" s="50">
        <f t="shared" si="88"/>
        <v>0</v>
      </c>
      <c r="L261" s="50">
        <f t="shared" si="88"/>
        <v>0</v>
      </c>
      <c r="M261" s="50">
        <f t="shared" si="88"/>
        <v>0</v>
      </c>
      <c r="N261" s="50">
        <f t="shared" si="88"/>
        <v>0</v>
      </c>
      <c r="O261" s="11"/>
      <c r="P261" s="563">
        <f>F144</f>
        <v>0.434</v>
      </c>
      <c r="Q261" s="563">
        <f>'1'!$O$11</f>
        <v>5.6550200000000002E-2</v>
      </c>
      <c r="R261" s="563">
        <f>'2'!$O$11</f>
        <v>5.6550200000000002E-2</v>
      </c>
      <c r="S261" s="563">
        <f>'3'!$O$11</f>
        <v>5.6550200000000002E-2</v>
      </c>
      <c r="T261" s="563">
        <f>'4'!$O$11</f>
        <v>5.6550200000000002E-2</v>
      </c>
      <c r="U261" s="563">
        <f>'5'!$O$11</f>
        <v>5.6550200000000002E-2</v>
      </c>
      <c r="V261" s="563">
        <f>'6'!$O$11</f>
        <v>5.6550200000000002E-2</v>
      </c>
      <c r="W261" s="563">
        <f>'7'!$O$11</f>
        <v>5.6550200000000002E-2</v>
      </c>
      <c r="X261" s="563">
        <f>'8'!$O$11</f>
        <v>5.6550200000000002E-2</v>
      </c>
      <c r="Y261" s="563">
        <f>'9'!$O$11</f>
        <v>5.6550200000000002E-2</v>
      </c>
      <c r="Z261" s="563">
        <f>'10'!$O$11</f>
        <v>5.6550200000000002E-2</v>
      </c>
      <c r="AA261" s="563">
        <f>'11'!$O$11</f>
        <v>5.6550200000000002E-2</v>
      </c>
      <c r="AB261" s="563">
        <f>'12'!$O$11</f>
        <v>5.6550200000000002E-2</v>
      </c>
    </row>
    <row r="262" spans="1:28" ht="21.95" customHeight="1" x14ac:dyDescent="0.25">
      <c r="A262" s="563"/>
      <c r="B262" s="11" t="s">
        <v>38</v>
      </c>
      <c r="C262" s="50">
        <f t="shared" si="88"/>
        <v>0</v>
      </c>
      <c r="D262" s="50">
        <f t="shared" si="88"/>
        <v>0</v>
      </c>
      <c r="E262" s="50">
        <f t="shared" si="88"/>
        <v>0</v>
      </c>
      <c r="F262" s="50">
        <f t="shared" si="88"/>
        <v>0</v>
      </c>
      <c r="G262" s="50">
        <f t="shared" si="88"/>
        <v>0</v>
      </c>
      <c r="H262" s="50">
        <f t="shared" si="88"/>
        <v>0</v>
      </c>
      <c r="I262" s="50">
        <f t="shared" si="88"/>
        <v>0</v>
      </c>
      <c r="J262" s="50">
        <f t="shared" si="88"/>
        <v>0</v>
      </c>
      <c r="K262" s="50">
        <f t="shared" si="88"/>
        <v>0</v>
      </c>
      <c r="L262" s="50">
        <f t="shared" si="88"/>
        <v>0</v>
      </c>
      <c r="M262" s="50">
        <f t="shared" si="88"/>
        <v>0</v>
      </c>
      <c r="N262" s="50">
        <f t="shared" si="88"/>
        <v>0</v>
      </c>
      <c r="O262" s="11"/>
      <c r="P262" s="563">
        <f>G144</f>
        <v>3.5000000000000003E-2</v>
      </c>
      <c r="Q262" s="563">
        <f>'1'!$O$8</f>
        <v>4.5605000000000003E-3</v>
      </c>
      <c r="R262" s="563">
        <f>'2'!$O$8</f>
        <v>4.5605000000000003E-3</v>
      </c>
      <c r="S262" s="563">
        <f>'3'!$O$8</f>
        <v>4.5605000000000003E-3</v>
      </c>
      <c r="T262" s="563">
        <f>'4'!$O$8</f>
        <v>4.5605000000000003E-3</v>
      </c>
      <c r="U262" s="563">
        <f>'5'!$O$8</f>
        <v>4.5605000000000003E-3</v>
      </c>
      <c r="V262" s="563">
        <f>'6'!$O$8</f>
        <v>4.5605000000000003E-3</v>
      </c>
      <c r="W262" s="563">
        <f>'7'!$O$8</f>
        <v>4.5605000000000003E-3</v>
      </c>
      <c r="X262" s="563">
        <f>'8'!$O$8</f>
        <v>4.5605000000000003E-3</v>
      </c>
      <c r="Y262" s="563">
        <f>'9'!$O$8</f>
        <v>4.5605000000000003E-3</v>
      </c>
      <c r="Z262" s="563">
        <f>'10'!$O$8</f>
        <v>4.5605000000000003E-3</v>
      </c>
      <c r="AA262" s="563">
        <f>'11'!$O$8</f>
        <v>4.5605000000000003E-3</v>
      </c>
      <c r="AB262" s="563">
        <f>'12'!$O$8</f>
        <v>4.5605000000000003E-3</v>
      </c>
    </row>
    <row r="263" spans="1:28" ht="21.95" customHeight="1" x14ac:dyDescent="0.25">
      <c r="A263" s="563"/>
      <c r="B263" s="11" t="s">
        <v>340</v>
      </c>
      <c r="C263" s="50">
        <f t="shared" si="88"/>
        <v>0</v>
      </c>
      <c r="D263" s="50">
        <f t="shared" si="88"/>
        <v>0</v>
      </c>
      <c r="E263" s="50">
        <f t="shared" si="88"/>
        <v>0</v>
      </c>
      <c r="F263" s="50">
        <f t="shared" si="88"/>
        <v>0</v>
      </c>
      <c r="G263" s="50">
        <f t="shared" si="88"/>
        <v>0</v>
      </c>
      <c r="H263" s="50">
        <f t="shared" si="88"/>
        <v>0</v>
      </c>
      <c r="I263" s="50">
        <f t="shared" si="88"/>
        <v>0</v>
      </c>
      <c r="J263" s="50">
        <f t="shared" si="88"/>
        <v>0</v>
      </c>
      <c r="K263" s="50">
        <f t="shared" si="88"/>
        <v>0</v>
      </c>
      <c r="L263" s="50">
        <f t="shared" si="88"/>
        <v>0</v>
      </c>
      <c r="M263" s="50">
        <f t="shared" si="88"/>
        <v>0</v>
      </c>
      <c r="N263" s="50">
        <f t="shared" si="88"/>
        <v>0</v>
      </c>
      <c r="O263" s="11"/>
      <c r="P263" s="563">
        <f>H144</f>
        <v>0.04</v>
      </c>
      <c r="Q263" s="563">
        <f>'1'!$O$7</f>
        <v>5.2120000000000005E-3</v>
      </c>
      <c r="R263" s="563">
        <f>'2'!$O$7</f>
        <v>5.2120000000000005E-3</v>
      </c>
      <c r="S263" s="563">
        <f>'3'!$O$7</f>
        <v>5.2120000000000005E-3</v>
      </c>
      <c r="T263" s="563">
        <f>'4'!$O$7</f>
        <v>5.2120000000000005E-3</v>
      </c>
      <c r="U263" s="563">
        <f>'5'!$O$7</f>
        <v>5.2120000000000005E-3</v>
      </c>
      <c r="V263" s="563">
        <f>'6'!$O$7</f>
        <v>5.2120000000000005E-3</v>
      </c>
      <c r="W263" s="563">
        <f>'7'!$O$7</f>
        <v>5.2120000000000005E-3</v>
      </c>
      <c r="X263" s="563">
        <f>'8'!$O$7</f>
        <v>5.2120000000000005E-3</v>
      </c>
      <c r="Y263" s="563">
        <f>'9'!$O$7</f>
        <v>5.2120000000000005E-3</v>
      </c>
      <c r="Z263" s="563">
        <f>'10'!$O$7</f>
        <v>5.2120000000000005E-3</v>
      </c>
      <c r="AA263" s="563">
        <f>'11'!$O$7</f>
        <v>5.2120000000000005E-3</v>
      </c>
      <c r="AB263" s="563">
        <f>'12'!$O$7</f>
        <v>5.2120000000000005E-3</v>
      </c>
    </row>
    <row r="264" spans="1:28" ht="21.95" customHeight="1" x14ac:dyDescent="0.25">
      <c r="A264" s="11"/>
      <c r="B264" s="567" t="s">
        <v>83</v>
      </c>
      <c r="C264" s="570">
        <f>SUM(C258:C263)</f>
        <v>0</v>
      </c>
      <c r="D264" s="570">
        <f t="shared" ref="D264:N264" si="89">SUM(D258:D263)</f>
        <v>0</v>
      </c>
      <c r="E264" s="570">
        <f t="shared" si="89"/>
        <v>0</v>
      </c>
      <c r="F264" s="570">
        <f t="shared" si="89"/>
        <v>0</v>
      </c>
      <c r="G264" s="570">
        <f t="shared" si="89"/>
        <v>0</v>
      </c>
      <c r="H264" s="570">
        <f t="shared" si="89"/>
        <v>0</v>
      </c>
      <c r="I264" s="570">
        <f t="shared" si="89"/>
        <v>0</v>
      </c>
      <c r="J264" s="570">
        <f t="shared" si="89"/>
        <v>0</v>
      </c>
      <c r="K264" s="570">
        <f t="shared" si="89"/>
        <v>0</v>
      </c>
      <c r="L264" s="570">
        <f t="shared" si="89"/>
        <v>0</v>
      </c>
      <c r="M264" s="570">
        <f t="shared" si="89"/>
        <v>0</v>
      </c>
      <c r="N264" s="570">
        <f t="shared" si="89"/>
        <v>0</v>
      </c>
      <c r="O264" s="11"/>
      <c r="P264" s="11"/>
      <c r="Q264" s="11"/>
      <c r="R264" s="11"/>
      <c r="S264" s="11"/>
      <c r="T264" s="11"/>
      <c r="U264" s="11"/>
      <c r="V264" s="11"/>
      <c r="W264" s="11"/>
      <c r="X264" s="11"/>
      <c r="Y264" s="11"/>
      <c r="Z264" s="11"/>
      <c r="AA264" s="11"/>
      <c r="AB264" s="11"/>
    </row>
    <row r="265" spans="1:28" ht="21.95" customHeight="1" x14ac:dyDescent="0.25">
      <c r="A265" s="11"/>
      <c r="B265" s="11"/>
      <c r="C265" s="11"/>
      <c r="D265" s="11"/>
      <c r="E265" s="11"/>
      <c r="F265" s="11"/>
      <c r="G265" s="11"/>
      <c r="H265" s="11"/>
      <c r="I265" s="11"/>
      <c r="J265" s="11"/>
      <c r="K265" s="11"/>
      <c r="L265" s="11"/>
      <c r="M265" s="11"/>
      <c r="N265" s="11"/>
      <c r="O265" s="11"/>
      <c r="P265" s="11"/>
      <c r="Q265" s="11"/>
      <c r="R265" s="11"/>
      <c r="S265" s="11"/>
      <c r="T265" s="11"/>
      <c r="U265" s="11"/>
      <c r="V265" s="11"/>
      <c r="W265" s="11"/>
      <c r="X265" s="11"/>
      <c r="Y265" s="11"/>
      <c r="Z265" s="11"/>
      <c r="AA265" s="11"/>
      <c r="AB265" s="11"/>
    </row>
    <row r="266" spans="1:28" ht="21.95" customHeight="1" x14ac:dyDescent="0.25">
      <c r="A266" s="11"/>
      <c r="B266" s="11"/>
      <c r="C266" s="11"/>
      <c r="D266" s="11"/>
      <c r="E266" s="11"/>
      <c r="F266" s="11"/>
      <c r="G266" s="11"/>
      <c r="H266" s="11"/>
      <c r="I266" s="11"/>
      <c r="J266" s="11"/>
      <c r="K266" s="11"/>
      <c r="L266" s="11"/>
      <c r="M266" s="11"/>
      <c r="N266" s="11"/>
      <c r="O266" s="11"/>
      <c r="P266" s="11"/>
      <c r="Q266" s="11"/>
      <c r="R266" s="11"/>
      <c r="S266" s="11"/>
      <c r="T266" s="11"/>
      <c r="U266" s="11"/>
      <c r="V266" s="11"/>
      <c r="W266" s="11"/>
      <c r="X266" s="11"/>
      <c r="Y266" s="11"/>
      <c r="Z266" s="11"/>
      <c r="AA266" s="11"/>
      <c r="AB266" s="11"/>
    </row>
    <row r="267" spans="1:28" ht="21.95" customHeight="1" x14ac:dyDescent="0.25">
      <c r="A267" s="11"/>
      <c r="B267" s="11" t="s">
        <v>331</v>
      </c>
      <c r="C267" s="50">
        <f>C63</f>
        <v>0</v>
      </c>
      <c r="D267" s="50">
        <f t="shared" ref="D267:N267" si="90">D63</f>
        <v>0</v>
      </c>
      <c r="E267" s="50">
        <f t="shared" si="90"/>
        <v>0</v>
      </c>
      <c r="F267" s="50">
        <f t="shared" si="90"/>
        <v>0</v>
      </c>
      <c r="G267" s="50">
        <f t="shared" si="90"/>
        <v>0</v>
      </c>
      <c r="H267" s="50">
        <f t="shared" si="90"/>
        <v>0</v>
      </c>
      <c r="I267" s="50">
        <f t="shared" si="90"/>
        <v>0</v>
      </c>
      <c r="J267" s="50">
        <f t="shared" si="90"/>
        <v>0</v>
      </c>
      <c r="K267" s="50">
        <f t="shared" si="90"/>
        <v>0</v>
      </c>
      <c r="L267" s="50">
        <f t="shared" si="90"/>
        <v>0</v>
      </c>
      <c r="M267" s="50">
        <f t="shared" si="90"/>
        <v>0</v>
      </c>
      <c r="N267" s="50">
        <f t="shared" si="90"/>
        <v>0</v>
      </c>
      <c r="O267" s="11"/>
      <c r="P267" s="11"/>
      <c r="Q267" s="11"/>
      <c r="R267" s="11"/>
      <c r="S267" s="11"/>
      <c r="T267" s="11"/>
      <c r="U267" s="11"/>
      <c r="V267" s="11"/>
      <c r="W267" s="11"/>
      <c r="X267" s="11"/>
      <c r="Y267" s="11"/>
      <c r="Z267" s="11"/>
      <c r="AA267" s="11"/>
      <c r="AB267" s="11"/>
    </row>
    <row r="268" spans="1:28" ht="21.95" customHeight="1" x14ac:dyDescent="0.25">
      <c r="A268" s="11"/>
      <c r="B268" s="11"/>
      <c r="C268" s="11"/>
      <c r="D268" s="11"/>
      <c r="E268" s="11"/>
      <c r="F268" s="11"/>
      <c r="G268" s="11"/>
      <c r="H268" s="11"/>
      <c r="I268" s="11"/>
      <c r="J268" s="11"/>
      <c r="K268" s="11"/>
      <c r="L268" s="11"/>
      <c r="M268" s="11"/>
      <c r="N268" s="11"/>
      <c r="O268" s="11"/>
      <c r="P268" s="11"/>
      <c r="Q268" s="11"/>
      <c r="R268" s="11"/>
      <c r="S268" s="11"/>
      <c r="T268" s="11"/>
      <c r="U268" s="11"/>
      <c r="V268" s="11"/>
      <c r="W268" s="11"/>
      <c r="X268" s="11"/>
      <c r="Y268" s="11"/>
      <c r="Z268" s="11"/>
      <c r="AA268" s="11"/>
      <c r="AB268" s="11"/>
    </row>
    <row r="269" spans="1:28" ht="21.95" customHeight="1" x14ac:dyDescent="0.25">
      <c r="A269" s="11"/>
      <c r="B269" s="11" t="s">
        <v>361</v>
      </c>
      <c r="C269" s="11"/>
      <c r="D269" s="11"/>
      <c r="E269" s="11"/>
      <c r="F269" s="11"/>
      <c r="G269" s="11"/>
      <c r="H269" s="11"/>
      <c r="I269" s="11"/>
      <c r="J269" s="11"/>
      <c r="K269" s="11"/>
      <c r="L269" s="11"/>
      <c r="M269" s="11"/>
      <c r="N269" s="11"/>
      <c r="O269" s="11"/>
      <c r="P269" s="11"/>
      <c r="Q269" s="11"/>
      <c r="R269" s="11"/>
      <c r="S269" s="11"/>
      <c r="T269" s="11"/>
      <c r="U269" s="11"/>
      <c r="V269" s="11"/>
      <c r="W269" s="11"/>
      <c r="X269" s="11"/>
      <c r="Y269" s="11"/>
      <c r="Z269" s="11"/>
      <c r="AA269" s="11"/>
      <c r="AB269" s="11"/>
    </row>
    <row r="270" spans="1:28" ht="21.95" customHeight="1" x14ac:dyDescent="0.25">
      <c r="A270" s="11"/>
      <c r="B270" s="11">
        <f>IF(M1,1,2)</f>
        <v>1</v>
      </c>
      <c r="C270" s="11"/>
      <c r="D270" s="11"/>
      <c r="E270" s="11"/>
      <c r="F270" s="11"/>
      <c r="G270" s="11"/>
      <c r="H270" s="11"/>
      <c r="I270" s="11"/>
      <c r="J270" s="11"/>
      <c r="K270" s="11"/>
      <c r="L270" s="11"/>
      <c r="M270" s="11"/>
      <c r="N270" s="11"/>
      <c r="O270" s="11"/>
      <c r="P270" s="11"/>
      <c r="Q270" s="11"/>
      <c r="R270" s="11"/>
      <c r="S270" s="11"/>
      <c r="T270" s="11"/>
      <c r="U270" s="11"/>
      <c r="V270" s="11"/>
      <c r="W270" s="11"/>
      <c r="X270" s="11"/>
      <c r="Y270" s="11"/>
      <c r="Z270" s="11"/>
      <c r="AA270" s="11"/>
      <c r="AB270" s="11"/>
    </row>
  </sheetData>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52">
    <tabColor rgb="FFFFC000"/>
  </sheetPr>
  <dimension ref="A1:AA233"/>
  <sheetViews>
    <sheetView showGridLines="0" topLeftCell="A214" workbookViewId="0">
      <selection activeCell="C217" sqref="C217"/>
    </sheetView>
  </sheetViews>
  <sheetFormatPr defaultColWidth="9.140625" defaultRowHeight="21.95" customHeight="1" x14ac:dyDescent="0.25"/>
  <cols>
    <col min="1" max="1" width="2.7109375" style="12" customWidth="1"/>
    <col min="2" max="2" width="12.7109375" style="12" customWidth="1"/>
    <col min="3" max="20" width="13.28515625" style="12" customWidth="1"/>
    <col min="21" max="16384" width="9.140625" style="12"/>
  </cols>
  <sheetData>
    <row r="1" spans="1:14" ht="36" x14ac:dyDescent="0.25">
      <c r="A1"/>
      <c r="B1" s="112" t="s">
        <v>148</v>
      </c>
      <c r="C1"/>
      <c r="D1"/>
      <c r="E1"/>
      <c r="F1"/>
      <c r="G1"/>
      <c r="H1"/>
      <c r="I1"/>
      <c r="J1">
        <v>1</v>
      </c>
      <c r="K1"/>
      <c r="L1" t="b">
        <v>1</v>
      </c>
      <c r="M1"/>
      <c r="N1"/>
    </row>
    <row r="2" spans="1:14" ht="15" customHeight="1" x14ac:dyDescent="0.25">
      <c r="A2"/>
      <c r="B2" s="70"/>
      <c r="C2" s="70"/>
      <c r="D2" s="70"/>
      <c r="E2" s="70"/>
      <c r="F2" s="70"/>
      <c r="G2" s="70"/>
      <c r="H2" s="70"/>
      <c r="I2"/>
      <c r="J2"/>
      <c r="K2"/>
      <c r="L2"/>
      <c r="M2"/>
      <c r="N2"/>
    </row>
    <row r="3" spans="1:14" ht="21.95" customHeight="1" x14ac:dyDescent="0.25">
      <c r="A3"/>
      <c r="B3" s="69" t="s">
        <v>50</v>
      </c>
      <c r="C3" s="70"/>
      <c r="D3" s="70"/>
      <c r="E3" s="70"/>
      <c r="F3" s="70"/>
      <c r="G3" s="70"/>
      <c r="H3" s="70"/>
      <c r="I3"/>
      <c r="J3"/>
      <c r="K3"/>
      <c r="L3"/>
      <c r="M3"/>
      <c r="N3"/>
    </row>
    <row r="4" spans="1:14" ht="21.95" customHeight="1" x14ac:dyDescent="0.25">
      <c r="A4"/>
      <c r="B4" s="69" t="s">
        <v>48</v>
      </c>
      <c r="C4" s="70"/>
      <c r="D4" s="70"/>
      <c r="E4" s="70"/>
      <c r="F4" s="70"/>
      <c r="G4" s="70"/>
      <c r="H4" s="70"/>
      <c r="I4"/>
      <c r="J4"/>
      <c r="K4"/>
      <c r="L4"/>
      <c r="M4"/>
      <c r="N4"/>
    </row>
    <row r="5" spans="1:14" ht="21.95" customHeight="1" x14ac:dyDescent="0.25">
      <c r="A5"/>
      <c r="B5" s="69" t="s">
        <v>61</v>
      </c>
      <c r="C5" s="70"/>
      <c r="D5" s="70"/>
      <c r="E5" s="70"/>
      <c r="F5" s="70"/>
      <c r="G5" s="70"/>
      <c r="H5" s="70"/>
      <c r="I5"/>
      <c r="J5"/>
      <c r="K5"/>
      <c r="L5"/>
      <c r="M5"/>
      <c r="N5"/>
    </row>
    <row r="6" spans="1:14" ht="21.95" customHeight="1" x14ac:dyDescent="0.25">
      <c r="A6"/>
      <c r="B6" s="69" t="s">
        <v>62</v>
      </c>
      <c r="C6" s="70"/>
      <c r="D6" s="70"/>
      <c r="E6" s="70"/>
      <c r="F6" s="70"/>
      <c r="G6" s="70"/>
      <c r="H6" s="70"/>
      <c r="I6"/>
      <c r="J6"/>
      <c r="K6"/>
      <c r="L6"/>
      <c r="M6"/>
      <c r="N6"/>
    </row>
    <row r="7" spans="1:14" ht="21.95" customHeight="1" x14ac:dyDescent="0.25">
      <c r="A7"/>
      <c r="B7" s="69" t="s">
        <v>63</v>
      </c>
      <c r="C7" s="70"/>
      <c r="D7" s="70"/>
      <c r="E7" s="70"/>
      <c r="F7" s="70"/>
      <c r="G7" s="70"/>
      <c r="H7" s="70"/>
      <c r="I7"/>
      <c r="J7"/>
      <c r="K7"/>
      <c r="L7"/>
      <c r="M7"/>
      <c r="N7"/>
    </row>
    <row r="8" spans="1:14" ht="21.95" customHeight="1" x14ac:dyDescent="0.25">
      <c r="A8"/>
      <c r="B8" s="70"/>
      <c r="C8" s="70"/>
      <c r="D8" s="70"/>
      <c r="E8" s="70"/>
      <c r="F8" s="70"/>
      <c r="G8" s="70"/>
      <c r="H8" s="70"/>
      <c r="I8"/>
      <c r="J8"/>
      <c r="K8"/>
      <c r="L8"/>
      <c r="M8"/>
      <c r="N8"/>
    </row>
    <row r="9" spans="1:14" ht="21.95" customHeight="1" x14ac:dyDescent="0.25">
      <c r="A9"/>
      <c r="B9" s="70"/>
      <c r="C9" s="70"/>
      <c r="D9" s="70"/>
      <c r="E9" s="70"/>
      <c r="F9" s="70"/>
      <c r="G9" s="70"/>
      <c r="H9" s="70"/>
      <c r="I9"/>
      <c r="J9"/>
      <c r="K9"/>
      <c r="L9"/>
      <c r="M9"/>
      <c r="N9"/>
    </row>
    <row r="10" spans="1:14" ht="21.95" customHeight="1" x14ac:dyDescent="0.25">
      <c r="A10"/>
      <c r="B10" s="71" t="s">
        <v>50</v>
      </c>
      <c r="C10" s="70"/>
      <c r="D10" s="70"/>
      <c r="E10" s="70"/>
      <c r="F10" s="70"/>
      <c r="G10" s="70"/>
      <c r="H10" s="70"/>
      <c r="I10"/>
      <c r="J10"/>
      <c r="K10"/>
      <c r="L10"/>
      <c r="M10"/>
      <c r="N10"/>
    </row>
    <row r="11" spans="1:14" ht="21.95" customHeight="1" x14ac:dyDescent="0.25">
      <c r="A11"/>
      <c r="B11" s="70"/>
      <c r="C11" s="70"/>
      <c r="D11" s="70"/>
      <c r="E11" s="70"/>
      <c r="F11" s="70"/>
      <c r="G11" s="70"/>
      <c r="H11" s="70"/>
      <c r="I11"/>
      <c r="J11"/>
      <c r="K11"/>
      <c r="L11"/>
      <c r="M11"/>
      <c r="N11"/>
    </row>
    <row r="12" spans="1:14" ht="21.95" customHeight="1" x14ac:dyDescent="0.25">
      <c r="A12"/>
      <c r="B12" s="72" t="s">
        <v>134</v>
      </c>
      <c r="C12" s="72" t="s">
        <v>28</v>
      </c>
      <c r="D12" s="73" t="s">
        <v>32</v>
      </c>
      <c r="E12" s="73" t="s">
        <v>33</v>
      </c>
      <c r="F12" s="111" t="s">
        <v>16</v>
      </c>
      <c r="G12" s="73" t="s">
        <v>53</v>
      </c>
      <c r="H12" s="72" t="s">
        <v>134</v>
      </c>
      <c r="I12"/>
      <c r="J12"/>
      <c r="K12"/>
      <c r="L12"/>
      <c r="M12"/>
      <c r="N12"/>
    </row>
    <row r="13" spans="1:14" ht="21.95" customHeight="1" x14ac:dyDescent="0.25">
      <c r="A13"/>
      <c r="B13" s="74" t="s">
        <v>55</v>
      </c>
      <c r="C13" s="74" t="s">
        <v>14</v>
      </c>
      <c r="D13" s="75">
        <f>'Simples T'!G7</f>
        <v>0</v>
      </c>
      <c r="E13" s="75">
        <f>'Simples T'!H7</f>
        <v>180000</v>
      </c>
      <c r="F13" s="109">
        <f>'Simples T'!I7</f>
        <v>0.04</v>
      </c>
      <c r="G13" s="75">
        <f>'Simples T'!J7</f>
        <v>0</v>
      </c>
      <c r="H13" s="70" t="str">
        <f>B13</f>
        <v>1° Faixa</v>
      </c>
      <c r="I13"/>
      <c r="J13"/>
      <c r="K13"/>
      <c r="L13"/>
      <c r="M13"/>
      <c r="N13"/>
    </row>
    <row r="14" spans="1:14" ht="21.95" customHeight="1" x14ac:dyDescent="0.25">
      <c r="A14"/>
      <c r="B14" s="74" t="s">
        <v>56</v>
      </c>
      <c r="C14" s="74" t="s">
        <v>14</v>
      </c>
      <c r="D14" s="75">
        <f>'Simples T'!G8</f>
        <v>180000.01</v>
      </c>
      <c r="E14" s="75">
        <f>'Simples T'!H8</f>
        <v>360000</v>
      </c>
      <c r="F14" s="109">
        <f>'Simples T'!I8</f>
        <v>7.2999999999999995E-2</v>
      </c>
      <c r="G14" s="75">
        <f>'Simples T'!J8</f>
        <v>5940</v>
      </c>
      <c r="H14" s="70" t="str">
        <f t="shared" ref="H14:H18" si="0">B14</f>
        <v>2° Faixa</v>
      </c>
      <c r="I14"/>
      <c r="J14"/>
      <c r="K14"/>
      <c r="L14"/>
      <c r="M14"/>
      <c r="N14"/>
    </row>
    <row r="15" spans="1:14" ht="21.95" customHeight="1" x14ac:dyDescent="0.25">
      <c r="A15"/>
      <c r="B15" s="74" t="s">
        <v>57</v>
      </c>
      <c r="C15" s="74" t="s">
        <v>14</v>
      </c>
      <c r="D15" s="75">
        <f>'Simples T'!G9</f>
        <v>360000.01</v>
      </c>
      <c r="E15" s="75">
        <f>'Simples T'!H9</f>
        <v>720000</v>
      </c>
      <c r="F15" s="109">
        <f>'Simples T'!I9</f>
        <v>9.5000000000000001E-2</v>
      </c>
      <c r="G15" s="75">
        <f>'Simples T'!J9</f>
        <v>13860</v>
      </c>
      <c r="H15" s="70" t="str">
        <f t="shared" si="0"/>
        <v>3° Faixa</v>
      </c>
      <c r="I15"/>
      <c r="J15"/>
      <c r="K15"/>
      <c r="L15"/>
      <c r="M15"/>
      <c r="N15"/>
    </row>
    <row r="16" spans="1:14" ht="21.95" customHeight="1" x14ac:dyDescent="0.25">
      <c r="A16"/>
      <c r="B16" s="74" t="s">
        <v>58</v>
      </c>
      <c r="C16" s="74" t="s">
        <v>14</v>
      </c>
      <c r="D16" s="75">
        <f>'Simples T'!G10</f>
        <v>720000.01</v>
      </c>
      <c r="E16" s="75">
        <f>'Simples T'!H10</f>
        <v>1800000</v>
      </c>
      <c r="F16" s="109">
        <f>'Simples T'!I10</f>
        <v>0.107</v>
      </c>
      <c r="G16" s="75">
        <f>'Simples T'!J10</f>
        <v>22500</v>
      </c>
      <c r="H16" s="70" t="str">
        <f t="shared" si="0"/>
        <v>4° Faixa</v>
      </c>
      <c r="I16"/>
      <c r="J16"/>
      <c r="K16"/>
      <c r="L16"/>
      <c r="M16"/>
      <c r="N16"/>
    </row>
    <row r="17" spans="1:14" ht="21.95" customHeight="1" x14ac:dyDescent="0.25">
      <c r="A17"/>
      <c r="B17" s="74" t="s">
        <v>59</v>
      </c>
      <c r="C17" s="74" t="s">
        <v>14</v>
      </c>
      <c r="D17" s="75">
        <f>'Simples T'!G11</f>
        <v>1800000.01</v>
      </c>
      <c r="E17" s="75">
        <f>'Simples T'!H11</f>
        <v>3600000</v>
      </c>
      <c r="F17" s="109">
        <f>'Simples T'!I11</f>
        <v>0.14299999999999999</v>
      </c>
      <c r="G17" s="75">
        <f>'Simples T'!J11</f>
        <v>87300</v>
      </c>
      <c r="H17" s="70" t="str">
        <f t="shared" si="0"/>
        <v>5° Faixa</v>
      </c>
      <c r="I17"/>
      <c r="J17"/>
      <c r="K17"/>
      <c r="L17"/>
      <c r="M17"/>
      <c r="N17"/>
    </row>
    <row r="18" spans="1:14" ht="21.95" customHeight="1" x14ac:dyDescent="0.25">
      <c r="A18"/>
      <c r="B18" s="74" t="s">
        <v>60</v>
      </c>
      <c r="C18" s="74" t="s">
        <v>14</v>
      </c>
      <c r="D18" s="75">
        <f>'Simples T'!G12</f>
        <v>3600000.01</v>
      </c>
      <c r="E18" s="75">
        <f>'Simples T'!H12</f>
        <v>4800000</v>
      </c>
      <c r="F18" s="109">
        <f>'Simples T'!I12</f>
        <v>0.19</v>
      </c>
      <c r="G18" s="75">
        <f>'Simples T'!J12</f>
        <v>378000</v>
      </c>
      <c r="H18" s="70" t="str">
        <f t="shared" si="0"/>
        <v>6° Faixa</v>
      </c>
      <c r="I18"/>
      <c r="J18"/>
      <c r="K18"/>
      <c r="L18"/>
      <c r="M18"/>
      <c r="N18"/>
    </row>
    <row r="19" spans="1:14" ht="21.95" customHeight="1" x14ac:dyDescent="0.25">
      <c r="A19"/>
      <c r="B19" s="70"/>
      <c r="C19" s="70"/>
      <c r="D19" s="76"/>
      <c r="E19" s="76"/>
      <c r="F19" s="110"/>
      <c r="G19" s="76"/>
      <c r="H19" s="70"/>
      <c r="I19"/>
      <c r="J19"/>
      <c r="K19"/>
      <c r="L19"/>
      <c r="M19"/>
      <c r="N19"/>
    </row>
    <row r="20" spans="1:14" ht="21.95" customHeight="1" x14ac:dyDescent="0.25">
      <c r="A20"/>
      <c r="B20" s="71" t="s">
        <v>48</v>
      </c>
      <c r="C20" s="70"/>
      <c r="D20" s="76"/>
      <c r="E20" s="76"/>
      <c r="F20" s="110"/>
      <c r="G20" s="76"/>
      <c r="H20" s="70"/>
      <c r="I20"/>
      <c r="J20"/>
      <c r="K20"/>
      <c r="L20"/>
      <c r="M20"/>
      <c r="N20"/>
    </row>
    <row r="21" spans="1:14" ht="21.95" customHeight="1" x14ac:dyDescent="0.25">
      <c r="A21"/>
      <c r="B21" s="70"/>
      <c r="C21" s="70"/>
      <c r="D21" s="76"/>
      <c r="E21" s="76"/>
      <c r="F21" s="110"/>
      <c r="G21" s="76"/>
      <c r="H21" s="70"/>
      <c r="I21"/>
      <c r="J21"/>
      <c r="K21"/>
      <c r="L21"/>
      <c r="M21"/>
      <c r="N21"/>
    </row>
    <row r="22" spans="1:14" ht="21.95" customHeight="1" x14ac:dyDescent="0.25">
      <c r="A22"/>
      <c r="B22" s="72" t="s">
        <v>134</v>
      </c>
      <c r="C22" s="72" t="s">
        <v>28</v>
      </c>
      <c r="D22" s="73" t="s">
        <v>32</v>
      </c>
      <c r="E22" s="73" t="s">
        <v>33</v>
      </c>
      <c r="F22" s="111" t="s">
        <v>16</v>
      </c>
      <c r="G22" s="73" t="s">
        <v>53</v>
      </c>
      <c r="H22" s="72" t="s">
        <v>134</v>
      </c>
      <c r="I22"/>
      <c r="J22"/>
      <c r="K22"/>
      <c r="L22"/>
      <c r="M22"/>
      <c r="N22"/>
    </row>
    <row r="23" spans="1:14" ht="21.95" customHeight="1" x14ac:dyDescent="0.25">
      <c r="A23"/>
      <c r="B23" s="74" t="s">
        <v>55</v>
      </c>
      <c r="C23" s="74" t="s">
        <v>14</v>
      </c>
      <c r="D23" s="75">
        <f>'Simples T'!G13</f>
        <v>0</v>
      </c>
      <c r="E23" s="75">
        <f>'Simples T'!H13</f>
        <v>180000</v>
      </c>
      <c r="F23" s="109">
        <f>'Simples T'!I13</f>
        <v>4.4999999999999998E-2</v>
      </c>
      <c r="G23" s="75">
        <f>'Simples T'!J13</f>
        <v>0</v>
      </c>
      <c r="H23" s="70" t="str">
        <f>B23</f>
        <v>1° Faixa</v>
      </c>
      <c r="I23"/>
      <c r="J23"/>
      <c r="K23"/>
      <c r="L23"/>
      <c r="M23"/>
      <c r="N23"/>
    </row>
    <row r="24" spans="1:14" ht="21.95" customHeight="1" x14ac:dyDescent="0.25">
      <c r="A24"/>
      <c r="B24" s="74" t="s">
        <v>56</v>
      </c>
      <c r="C24" s="74" t="s">
        <v>14</v>
      </c>
      <c r="D24" s="75">
        <f>'Simples T'!G14</f>
        <v>180000.01</v>
      </c>
      <c r="E24" s="75">
        <f>'Simples T'!H14</f>
        <v>360000</v>
      </c>
      <c r="F24" s="109">
        <f>'Simples T'!I14</f>
        <v>7.8E-2</v>
      </c>
      <c r="G24" s="75">
        <f>'Simples T'!J14</f>
        <v>5940</v>
      </c>
      <c r="H24" s="70" t="str">
        <f t="shared" ref="H24:H28" si="1">B24</f>
        <v>2° Faixa</v>
      </c>
      <c r="I24"/>
      <c r="J24"/>
      <c r="K24"/>
      <c r="L24"/>
      <c r="M24"/>
      <c r="N24"/>
    </row>
    <row r="25" spans="1:14" ht="21.95" customHeight="1" x14ac:dyDescent="0.25">
      <c r="A25"/>
      <c r="B25" s="74" t="s">
        <v>57</v>
      </c>
      <c r="C25" s="74" t="s">
        <v>14</v>
      </c>
      <c r="D25" s="75">
        <f>'Simples T'!G15</f>
        <v>360000.01</v>
      </c>
      <c r="E25" s="75">
        <f>'Simples T'!H15</f>
        <v>720000</v>
      </c>
      <c r="F25" s="109">
        <f>'Simples T'!I15</f>
        <v>0.1</v>
      </c>
      <c r="G25" s="75">
        <f>'Simples T'!J15</f>
        <v>13860</v>
      </c>
      <c r="H25" s="70" t="str">
        <f t="shared" si="1"/>
        <v>3° Faixa</v>
      </c>
      <c r="I25"/>
      <c r="J25"/>
      <c r="K25"/>
      <c r="L25"/>
      <c r="M25"/>
      <c r="N25"/>
    </row>
    <row r="26" spans="1:14" ht="21.95" customHeight="1" x14ac:dyDescent="0.25">
      <c r="A26"/>
      <c r="B26" s="74" t="s">
        <v>58</v>
      </c>
      <c r="C26" s="74" t="s">
        <v>14</v>
      </c>
      <c r="D26" s="75">
        <f>'Simples T'!G16</f>
        <v>720000.01</v>
      </c>
      <c r="E26" s="75">
        <f>'Simples T'!H16</f>
        <v>1800000</v>
      </c>
      <c r="F26" s="109">
        <f>'Simples T'!I16</f>
        <v>0.112</v>
      </c>
      <c r="G26" s="75">
        <f>'Simples T'!J16</f>
        <v>22500</v>
      </c>
      <c r="H26" s="70" t="str">
        <f t="shared" si="1"/>
        <v>4° Faixa</v>
      </c>
      <c r="I26"/>
      <c r="J26"/>
      <c r="K26"/>
      <c r="L26"/>
      <c r="M26"/>
      <c r="N26"/>
    </row>
    <row r="27" spans="1:14" ht="21.95" customHeight="1" x14ac:dyDescent="0.25">
      <c r="A27"/>
      <c r="B27" s="74" t="s">
        <v>59</v>
      </c>
      <c r="C27" s="74" t="s">
        <v>14</v>
      </c>
      <c r="D27" s="75">
        <f>'Simples T'!G17</f>
        <v>1800000.01</v>
      </c>
      <c r="E27" s="75">
        <f>'Simples T'!H17</f>
        <v>3600000</v>
      </c>
      <c r="F27" s="109">
        <f>'Simples T'!I17</f>
        <v>0.14699999999999999</v>
      </c>
      <c r="G27" s="75">
        <f>'Simples T'!J17</f>
        <v>85500</v>
      </c>
      <c r="H27" s="70" t="str">
        <f t="shared" si="1"/>
        <v>5° Faixa</v>
      </c>
      <c r="I27"/>
      <c r="J27"/>
      <c r="K27"/>
      <c r="L27"/>
      <c r="M27"/>
      <c r="N27"/>
    </row>
    <row r="28" spans="1:14" ht="21.95" customHeight="1" x14ac:dyDescent="0.25">
      <c r="A28"/>
      <c r="B28" s="74" t="s">
        <v>60</v>
      </c>
      <c r="C28" s="74" t="s">
        <v>14</v>
      </c>
      <c r="D28" s="75">
        <f>'Simples T'!G18</f>
        <v>3600000.01</v>
      </c>
      <c r="E28" s="75">
        <f>'Simples T'!H18</f>
        <v>4800000</v>
      </c>
      <c r="F28" s="109">
        <f>'Simples T'!I18</f>
        <v>0.3</v>
      </c>
      <c r="G28" s="75">
        <f>'Simples T'!J18</f>
        <v>720000</v>
      </c>
      <c r="H28" s="70" t="str">
        <f t="shared" si="1"/>
        <v>6° Faixa</v>
      </c>
      <c r="I28"/>
      <c r="J28"/>
      <c r="K28"/>
      <c r="L28"/>
      <c r="M28"/>
      <c r="N28"/>
    </row>
    <row r="29" spans="1:14" ht="21.95" customHeight="1" x14ac:dyDescent="0.25">
      <c r="A29"/>
      <c r="B29" s="70"/>
      <c r="C29" s="70"/>
      <c r="D29" s="76"/>
      <c r="E29" s="76"/>
      <c r="F29" s="110"/>
      <c r="G29" s="76"/>
      <c r="H29" s="70"/>
      <c r="I29"/>
      <c r="J29"/>
      <c r="K29"/>
      <c r="L29"/>
      <c r="M29"/>
      <c r="N29"/>
    </row>
    <row r="30" spans="1:14" ht="21.95" customHeight="1" x14ac:dyDescent="0.25">
      <c r="A30"/>
      <c r="B30" s="71" t="s">
        <v>61</v>
      </c>
      <c r="C30" s="70"/>
      <c r="D30" s="76"/>
      <c r="E30" s="76"/>
      <c r="F30" s="110"/>
      <c r="G30" s="76"/>
      <c r="H30" s="70"/>
      <c r="I30"/>
      <c r="J30"/>
      <c r="K30"/>
      <c r="L30"/>
      <c r="M30"/>
      <c r="N30"/>
    </row>
    <row r="31" spans="1:14" ht="21.95" customHeight="1" x14ac:dyDescent="0.25">
      <c r="A31"/>
      <c r="B31" s="70"/>
      <c r="C31" s="70"/>
      <c r="D31" s="76"/>
      <c r="E31" s="76"/>
      <c r="F31" s="110"/>
      <c r="G31" s="76"/>
      <c r="H31" s="70"/>
      <c r="I31"/>
      <c r="J31"/>
      <c r="K31"/>
      <c r="L31"/>
      <c r="M31"/>
      <c r="N31"/>
    </row>
    <row r="32" spans="1:14" ht="21.95" customHeight="1" x14ac:dyDescent="0.25">
      <c r="A32"/>
      <c r="B32" s="72" t="s">
        <v>134</v>
      </c>
      <c r="C32" s="72" t="s">
        <v>28</v>
      </c>
      <c r="D32" s="73" t="s">
        <v>32</v>
      </c>
      <c r="E32" s="73" t="s">
        <v>33</v>
      </c>
      <c r="F32" s="111" t="s">
        <v>16</v>
      </c>
      <c r="G32" s="73" t="s">
        <v>53</v>
      </c>
      <c r="H32" s="72" t="s">
        <v>134</v>
      </c>
      <c r="I32"/>
      <c r="J32"/>
      <c r="K32"/>
      <c r="L32"/>
      <c r="M32"/>
      <c r="N32"/>
    </row>
    <row r="33" spans="1:14" ht="21.95" customHeight="1" x14ac:dyDescent="0.25">
      <c r="A33"/>
      <c r="B33" s="74" t="s">
        <v>55</v>
      </c>
      <c r="C33" s="74" t="s">
        <v>14</v>
      </c>
      <c r="D33" s="75">
        <f>'Simples T'!G19</f>
        <v>0</v>
      </c>
      <c r="E33" s="75">
        <f>'Simples T'!H19</f>
        <v>180000</v>
      </c>
      <c r="F33" s="109">
        <f>'Simples T'!I19</f>
        <v>0.06</v>
      </c>
      <c r="G33" s="75">
        <f>'Simples T'!J19</f>
        <v>0</v>
      </c>
      <c r="H33" s="70" t="str">
        <f>B33</f>
        <v>1° Faixa</v>
      </c>
      <c r="I33"/>
      <c r="J33"/>
      <c r="K33"/>
      <c r="L33"/>
      <c r="M33"/>
      <c r="N33"/>
    </row>
    <row r="34" spans="1:14" ht="21.95" customHeight="1" x14ac:dyDescent="0.25">
      <c r="A34"/>
      <c r="B34" s="74" t="s">
        <v>56</v>
      </c>
      <c r="C34" s="74" t="s">
        <v>14</v>
      </c>
      <c r="D34" s="75">
        <f>'Simples T'!G20</f>
        <v>180000.01</v>
      </c>
      <c r="E34" s="75">
        <f>'Simples T'!H20</f>
        <v>360000</v>
      </c>
      <c r="F34" s="109">
        <f>'Simples T'!I20</f>
        <v>0.112</v>
      </c>
      <c r="G34" s="75">
        <f>'Simples T'!J20</f>
        <v>9360</v>
      </c>
      <c r="H34" s="70" t="str">
        <f t="shared" ref="H34:H38" si="2">B34</f>
        <v>2° Faixa</v>
      </c>
      <c r="I34"/>
      <c r="J34"/>
      <c r="K34"/>
      <c r="L34"/>
      <c r="M34"/>
      <c r="N34"/>
    </row>
    <row r="35" spans="1:14" ht="21.95" customHeight="1" x14ac:dyDescent="0.25">
      <c r="A35"/>
      <c r="B35" s="74" t="s">
        <v>57</v>
      </c>
      <c r="C35" s="74" t="s">
        <v>14</v>
      </c>
      <c r="D35" s="75">
        <f>'Simples T'!G21</f>
        <v>360000.01</v>
      </c>
      <c r="E35" s="75">
        <f>'Simples T'!H21</f>
        <v>720000</v>
      </c>
      <c r="F35" s="109">
        <f>'Simples T'!I21</f>
        <v>0.13500000000000001</v>
      </c>
      <c r="G35" s="75">
        <f>'Simples T'!J21</f>
        <v>17640</v>
      </c>
      <c r="H35" s="70" t="str">
        <f t="shared" si="2"/>
        <v>3° Faixa</v>
      </c>
      <c r="I35"/>
      <c r="J35"/>
      <c r="K35"/>
      <c r="L35"/>
      <c r="M35"/>
      <c r="N35"/>
    </row>
    <row r="36" spans="1:14" ht="21.95" customHeight="1" x14ac:dyDescent="0.25">
      <c r="A36"/>
      <c r="B36" s="74" t="s">
        <v>58</v>
      </c>
      <c r="C36" s="74" t="s">
        <v>14</v>
      </c>
      <c r="D36" s="75">
        <f>'Simples T'!G22</f>
        <v>720000.01</v>
      </c>
      <c r="E36" s="75">
        <f>'Simples T'!H22</f>
        <v>1800000</v>
      </c>
      <c r="F36" s="109">
        <f>'Simples T'!I22</f>
        <v>0.16</v>
      </c>
      <c r="G36" s="75">
        <f>'Simples T'!J22</f>
        <v>35640</v>
      </c>
      <c r="H36" s="70" t="str">
        <f t="shared" si="2"/>
        <v>4° Faixa</v>
      </c>
      <c r="I36"/>
      <c r="J36"/>
      <c r="K36"/>
      <c r="L36"/>
      <c r="M36"/>
      <c r="N36"/>
    </row>
    <row r="37" spans="1:14" ht="21.95" customHeight="1" x14ac:dyDescent="0.25">
      <c r="A37"/>
      <c r="B37" s="74" t="s">
        <v>59</v>
      </c>
      <c r="C37" s="74" t="s">
        <v>14</v>
      </c>
      <c r="D37" s="75">
        <f>'Simples T'!G23</f>
        <v>1800000.01</v>
      </c>
      <c r="E37" s="75">
        <f>'Simples T'!H23</f>
        <v>3600000</v>
      </c>
      <c r="F37" s="109">
        <f>'Simples T'!I23</f>
        <v>0.21</v>
      </c>
      <c r="G37" s="75">
        <f>'Simples T'!J23</f>
        <v>125640</v>
      </c>
      <c r="H37" s="70" t="str">
        <f t="shared" si="2"/>
        <v>5° Faixa</v>
      </c>
      <c r="I37"/>
      <c r="J37"/>
      <c r="K37"/>
      <c r="L37"/>
      <c r="M37"/>
      <c r="N37"/>
    </row>
    <row r="38" spans="1:14" ht="21.95" customHeight="1" x14ac:dyDescent="0.25">
      <c r="A38"/>
      <c r="B38" s="74" t="s">
        <v>60</v>
      </c>
      <c r="C38" s="74" t="s">
        <v>14</v>
      </c>
      <c r="D38" s="75">
        <f>'Simples T'!G24</f>
        <v>3600000.01</v>
      </c>
      <c r="E38" s="75">
        <f>'Simples T'!H24</f>
        <v>4800000</v>
      </c>
      <c r="F38" s="109">
        <f>'Simples T'!I24</f>
        <v>0.33</v>
      </c>
      <c r="G38" s="75">
        <f>'Simples T'!J24</f>
        <v>648000</v>
      </c>
      <c r="H38" s="70" t="str">
        <f t="shared" si="2"/>
        <v>6° Faixa</v>
      </c>
      <c r="I38"/>
      <c r="J38"/>
      <c r="K38"/>
      <c r="L38"/>
      <c r="M38"/>
      <c r="N38"/>
    </row>
    <row r="39" spans="1:14" ht="21.95" customHeight="1" x14ac:dyDescent="0.25">
      <c r="A39"/>
      <c r="B39" s="70"/>
      <c r="C39" s="70"/>
      <c r="D39" s="76"/>
      <c r="E39" s="76"/>
      <c r="F39" s="110"/>
      <c r="G39" s="76"/>
      <c r="H39" s="70"/>
      <c r="I39"/>
      <c r="J39"/>
      <c r="K39"/>
      <c r="L39"/>
      <c r="M39"/>
      <c r="N39"/>
    </row>
    <row r="40" spans="1:14" ht="21.95" customHeight="1" x14ac:dyDescent="0.25">
      <c r="A40"/>
      <c r="B40" s="71" t="s">
        <v>62</v>
      </c>
      <c r="C40" s="70"/>
      <c r="D40" s="76"/>
      <c r="E40" s="76"/>
      <c r="F40" s="110"/>
      <c r="G40" s="76"/>
      <c r="H40" s="70"/>
      <c r="I40"/>
      <c r="J40"/>
      <c r="K40"/>
      <c r="L40"/>
      <c r="M40"/>
      <c r="N40"/>
    </row>
    <row r="41" spans="1:14" ht="21.95" customHeight="1" x14ac:dyDescent="0.25">
      <c r="A41"/>
      <c r="B41" s="70"/>
      <c r="C41" s="70"/>
      <c r="D41" s="76"/>
      <c r="E41" s="76"/>
      <c r="F41" s="110"/>
      <c r="G41" s="76"/>
      <c r="H41" s="70"/>
      <c r="I41"/>
      <c r="J41"/>
      <c r="K41"/>
      <c r="L41"/>
      <c r="M41"/>
      <c r="N41"/>
    </row>
    <row r="42" spans="1:14" ht="21.95" customHeight="1" x14ac:dyDescent="0.25">
      <c r="A42"/>
      <c r="B42" s="72" t="s">
        <v>134</v>
      </c>
      <c r="C42" s="72" t="s">
        <v>28</v>
      </c>
      <c r="D42" s="73" t="s">
        <v>32</v>
      </c>
      <c r="E42" s="73" t="s">
        <v>33</v>
      </c>
      <c r="F42" s="111" t="s">
        <v>16</v>
      </c>
      <c r="G42" s="73" t="s">
        <v>53</v>
      </c>
      <c r="H42" s="72" t="s">
        <v>134</v>
      </c>
      <c r="I42"/>
      <c r="J42"/>
      <c r="K42"/>
      <c r="L42"/>
      <c r="M42"/>
      <c r="N42"/>
    </row>
    <row r="43" spans="1:14" ht="21.95" customHeight="1" x14ac:dyDescent="0.25">
      <c r="A43"/>
      <c r="B43" s="74" t="s">
        <v>55</v>
      </c>
      <c r="C43" s="74" t="s">
        <v>14</v>
      </c>
      <c r="D43" s="75">
        <f>'Simples T'!G25</f>
        <v>0</v>
      </c>
      <c r="E43" s="75">
        <f>'Simples T'!H25</f>
        <v>180000</v>
      </c>
      <c r="F43" s="109">
        <f>'Simples T'!I25</f>
        <v>4.4999999999999998E-2</v>
      </c>
      <c r="G43" s="75">
        <f>'Simples T'!J25</f>
        <v>0</v>
      </c>
      <c r="H43" s="70" t="str">
        <f>B43</f>
        <v>1° Faixa</v>
      </c>
      <c r="I43"/>
      <c r="J43"/>
      <c r="K43"/>
      <c r="L43"/>
      <c r="M43"/>
      <c r="N43"/>
    </row>
    <row r="44" spans="1:14" ht="21.95" customHeight="1" x14ac:dyDescent="0.25">
      <c r="A44"/>
      <c r="B44" s="74" t="s">
        <v>56</v>
      </c>
      <c r="C44" s="74" t="s">
        <v>14</v>
      </c>
      <c r="D44" s="75">
        <f>'Simples T'!G26</f>
        <v>180000.01</v>
      </c>
      <c r="E44" s="75">
        <f>'Simples T'!H26</f>
        <v>360000</v>
      </c>
      <c r="F44" s="109">
        <f>'Simples T'!I26</f>
        <v>0.09</v>
      </c>
      <c r="G44" s="75">
        <f>'Simples T'!J26</f>
        <v>8100</v>
      </c>
      <c r="H44" s="70" t="str">
        <f t="shared" ref="H44:H48" si="3">B44</f>
        <v>2° Faixa</v>
      </c>
      <c r="I44"/>
      <c r="J44"/>
      <c r="K44"/>
      <c r="L44"/>
      <c r="M44"/>
      <c r="N44"/>
    </row>
    <row r="45" spans="1:14" ht="21.95" customHeight="1" x14ac:dyDescent="0.25">
      <c r="A45"/>
      <c r="B45" s="74" t="s">
        <v>57</v>
      </c>
      <c r="C45" s="74" t="s">
        <v>14</v>
      </c>
      <c r="D45" s="75">
        <f>'Simples T'!G27</f>
        <v>360000.01</v>
      </c>
      <c r="E45" s="75">
        <f>'Simples T'!H27</f>
        <v>720000</v>
      </c>
      <c r="F45" s="109">
        <f>'Simples T'!I27</f>
        <v>0.10199999999999999</v>
      </c>
      <c r="G45" s="75">
        <f>'Simples T'!J27</f>
        <v>12420</v>
      </c>
      <c r="H45" s="70" t="str">
        <f t="shared" si="3"/>
        <v>3° Faixa</v>
      </c>
      <c r="I45"/>
      <c r="J45"/>
      <c r="K45"/>
      <c r="L45"/>
      <c r="M45"/>
      <c r="N45"/>
    </row>
    <row r="46" spans="1:14" ht="21.95" customHeight="1" x14ac:dyDescent="0.25">
      <c r="A46"/>
      <c r="B46" s="74" t="s">
        <v>58</v>
      </c>
      <c r="C46" s="74" t="s">
        <v>14</v>
      </c>
      <c r="D46" s="75">
        <f>'Simples T'!G28</f>
        <v>720000.01</v>
      </c>
      <c r="E46" s="75">
        <f>'Simples T'!H28</f>
        <v>1800000</v>
      </c>
      <c r="F46" s="109">
        <f>'Simples T'!I28</f>
        <v>0.14000000000000001</v>
      </c>
      <c r="G46" s="75">
        <f>'Simples T'!J28</f>
        <v>39780</v>
      </c>
      <c r="H46" s="70" t="str">
        <f t="shared" si="3"/>
        <v>4° Faixa</v>
      </c>
      <c r="I46"/>
      <c r="J46"/>
      <c r="K46"/>
      <c r="L46"/>
      <c r="M46"/>
      <c r="N46"/>
    </row>
    <row r="47" spans="1:14" ht="21.95" customHeight="1" x14ac:dyDescent="0.25">
      <c r="A47"/>
      <c r="B47" s="74" t="s">
        <v>59</v>
      </c>
      <c r="C47" s="74" t="s">
        <v>14</v>
      </c>
      <c r="D47" s="75">
        <f>'Simples T'!G29</f>
        <v>1800000.01</v>
      </c>
      <c r="E47" s="75">
        <f>'Simples T'!H29</f>
        <v>3600000</v>
      </c>
      <c r="F47" s="109">
        <f>'Simples T'!I29</f>
        <v>0.22</v>
      </c>
      <c r="G47" s="75">
        <f>'Simples T'!J29</f>
        <v>183780</v>
      </c>
      <c r="H47" s="70" t="str">
        <f t="shared" si="3"/>
        <v>5° Faixa</v>
      </c>
      <c r="I47"/>
      <c r="J47"/>
      <c r="K47"/>
      <c r="L47"/>
      <c r="M47"/>
      <c r="N47"/>
    </row>
    <row r="48" spans="1:14" ht="21.95" customHeight="1" x14ac:dyDescent="0.25">
      <c r="A48"/>
      <c r="B48" s="74" t="s">
        <v>60</v>
      </c>
      <c r="C48" s="74" t="s">
        <v>14</v>
      </c>
      <c r="D48" s="75">
        <f>'Simples T'!G30</f>
        <v>3600000.01</v>
      </c>
      <c r="E48" s="75">
        <f>'Simples T'!H30</f>
        <v>4800000</v>
      </c>
      <c r="F48" s="109">
        <f>'Simples T'!I30</f>
        <v>0.33</v>
      </c>
      <c r="G48" s="75">
        <f>'Simples T'!J30</f>
        <v>828000</v>
      </c>
      <c r="H48" s="70" t="str">
        <f t="shared" si="3"/>
        <v>6° Faixa</v>
      </c>
      <c r="I48"/>
      <c r="J48"/>
      <c r="K48"/>
      <c r="L48"/>
      <c r="M48"/>
      <c r="N48"/>
    </row>
    <row r="49" spans="1:14" ht="21.95" customHeight="1" x14ac:dyDescent="0.25">
      <c r="A49"/>
      <c r="B49" s="70"/>
      <c r="C49" s="70"/>
      <c r="D49" s="76"/>
      <c r="E49" s="76"/>
      <c r="F49" s="110"/>
      <c r="G49" s="76"/>
      <c r="H49" s="70"/>
      <c r="I49"/>
      <c r="J49"/>
      <c r="K49"/>
      <c r="L49"/>
      <c r="M49"/>
      <c r="N49"/>
    </row>
    <row r="50" spans="1:14" ht="21.95" customHeight="1" x14ac:dyDescent="0.25">
      <c r="A50"/>
      <c r="B50" s="71" t="s">
        <v>63</v>
      </c>
      <c r="C50" s="70"/>
      <c r="D50" s="76"/>
      <c r="E50" s="76"/>
      <c r="F50" s="110"/>
      <c r="G50" s="76"/>
      <c r="H50" s="70"/>
      <c r="I50"/>
      <c r="J50"/>
      <c r="K50"/>
      <c r="L50"/>
      <c r="M50"/>
      <c r="N50"/>
    </row>
    <row r="51" spans="1:14" ht="21.95" customHeight="1" x14ac:dyDescent="0.25">
      <c r="A51"/>
      <c r="B51" s="70"/>
      <c r="C51" s="70"/>
      <c r="D51" s="76"/>
      <c r="E51" s="76"/>
      <c r="F51" s="110"/>
      <c r="G51" s="76"/>
      <c r="H51" s="70"/>
      <c r="I51"/>
      <c r="J51"/>
      <c r="K51"/>
      <c r="L51"/>
      <c r="M51"/>
      <c r="N51"/>
    </row>
    <row r="52" spans="1:14" ht="21.95" customHeight="1" x14ac:dyDescent="0.25">
      <c r="A52"/>
      <c r="B52" s="72" t="s">
        <v>134</v>
      </c>
      <c r="C52" s="72" t="s">
        <v>28</v>
      </c>
      <c r="D52" s="73" t="s">
        <v>32</v>
      </c>
      <c r="E52" s="73" t="s">
        <v>33</v>
      </c>
      <c r="F52" s="111" t="s">
        <v>16</v>
      </c>
      <c r="G52" s="73" t="s">
        <v>53</v>
      </c>
      <c r="H52" s="72" t="s">
        <v>134</v>
      </c>
      <c r="I52"/>
      <c r="J52"/>
      <c r="K52"/>
      <c r="L52"/>
      <c r="M52"/>
      <c r="N52"/>
    </row>
    <row r="53" spans="1:14" ht="21.95" customHeight="1" x14ac:dyDescent="0.25">
      <c r="A53"/>
      <c r="B53" s="74" t="s">
        <v>55</v>
      </c>
      <c r="C53" s="74" t="s">
        <v>14</v>
      </c>
      <c r="D53" s="75">
        <f>'Simples T'!G31</f>
        <v>0</v>
      </c>
      <c r="E53" s="75">
        <f>'Simples T'!H31</f>
        <v>180000</v>
      </c>
      <c r="F53" s="109">
        <f>'Simples T'!I31</f>
        <v>0.155</v>
      </c>
      <c r="G53" s="75">
        <f>'Simples T'!J31</f>
        <v>0</v>
      </c>
      <c r="H53" s="70" t="str">
        <f>B53</f>
        <v>1° Faixa</v>
      </c>
      <c r="I53"/>
      <c r="J53"/>
      <c r="K53"/>
      <c r="L53"/>
      <c r="M53"/>
      <c r="N53"/>
    </row>
    <row r="54" spans="1:14" ht="21.95" customHeight="1" x14ac:dyDescent="0.25">
      <c r="A54"/>
      <c r="B54" s="74" t="s">
        <v>56</v>
      </c>
      <c r="C54" s="74" t="s">
        <v>14</v>
      </c>
      <c r="D54" s="75">
        <f>'Simples T'!G32</f>
        <v>180000.01</v>
      </c>
      <c r="E54" s="75">
        <f>'Simples T'!H32</f>
        <v>360000</v>
      </c>
      <c r="F54" s="109">
        <f>'Simples T'!I32</f>
        <v>0.18</v>
      </c>
      <c r="G54" s="75">
        <f>'Simples T'!J32</f>
        <v>4500</v>
      </c>
      <c r="H54" s="70" t="str">
        <f t="shared" ref="H54:H58" si="4">B54</f>
        <v>2° Faixa</v>
      </c>
      <c r="I54"/>
      <c r="J54"/>
      <c r="K54"/>
      <c r="L54"/>
      <c r="M54"/>
      <c r="N54"/>
    </row>
    <row r="55" spans="1:14" ht="21.95" customHeight="1" x14ac:dyDescent="0.25">
      <c r="A55"/>
      <c r="B55" s="74" t="s">
        <v>57</v>
      </c>
      <c r="C55" s="74" t="s">
        <v>14</v>
      </c>
      <c r="D55" s="75">
        <f>'Simples T'!G33</f>
        <v>360000.01</v>
      </c>
      <c r="E55" s="75">
        <f>'Simples T'!H33</f>
        <v>720000</v>
      </c>
      <c r="F55" s="109">
        <f>'Simples T'!I33</f>
        <v>0.19500000000000001</v>
      </c>
      <c r="G55" s="75">
        <f>'Simples T'!J33</f>
        <v>9900</v>
      </c>
      <c r="H55" s="70" t="str">
        <f t="shared" si="4"/>
        <v>3° Faixa</v>
      </c>
      <c r="I55"/>
      <c r="J55"/>
      <c r="K55"/>
      <c r="L55"/>
      <c r="M55"/>
      <c r="N55"/>
    </row>
    <row r="56" spans="1:14" ht="21.95" customHeight="1" x14ac:dyDescent="0.25">
      <c r="A56"/>
      <c r="B56" s="74" t="s">
        <v>58</v>
      </c>
      <c r="C56" s="74" t="s">
        <v>14</v>
      </c>
      <c r="D56" s="75">
        <f>'Simples T'!G34</f>
        <v>720000.01</v>
      </c>
      <c r="E56" s="75">
        <f>'Simples T'!H34</f>
        <v>1800000</v>
      </c>
      <c r="F56" s="109">
        <f>'Simples T'!I34</f>
        <v>0.20499999999999999</v>
      </c>
      <c r="G56" s="75">
        <f>'Simples T'!J34</f>
        <v>17100</v>
      </c>
      <c r="H56" s="70" t="str">
        <f t="shared" si="4"/>
        <v>4° Faixa</v>
      </c>
      <c r="I56"/>
      <c r="J56"/>
      <c r="K56"/>
      <c r="L56"/>
      <c r="M56"/>
      <c r="N56"/>
    </row>
    <row r="57" spans="1:14" ht="21.95" customHeight="1" x14ac:dyDescent="0.25">
      <c r="A57"/>
      <c r="B57" s="74" t="s">
        <v>59</v>
      </c>
      <c r="C57" s="74" t="s">
        <v>14</v>
      </c>
      <c r="D57" s="75">
        <f>'Simples T'!G35</f>
        <v>1800000.01</v>
      </c>
      <c r="E57" s="75">
        <f>'Simples T'!H35</f>
        <v>3600000</v>
      </c>
      <c r="F57" s="109">
        <f>'Simples T'!I35</f>
        <v>0.23</v>
      </c>
      <c r="G57" s="75">
        <f>'Simples T'!J35</f>
        <v>62100</v>
      </c>
      <c r="H57" s="70" t="str">
        <f t="shared" si="4"/>
        <v>5° Faixa</v>
      </c>
      <c r="I57"/>
      <c r="J57"/>
      <c r="K57"/>
      <c r="L57"/>
      <c r="M57"/>
      <c r="N57"/>
    </row>
    <row r="58" spans="1:14" ht="21.95" customHeight="1" x14ac:dyDescent="0.25">
      <c r="A58"/>
      <c r="B58" s="74" t="s">
        <v>60</v>
      </c>
      <c r="C58" s="74" t="s">
        <v>14</v>
      </c>
      <c r="D58" s="75">
        <f>'Simples T'!G36</f>
        <v>3600000.01</v>
      </c>
      <c r="E58" s="75">
        <f>'Simples T'!H36</f>
        <v>4800000</v>
      </c>
      <c r="F58" s="109">
        <f>'Simples T'!I36</f>
        <v>0.30499999999999999</v>
      </c>
      <c r="G58" s="75">
        <f>'Simples T'!J36</f>
        <v>540000</v>
      </c>
      <c r="H58" s="70" t="str">
        <f t="shared" si="4"/>
        <v>6° Faixa</v>
      </c>
      <c r="I58"/>
      <c r="J58"/>
      <c r="K58"/>
      <c r="L58"/>
      <c r="M58"/>
      <c r="N58"/>
    </row>
    <row r="59" spans="1:14" ht="21.95" customHeight="1" thickBot="1" x14ac:dyDescent="0.3">
      <c r="A59"/>
      <c r="B59"/>
      <c r="C59"/>
      <c r="D59"/>
      <c r="E59"/>
      <c r="F59"/>
      <c r="G59"/>
      <c r="H59"/>
      <c r="I59"/>
      <c r="J59"/>
      <c r="K59"/>
      <c r="L59"/>
      <c r="M59"/>
      <c r="N59"/>
    </row>
    <row r="60" spans="1:14" ht="21.95" customHeight="1" x14ac:dyDescent="0.25">
      <c r="A60"/>
      <c r="B60" s="77" t="s">
        <v>64</v>
      </c>
      <c r="C60" s="78" t="s">
        <v>65</v>
      </c>
      <c r="D60" s="78" t="s">
        <v>66</v>
      </c>
      <c r="E60" s="78" t="s">
        <v>67</v>
      </c>
      <c r="F60" s="78" t="s">
        <v>68</v>
      </c>
      <c r="G60" s="78" t="s">
        <v>69</v>
      </c>
      <c r="H60" s="78" t="s">
        <v>70</v>
      </c>
      <c r="I60" s="78" t="s">
        <v>71</v>
      </c>
      <c r="J60" s="78" t="s">
        <v>72</v>
      </c>
      <c r="K60" s="78" t="s">
        <v>73</v>
      </c>
      <c r="L60" s="78" t="s">
        <v>74</v>
      </c>
      <c r="M60" s="78" t="s">
        <v>75</v>
      </c>
      <c r="N60" s="78" t="s">
        <v>76</v>
      </c>
    </row>
    <row r="61" spans="1:14" ht="21.95" customHeight="1" x14ac:dyDescent="0.25">
      <c r="A61"/>
      <c r="B61" s="39" t="s">
        <v>50</v>
      </c>
      <c r="C61" s="79">
        <f>IF('Simples (3)'!D8="",0,'Simples (3)'!D8)</f>
        <v>0</v>
      </c>
      <c r="D61" s="79">
        <f>IF('Simples (3)'!E8="",0,'Simples (3)'!E8)</f>
        <v>0</v>
      </c>
      <c r="E61" s="79">
        <f>IF('Simples (3)'!F8="",0,'Simples (3)'!F8)</f>
        <v>0</v>
      </c>
      <c r="F61" s="79">
        <f>IF('Simples (3)'!G8="",0,'Simples (3)'!G8)</f>
        <v>0</v>
      </c>
      <c r="G61" s="79">
        <f>IF('Simples (3)'!H8="",0,'Simples (3)'!H8)</f>
        <v>0</v>
      </c>
      <c r="H61" s="79">
        <f>IF('Simples (3)'!I8="",0,'Simples (3)'!I8)</f>
        <v>0</v>
      </c>
      <c r="I61" s="79">
        <f>IF('Simples (3)'!J8="",0,'Simples (3)'!J8)</f>
        <v>0</v>
      </c>
      <c r="J61" s="79">
        <f>IF('Simples (3)'!K8="",0,'Simples (3)'!K8)</f>
        <v>0</v>
      </c>
      <c r="K61" s="79">
        <f>IF('Simples (3)'!L8="",0,'Simples (3)'!L8)</f>
        <v>0</v>
      </c>
      <c r="L61" s="79">
        <f>IF('Simples (3)'!M8="",0,'Simples (3)'!M8)</f>
        <v>0</v>
      </c>
      <c r="M61" s="79">
        <f>IF('Simples (3)'!N8="",0,'Simples (3)'!N8)</f>
        <v>0</v>
      </c>
      <c r="N61" s="79">
        <f>IF('Simples (3)'!O8="",0,'Simples (3)'!O8)</f>
        <v>0</v>
      </c>
    </row>
    <row r="62" spans="1:14" ht="21.95" customHeight="1" x14ac:dyDescent="0.25">
      <c r="A62"/>
      <c r="B62" s="80" t="s">
        <v>48</v>
      </c>
      <c r="C62" s="79">
        <f>IF('Simples (3)'!D7="",0,'Simples (3)'!D7)</f>
        <v>0</v>
      </c>
      <c r="D62" s="79">
        <f>IF('Simples (3)'!E7="",0,'Simples (3)'!E7)</f>
        <v>0</v>
      </c>
      <c r="E62" s="79">
        <f>IF('Simples (3)'!F7="",0,'Simples (3)'!F7)</f>
        <v>0</v>
      </c>
      <c r="F62" s="79">
        <f>IF('Simples (3)'!G7="",0,'Simples (3)'!G7)</f>
        <v>0</v>
      </c>
      <c r="G62" s="79">
        <f>IF('Simples (3)'!H7="",0,'Simples (3)'!H7)</f>
        <v>0</v>
      </c>
      <c r="H62" s="79">
        <f>IF('Simples (3)'!I7="",0,'Simples (3)'!I7)</f>
        <v>0</v>
      </c>
      <c r="I62" s="79">
        <f>IF('Simples (3)'!J7="",0,'Simples (3)'!J7)</f>
        <v>0</v>
      </c>
      <c r="J62" s="79">
        <f>IF('Simples (3)'!K7="",0,'Simples (3)'!K7)</f>
        <v>0</v>
      </c>
      <c r="K62" s="79">
        <f>IF('Simples (3)'!L7="",0,'Simples (3)'!L7)</f>
        <v>0</v>
      </c>
      <c r="L62" s="79">
        <f>IF('Simples (3)'!M7="",0,'Simples (3)'!M7)</f>
        <v>0</v>
      </c>
      <c r="M62" s="79">
        <f>IF('Simples (3)'!N7="",0,'Simples (3)'!N7)</f>
        <v>0</v>
      </c>
      <c r="N62" s="79">
        <f>IF('Simples (3)'!O7="",0,'Simples (3)'!O7)</f>
        <v>0</v>
      </c>
    </row>
    <row r="63" spans="1:14" ht="21.95" customHeight="1" x14ac:dyDescent="0.25">
      <c r="A63"/>
      <c r="B63" s="80" t="s">
        <v>61</v>
      </c>
      <c r="C63" s="79">
        <f>IF('Simples (3)'!D9="",0,'Simples (3)'!D9)</f>
        <v>0</v>
      </c>
      <c r="D63" s="79">
        <f>IF('Simples (3)'!E9="",0,'Simples (3)'!E9)</f>
        <v>0</v>
      </c>
      <c r="E63" s="79">
        <f>IF('Simples (3)'!F9="",0,'Simples (3)'!F9)</f>
        <v>0</v>
      </c>
      <c r="F63" s="79">
        <f>IF('Simples (3)'!G9="",0,'Simples (3)'!G9)</f>
        <v>0</v>
      </c>
      <c r="G63" s="79">
        <f>IF('Simples (3)'!H9="",0,'Simples (3)'!H9)</f>
        <v>0</v>
      </c>
      <c r="H63" s="79">
        <f>IF('Simples (3)'!I9="",0,'Simples (3)'!I9)</f>
        <v>0</v>
      </c>
      <c r="I63" s="79">
        <f>IF('Simples (3)'!J9="",0,'Simples (3)'!J9)</f>
        <v>0</v>
      </c>
      <c r="J63" s="79">
        <f>IF('Simples (3)'!K9="",0,'Simples (3)'!K9)</f>
        <v>0</v>
      </c>
      <c r="K63" s="79">
        <f>IF('Simples (3)'!L9="",0,'Simples (3)'!L9)</f>
        <v>0</v>
      </c>
      <c r="L63" s="79">
        <f>IF('Simples (3)'!M9="",0,'Simples (3)'!M9)</f>
        <v>0</v>
      </c>
      <c r="M63" s="79">
        <f>IF('Simples (3)'!N9="",0,'Simples (3)'!N9)</f>
        <v>0</v>
      </c>
      <c r="N63" s="79">
        <f>IF('Simples (3)'!O9="",0,'Simples (3)'!O9)</f>
        <v>0</v>
      </c>
    </row>
    <row r="64" spans="1:14" ht="21.95" customHeight="1" x14ac:dyDescent="0.25">
      <c r="A64"/>
      <c r="B64" s="80" t="s">
        <v>62</v>
      </c>
      <c r="C64" s="79">
        <f>IF('Simples (3)'!D10="",0,'Simples (3)'!D10)</f>
        <v>0</v>
      </c>
      <c r="D64" s="79">
        <f>IF('Simples (3)'!E10="",0,'Simples (3)'!E10)</f>
        <v>0</v>
      </c>
      <c r="E64" s="79">
        <f>IF('Simples (3)'!F10="",0,'Simples (3)'!F10)</f>
        <v>0</v>
      </c>
      <c r="F64" s="79">
        <f>IF('Simples (3)'!G10="",0,'Simples (3)'!G10)</f>
        <v>0</v>
      </c>
      <c r="G64" s="79">
        <f>IF('Simples (3)'!H10="",0,'Simples (3)'!H10)</f>
        <v>0</v>
      </c>
      <c r="H64" s="79">
        <f>IF('Simples (3)'!I10="",0,'Simples (3)'!I10)</f>
        <v>0</v>
      </c>
      <c r="I64" s="79">
        <f>IF('Simples (3)'!J10="",0,'Simples (3)'!J10)</f>
        <v>0</v>
      </c>
      <c r="J64" s="79">
        <f>IF('Simples (3)'!K10="",0,'Simples (3)'!K10)</f>
        <v>0</v>
      </c>
      <c r="K64" s="79">
        <f>IF('Simples (3)'!L10="",0,'Simples (3)'!L10)</f>
        <v>0</v>
      </c>
      <c r="L64" s="79">
        <f>IF('Simples (3)'!M10="",0,'Simples (3)'!M10)</f>
        <v>0</v>
      </c>
      <c r="M64" s="79">
        <f>IF('Simples (3)'!N10="",0,'Simples (3)'!N10)</f>
        <v>0</v>
      </c>
      <c r="N64" s="79">
        <f>IF('Simples (3)'!O10="",0,'Simples (3)'!O10)</f>
        <v>0</v>
      </c>
    </row>
    <row r="65" spans="1:14" ht="21.95" customHeight="1" x14ac:dyDescent="0.25">
      <c r="A65"/>
      <c r="B65" s="80" t="s">
        <v>63</v>
      </c>
      <c r="C65" s="79">
        <f>IF('Simples (3)'!D11="",0,'Simples (3)'!D11)</f>
        <v>0</v>
      </c>
      <c r="D65" s="79">
        <f>IF('Simples (3)'!E11="",0,'Simples (3)'!E11)</f>
        <v>0</v>
      </c>
      <c r="E65" s="79">
        <f>IF('Simples (3)'!F11="",0,'Simples (3)'!F11)</f>
        <v>0</v>
      </c>
      <c r="F65" s="79">
        <f>IF('Simples (3)'!G11="",0,'Simples (3)'!G11)</f>
        <v>0</v>
      </c>
      <c r="G65" s="79">
        <f>IF('Simples (3)'!H11="",0,'Simples (3)'!H11)</f>
        <v>0</v>
      </c>
      <c r="H65" s="79">
        <f>IF('Simples (3)'!I11="",0,'Simples (3)'!I11)</f>
        <v>0</v>
      </c>
      <c r="I65" s="79">
        <f>IF('Simples (3)'!J11="",0,'Simples (3)'!J11)</f>
        <v>0</v>
      </c>
      <c r="J65" s="79">
        <f>IF('Simples (3)'!K11="",0,'Simples (3)'!K11)</f>
        <v>0</v>
      </c>
      <c r="K65" s="79">
        <f>IF('Simples (3)'!L11="",0,'Simples (3)'!L11)</f>
        <v>0</v>
      </c>
      <c r="L65" s="79">
        <f>IF('Simples (3)'!M11="",0,'Simples (3)'!M11)</f>
        <v>0</v>
      </c>
      <c r="M65" s="79">
        <f>IF('Simples (3)'!N11="",0,'Simples (3)'!N11)</f>
        <v>0</v>
      </c>
      <c r="N65" s="79">
        <f>IF('Simples (3)'!O11="",0,'Simples (3)'!O11)</f>
        <v>0</v>
      </c>
    </row>
    <row r="66" spans="1:14" ht="21.95" customHeight="1" x14ac:dyDescent="0.25">
      <c r="A66"/>
      <c r="B66"/>
      <c r="C66"/>
      <c r="D66"/>
      <c r="E66"/>
      <c r="F66"/>
      <c r="G66"/>
      <c r="H66"/>
      <c r="I66"/>
      <c r="J66"/>
      <c r="K66"/>
      <c r="L66"/>
      <c r="M66"/>
      <c r="N66"/>
    </row>
    <row r="67" spans="1:14" ht="21.95" customHeight="1" thickBot="1" x14ac:dyDescent="0.3">
      <c r="A67"/>
      <c r="B67"/>
      <c r="C67"/>
      <c r="D67"/>
      <c r="E67"/>
      <c r="F67"/>
      <c r="G67"/>
      <c r="H67"/>
      <c r="I67"/>
      <c r="J67"/>
      <c r="K67"/>
      <c r="L67"/>
      <c r="M67"/>
      <c r="N67"/>
    </row>
    <row r="68" spans="1:14" ht="21.95" customHeight="1" x14ac:dyDescent="0.25">
      <c r="A68"/>
      <c r="B68" s="77" t="s">
        <v>64</v>
      </c>
      <c r="C68" s="78" t="s">
        <v>65</v>
      </c>
      <c r="D68" s="78" t="s">
        <v>66</v>
      </c>
      <c r="E68" s="78" t="s">
        <v>67</v>
      </c>
      <c r="F68" s="78" t="s">
        <v>68</v>
      </c>
      <c r="G68" s="78" t="s">
        <v>69</v>
      </c>
      <c r="H68" s="78" t="s">
        <v>70</v>
      </c>
      <c r="I68" s="78" t="s">
        <v>71</v>
      </c>
      <c r="J68" s="78" t="s">
        <v>72</v>
      </c>
      <c r="K68" s="78" t="s">
        <v>73</v>
      </c>
      <c r="L68" s="78" t="s">
        <v>74</v>
      </c>
      <c r="M68" s="78" t="s">
        <v>75</v>
      </c>
      <c r="N68" s="78" t="s">
        <v>76</v>
      </c>
    </row>
    <row r="69" spans="1:14" ht="21.95" customHeight="1" x14ac:dyDescent="0.25">
      <c r="A69"/>
      <c r="B69" s="39" t="s">
        <v>84</v>
      </c>
      <c r="C69" s="113">
        <f>IF(Simples!D17="",0,Simples!D17)</f>
        <v>1200000</v>
      </c>
      <c r="D69" s="113">
        <f>IF(Simples!E17="",0,Simples!E17)</f>
        <v>1200000</v>
      </c>
      <c r="E69" s="113">
        <f>IF(Simples!F17="",0,Simples!F17)</f>
        <v>1200000</v>
      </c>
      <c r="F69" s="113">
        <f>IF(Simples!G17="",0,Simples!G17)</f>
        <v>1200000</v>
      </c>
      <c r="G69" s="113">
        <f>IF(Simples!H17="",0,Simples!H17)</f>
        <v>1200000</v>
      </c>
      <c r="H69" s="113">
        <f>IF(Simples!I17="",0,Simples!I17)</f>
        <v>1200000</v>
      </c>
      <c r="I69" s="113">
        <f>IF(Simples!J17="",0,Simples!J17)</f>
        <v>1200000</v>
      </c>
      <c r="J69" s="113">
        <f>IF(Simples!K17="",0,Simples!K17)</f>
        <v>1200000</v>
      </c>
      <c r="K69" s="113">
        <f>IF(Simples!L17="",0,Simples!L17)</f>
        <v>1200000</v>
      </c>
      <c r="L69" s="113">
        <f>IF(Simples!M17="",0,Simples!M17)</f>
        <v>1200000</v>
      </c>
      <c r="M69" s="113">
        <f>IF(Simples!N17="",0,Simples!N17)</f>
        <v>1200000</v>
      </c>
      <c r="N69" s="113">
        <f>IF(Simples!O17="",0,Simples!O17)</f>
        <v>1200000</v>
      </c>
    </row>
    <row r="70" spans="1:14" ht="21.95" customHeight="1" x14ac:dyDescent="0.25">
      <c r="A70"/>
      <c r="B70"/>
      <c r="C70"/>
      <c r="D70"/>
      <c r="E70"/>
      <c r="F70"/>
      <c r="G70"/>
      <c r="H70"/>
      <c r="I70"/>
      <c r="J70"/>
      <c r="K70"/>
      <c r="L70"/>
      <c r="M70"/>
      <c r="N70"/>
    </row>
    <row r="71" spans="1:14" ht="21.95" customHeight="1" x14ac:dyDescent="0.25">
      <c r="A71"/>
      <c r="B71"/>
      <c r="C71"/>
      <c r="D71"/>
      <c r="E71"/>
      <c r="F71"/>
      <c r="G71"/>
      <c r="H71"/>
      <c r="I71"/>
      <c r="J71"/>
      <c r="K71"/>
      <c r="L71"/>
      <c r="M71"/>
      <c r="N71"/>
    </row>
    <row r="72" spans="1:14" ht="21.95" customHeight="1" x14ac:dyDescent="0.25">
      <c r="A72"/>
      <c r="B72"/>
      <c r="C72"/>
      <c r="D72"/>
      <c r="E72"/>
      <c r="F72"/>
      <c r="G72"/>
      <c r="H72"/>
      <c r="I72"/>
      <c r="J72"/>
      <c r="K72"/>
      <c r="L72"/>
      <c r="M72"/>
      <c r="N72"/>
    </row>
    <row r="73" spans="1:14" ht="21.95" customHeight="1" x14ac:dyDescent="0.25">
      <c r="A73"/>
      <c r="B73"/>
      <c r="C73"/>
      <c r="D73"/>
      <c r="E73"/>
      <c r="F73"/>
      <c r="G73"/>
      <c r="H73"/>
      <c r="I73"/>
      <c r="J73"/>
      <c r="K73"/>
      <c r="L73"/>
      <c r="M73"/>
      <c r="N73"/>
    </row>
    <row r="74" spans="1:14" ht="21.95" customHeight="1" thickBot="1" x14ac:dyDescent="0.3">
      <c r="A74"/>
      <c r="B74"/>
      <c r="C74"/>
      <c r="D74"/>
      <c r="E74"/>
      <c r="F74"/>
      <c r="G74"/>
      <c r="H74"/>
      <c r="I74"/>
      <c r="J74"/>
      <c r="K74"/>
      <c r="L74"/>
      <c r="M74"/>
      <c r="N74"/>
    </row>
    <row r="75" spans="1:14" ht="21.95" customHeight="1" x14ac:dyDescent="0.25">
      <c r="A75"/>
      <c r="B75" s="77" t="s">
        <v>135</v>
      </c>
      <c r="C75" s="78" t="s">
        <v>65</v>
      </c>
      <c r="D75" s="78" t="s">
        <v>66</v>
      </c>
      <c r="E75" s="78" t="s">
        <v>67</v>
      </c>
      <c r="F75" s="78" t="s">
        <v>68</v>
      </c>
      <c r="G75" s="78" t="s">
        <v>69</v>
      </c>
      <c r="H75" s="78" t="s">
        <v>70</v>
      </c>
      <c r="I75" s="78" t="s">
        <v>71</v>
      </c>
      <c r="J75" s="78" t="s">
        <v>72</v>
      </c>
      <c r="K75" s="78" t="s">
        <v>73</v>
      </c>
      <c r="L75" s="78" t="s">
        <v>74</v>
      </c>
      <c r="M75" s="78" t="s">
        <v>75</v>
      </c>
      <c r="N75" s="78" t="s">
        <v>76</v>
      </c>
    </row>
    <row r="76" spans="1:14" ht="21.95" customHeight="1" x14ac:dyDescent="0.25">
      <c r="A76"/>
      <c r="B76" s="39" t="s">
        <v>136</v>
      </c>
      <c r="C76" s="81">
        <f>C61</f>
        <v>0</v>
      </c>
      <c r="D76" s="81">
        <f>D61</f>
        <v>0</v>
      </c>
      <c r="E76" s="81">
        <f t="shared" ref="E76:N76" si="5">E61</f>
        <v>0</v>
      </c>
      <c r="F76" s="81">
        <f t="shared" si="5"/>
        <v>0</v>
      </c>
      <c r="G76" s="81">
        <f t="shared" si="5"/>
        <v>0</v>
      </c>
      <c r="H76" s="81">
        <f t="shared" si="5"/>
        <v>0</v>
      </c>
      <c r="I76" s="81">
        <f t="shared" si="5"/>
        <v>0</v>
      </c>
      <c r="J76" s="81">
        <f t="shared" si="5"/>
        <v>0</v>
      </c>
      <c r="K76" s="81">
        <f t="shared" si="5"/>
        <v>0</v>
      </c>
      <c r="L76" s="81">
        <f t="shared" si="5"/>
        <v>0</v>
      </c>
      <c r="M76" s="81">
        <f t="shared" si="5"/>
        <v>0</v>
      </c>
      <c r="N76" s="81">
        <f t="shared" si="5"/>
        <v>0</v>
      </c>
    </row>
    <row r="77" spans="1:14" ht="21.95" customHeight="1" x14ac:dyDescent="0.25">
      <c r="A77"/>
      <c r="B77" s="80" t="s">
        <v>137</v>
      </c>
      <c r="C77" s="82">
        <f>IF(C76=0,0,IF(C69=0,0,IF(C69&lt;=$E$13,$F$13,IF(C69&lt;=$E$14,$F$14,IF(C69&lt;=$E$15,$F$15,IF(C69&lt;=$E$16,$F$16,IF(C69&lt;=$E$17,$F$17,IF(C69&gt;$E$17,$F$18))))))))</f>
        <v>0</v>
      </c>
      <c r="D77" s="82">
        <f>IF(D76=0,0,IF(D69=0,0,IF(D69&lt;=$E$13,$F$13,IF(D69&lt;=$E$14,$F$14,IF(D69&lt;=$E$15,$F$15,IF(D69&lt;=$E$16,$F$16,IF(D69&lt;=$E$17,$F$17,IF(D69&gt;$E$17,$F$18))))))))</f>
        <v>0</v>
      </c>
      <c r="E77" s="82">
        <f t="shared" ref="E77:N77" si="6">IF(E76=0,0,IF(E69=0,0,IF(E69&lt;=$E$13,$F$13,IF(E69&lt;=$E$14,$F$14,IF(E69&lt;=$E$15,$F$15,IF(E69&lt;=$E$16,$F$16,IF(E69&lt;=$E$17,$F$17,IF(E69&gt;$E$17,$F$18))))))))</f>
        <v>0</v>
      </c>
      <c r="F77" s="82">
        <f t="shared" si="6"/>
        <v>0</v>
      </c>
      <c r="G77" s="82">
        <f t="shared" si="6"/>
        <v>0</v>
      </c>
      <c r="H77" s="82">
        <f t="shared" si="6"/>
        <v>0</v>
      </c>
      <c r="I77" s="82">
        <f t="shared" si="6"/>
        <v>0</v>
      </c>
      <c r="J77" s="82">
        <f t="shared" si="6"/>
        <v>0</v>
      </c>
      <c r="K77" s="82">
        <f t="shared" si="6"/>
        <v>0</v>
      </c>
      <c r="L77" s="82">
        <f t="shared" si="6"/>
        <v>0</v>
      </c>
      <c r="M77" s="82">
        <f t="shared" si="6"/>
        <v>0</v>
      </c>
      <c r="N77" s="82">
        <f t="shared" si="6"/>
        <v>0</v>
      </c>
    </row>
    <row r="78" spans="1:14" ht="21.95" customHeight="1" x14ac:dyDescent="0.25">
      <c r="A78"/>
      <c r="B78" s="80" t="s">
        <v>138</v>
      </c>
      <c r="C78" s="81">
        <f>IF(C69=0,0,IF(C69&lt;=$E$13,$G$13,IF(C69&lt;=$E$14,$G$14,IF(C69&lt;=$E$15,$G$15,IF(C69&lt;=$E$16,$G$16,IF(C69&lt;=$E$17,$G$17,IF(C69&gt;$E$17,$G$18)))))))</f>
        <v>22500</v>
      </c>
      <c r="D78" s="81">
        <f t="shared" ref="D78:N78" si="7">IF(D69=0,0,IF(D69&lt;=$E$13,$G$13,IF(D69&lt;=$E$14,$G$14,IF(D69&lt;=$E$15,$G$15,IF(D69&lt;=$E$16,$G$16,IF(D69&lt;=$E$17,$G$17,IF(D69&gt;$E$17,$G$18)))))))</f>
        <v>22500</v>
      </c>
      <c r="E78" s="81">
        <f t="shared" si="7"/>
        <v>22500</v>
      </c>
      <c r="F78" s="81">
        <f t="shared" si="7"/>
        <v>22500</v>
      </c>
      <c r="G78" s="81">
        <f t="shared" si="7"/>
        <v>22500</v>
      </c>
      <c r="H78" s="81">
        <f t="shared" si="7"/>
        <v>22500</v>
      </c>
      <c r="I78" s="81">
        <f t="shared" si="7"/>
        <v>22500</v>
      </c>
      <c r="J78" s="81">
        <f t="shared" si="7"/>
        <v>22500</v>
      </c>
      <c r="K78" s="81">
        <f t="shared" si="7"/>
        <v>22500</v>
      </c>
      <c r="L78" s="81">
        <f t="shared" si="7"/>
        <v>22500</v>
      </c>
      <c r="M78" s="81">
        <f t="shared" si="7"/>
        <v>22500</v>
      </c>
      <c r="N78" s="81">
        <f t="shared" si="7"/>
        <v>22500</v>
      </c>
    </row>
    <row r="79" spans="1:14" ht="21.95" customHeight="1" x14ac:dyDescent="0.25">
      <c r="A79"/>
      <c r="B79" s="83" t="s">
        <v>139</v>
      </c>
      <c r="C79" s="84">
        <f>IFERROR(C81/C69,0)</f>
        <v>-1.8749999999999999E-2</v>
      </c>
      <c r="D79" s="84">
        <f t="shared" ref="D79:N79" si="8">IFERROR(D81/D69,0)</f>
        <v>-1.8749999999999999E-2</v>
      </c>
      <c r="E79" s="84">
        <f t="shared" si="8"/>
        <v>-1.8749999999999999E-2</v>
      </c>
      <c r="F79" s="84">
        <f t="shared" si="8"/>
        <v>-1.8749999999999999E-2</v>
      </c>
      <c r="G79" s="84">
        <f t="shared" si="8"/>
        <v>-1.8749999999999999E-2</v>
      </c>
      <c r="H79" s="84">
        <f t="shared" si="8"/>
        <v>-1.8749999999999999E-2</v>
      </c>
      <c r="I79" s="84">
        <f t="shared" si="8"/>
        <v>-1.8749999999999999E-2</v>
      </c>
      <c r="J79" s="84">
        <f t="shared" si="8"/>
        <v>-1.8749999999999999E-2</v>
      </c>
      <c r="K79" s="84">
        <f t="shared" si="8"/>
        <v>-1.8749999999999999E-2</v>
      </c>
      <c r="L79" s="84">
        <f t="shared" si="8"/>
        <v>-1.8749999999999999E-2</v>
      </c>
      <c r="M79" s="84">
        <f t="shared" si="8"/>
        <v>-1.8749999999999999E-2</v>
      </c>
      <c r="N79" s="84">
        <f t="shared" si="8"/>
        <v>-1.8749999999999999E-2</v>
      </c>
    </row>
    <row r="80" spans="1:14" ht="21.95" customHeight="1" x14ac:dyDescent="0.25">
      <c r="A80"/>
      <c r="B80" s="85" t="s">
        <v>140</v>
      </c>
      <c r="C80" s="86">
        <f>IFERROR(C76*C79,0)</f>
        <v>0</v>
      </c>
      <c r="D80" s="86">
        <f>IFERROR(D76*D79,0)</f>
        <v>0</v>
      </c>
      <c r="E80" s="86">
        <f t="shared" ref="E80:N80" si="9">IFERROR(E76*E79,0)</f>
        <v>0</v>
      </c>
      <c r="F80" s="86">
        <f t="shared" si="9"/>
        <v>0</v>
      </c>
      <c r="G80" s="86">
        <f t="shared" si="9"/>
        <v>0</v>
      </c>
      <c r="H80" s="86">
        <f t="shared" si="9"/>
        <v>0</v>
      </c>
      <c r="I80" s="86">
        <f t="shared" si="9"/>
        <v>0</v>
      </c>
      <c r="J80" s="86">
        <f t="shared" si="9"/>
        <v>0</v>
      </c>
      <c r="K80" s="86">
        <f t="shared" si="9"/>
        <v>0</v>
      </c>
      <c r="L80" s="86">
        <f t="shared" si="9"/>
        <v>0</v>
      </c>
      <c r="M80" s="86">
        <f t="shared" si="9"/>
        <v>0</v>
      </c>
      <c r="N80" s="86">
        <f t="shared" si="9"/>
        <v>0</v>
      </c>
    </row>
    <row r="81" spans="1:14" ht="21.95" customHeight="1" thickBot="1" x14ac:dyDescent="0.3">
      <c r="A81"/>
      <c r="B81" s="87" t="s">
        <v>141</v>
      </c>
      <c r="C81" s="88">
        <f>(C69*C77)-C78</f>
        <v>-22500</v>
      </c>
      <c r="D81" s="88">
        <f>(D69*D77)-D78</f>
        <v>-22500</v>
      </c>
      <c r="E81" s="88">
        <f t="shared" ref="E81:N81" si="10">(E69*E77)-E78</f>
        <v>-22500</v>
      </c>
      <c r="F81" s="88">
        <f t="shared" si="10"/>
        <v>-22500</v>
      </c>
      <c r="G81" s="88">
        <f t="shared" si="10"/>
        <v>-22500</v>
      </c>
      <c r="H81" s="88">
        <f t="shared" si="10"/>
        <v>-22500</v>
      </c>
      <c r="I81" s="88">
        <f t="shared" si="10"/>
        <v>-22500</v>
      </c>
      <c r="J81" s="88">
        <f t="shared" si="10"/>
        <v>-22500</v>
      </c>
      <c r="K81" s="88">
        <f t="shared" si="10"/>
        <v>-22500</v>
      </c>
      <c r="L81" s="88">
        <f t="shared" si="10"/>
        <v>-22500</v>
      </c>
      <c r="M81" s="88">
        <f t="shared" si="10"/>
        <v>-22500</v>
      </c>
      <c r="N81" s="88">
        <f t="shared" si="10"/>
        <v>-22500</v>
      </c>
    </row>
    <row r="82" spans="1:14" ht="21.95" customHeight="1" x14ac:dyDescent="0.25">
      <c r="A82"/>
      <c r="B82" s="77" t="s">
        <v>135</v>
      </c>
      <c r="C82" s="78" t="s">
        <v>65</v>
      </c>
      <c r="D82" s="78" t="s">
        <v>66</v>
      </c>
      <c r="E82" s="78" t="s">
        <v>67</v>
      </c>
      <c r="F82" s="78" t="s">
        <v>68</v>
      </c>
      <c r="G82" s="78" t="s">
        <v>69</v>
      </c>
      <c r="H82" s="78" t="s">
        <v>70</v>
      </c>
      <c r="I82" s="78" t="s">
        <v>71</v>
      </c>
      <c r="J82" s="78" t="s">
        <v>72</v>
      </c>
      <c r="K82" s="78" t="s">
        <v>73</v>
      </c>
      <c r="L82" s="78" t="s">
        <v>74</v>
      </c>
      <c r="M82" s="78" t="s">
        <v>75</v>
      </c>
      <c r="N82" s="78" t="s">
        <v>76</v>
      </c>
    </row>
    <row r="83" spans="1:14" ht="21.95" customHeight="1" x14ac:dyDescent="0.25">
      <c r="A83"/>
      <c r="B83" s="39" t="s">
        <v>142</v>
      </c>
      <c r="C83" s="81">
        <f>C62</f>
        <v>0</v>
      </c>
      <c r="D83" s="81">
        <f t="shared" ref="D83:N83" si="11">D62</f>
        <v>0</v>
      </c>
      <c r="E83" s="81">
        <f t="shared" si="11"/>
        <v>0</v>
      </c>
      <c r="F83" s="81">
        <f t="shared" si="11"/>
        <v>0</v>
      </c>
      <c r="G83" s="81">
        <f t="shared" si="11"/>
        <v>0</v>
      </c>
      <c r="H83" s="81">
        <f t="shared" si="11"/>
        <v>0</v>
      </c>
      <c r="I83" s="81">
        <f t="shared" si="11"/>
        <v>0</v>
      </c>
      <c r="J83" s="81">
        <f t="shared" si="11"/>
        <v>0</v>
      </c>
      <c r="K83" s="81">
        <f t="shared" si="11"/>
        <v>0</v>
      </c>
      <c r="L83" s="81">
        <f t="shared" si="11"/>
        <v>0</v>
      </c>
      <c r="M83" s="81">
        <f t="shared" si="11"/>
        <v>0</v>
      </c>
      <c r="N83" s="81">
        <f t="shared" si="11"/>
        <v>0</v>
      </c>
    </row>
    <row r="84" spans="1:14" ht="21.95" customHeight="1" x14ac:dyDescent="0.25">
      <c r="A84"/>
      <c r="B84" s="80" t="s">
        <v>137</v>
      </c>
      <c r="C84" s="82">
        <f>IF(C83=0,0,IF(C69=0,0,IF(C69&lt;=$E$23,$F$23,IF(C69&lt;=$E$24,$F$24,IF(C69&lt;=$E$25,$F$25,IF(C69&lt;=$E$26,$F$26,IF(C69&lt;=$E$27,$F$27,IF(C69&gt;$E$27,$F$28))))))))</f>
        <v>0</v>
      </c>
      <c r="D84" s="82">
        <f t="shared" ref="D84:N84" si="12">IF(D83=0,0,IF(D69=0,0,IF(D69&lt;=$E$23,$F$23,IF(D69&lt;=$E$24,$F$24,IF(D69&lt;=$E$25,$F$25,IF(D69&lt;=$E$26,$F$26,IF(D69&lt;=$E$27,$F$27,IF(D69&gt;$E$27,$F$28))))))))</f>
        <v>0</v>
      </c>
      <c r="E84" s="82">
        <f t="shared" si="12"/>
        <v>0</v>
      </c>
      <c r="F84" s="82">
        <f t="shared" si="12"/>
        <v>0</v>
      </c>
      <c r="G84" s="82">
        <f t="shared" si="12"/>
        <v>0</v>
      </c>
      <c r="H84" s="82">
        <f t="shared" si="12"/>
        <v>0</v>
      </c>
      <c r="I84" s="82">
        <f t="shared" si="12"/>
        <v>0</v>
      </c>
      <c r="J84" s="82">
        <f t="shared" si="12"/>
        <v>0</v>
      </c>
      <c r="K84" s="82">
        <f t="shared" si="12"/>
        <v>0</v>
      </c>
      <c r="L84" s="82">
        <f t="shared" si="12"/>
        <v>0</v>
      </c>
      <c r="M84" s="82">
        <f t="shared" si="12"/>
        <v>0</v>
      </c>
      <c r="N84" s="82">
        <f t="shared" si="12"/>
        <v>0</v>
      </c>
    </row>
    <row r="85" spans="1:14" ht="21.95" customHeight="1" x14ac:dyDescent="0.25">
      <c r="A85"/>
      <c r="B85" s="80" t="s">
        <v>138</v>
      </c>
      <c r="C85" s="81">
        <f>IF(C69=0,0,IF(C69&lt;=$E$23,$G$23,IF(C69&lt;=$E$24,$G$24,IF(C69&lt;=$E$25,$G$25,IF(C69&lt;=$E$26,$G$26,IF(C69&lt;=$E$27,$G$27,IF(C69&gt;$E$27,$G$28)))))))</f>
        <v>22500</v>
      </c>
      <c r="D85" s="81">
        <f t="shared" ref="D85:N85" si="13">IF(D69=0,0,IF(D69&lt;=$E$23,$G$23,IF(D69&lt;=$E$24,$G$24,IF(D69&lt;=$E$25,$G$25,IF(D69&lt;=$E$26,$G$26,IF(D69&lt;=$E$27,$G$27,IF(D69&gt;$E$27,$G$28)))))))</f>
        <v>22500</v>
      </c>
      <c r="E85" s="81">
        <f t="shared" si="13"/>
        <v>22500</v>
      </c>
      <c r="F85" s="81">
        <f t="shared" si="13"/>
        <v>22500</v>
      </c>
      <c r="G85" s="81">
        <f t="shared" si="13"/>
        <v>22500</v>
      </c>
      <c r="H85" s="81">
        <f t="shared" si="13"/>
        <v>22500</v>
      </c>
      <c r="I85" s="81">
        <f t="shared" si="13"/>
        <v>22500</v>
      </c>
      <c r="J85" s="81">
        <f t="shared" si="13"/>
        <v>22500</v>
      </c>
      <c r="K85" s="81">
        <f t="shared" si="13"/>
        <v>22500</v>
      </c>
      <c r="L85" s="81">
        <f t="shared" si="13"/>
        <v>22500</v>
      </c>
      <c r="M85" s="81">
        <f t="shared" si="13"/>
        <v>22500</v>
      </c>
      <c r="N85" s="81">
        <f t="shared" si="13"/>
        <v>22500</v>
      </c>
    </row>
    <row r="86" spans="1:14" ht="21.95" customHeight="1" x14ac:dyDescent="0.25">
      <c r="A86"/>
      <c r="B86" s="83" t="s">
        <v>139</v>
      </c>
      <c r="C86" s="84">
        <f>IFERROR(C88/C69,0)</f>
        <v>-1.8749999999999999E-2</v>
      </c>
      <c r="D86" s="84">
        <f t="shared" ref="D86:N86" si="14">IFERROR(D88/D69,0)</f>
        <v>-1.8749999999999999E-2</v>
      </c>
      <c r="E86" s="84">
        <f t="shared" si="14"/>
        <v>-1.8749999999999999E-2</v>
      </c>
      <c r="F86" s="84">
        <f t="shared" si="14"/>
        <v>-1.8749999999999999E-2</v>
      </c>
      <c r="G86" s="84">
        <f t="shared" si="14"/>
        <v>-1.8749999999999999E-2</v>
      </c>
      <c r="H86" s="84">
        <f t="shared" si="14"/>
        <v>-1.8749999999999999E-2</v>
      </c>
      <c r="I86" s="84">
        <f t="shared" si="14"/>
        <v>-1.8749999999999999E-2</v>
      </c>
      <c r="J86" s="84">
        <f t="shared" si="14"/>
        <v>-1.8749999999999999E-2</v>
      </c>
      <c r="K86" s="84">
        <f t="shared" si="14"/>
        <v>-1.8749999999999999E-2</v>
      </c>
      <c r="L86" s="84">
        <f t="shared" si="14"/>
        <v>-1.8749999999999999E-2</v>
      </c>
      <c r="M86" s="84">
        <f t="shared" si="14"/>
        <v>-1.8749999999999999E-2</v>
      </c>
      <c r="N86" s="84">
        <f t="shared" si="14"/>
        <v>-1.8749999999999999E-2</v>
      </c>
    </row>
    <row r="87" spans="1:14" ht="21.95" customHeight="1" x14ac:dyDescent="0.25">
      <c r="A87"/>
      <c r="B87" s="85" t="s">
        <v>140</v>
      </c>
      <c r="C87" s="86">
        <f>IFERROR(C83*C86,0)</f>
        <v>0</v>
      </c>
      <c r="D87" s="86">
        <f t="shared" ref="D87:N87" si="15">IFERROR(D83*D86,0)</f>
        <v>0</v>
      </c>
      <c r="E87" s="86">
        <f t="shared" si="15"/>
        <v>0</v>
      </c>
      <c r="F87" s="86">
        <f t="shared" si="15"/>
        <v>0</v>
      </c>
      <c r="G87" s="86">
        <f t="shared" si="15"/>
        <v>0</v>
      </c>
      <c r="H87" s="86">
        <f t="shared" si="15"/>
        <v>0</v>
      </c>
      <c r="I87" s="86">
        <f t="shared" si="15"/>
        <v>0</v>
      </c>
      <c r="J87" s="86">
        <f t="shared" si="15"/>
        <v>0</v>
      </c>
      <c r="K87" s="86">
        <f t="shared" si="15"/>
        <v>0</v>
      </c>
      <c r="L87" s="86">
        <f t="shared" si="15"/>
        <v>0</v>
      </c>
      <c r="M87" s="86">
        <f t="shared" si="15"/>
        <v>0</v>
      </c>
      <c r="N87" s="86">
        <f t="shared" si="15"/>
        <v>0</v>
      </c>
    </row>
    <row r="88" spans="1:14" ht="21.95" customHeight="1" thickBot="1" x14ac:dyDescent="0.3">
      <c r="A88"/>
      <c r="B88" s="87" t="s">
        <v>141</v>
      </c>
      <c r="C88" s="88">
        <f>(C69*C84)-C85</f>
        <v>-22500</v>
      </c>
      <c r="D88" s="88">
        <f t="shared" ref="D88:N88" si="16">(D69*D84)-D85</f>
        <v>-22500</v>
      </c>
      <c r="E88" s="88">
        <f t="shared" si="16"/>
        <v>-22500</v>
      </c>
      <c r="F88" s="88">
        <f t="shared" si="16"/>
        <v>-22500</v>
      </c>
      <c r="G88" s="88">
        <f t="shared" si="16"/>
        <v>-22500</v>
      </c>
      <c r="H88" s="88">
        <f t="shared" si="16"/>
        <v>-22500</v>
      </c>
      <c r="I88" s="88">
        <f t="shared" si="16"/>
        <v>-22500</v>
      </c>
      <c r="J88" s="88">
        <f t="shared" si="16"/>
        <v>-22500</v>
      </c>
      <c r="K88" s="88">
        <f t="shared" si="16"/>
        <v>-22500</v>
      </c>
      <c r="L88" s="88">
        <f t="shared" si="16"/>
        <v>-22500</v>
      </c>
      <c r="M88" s="88">
        <f t="shared" si="16"/>
        <v>-22500</v>
      </c>
      <c r="N88" s="88">
        <f t="shared" si="16"/>
        <v>-22500</v>
      </c>
    </row>
    <row r="89" spans="1:14" ht="21.95" customHeight="1" x14ac:dyDescent="0.25">
      <c r="A89"/>
      <c r="B89" s="77" t="s">
        <v>135</v>
      </c>
      <c r="C89" s="78" t="s">
        <v>65</v>
      </c>
      <c r="D89" s="78" t="s">
        <v>66</v>
      </c>
      <c r="E89" s="78" t="s">
        <v>67</v>
      </c>
      <c r="F89" s="78" t="s">
        <v>68</v>
      </c>
      <c r="G89" s="78" t="s">
        <v>69</v>
      </c>
      <c r="H89" s="78" t="s">
        <v>70</v>
      </c>
      <c r="I89" s="78" t="s">
        <v>71</v>
      </c>
      <c r="J89" s="78" t="s">
        <v>72</v>
      </c>
      <c r="K89" s="78" t="s">
        <v>73</v>
      </c>
      <c r="L89" s="78" t="s">
        <v>74</v>
      </c>
      <c r="M89" s="78" t="s">
        <v>75</v>
      </c>
      <c r="N89" s="78" t="s">
        <v>76</v>
      </c>
    </row>
    <row r="90" spans="1:14" ht="21.95" customHeight="1" x14ac:dyDescent="0.25">
      <c r="A90"/>
      <c r="B90" s="39" t="s">
        <v>61</v>
      </c>
      <c r="C90" s="81">
        <f>C63</f>
        <v>0</v>
      </c>
      <c r="D90" s="81">
        <f t="shared" ref="D90:N90" si="17">D63</f>
        <v>0</v>
      </c>
      <c r="E90" s="81">
        <f t="shared" si="17"/>
        <v>0</v>
      </c>
      <c r="F90" s="81">
        <f t="shared" si="17"/>
        <v>0</v>
      </c>
      <c r="G90" s="81">
        <f t="shared" si="17"/>
        <v>0</v>
      </c>
      <c r="H90" s="81">
        <f t="shared" si="17"/>
        <v>0</v>
      </c>
      <c r="I90" s="81">
        <f t="shared" si="17"/>
        <v>0</v>
      </c>
      <c r="J90" s="81">
        <f t="shared" si="17"/>
        <v>0</v>
      </c>
      <c r="K90" s="81">
        <f t="shared" si="17"/>
        <v>0</v>
      </c>
      <c r="L90" s="81">
        <f t="shared" si="17"/>
        <v>0</v>
      </c>
      <c r="M90" s="81">
        <f t="shared" si="17"/>
        <v>0</v>
      </c>
      <c r="N90" s="81">
        <f t="shared" si="17"/>
        <v>0</v>
      </c>
    </row>
    <row r="91" spans="1:14" ht="21.95" customHeight="1" x14ac:dyDescent="0.25">
      <c r="A91"/>
      <c r="B91" s="80" t="s">
        <v>137</v>
      </c>
      <c r="C91" s="82">
        <f>IF(C90=0,0,IF(C69=0,0,IF(C69&lt;=$E$33,$F$33,IF(C69&lt;=$E$34,$F$34,IF(C69&lt;=$E$35,$F$35,IF(C69&lt;=$E$36,$F$36,IF(C69&lt;=$E$37,$F$37,IF(C69&gt;$E$37,$F$38))))))))</f>
        <v>0</v>
      </c>
      <c r="D91" s="82">
        <f t="shared" ref="D91:N91" si="18">IF(D90=0,0,IF(D69=0,0,IF(D69&lt;=$E$33,$F$33,IF(D69&lt;=$E$34,$F$34,IF(D69&lt;=$E$35,$F$35,IF(D69&lt;=$E$36,$F$36,IF(D69&lt;=$E$37,$F$37,IF(D69&gt;$E$37,$F$38))))))))</f>
        <v>0</v>
      </c>
      <c r="E91" s="82">
        <f t="shared" si="18"/>
        <v>0</v>
      </c>
      <c r="F91" s="82">
        <f t="shared" si="18"/>
        <v>0</v>
      </c>
      <c r="G91" s="82">
        <f t="shared" si="18"/>
        <v>0</v>
      </c>
      <c r="H91" s="82">
        <f t="shared" si="18"/>
        <v>0</v>
      </c>
      <c r="I91" s="82">
        <f t="shared" si="18"/>
        <v>0</v>
      </c>
      <c r="J91" s="82">
        <f t="shared" si="18"/>
        <v>0</v>
      </c>
      <c r="K91" s="82">
        <f t="shared" si="18"/>
        <v>0</v>
      </c>
      <c r="L91" s="82">
        <f t="shared" si="18"/>
        <v>0</v>
      </c>
      <c r="M91" s="82">
        <f t="shared" si="18"/>
        <v>0</v>
      </c>
      <c r="N91" s="82">
        <f t="shared" si="18"/>
        <v>0</v>
      </c>
    </row>
    <row r="92" spans="1:14" ht="21.95" customHeight="1" x14ac:dyDescent="0.25">
      <c r="A92"/>
      <c r="B92" s="80" t="s">
        <v>138</v>
      </c>
      <c r="C92" s="81">
        <f>IF(C69=0,0,IF(C69&lt;=$E$33,$G$33,IF(C69&lt;=$E$34,$G$34,IF(C69&lt;=$E$35,$G$35,IF(C69&lt;=$E$36,$G$36,IF(C69&lt;=$E$37,$G$37,IF(C69&gt;$E$37,$G$38)))))))</f>
        <v>35640</v>
      </c>
      <c r="D92" s="81">
        <f t="shared" ref="D92:N92" si="19">IF(D69=0,0,IF(D69&lt;=$E$33,$G$33,IF(D69&lt;=$E$34,$G$34,IF(D69&lt;=$E$35,$G$35,IF(D69&lt;=$E$36,$G$36,IF(D69&lt;=$E$37,$G$37,IF(D69&gt;$E$37,$G$38)))))))</f>
        <v>35640</v>
      </c>
      <c r="E92" s="81">
        <f t="shared" si="19"/>
        <v>35640</v>
      </c>
      <c r="F92" s="81">
        <f t="shared" si="19"/>
        <v>35640</v>
      </c>
      <c r="G92" s="81">
        <f t="shared" si="19"/>
        <v>35640</v>
      </c>
      <c r="H92" s="81">
        <f t="shared" si="19"/>
        <v>35640</v>
      </c>
      <c r="I92" s="81">
        <f t="shared" si="19"/>
        <v>35640</v>
      </c>
      <c r="J92" s="81">
        <f t="shared" si="19"/>
        <v>35640</v>
      </c>
      <c r="K92" s="81">
        <f t="shared" si="19"/>
        <v>35640</v>
      </c>
      <c r="L92" s="81">
        <f t="shared" si="19"/>
        <v>35640</v>
      </c>
      <c r="M92" s="81">
        <f t="shared" si="19"/>
        <v>35640</v>
      </c>
      <c r="N92" s="81">
        <f t="shared" si="19"/>
        <v>35640</v>
      </c>
    </row>
    <row r="93" spans="1:14" ht="21.95" customHeight="1" x14ac:dyDescent="0.25">
      <c r="A93"/>
      <c r="B93" s="83" t="s">
        <v>139</v>
      </c>
      <c r="C93" s="84">
        <f>IFERROR(C95/C69,0)</f>
        <v>-2.9700000000000001E-2</v>
      </c>
      <c r="D93" s="84">
        <f t="shared" ref="D93:N93" si="20">IFERROR(D95/D69,0)</f>
        <v>-2.9700000000000001E-2</v>
      </c>
      <c r="E93" s="84">
        <f t="shared" si="20"/>
        <v>-2.9700000000000001E-2</v>
      </c>
      <c r="F93" s="84">
        <f t="shared" si="20"/>
        <v>-2.9700000000000001E-2</v>
      </c>
      <c r="G93" s="84">
        <f t="shared" si="20"/>
        <v>-2.9700000000000001E-2</v>
      </c>
      <c r="H93" s="84">
        <f t="shared" si="20"/>
        <v>-2.9700000000000001E-2</v>
      </c>
      <c r="I93" s="84">
        <f t="shared" si="20"/>
        <v>-2.9700000000000001E-2</v>
      </c>
      <c r="J93" s="84">
        <f t="shared" si="20"/>
        <v>-2.9700000000000001E-2</v>
      </c>
      <c r="K93" s="84">
        <f t="shared" si="20"/>
        <v>-2.9700000000000001E-2</v>
      </c>
      <c r="L93" s="84">
        <f t="shared" si="20"/>
        <v>-2.9700000000000001E-2</v>
      </c>
      <c r="M93" s="84">
        <f t="shared" si="20"/>
        <v>-2.9700000000000001E-2</v>
      </c>
      <c r="N93" s="84">
        <f t="shared" si="20"/>
        <v>-2.9700000000000001E-2</v>
      </c>
    </row>
    <row r="94" spans="1:14" ht="21.95" customHeight="1" x14ac:dyDescent="0.25">
      <c r="A94"/>
      <c r="B94" s="85" t="s">
        <v>140</v>
      </c>
      <c r="C94" s="86">
        <f>IFERROR(C90*C93,0)</f>
        <v>0</v>
      </c>
      <c r="D94" s="86">
        <f t="shared" ref="D94:N94" si="21">IFERROR(D90*D93,0)</f>
        <v>0</v>
      </c>
      <c r="E94" s="86">
        <f t="shared" si="21"/>
        <v>0</v>
      </c>
      <c r="F94" s="86">
        <f t="shared" si="21"/>
        <v>0</v>
      </c>
      <c r="G94" s="86">
        <f t="shared" si="21"/>
        <v>0</v>
      </c>
      <c r="H94" s="86">
        <f t="shared" si="21"/>
        <v>0</v>
      </c>
      <c r="I94" s="86">
        <f t="shared" si="21"/>
        <v>0</v>
      </c>
      <c r="J94" s="86">
        <f t="shared" si="21"/>
        <v>0</v>
      </c>
      <c r="K94" s="86">
        <f t="shared" si="21"/>
        <v>0</v>
      </c>
      <c r="L94" s="86">
        <f t="shared" si="21"/>
        <v>0</v>
      </c>
      <c r="M94" s="86">
        <f t="shared" si="21"/>
        <v>0</v>
      </c>
      <c r="N94" s="86">
        <f t="shared" si="21"/>
        <v>0</v>
      </c>
    </row>
    <row r="95" spans="1:14" ht="21.95" customHeight="1" thickBot="1" x14ac:dyDescent="0.3">
      <c r="A95"/>
      <c r="B95" s="87" t="s">
        <v>141</v>
      </c>
      <c r="C95" s="88">
        <f>(C69*C91)-C92</f>
        <v>-35640</v>
      </c>
      <c r="D95" s="88">
        <f t="shared" ref="D95:N95" si="22">(D69*D91)-D92</f>
        <v>-35640</v>
      </c>
      <c r="E95" s="88">
        <f t="shared" si="22"/>
        <v>-35640</v>
      </c>
      <c r="F95" s="88">
        <f t="shared" si="22"/>
        <v>-35640</v>
      </c>
      <c r="G95" s="88">
        <f t="shared" si="22"/>
        <v>-35640</v>
      </c>
      <c r="H95" s="88">
        <f t="shared" si="22"/>
        <v>-35640</v>
      </c>
      <c r="I95" s="88">
        <f t="shared" si="22"/>
        <v>-35640</v>
      </c>
      <c r="J95" s="88">
        <f t="shared" si="22"/>
        <v>-35640</v>
      </c>
      <c r="K95" s="88">
        <f t="shared" si="22"/>
        <v>-35640</v>
      </c>
      <c r="L95" s="88">
        <f t="shared" si="22"/>
        <v>-35640</v>
      </c>
      <c r="M95" s="88">
        <f t="shared" si="22"/>
        <v>-35640</v>
      </c>
      <c r="N95" s="88">
        <f t="shared" si="22"/>
        <v>-35640</v>
      </c>
    </row>
    <row r="96" spans="1:14" ht="21.95" customHeight="1" x14ac:dyDescent="0.25">
      <c r="A96"/>
      <c r="B96" s="77" t="s">
        <v>135</v>
      </c>
      <c r="C96" s="78" t="s">
        <v>65</v>
      </c>
      <c r="D96" s="78" t="s">
        <v>66</v>
      </c>
      <c r="E96" s="78" t="s">
        <v>67</v>
      </c>
      <c r="F96" s="78" t="s">
        <v>68</v>
      </c>
      <c r="G96" s="78" t="s">
        <v>69</v>
      </c>
      <c r="H96" s="78" t="s">
        <v>70</v>
      </c>
      <c r="I96" s="78" t="s">
        <v>71</v>
      </c>
      <c r="J96" s="78" t="s">
        <v>72</v>
      </c>
      <c r="K96" s="78" t="s">
        <v>73</v>
      </c>
      <c r="L96" s="78" t="s">
        <v>74</v>
      </c>
      <c r="M96" s="78" t="s">
        <v>75</v>
      </c>
      <c r="N96" s="78" t="s">
        <v>76</v>
      </c>
    </row>
    <row r="97" spans="1:14" ht="21.95" customHeight="1" x14ac:dyDescent="0.25">
      <c r="A97"/>
      <c r="B97" s="39" t="s">
        <v>62</v>
      </c>
      <c r="C97" s="81">
        <f>C64</f>
        <v>0</v>
      </c>
      <c r="D97" s="81">
        <f t="shared" ref="D97:N97" si="23">D64</f>
        <v>0</v>
      </c>
      <c r="E97" s="81">
        <f t="shared" si="23"/>
        <v>0</v>
      </c>
      <c r="F97" s="81">
        <f t="shared" si="23"/>
        <v>0</v>
      </c>
      <c r="G97" s="81">
        <f t="shared" si="23"/>
        <v>0</v>
      </c>
      <c r="H97" s="81">
        <f t="shared" si="23"/>
        <v>0</v>
      </c>
      <c r="I97" s="81">
        <f t="shared" si="23"/>
        <v>0</v>
      </c>
      <c r="J97" s="81">
        <f t="shared" si="23"/>
        <v>0</v>
      </c>
      <c r="K97" s="81">
        <f t="shared" si="23"/>
        <v>0</v>
      </c>
      <c r="L97" s="81">
        <f t="shared" si="23"/>
        <v>0</v>
      </c>
      <c r="M97" s="81">
        <f t="shared" si="23"/>
        <v>0</v>
      </c>
      <c r="N97" s="81">
        <f t="shared" si="23"/>
        <v>0</v>
      </c>
    </row>
    <row r="98" spans="1:14" ht="21.95" customHeight="1" x14ac:dyDescent="0.25">
      <c r="A98"/>
      <c r="B98" s="80" t="s">
        <v>137</v>
      </c>
      <c r="C98" s="82">
        <f>IF(C97=0,0,IF(C69=0,0,IF(C69&lt;=$E$43,$F$43,IF(C69&lt;=$E$44,$F$44,IF(C69&lt;=$E$45,$F$45,IF(C69&lt;=$E$46,$F$46,IF(C69&lt;=$E$47,$F$47,IF(C69&gt;$E$47,$F$48))))))))</f>
        <v>0</v>
      </c>
      <c r="D98" s="82">
        <f t="shared" ref="D98:N98" si="24">IF(D97=0,0,IF(D69=0,0,IF(D69&lt;=$E$43,$F$43,IF(D69&lt;=$E$44,$F$44,IF(D69&lt;=$E$45,$F$45,IF(D69&lt;=$E$46,$F$46,IF(D69&lt;=$E$47,$F$47,IF(D69&gt;$E$47,$F$48))))))))</f>
        <v>0</v>
      </c>
      <c r="E98" s="82">
        <f t="shared" si="24"/>
        <v>0</v>
      </c>
      <c r="F98" s="82">
        <f t="shared" si="24"/>
        <v>0</v>
      </c>
      <c r="G98" s="82">
        <f t="shared" si="24"/>
        <v>0</v>
      </c>
      <c r="H98" s="82">
        <f t="shared" si="24"/>
        <v>0</v>
      </c>
      <c r="I98" s="82">
        <f t="shared" si="24"/>
        <v>0</v>
      </c>
      <c r="J98" s="82">
        <f t="shared" si="24"/>
        <v>0</v>
      </c>
      <c r="K98" s="82">
        <f t="shared" si="24"/>
        <v>0</v>
      </c>
      <c r="L98" s="82">
        <f t="shared" si="24"/>
        <v>0</v>
      </c>
      <c r="M98" s="82">
        <f t="shared" si="24"/>
        <v>0</v>
      </c>
      <c r="N98" s="82">
        <f t="shared" si="24"/>
        <v>0</v>
      </c>
    </row>
    <row r="99" spans="1:14" ht="21.95" customHeight="1" x14ac:dyDescent="0.25">
      <c r="A99"/>
      <c r="B99" s="80" t="s">
        <v>138</v>
      </c>
      <c r="C99" s="81">
        <f>IF(C69=0,0,IF(C69&lt;=$E$43,$G$43,IF(C69&lt;=$E$44,$G$44,IF(C69&lt;=$E$45,$G$45,IF(C69&lt;=$E$46,$G$46,IF(C69&lt;=$E$47,$G$47,IF(C69&gt;$E$47,$G$48)))))))</f>
        <v>39780</v>
      </c>
      <c r="D99" s="81">
        <f t="shared" ref="D99:N99" si="25">IF(D69=0,0,IF(D69&lt;=$E$43,$G$43,IF(D69&lt;=$E$44,$G$44,IF(D69&lt;=$E$45,$G$45,IF(D69&lt;=$E$46,$G$46,IF(D69&lt;=$E$47,$G$47,IF(D69&gt;$E$47,$G$48)))))))</f>
        <v>39780</v>
      </c>
      <c r="E99" s="81">
        <f t="shared" si="25"/>
        <v>39780</v>
      </c>
      <c r="F99" s="81">
        <f t="shared" si="25"/>
        <v>39780</v>
      </c>
      <c r="G99" s="81">
        <f t="shared" si="25"/>
        <v>39780</v>
      </c>
      <c r="H99" s="81">
        <f t="shared" si="25"/>
        <v>39780</v>
      </c>
      <c r="I99" s="81">
        <f t="shared" si="25"/>
        <v>39780</v>
      </c>
      <c r="J99" s="81">
        <f t="shared" si="25"/>
        <v>39780</v>
      </c>
      <c r="K99" s="81">
        <f t="shared" si="25"/>
        <v>39780</v>
      </c>
      <c r="L99" s="81">
        <f t="shared" si="25"/>
        <v>39780</v>
      </c>
      <c r="M99" s="81">
        <f t="shared" si="25"/>
        <v>39780</v>
      </c>
      <c r="N99" s="81">
        <f t="shared" si="25"/>
        <v>39780</v>
      </c>
    </row>
    <row r="100" spans="1:14" ht="21.95" customHeight="1" x14ac:dyDescent="0.25">
      <c r="A100"/>
      <c r="B100" s="83" t="s">
        <v>139</v>
      </c>
      <c r="C100" s="84">
        <f>IFERROR(C102/C69,0)</f>
        <v>-3.3149999999999999E-2</v>
      </c>
      <c r="D100" s="84">
        <f t="shared" ref="D100:N100" si="26">IFERROR(D102/D69,0)</f>
        <v>-3.3149999999999999E-2</v>
      </c>
      <c r="E100" s="84">
        <f t="shared" si="26"/>
        <v>-3.3149999999999999E-2</v>
      </c>
      <c r="F100" s="84">
        <f t="shared" si="26"/>
        <v>-3.3149999999999999E-2</v>
      </c>
      <c r="G100" s="84">
        <f t="shared" si="26"/>
        <v>-3.3149999999999999E-2</v>
      </c>
      <c r="H100" s="84">
        <f t="shared" si="26"/>
        <v>-3.3149999999999999E-2</v>
      </c>
      <c r="I100" s="84">
        <f t="shared" si="26"/>
        <v>-3.3149999999999999E-2</v>
      </c>
      <c r="J100" s="84">
        <f t="shared" si="26"/>
        <v>-3.3149999999999999E-2</v>
      </c>
      <c r="K100" s="84">
        <f t="shared" si="26"/>
        <v>-3.3149999999999999E-2</v>
      </c>
      <c r="L100" s="84">
        <f t="shared" si="26"/>
        <v>-3.3149999999999999E-2</v>
      </c>
      <c r="M100" s="84">
        <f t="shared" si="26"/>
        <v>-3.3149999999999999E-2</v>
      </c>
      <c r="N100" s="84">
        <f t="shared" si="26"/>
        <v>-3.3149999999999999E-2</v>
      </c>
    </row>
    <row r="101" spans="1:14" ht="21.95" customHeight="1" x14ac:dyDescent="0.25">
      <c r="A101"/>
      <c r="B101" s="85" t="s">
        <v>140</v>
      </c>
      <c r="C101" s="86">
        <f>IFERROR(C97*C100,0)</f>
        <v>0</v>
      </c>
      <c r="D101" s="86">
        <f t="shared" ref="D101:N101" si="27">IFERROR(D97*D100,0)</f>
        <v>0</v>
      </c>
      <c r="E101" s="86">
        <f t="shared" si="27"/>
        <v>0</v>
      </c>
      <c r="F101" s="86">
        <f t="shared" si="27"/>
        <v>0</v>
      </c>
      <c r="G101" s="86">
        <f t="shared" si="27"/>
        <v>0</v>
      </c>
      <c r="H101" s="86">
        <f t="shared" si="27"/>
        <v>0</v>
      </c>
      <c r="I101" s="86">
        <f t="shared" si="27"/>
        <v>0</v>
      </c>
      <c r="J101" s="86">
        <f t="shared" si="27"/>
        <v>0</v>
      </c>
      <c r="K101" s="86">
        <f t="shared" si="27"/>
        <v>0</v>
      </c>
      <c r="L101" s="86">
        <f t="shared" si="27"/>
        <v>0</v>
      </c>
      <c r="M101" s="86">
        <f t="shared" si="27"/>
        <v>0</v>
      </c>
      <c r="N101" s="86">
        <f t="shared" si="27"/>
        <v>0</v>
      </c>
    </row>
    <row r="102" spans="1:14" ht="21.95" customHeight="1" thickBot="1" x14ac:dyDescent="0.3">
      <c r="A102"/>
      <c r="B102" s="87" t="s">
        <v>141</v>
      </c>
      <c r="C102" s="88">
        <f>(C69*C98)-C99</f>
        <v>-39780</v>
      </c>
      <c r="D102" s="88">
        <f t="shared" ref="D102:N102" si="28">(D69*D98)-D99</f>
        <v>-39780</v>
      </c>
      <c r="E102" s="88">
        <f t="shared" si="28"/>
        <v>-39780</v>
      </c>
      <c r="F102" s="88">
        <f t="shared" si="28"/>
        <v>-39780</v>
      </c>
      <c r="G102" s="88">
        <f t="shared" si="28"/>
        <v>-39780</v>
      </c>
      <c r="H102" s="88">
        <f t="shared" si="28"/>
        <v>-39780</v>
      </c>
      <c r="I102" s="88">
        <f t="shared" si="28"/>
        <v>-39780</v>
      </c>
      <c r="J102" s="88">
        <f t="shared" si="28"/>
        <v>-39780</v>
      </c>
      <c r="K102" s="88">
        <f t="shared" si="28"/>
        <v>-39780</v>
      </c>
      <c r="L102" s="88">
        <f t="shared" si="28"/>
        <v>-39780</v>
      </c>
      <c r="M102" s="88">
        <f t="shared" si="28"/>
        <v>-39780</v>
      </c>
      <c r="N102" s="88">
        <f t="shared" si="28"/>
        <v>-39780</v>
      </c>
    </row>
    <row r="103" spans="1:14" ht="21.95" customHeight="1" x14ac:dyDescent="0.25">
      <c r="A103"/>
      <c r="B103" s="77" t="s">
        <v>135</v>
      </c>
      <c r="C103" s="78" t="s">
        <v>65</v>
      </c>
      <c r="D103" s="78" t="s">
        <v>66</v>
      </c>
      <c r="E103" s="78" t="s">
        <v>67</v>
      </c>
      <c r="F103" s="78" t="s">
        <v>68</v>
      </c>
      <c r="G103" s="78" t="s">
        <v>69</v>
      </c>
      <c r="H103" s="78" t="s">
        <v>70</v>
      </c>
      <c r="I103" s="78" t="s">
        <v>71</v>
      </c>
      <c r="J103" s="78" t="s">
        <v>72</v>
      </c>
      <c r="K103" s="78" t="s">
        <v>73</v>
      </c>
      <c r="L103" s="78" t="s">
        <v>74</v>
      </c>
      <c r="M103" s="78" t="s">
        <v>75</v>
      </c>
      <c r="N103" s="78" t="s">
        <v>76</v>
      </c>
    </row>
    <row r="104" spans="1:14" ht="21.95" customHeight="1" x14ac:dyDescent="0.25">
      <c r="A104"/>
      <c r="B104" s="39" t="s">
        <v>63</v>
      </c>
      <c r="C104" s="81">
        <f>C65</f>
        <v>0</v>
      </c>
      <c r="D104" s="81">
        <f t="shared" ref="D104:N104" si="29">D65</f>
        <v>0</v>
      </c>
      <c r="E104" s="81">
        <f t="shared" si="29"/>
        <v>0</v>
      </c>
      <c r="F104" s="81">
        <f t="shared" si="29"/>
        <v>0</v>
      </c>
      <c r="G104" s="81">
        <f t="shared" si="29"/>
        <v>0</v>
      </c>
      <c r="H104" s="81">
        <f t="shared" si="29"/>
        <v>0</v>
      </c>
      <c r="I104" s="81">
        <f t="shared" si="29"/>
        <v>0</v>
      </c>
      <c r="J104" s="81">
        <f t="shared" si="29"/>
        <v>0</v>
      </c>
      <c r="K104" s="81">
        <f t="shared" si="29"/>
        <v>0</v>
      </c>
      <c r="L104" s="81">
        <f t="shared" si="29"/>
        <v>0</v>
      </c>
      <c r="M104" s="81">
        <f t="shared" si="29"/>
        <v>0</v>
      </c>
      <c r="N104" s="81">
        <f t="shared" si="29"/>
        <v>0</v>
      </c>
    </row>
    <row r="105" spans="1:14" ht="21.95" customHeight="1" x14ac:dyDescent="0.25">
      <c r="A105"/>
      <c r="B105" s="80" t="s">
        <v>137</v>
      </c>
      <c r="C105" s="82">
        <f>IF(C104=0,0,IF(C69=0,0,IF(C69&lt;=$E$53,$F$53,IF(C69&lt;=$E$54,$F$54,IF(C69&lt;=$E$55,$F$55,IF(C69&lt;=$E$56,$F$56,IF(C69&lt;=$E$57,$F$57,IF(C69&gt;$E$57,$F$58))))))))</f>
        <v>0</v>
      </c>
      <c r="D105" s="82">
        <f t="shared" ref="D105:N105" si="30">IF(D104=0,0,IF(D69=0,0,IF(D69&lt;=$E$53,$F$53,IF(D69&lt;=$E$54,$F$54,IF(D69&lt;=$E$55,$F$55,IF(D69&lt;=$E$56,$F$56,IF(D69&lt;=$E$57,$F$57,IF(D69&gt;$E$57,$F$58))))))))</f>
        <v>0</v>
      </c>
      <c r="E105" s="82">
        <f t="shared" si="30"/>
        <v>0</v>
      </c>
      <c r="F105" s="82">
        <f t="shared" si="30"/>
        <v>0</v>
      </c>
      <c r="G105" s="82">
        <f t="shared" si="30"/>
        <v>0</v>
      </c>
      <c r="H105" s="82">
        <f t="shared" si="30"/>
        <v>0</v>
      </c>
      <c r="I105" s="82">
        <f t="shared" si="30"/>
        <v>0</v>
      </c>
      <c r="J105" s="82">
        <f t="shared" si="30"/>
        <v>0</v>
      </c>
      <c r="K105" s="82">
        <f t="shared" si="30"/>
        <v>0</v>
      </c>
      <c r="L105" s="82">
        <f t="shared" si="30"/>
        <v>0</v>
      </c>
      <c r="M105" s="82">
        <f t="shared" si="30"/>
        <v>0</v>
      </c>
      <c r="N105" s="82">
        <f t="shared" si="30"/>
        <v>0</v>
      </c>
    </row>
    <row r="106" spans="1:14" ht="21.95" customHeight="1" x14ac:dyDescent="0.25">
      <c r="A106"/>
      <c r="B106" s="80" t="s">
        <v>138</v>
      </c>
      <c r="C106" s="81">
        <f>IF(C69=0,0,IF(C69&lt;=$E$53,$G$53,IF(C69&lt;=$E$54,$G$54,IF(C69&lt;=$E$55,$G$55,IF(C69&lt;=$E$56,$G$56,IF(C69&lt;=$E$57,$G$57,IF(C69&gt;$E$57,$G$58)))))))</f>
        <v>17100</v>
      </c>
      <c r="D106" s="81">
        <f t="shared" ref="D106:N106" si="31">IF(D69=0,0,IF(D69&lt;=$E$53,$G$53,IF(D69&lt;=$E$54,$G$54,IF(D69&lt;=$E$55,$G$55,IF(D69&lt;=$E$56,$G$56,IF(D69&lt;=$E$57,$G$57,IF(D69&gt;$E$57,$G$58)))))))</f>
        <v>17100</v>
      </c>
      <c r="E106" s="81">
        <f t="shared" si="31"/>
        <v>17100</v>
      </c>
      <c r="F106" s="81">
        <f t="shared" si="31"/>
        <v>17100</v>
      </c>
      <c r="G106" s="81">
        <f t="shared" si="31"/>
        <v>17100</v>
      </c>
      <c r="H106" s="81">
        <f t="shared" si="31"/>
        <v>17100</v>
      </c>
      <c r="I106" s="81">
        <f t="shared" si="31"/>
        <v>17100</v>
      </c>
      <c r="J106" s="81">
        <f t="shared" si="31"/>
        <v>17100</v>
      </c>
      <c r="K106" s="81">
        <f t="shared" si="31"/>
        <v>17100</v>
      </c>
      <c r="L106" s="81">
        <f t="shared" si="31"/>
        <v>17100</v>
      </c>
      <c r="M106" s="81">
        <f t="shared" si="31"/>
        <v>17100</v>
      </c>
      <c r="N106" s="81">
        <f t="shared" si="31"/>
        <v>17100</v>
      </c>
    </row>
    <row r="107" spans="1:14" ht="21.95" customHeight="1" x14ac:dyDescent="0.25">
      <c r="A107"/>
      <c r="B107" s="83" t="s">
        <v>139</v>
      </c>
      <c r="C107" s="84">
        <f>IFERROR(C109/C69,0)</f>
        <v>-1.4250000000000001E-2</v>
      </c>
      <c r="D107" s="84">
        <f t="shared" ref="D107:N107" si="32">IFERROR(D109/D69,0)</f>
        <v>-1.4250000000000001E-2</v>
      </c>
      <c r="E107" s="84">
        <f t="shared" si="32"/>
        <v>-1.4250000000000001E-2</v>
      </c>
      <c r="F107" s="84">
        <f t="shared" si="32"/>
        <v>-1.4250000000000001E-2</v>
      </c>
      <c r="G107" s="84">
        <f t="shared" si="32"/>
        <v>-1.4250000000000001E-2</v>
      </c>
      <c r="H107" s="84">
        <f t="shared" si="32"/>
        <v>-1.4250000000000001E-2</v>
      </c>
      <c r="I107" s="84">
        <f t="shared" si="32"/>
        <v>-1.4250000000000001E-2</v>
      </c>
      <c r="J107" s="84">
        <f t="shared" si="32"/>
        <v>-1.4250000000000001E-2</v>
      </c>
      <c r="K107" s="84">
        <f t="shared" si="32"/>
        <v>-1.4250000000000001E-2</v>
      </c>
      <c r="L107" s="84">
        <f t="shared" si="32"/>
        <v>-1.4250000000000001E-2</v>
      </c>
      <c r="M107" s="84">
        <f t="shared" si="32"/>
        <v>-1.4250000000000001E-2</v>
      </c>
      <c r="N107" s="84">
        <f t="shared" si="32"/>
        <v>-1.4250000000000001E-2</v>
      </c>
    </row>
    <row r="108" spans="1:14" ht="21.95" customHeight="1" x14ac:dyDescent="0.25">
      <c r="A108"/>
      <c r="B108" s="85" t="s">
        <v>140</v>
      </c>
      <c r="C108" s="86">
        <f>IFERROR(C104*C107,0)</f>
        <v>0</v>
      </c>
      <c r="D108" s="86">
        <f t="shared" ref="D108:N108" si="33">IFERROR(D104*D107,0)</f>
        <v>0</v>
      </c>
      <c r="E108" s="86">
        <f t="shared" si="33"/>
        <v>0</v>
      </c>
      <c r="F108" s="86">
        <f t="shared" si="33"/>
        <v>0</v>
      </c>
      <c r="G108" s="86">
        <f t="shared" si="33"/>
        <v>0</v>
      </c>
      <c r="H108" s="86">
        <f t="shared" si="33"/>
        <v>0</v>
      </c>
      <c r="I108" s="86">
        <f t="shared" si="33"/>
        <v>0</v>
      </c>
      <c r="J108" s="86">
        <f t="shared" si="33"/>
        <v>0</v>
      </c>
      <c r="K108" s="86">
        <f t="shared" si="33"/>
        <v>0</v>
      </c>
      <c r="L108" s="86">
        <f t="shared" si="33"/>
        <v>0</v>
      </c>
      <c r="M108" s="86">
        <f t="shared" si="33"/>
        <v>0</v>
      </c>
      <c r="N108" s="86">
        <f t="shared" si="33"/>
        <v>0</v>
      </c>
    </row>
    <row r="109" spans="1:14" ht="21.95" customHeight="1" x14ac:dyDescent="0.25">
      <c r="A109"/>
      <c r="B109" s="87" t="s">
        <v>141</v>
      </c>
      <c r="C109" s="88">
        <f>(C69*C105)-C106</f>
        <v>-17100</v>
      </c>
      <c r="D109" s="88">
        <f t="shared" ref="D109:N109" si="34">(D69*D105)-D106</f>
        <v>-17100</v>
      </c>
      <c r="E109" s="88">
        <f t="shared" si="34"/>
        <v>-17100</v>
      </c>
      <c r="F109" s="88">
        <f t="shared" si="34"/>
        <v>-17100</v>
      </c>
      <c r="G109" s="88">
        <f t="shared" si="34"/>
        <v>-17100</v>
      </c>
      <c r="H109" s="88">
        <f t="shared" si="34"/>
        <v>-17100</v>
      </c>
      <c r="I109" s="88">
        <f t="shared" si="34"/>
        <v>-17100</v>
      </c>
      <c r="J109" s="88">
        <f t="shared" si="34"/>
        <v>-17100</v>
      </c>
      <c r="K109" s="88">
        <f t="shared" si="34"/>
        <v>-17100</v>
      </c>
      <c r="L109" s="88">
        <f t="shared" si="34"/>
        <v>-17100</v>
      </c>
      <c r="M109" s="88">
        <f t="shared" si="34"/>
        <v>-17100</v>
      </c>
      <c r="N109" s="88">
        <f t="shared" si="34"/>
        <v>-17100</v>
      </c>
    </row>
    <row r="110" spans="1:14" ht="21.95" customHeight="1" x14ac:dyDescent="0.25">
      <c r="A110"/>
      <c r="B110"/>
      <c r="C110"/>
      <c r="D110"/>
      <c r="E110"/>
      <c r="F110"/>
      <c r="G110"/>
      <c r="H110"/>
      <c r="I110"/>
      <c r="J110"/>
      <c r="K110"/>
      <c r="L110"/>
      <c r="M110"/>
      <c r="N110"/>
    </row>
    <row r="111" spans="1:14" ht="21.95" customHeight="1" x14ac:dyDescent="0.25">
      <c r="A111"/>
      <c r="B111"/>
      <c r="C111"/>
      <c r="D111"/>
      <c r="E111"/>
      <c r="F111"/>
      <c r="G111"/>
      <c r="H111"/>
      <c r="I111"/>
      <c r="J111"/>
      <c r="K111"/>
      <c r="L111"/>
      <c r="M111"/>
      <c r="N111"/>
    </row>
    <row r="112" spans="1:14" ht="21.95" customHeight="1" x14ac:dyDescent="0.25">
      <c r="A112"/>
      <c r="B112" t="s">
        <v>143</v>
      </c>
      <c r="C112"/>
      <c r="D112"/>
      <c r="E112"/>
      <c r="F112"/>
      <c r="G112"/>
      <c r="H112"/>
      <c r="I112"/>
      <c r="J112"/>
      <c r="K112"/>
      <c r="L112"/>
      <c r="M112"/>
      <c r="N112"/>
    </row>
    <row r="113" spans="1:14" ht="21.95" customHeight="1" x14ac:dyDescent="0.25">
      <c r="A113"/>
      <c r="B113"/>
      <c r="C113"/>
      <c r="D113"/>
      <c r="E113"/>
      <c r="F113"/>
      <c r="G113"/>
      <c r="H113"/>
      <c r="I113"/>
      <c r="J113"/>
      <c r="K113"/>
      <c r="L113"/>
      <c r="M113"/>
      <c r="N113"/>
    </row>
    <row r="114" spans="1:14" ht="21.95" customHeight="1" x14ac:dyDescent="0.4">
      <c r="A114"/>
      <c r="B114" s="89" t="s">
        <v>50</v>
      </c>
      <c r="C114"/>
      <c r="D114"/>
      <c r="E114"/>
      <c r="F114"/>
      <c r="G114"/>
      <c r="H114"/>
      <c r="I114"/>
      <c r="J114"/>
      <c r="K114"/>
      <c r="L114"/>
      <c r="M114"/>
      <c r="N114"/>
    </row>
    <row r="115" spans="1:14" ht="21.95" customHeight="1" x14ac:dyDescent="0.25">
      <c r="A115"/>
      <c r="B115"/>
      <c r="C115"/>
      <c r="D115"/>
      <c r="E115"/>
      <c r="F115"/>
      <c r="G115"/>
      <c r="H115"/>
      <c r="I115"/>
      <c r="J115"/>
      <c r="K115"/>
      <c r="L115"/>
      <c r="M115"/>
      <c r="N115"/>
    </row>
    <row r="116" spans="1:14" ht="21.95" customHeight="1" x14ac:dyDescent="0.25">
      <c r="A116"/>
      <c r="B116"/>
      <c r="C116"/>
      <c r="D116"/>
      <c r="E116"/>
      <c r="F116"/>
      <c r="G116"/>
      <c r="H116"/>
      <c r="I116"/>
      <c r="J116"/>
      <c r="K116"/>
      <c r="L116"/>
      <c r="M116"/>
      <c r="N116"/>
    </row>
    <row r="117" spans="1:14" ht="21.95" customHeight="1" x14ac:dyDescent="0.25">
      <c r="A117"/>
      <c r="B117" s="90" t="s">
        <v>144</v>
      </c>
      <c r="C117" s="90" t="s">
        <v>41</v>
      </c>
      <c r="D117" s="90" t="s">
        <v>42</v>
      </c>
      <c r="E117" s="90" t="s">
        <v>43</v>
      </c>
      <c r="F117" s="90" t="s">
        <v>124</v>
      </c>
      <c r="G117" s="90" t="s">
        <v>38</v>
      </c>
      <c r="H117" s="90" t="s">
        <v>39</v>
      </c>
      <c r="I117"/>
      <c r="J117"/>
      <c r="K117"/>
      <c r="L117"/>
      <c r="M117"/>
      <c r="N117"/>
    </row>
    <row r="118" spans="1:14" ht="21.95" customHeight="1" x14ac:dyDescent="0.25">
      <c r="A118"/>
      <c r="B118" t="s">
        <v>55</v>
      </c>
      <c r="C118" s="91">
        <v>0</v>
      </c>
      <c r="D118" s="91">
        <v>0</v>
      </c>
      <c r="E118" s="91">
        <v>0.34</v>
      </c>
      <c r="F118" s="91">
        <v>0.41499999999999998</v>
      </c>
      <c r="G118" s="91">
        <v>3.5000000000000003E-2</v>
      </c>
      <c r="H118" s="91">
        <v>5.5E-2</v>
      </c>
      <c r="I118" s="92">
        <f>SUM(C118:H118)</f>
        <v>0.84500000000000008</v>
      </c>
      <c r="J118"/>
      <c r="K118"/>
      <c r="L118"/>
      <c r="M118"/>
      <c r="N118"/>
    </row>
    <row r="119" spans="1:14" ht="21.95" customHeight="1" x14ac:dyDescent="0.25">
      <c r="A119"/>
      <c r="B119" t="s">
        <v>56</v>
      </c>
      <c r="C119" s="91">
        <v>0</v>
      </c>
      <c r="D119" s="91">
        <v>0</v>
      </c>
      <c r="E119" s="91">
        <v>0.34</v>
      </c>
      <c r="F119" s="91">
        <v>0.41499999999999998</v>
      </c>
      <c r="G119" s="91">
        <v>3.5000000000000003E-2</v>
      </c>
      <c r="H119" s="91">
        <v>5.5E-2</v>
      </c>
      <c r="I119" s="92">
        <f t="shared" ref="I119:I123" si="35">SUM(C119:H119)</f>
        <v>0.84500000000000008</v>
      </c>
      <c r="J119"/>
      <c r="K119"/>
      <c r="L119"/>
      <c r="M119"/>
      <c r="N119"/>
    </row>
    <row r="120" spans="1:14" ht="21.95" customHeight="1" x14ac:dyDescent="0.25">
      <c r="A120"/>
      <c r="B120" t="s">
        <v>57</v>
      </c>
      <c r="C120" s="91">
        <v>0</v>
      </c>
      <c r="D120" s="91">
        <v>0</v>
      </c>
      <c r="E120" s="91">
        <v>0.33500000000000002</v>
      </c>
      <c r="F120" s="91">
        <v>0.42</v>
      </c>
      <c r="G120" s="91">
        <v>3.5000000000000003E-2</v>
      </c>
      <c r="H120" s="91">
        <v>5.5E-2</v>
      </c>
      <c r="I120" s="92">
        <f t="shared" si="35"/>
        <v>0.84500000000000008</v>
      </c>
      <c r="J120"/>
      <c r="K120"/>
      <c r="L120"/>
      <c r="M120"/>
      <c r="N120"/>
    </row>
    <row r="121" spans="1:14" ht="21.95" customHeight="1" x14ac:dyDescent="0.25">
      <c r="A121"/>
      <c r="B121" t="s">
        <v>58</v>
      </c>
      <c r="C121" s="91">
        <v>0</v>
      </c>
      <c r="D121" s="91">
        <v>0</v>
      </c>
      <c r="E121" s="91">
        <v>0.33500000000000002</v>
      </c>
      <c r="F121" s="91">
        <v>0.42</v>
      </c>
      <c r="G121" s="91">
        <v>3.5000000000000003E-2</v>
      </c>
      <c r="H121" s="91">
        <v>5.5E-2</v>
      </c>
      <c r="I121" s="92">
        <f t="shared" si="35"/>
        <v>0.84500000000000008</v>
      </c>
      <c r="J121"/>
      <c r="K121"/>
      <c r="L121"/>
      <c r="M121"/>
      <c r="N121"/>
    </row>
    <row r="122" spans="1:14" ht="21.95" customHeight="1" x14ac:dyDescent="0.25">
      <c r="A122"/>
      <c r="B122" t="s">
        <v>59</v>
      </c>
      <c r="C122" s="91">
        <v>0</v>
      </c>
      <c r="D122" s="91">
        <v>0</v>
      </c>
      <c r="E122" s="91">
        <v>0.33500000000000002</v>
      </c>
      <c r="F122" s="91">
        <v>0.42</v>
      </c>
      <c r="G122" s="91">
        <v>3.5000000000000003E-2</v>
      </c>
      <c r="H122" s="91">
        <v>5.5E-2</v>
      </c>
      <c r="I122" s="92">
        <f t="shared" si="35"/>
        <v>0.84500000000000008</v>
      </c>
      <c r="J122"/>
      <c r="K122"/>
      <c r="L122"/>
      <c r="M122"/>
      <c r="N122"/>
    </row>
    <row r="123" spans="1:14" ht="21.95" customHeight="1" x14ac:dyDescent="0.25">
      <c r="A123"/>
      <c r="B123" s="93" t="s">
        <v>60</v>
      </c>
      <c r="C123" s="94">
        <v>0</v>
      </c>
      <c r="D123" s="94">
        <v>0</v>
      </c>
      <c r="E123" s="94">
        <v>0</v>
      </c>
      <c r="F123" s="94">
        <v>0.42099999999999999</v>
      </c>
      <c r="G123" s="94">
        <v>0.1</v>
      </c>
      <c r="H123" s="94">
        <v>0.13500000000000001</v>
      </c>
      <c r="I123" s="92">
        <f t="shared" si="35"/>
        <v>0.65600000000000003</v>
      </c>
      <c r="J123"/>
      <c r="K123"/>
      <c r="L123"/>
      <c r="M123"/>
      <c r="N123"/>
    </row>
    <row r="124" spans="1:14" ht="21.95" customHeight="1" x14ac:dyDescent="0.25">
      <c r="A124"/>
      <c r="B124"/>
      <c r="C124"/>
      <c r="D124"/>
      <c r="E124"/>
      <c r="F124"/>
      <c r="G124"/>
      <c r="H124"/>
      <c r="I124"/>
      <c r="J124"/>
      <c r="K124"/>
      <c r="L124"/>
      <c r="M124"/>
      <c r="N124"/>
    </row>
    <row r="125" spans="1:14" ht="21.95" customHeight="1" x14ac:dyDescent="0.4">
      <c r="A125"/>
      <c r="B125" s="89" t="s">
        <v>48</v>
      </c>
      <c r="C125"/>
      <c r="D125"/>
      <c r="E125"/>
      <c r="F125"/>
      <c r="G125"/>
      <c r="H125"/>
      <c r="I125"/>
      <c r="J125"/>
      <c r="K125"/>
      <c r="L125"/>
      <c r="M125"/>
      <c r="N125"/>
    </row>
    <row r="126" spans="1:14" ht="21.95" customHeight="1" x14ac:dyDescent="0.25">
      <c r="A126"/>
      <c r="B126"/>
      <c r="C126"/>
      <c r="D126"/>
      <c r="E126"/>
      <c r="F126"/>
      <c r="G126"/>
      <c r="H126"/>
      <c r="I126"/>
      <c r="J126"/>
      <c r="K126"/>
      <c r="L126"/>
      <c r="M126"/>
      <c r="N126"/>
    </row>
    <row r="127" spans="1:14" ht="21.95" customHeight="1" x14ac:dyDescent="0.25">
      <c r="A127"/>
      <c r="B127"/>
      <c r="C127"/>
      <c r="D127"/>
      <c r="E127"/>
      <c r="F127"/>
      <c r="G127"/>
      <c r="H127"/>
      <c r="I127"/>
      <c r="J127"/>
      <c r="K127"/>
      <c r="L127"/>
      <c r="M127"/>
      <c r="N127"/>
    </row>
    <row r="128" spans="1:14" ht="21.95" customHeight="1" x14ac:dyDescent="0.25">
      <c r="A128"/>
      <c r="B128" s="90" t="s">
        <v>144</v>
      </c>
      <c r="C128" s="90" t="s">
        <v>41</v>
      </c>
      <c r="D128" s="90" t="s">
        <v>42</v>
      </c>
      <c r="E128" s="90" t="s">
        <v>43</v>
      </c>
      <c r="F128" s="90" t="s">
        <v>124</v>
      </c>
      <c r="G128" s="90" t="s">
        <v>38</v>
      </c>
      <c r="H128" s="90" t="s">
        <v>39</v>
      </c>
      <c r="I128" s="90" t="s">
        <v>44</v>
      </c>
      <c r="J128"/>
      <c r="K128"/>
      <c r="L128"/>
      <c r="M128"/>
      <c r="N128"/>
    </row>
    <row r="129" spans="1:14" ht="21.95" customHeight="1" x14ac:dyDescent="0.25">
      <c r="A129"/>
      <c r="B129" t="s">
        <v>55</v>
      </c>
      <c r="C129" s="91">
        <v>0</v>
      </c>
      <c r="D129" s="91">
        <v>0</v>
      </c>
      <c r="E129" s="91">
        <v>0.32</v>
      </c>
      <c r="F129" s="91">
        <v>0.375</v>
      </c>
      <c r="G129" s="91">
        <v>3.5000000000000003E-2</v>
      </c>
      <c r="H129" s="91">
        <v>5.5E-2</v>
      </c>
      <c r="I129" s="91">
        <v>7.4999999999999997E-2</v>
      </c>
      <c r="J129" s="92">
        <f>SUM(C129:I129)</f>
        <v>0.8600000000000001</v>
      </c>
      <c r="K129"/>
      <c r="L129"/>
      <c r="M129"/>
      <c r="N129"/>
    </row>
    <row r="130" spans="1:14" ht="21.95" customHeight="1" x14ac:dyDescent="0.25">
      <c r="A130"/>
      <c r="B130" t="s">
        <v>56</v>
      </c>
      <c r="C130" s="91">
        <v>0</v>
      </c>
      <c r="D130" s="91">
        <v>0</v>
      </c>
      <c r="E130" s="91">
        <v>0.32</v>
      </c>
      <c r="F130" s="91">
        <v>0.375</v>
      </c>
      <c r="G130" s="91">
        <v>3.5000000000000003E-2</v>
      </c>
      <c r="H130" s="91">
        <v>5.5E-2</v>
      </c>
      <c r="I130" s="91">
        <v>7.4999999999999997E-2</v>
      </c>
      <c r="J130" s="92">
        <f t="shared" ref="J130:J134" si="36">SUM(C130:I130)</f>
        <v>0.8600000000000001</v>
      </c>
      <c r="K130"/>
      <c r="L130"/>
      <c r="M130"/>
      <c r="N130"/>
    </row>
    <row r="131" spans="1:14" ht="21.95" customHeight="1" x14ac:dyDescent="0.25">
      <c r="A131"/>
      <c r="B131" t="s">
        <v>57</v>
      </c>
      <c r="C131" s="91">
        <v>0</v>
      </c>
      <c r="D131" s="91">
        <v>0</v>
      </c>
      <c r="E131" s="91">
        <v>0.32</v>
      </c>
      <c r="F131" s="91">
        <v>0.375</v>
      </c>
      <c r="G131" s="91">
        <v>3.5000000000000003E-2</v>
      </c>
      <c r="H131" s="91">
        <v>5.5E-2</v>
      </c>
      <c r="I131" s="91">
        <v>7.4999999999999997E-2</v>
      </c>
      <c r="J131" s="92">
        <f t="shared" si="36"/>
        <v>0.8600000000000001</v>
      </c>
      <c r="K131"/>
      <c r="L131"/>
      <c r="M131"/>
      <c r="N131"/>
    </row>
    <row r="132" spans="1:14" ht="21.95" customHeight="1" x14ac:dyDescent="0.25">
      <c r="A132"/>
      <c r="B132" t="s">
        <v>58</v>
      </c>
      <c r="C132" s="91">
        <v>0</v>
      </c>
      <c r="D132" s="91">
        <v>0</v>
      </c>
      <c r="E132" s="91">
        <v>0.32</v>
      </c>
      <c r="F132" s="91">
        <v>0.375</v>
      </c>
      <c r="G132" s="91">
        <v>3.5000000000000003E-2</v>
      </c>
      <c r="H132" s="91">
        <v>5.5E-2</v>
      </c>
      <c r="I132" s="91">
        <v>7.4999999999999997E-2</v>
      </c>
      <c r="J132" s="92">
        <f t="shared" si="36"/>
        <v>0.8600000000000001</v>
      </c>
      <c r="K132"/>
      <c r="L132"/>
      <c r="M132"/>
      <c r="N132"/>
    </row>
    <row r="133" spans="1:14" ht="21.95" customHeight="1" x14ac:dyDescent="0.25">
      <c r="A133"/>
      <c r="B133" t="s">
        <v>59</v>
      </c>
      <c r="C133" s="91">
        <v>0</v>
      </c>
      <c r="D133" s="91">
        <v>0</v>
      </c>
      <c r="E133" s="91">
        <v>0.32</v>
      </c>
      <c r="F133" s="91">
        <v>0.375</v>
      </c>
      <c r="G133" s="91">
        <v>3.5000000000000003E-2</v>
      </c>
      <c r="H133" s="91">
        <v>5.5E-2</v>
      </c>
      <c r="I133" s="91">
        <v>7.4999999999999997E-2</v>
      </c>
      <c r="J133" s="92">
        <f t="shared" si="36"/>
        <v>0.8600000000000001</v>
      </c>
      <c r="K133"/>
      <c r="L133"/>
      <c r="M133"/>
      <c r="N133"/>
    </row>
    <row r="134" spans="1:14" ht="21.95" customHeight="1" x14ac:dyDescent="0.25">
      <c r="A134"/>
      <c r="B134" s="93" t="s">
        <v>60</v>
      </c>
      <c r="C134" s="94">
        <v>0</v>
      </c>
      <c r="D134" s="94">
        <v>0</v>
      </c>
      <c r="E134" s="94">
        <v>0</v>
      </c>
      <c r="F134" s="94">
        <v>0.23499999999999999</v>
      </c>
      <c r="G134" s="94">
        <v>7.4999999999999997E-2</v>
      </c>
      <c r="H134" s="94">
        <v>8.5000000000000006E-2</v>
      </c>
      <c r="I134" s="94">
        <v>0.35</v>
      </c>
      <c r="J134" s="92">
        <f t="shared" si="36"/>
        <v>0.745</v>
      </c>
      <c r="K134"/>
      <c r="L134"/>
      <c r="M134"/>
      <c r="N134"/>
    </row>
    <row r="135" spans="1:14" ht="21.95" customHeight="1" x14ac:dyDescent="0.25">
      <c r="A135"/>
      <c r="B135"/>
      <c r="C135"/>
      <c r="D135"/>
      <c r="E135"/>
      <c r="F135"/>
      <c r="G135"/>
      <c r="H135"/>
      <c r="I135"/>
      <c r="J135"/>
      <c r="K135"/>
      <c r="L135"/>
      <c r="M135"/>
      <c r="N135"/>
    </row>
    <row r="136" spans="1:14" ht="21.95" customHeight="1" x14ac:dyDescent="0.4">
      <c r="A136"/>
      <c r="B136" s="89" t="s">
        <v>61</v>
      </c>
      <c r="C136"/>
      <c r="D136"/>
      <c r="E136"/>
      <c r="F136"/>
      <c r="G136"/>
      <c r="H136"/>
      <c r="I136"/>
      <c r="J136"/>
      <c r="K136"/>
      <c r="L136"/>
      <c r="M136"/>
      <c r="N136"/>
    </row>
    <row r="137" spans="1:14" ht="21.95" customHeight="1" x14ac:dyDescent="0.25">
      <c r="A137"/>
      <c r="B137"/>
      <c r="C137"/>
      <c r="D137"/>
      <c r="E137"/>
      <c r="F137"/>
      <c r="G137"/>
      <c r="H137"/>
      <c r="I137"/>
      <c r="J137"/>
      <c r="K137"/>
      <c r="L137"/>
      <c r="M137"/>
      <c r="N137"/>
    </row>
    <row r="138" spans="1:14" ht="21.95" customHeight="1" x14ac:dyDescent="0.25">
      <c r="A138"/>
      <c r="B138"/>
      <c r="C138"/>
      <c r="D138"/>
      <c r="E138"/>
      <c r="F138"/>
      <c r="G138"/>
      <c r="H138"/>
      <c r="I138"/>
      <c r="J138"/>
      <c r="K138"/>
      <c r="L138"/>
      <c r="M138"/>
      <c r="N138"/>
    </row>
    <row r="139" spans="1:14" ht="21.95" customHeight="1" x14ac:dyDescent="0.25">
      <c r="A139"/>
      <c r="B139" s="90" t="s">
        <v>144</v>
      </c>
      <c r="C139" s="90" t="s">
        <v>41</v>
      </c>
      <c r="D139" s="90" t="s">
        <v>42</v>
      </c>
      <c r="E139" s="90" t="s">
        <v>45</v>
      </c>
      <c r="F139" s="90" t="s">
        <v>124</v>
      </c>
      <c r="G139" s="90" t="s">
        <v>38</v>
      </c>
      <c r="H139" s="90" t="s">
        <v>39</v>
      </c>
      <c r="I139"/>
      <c r="J139"/>
      <c r="K139"/>
      <c r="L139"/>
      <c r="M139"/>
      <c r="N139"/>
    </row>
    <row r="140" spans="1:14" ht="21.95" customHeight="1" x14ac:dyDescent="0.25">
      <c r="A140"/>
      <c r="B140" t="s">
        <v>55</v>
      </c>
      <c r="C140" s="91">
        <v>0</v>
      </c>
      <c r="D140" s="91">
        <v>0</v>
      </c>
      <c r="E140" s="91">
        <v>0.33500000000000002</v>
      </c>
      <c r="F140" s="91">
        <v>0.434</v>
      </c>
      <c r="G140" s="91">
        <v>3.5000000000000003E-2</v>
      </c>
      <c r="H140" s="91">
        <v>0.04</v>
      </c>
      <c r="I140" s="92">
        <f>SUM(C140:H140)</f>
        <v>0.84400000000000008</v>
      </c>
      <c r="J140"/>
      <c r="K140"/>
      <c r="L140"/>
      <c r="M140"/>
      <c r="N140"/>
    </row>
    <row r="141" spans="1:14" ht="21.95" customHeight="1" x14ac:dyDescent="0.25">
      <c r="A141"/>
      <c r="B141" t="s">
        <v>56</v>
      </c>
      <c r="C141" s="91">
        <v>0</v>
      </c>
      <c r="D141" s="91">
        <v>0</v>
      </c>
      <c r="E141" s="91">
        <v>0.32</v>
      </c>
      <c r="F141" s="91">
        <v>0.434</v>
      </c>
      <c r="G141" s="91">
        <v>3.5000000000000003E-2</v>
      </c>
      <c r="H141" s="91">
        <v>0.04</v>
      </c>
      <c r="I141" s="92">
        <f t="shared" ref="I141:I145" si="37">SUM(C141:H141)</f>
        <v>0.82900000000000007</v>
      </c>
      <c r="J141"/>
      <c r="K141"/>
      <c r="L141"/>
      <c r="M141"/>
      <c r="N141"/>
    </row>
    <row r="142" spans="1:14" ht="21.95" customHeight="1" x14ac:dyDescent="0.25">
      <c r="A142"/>
      <c r="B142" t="s">
        <v>57</v>
      </c>
      <c r="C142" s="91">
        <v>0</v>
      </c>
      <c r="D142" s="91">
        <v>0</v>
      </c>
      <c r="E142" s="91">
        <v>0.32500000000000001</v>
      </c>
      <c r="F142" s="91">
        <v>0.434</v>
      </c>
      <c r="G142" s="91">
        <v>3.5000000000000003E-2</v>
      </c>
      <c r="H142" s="91">
        <v>0.04</v>
      </c>
      <c r="I142" s="92">
        <f t="shared" si="37"/>
        <v>0.83400000000000007</v>
      </c>
      <c r="J142"/>
      <c r="K142"/>
      <c r="L142"/>
      <c r="M142"/>
      <c r="N142"/>
    </row>
    <row r="143" spans="1:14" ht="21.95" customHeight="1" x14ac:dyDescent="0.25">
      <c r="A143"/>
      <c r="B143" t="s">
        <v>58</v>
      </c>
      <c r="C143" s="91">
        <v>0</v>
      </c>
      <c r="D143" s="91">
        <v>0</v>
      </c>
      <c r="E143" s="91">
        <v>0.32500000000000001</v>
      </c>
      <c r="F143" s="91">
        <v>0.434</v>
      </c>
      <c r="G143" s="91">
        <v>3.5000000000000003E-2</v>
      </c>
      <c r="H143" s="91">
        <v>0.04</v>
      </c>
      <c r="I143" s="92">
        <f t="shared" si="37"/>
        <v>0.83400000000000007</v>
      </c>
      <c r="J143"/>
      <c r="K143"/>
      <c r="L143"/>
      <c r="M143"/>
      <c r="N143"/>
    </row>
    <row r="144" spans="1:14" ht="21.95" customHeight="1" x14ac:dyDescent="0.25">
      <c r="A144"/>
      <c r="B144" t="s">
        <v>59</v>
      </c>
      <c r="C144" s="91">
        <v>0</v>
      </c>
      <c r="D144" s="91">
        <v>0</v>
      </c>
      <c r="E144" s="91">
        <v>0.33500000000000002</v>
      </c>
      <c r="F144" s="91">
        <v>0.434</v>
      </c>
      <c r="G144" s="91">
        <v>3.5000000000000003E-2</v>
      </c>
      <c r="H144" s="91">
        <v>0.04</v>
      </c>
      <c r="I144" s="92">
        <f t="shared" si="37"/>
        <v>0.84400000000000008</v>
      </c>
      <c r="J144"/>
      <c r="K144"/>
      <c r="L144"/>
      <c r="M144"/>
      <c r="N144"/>
    </row>
    <row r="145" spans="1:14" ht="21.95" customHeight="1" x14ac:dyDescent="0.25">
      <c r="A145"/>
      <c r="B145" s="93" t="s">
        <v>60</v>
      </c>
      <c r="C145" s="94">
        <v>0</v>
      </c>
      <c r="D145" s="94">
        <v>0</v>
      </c>
      <c r="E145" s="94">
        <v>0</v>
      </c>
      <c r="F145" s="94">
        <v>0.30499999999999999</v>
      </c>
      <c r="G145" s="94">
        <v>0.15</v>
      </c>
      <c r="H145" s="94">
        <v>0.35</v>
      </c>
      <c r="I145" s="92">
        <f t="shared" si="37"/>
        <v>0.80499999999999994</v>
      </c>
      <c r="J145"/>
      <c r="K145"/>
      <c r="L145"/>
      <c r="M145"/>
      <c r="N145"/>
    </row>
    <row r="146" spans="1:14" ht="21.95" customHeight="1" x14ac:dyDescent="0.25">
      <c r="A146"/>
      <c r="B146"/>
      <c r="C146"/>
      <c r="D146"/>
      <c r="E146"/>
      <c r="F146"/>
      <c r="G146"/>
      <c r="H146"/>
      <c r="I146"/>
      <c r="J146"/>
      <c r="K146"/>
      <c r="L146"/>
      <c r="M146"/>
      <c r="N146"/>
    </row>
    <row r="147" spans="1:14" ht="21.95" customHeight="1" x14ac:dyDescent="0.4">
      <c r="A147"/>
      <c r="B147" s="89" t="s">
        <v>62</v>
      </c>
      <c r="C147"/>
      <c r="D147"/>
      <c r="E147"/>
      <c r="F147"/>
      <c r="G147"/>
      <c r="H147"/>
      <c r="I147"/>
      <c r="J147"/>
      <c r="K147"/>
      <c r="L147"/>
      <c r="M147"/>
      <c r="N147"/>
    </row>
    <row r="148" spans="1:14" ht="21.95" customHeight="1" x14ac:dyDescent="0.25">
      <c r="A148"/>
      <c r="B148"/>
      <c r="C148"/>
      <c r="D148"/>
      <c r="E148"/>
      <c r="F148"/>
      <c r="G148"/>
      <c r="H148"/>
      <c r="I148"/>
      <c r="J148"/>
      <c r="K148"/>
      <c r="L148"/>
      <c r="M148"/>
      <c r="N148"/>
    </row>
    <row r="149" spans="1:14" ht="21.95" customHeight="1" x14ac:dyDescent="0.25">
      <c r="A149"/>
      <c r="B149"/>
      <c r="C149"/>
      <c r="D149"/>
      <c r="E149"/>
      <c r="F149"/>
      <c r="G149"/>
      <c r="H149"/>
      <c r="I149"/>
      <c r="J149"/>
      <c r="K149"/>
      <c r="L149"/>
      <c r="M149"/>
      <c r="N149"/>
    </row>
    <row r="150" spans="1:14" ht="21.95" customHeight="1" x14ac:dyDescent="0.25">
      <c r="A150"/>
      <c r="B150" s="90" t="s">
        <v>144</v>
      </c>
      <c r="C150" s="90" t="s">
        <v>41</v>
      </c>
      <c r="D150" s="90" t="s">
        <v>42</v>
      </c>
      <c r="E150" s="90" t="s">
        <v>45</v>
      </c>
      <c r="F150" s="90" t="s">
        <v>124</v>
      </c>
      <c r="G150" s="90" t="s">
        <v>38</v>
      </c>
      <c r="H150" s="90" t="s">
        <v>39</v>
      </c>
      <c r="I150"/>
      <c r="J150"/>
      <c r="K150"/>
      <c r="L150"/>
      <c r="M150"/>
      <c r="N150"/>
    </row>
    <row r="151" spans="1:14" ht="21.95" customHeight="1" x14ac:dyDescent="0.25">
      <c r="A151"/>
      <c r="B151" t="s">
        <v>55</v>
      </c>
      <c r="C151" s="91">
        <v>0</v>
      </c>
      <c r="D151" s="91">
        <v>0</v>
      </c>
      <c r="E151" s="91">
        <v>0.44500000000000001</v>
      </c>
      <c r="F151" s="91"/>
      <c r="G151" s="91">
        <v>0.152</v>
      </c>
      <c r="H151" s="91">
        <v>0.188</v>
      </c>
      <c r="I151" s="92">
        <f>SUM(C151:H151)</f>
        <v>0.78499999999999992</v>
      </c>
      <c r="J151"/>
      <c r="K151"/>
      <c r="L151"/>
      <c r="M151"/>
      <c r="N151"/>
    </row>
    <row r="152" spans="1:14" ht="21.95" customHeight="1" x14ac:dyDescent="0.25">
      <c r="A152"/>
      <c r="B152" t="s">
        <v>56</v>
      </c>
      <c r="C152" s="91">
        <v>0</v>
      </c>
      <c r="D152" s="91">
        <v>0</v>
      </c>
      <c r="E152" s="91">
        <v>0.4</v>
      </c>
      <c r="F152" s="91"/>
      <c r="G152" s="91">
        <v>0.152</v>
      </c>
      <c r="H152" s="91">
        <v>0.19800000000000001</v>
      </c>
      <c r="I152" s="92">
        <f t="shared" ref="I152:I156" si="38">SUM(C152:H152)</f>
        <v>0.75</v>
      </c>
      <c r="J152"/>
      <c r="K152"/>
      <c r="L152"/>
      <c r="M152"/>
      <c r="N152"/>
    </row>
    <row r="153" spans="1:14" ht="21.95" customHeight="1" x14ac:dyDescent="0.25">
      <c r="A153"/>
      <c r="B153" t="s">
        <v>57</v>
      </c>
      <c r="C153" s="91">
        <v>0</v>
      </c>
      <c r="D153" s="91">
        <v>0</v>
      </c>
      <c r="E153" s="91">
        <v>0.4</v>
      </c>
      <c r="F153" s="91"/>
      <c r="G153" s="91">
        <v>0.152</v>
      </c>
      <c r="H153" s="91">
        <v>0.20799999999999999</v>
      </c>
      <c r="I153" s="92">
        <f t="shared" si="38"/>
        <v>0.76</v>
      </c>
      <c r="J153"/>
      <c r="K153"/>
      <c r="L153"/>
      <c r="M153"/>
      <c r="N153"/>
    </row>
    <row r="154" spans="1:14" ht="21.95" customHeight="1" x14ac:dyDescent="0.25">
      <c r="A154"/>
      <c r="B154" t="s">
        <v>58</v>
      </c>
      <c r="C154" s="91">
        <v>0</v>
      </c>
      <c r="D154" s="91">
        <v>0</v>
      </c>
      <c r="E154" s="91">
        <v>0.4</v>
      </c>
      <c r="F154" s="91"/>
      <c r="G154" s="91">
        <v>0.192</v>
      </c>
      <c r="H154" s="91">
        <v>0.17799999999999999</v>
      </c>
      <c r="I154" s="92">
        <f t="shared" si="38"/>
        <v>0.77</v>
      </c>
      <c r="J154"/>
      <c r="K154"/>
      <c r="L154"/>
      <c r="M154"/>
      <c r="N154"/>
    </row>
    <row r="155" spans="1:14" ht="21.95" customHeight="1" x14ac:dyDescent="0.25">
      <c r="A155"/>
      <c r="B155" t="s">
        <v>59</v>
      </c>
      <c r="C155" s="91">
        <v>0</v>
      </c>
      <c r="D155" s="91">
        <v>0</v>
      </c>
      <c r="E155" s="91">
        <v>0.4</v>
      </c>
      <c r="F155" s="91"/>
      <c r="G155" s="91">
        <v>0.192</v>
      </c>
      <c r="H155" s="91">
        <v>0.188</v>
      </c>
      <c r="I155" s="92">
        <f t="shared" si="38"/>
        <v>0.78</v>
      </c>
      <c r="J155"/>
      <c r="K155"/>
      <c r="L155"/>
      <c r="M155"/>
      <c r="N155"/>
    </row>
    <row r="156" spans="1:14" ht="21.95" customHeight="1" x14ac:dyDescent="0.25">
      <c r="A156"/>
      <c r="B156" s="93" t="s">
        <v>60</v>
      </c>
      <c r="C156" s="94">
        <v>0</v>
      </c>
      <c r="D156" s="94">
        <v>0</v>
      </c>
      <c r="E156" s="94">
        <v>0</v>
      </c>
      <c r="F156" s="94"/>
      <c r="G156" s="94">
        <v>0.215</v>
      </c>
      <c r="H156" s="94">
        <v>0.53500000000000003</v>
      </c>
      <c r="I156" s="92">
        <f t="shared" si="38"/>
        <v>0.75</v>
      </c>
      <c r="J156"/>
      <c r="K156"/>
      <c r="L156"/>
      <c r="M156"/>
      <c r="N156"/>
    </row>
    <row r="157" spans="1:14" ht="21.95" customHeight="1" x14ac:dyDescent="0.25">
      <c r="A157"/>
      <c r="B157"/>
      <c r="C157"/>
      <c r="D157"/>
      <c r="E157"/>
      <c r="F157"/>
      <c r="G157"/>
      <c r="H157"/>
      <c r="I157"/>
      <c r="J157"/>
      <c r="K157"/>
      <c r="L157"/>
      <c r="M157"/>
      <c r="N157"/>
    </row>
    <row r="158" spans="1:14" ht="21.95" customHeight="1" x14ac:dyDescent="0.4">
      <c r="A158"/>
      <c r="B158" s="89" t="s">
        <v>62</v>
      </c>
      <c r="C158"/>
      <c r="D158"/>
      <c r="E158"/>
      <c r="F158"/>
      <c r="G158"/>
      <c r="H158"/>
      <c r="I158"/>
      <c r="J158"/>
      <c r="K158"/>
      <c r="L158"/>
      <c r="M158"/>
      <c r="N158"/>
    </row>
    <row r="159" spans="1:14" ht="21.95" customHeight="1" x14ac:dyDescent="0.25">
      <c r="A159"/>
      <c r="B159"/>
      <c r="C159"/>
      <c r="D159"/>
      <c r="E159"/>
      <c r="F159"/>
      <c r="G159"/>
      <c r="H159"/>
      <c r="I159"/>
      <c r="J159"/>
      <c r="K159"/>
      <c r="L159"/>
      <c r="M159"/>
      <c r="N159"/>
    </row>
    <row r="160" spans="1:14" ht="21.95" customHeight="1" x14ac:dyDescent="0.25">
      <c r="A160"/>
      <c r="B160"/>
      <c r="C160"/>
      <c r="D160"/>
      <c r="E160"/>
      <c r="F160"/>
      <c r="G160"/>
      <c r="H160"/>
      <c r="I160"/>
      <c r="J160"/>
      <c r="K160"/>
      <c r="L160"/>
      <c r="M160"/>
      <c r="N160"/>
    </row>
    <row r="161" spans="1:16" ht="21.95" customHeight="1" x14ac:dyDescent="0.25">
      <c r="A161"/>
      <c r="B161" s="90" t="s">
        <v>144</v>
      </c>
      <c r="C161" s="90" t="s">
        <v>41</v>
      </c>
      <c r="D161" s="90" t="s">
        <v>42</v>
      </c>
      <c r="E161" s="90" t="s">
        <v>45</v>
      </c>
      <c r="F161" s="90" t="s">
        <v>124</v>
      </c>
      <c r="G161" s="90" t="s">
        <v>38</v>
      </c>
      <c r="H161" s="90" t="s">
        <v>39</v>
      </c>
      <c r="I161"/>
      <c r="J161"/>
      <c r="K161"/>
      <c r="L161"/>
      <c r="M161"/>
      <c r="N161"/>
    </row>
    <row r="162" spans="1:16" ht="21.95" customHeight="1" x14ac:dyDescent="0.25">
      <c r="A162"/>
      <c r="B162" t="s">
        <v>55</v>
      </c>
      <c r="C162" s="91">
        <v>0</v>
      </c>
      <c r="D162" s="91">
        <v>0</v>
      </c>
      <c r="E162" s="91">
        <v>0.14000000000000001</v>
      </c>
      <c r="F162" s="91">
        <v>0.28849999999999998</v>
      </c>
      <c r="G162" s="91">
        <v>0.15</v>
      </c>
      <c r="H162" s="91">
        <v>0.25</v>
      </c>
      <c r="I162" s="92">
        <f>SUM(C162:H162)</f>
        <v>0.82850000000000001</v>
      </c>
      <c r="J162"/>
      <c r="K162"/>
      <c r="L162"/>
      <c r="M162"/>
      <c r="N162"/>
    </row>
    <row r="163" spans="1:16" ht="21.95" customHeight="1" x14ac:dyDescent="0.25">
      <c r="A163"/>
      <c r="B163" t="s">
        <v>56</v>
      </c>
      <c r="C163" s="91">
        <v>0</v>
      </c>
      <c r="D163" s="91">
        <v>0</v>
      </c>
      <c r="E163" s="91">
        <v>0.17</v>
      </c>
      <c r="F163" s="91">
        <v>0.27850000000000003</v>
      </c>
      <c r="G163" s="91">
        <v>0.15</v>
      </c>
      <c r="H163" s="91">
        <v>0.23</v>
      </c>
      <c r="I163" s="92">
        <f t="shared" ref="I163:I167" si="39">SUM(C163:H163)</f>
        <v>0.82850000000000001</v>
      </c>
      <c r="J163"/>
      <c r="K163"/>
      <c r="L163"/>
      <c r="M163"/>
      <c r="N163"/>
    </row>
    <row r="164" spans="1:16" ht="21.95" customHeight="1" x14ac:dyDescent="0.25">
      <c r="A164"/>
      <c r="B164" t="s">
        <v>57</v>
      </c>
      <c r="C164" s="91">
        <v>0</v>
      </c>
      <c r="D164" s="91">
        <v>0</v>
      </c>
      <c r="E164" s="91">
        <v>0.19</v>
      </c>
      <c r="F164" s="91">
        <v>0.23849999999999999</v>
      </c>
      <c r="G164" s="91">
        <v>0.15</v>
      </c>
      <c r="H164" s="91">
        <v>0.24</v>
      </c>
      <c r="I164" s="92">
        <f t="shared" si="39"/>
        <v>0.81850000000000001</v>
      </c>
      <c r="J164"/>
      <c r="K164"/>
      <c r="L164"/>
      <c r="M164"/>
      <c r="N164"/>
    </row>
    <row r="165" spans="1:16" ht="21.95" customHeight="1" x14ac:dyDescent="0.25">
      <c r="A165"/>
      <c r="B165" t="s">
        <v>58</v>
      </c>
      <c r="C165" s="91">
        <v>0</v>
      </c>
      <c r="D165" s="91">
        <v>0</v>
      </c>
      <c r="E165" s="91">
        <v>0.21</v>
      </c>
      <c r="F165" s="91">
        <v>0.23849999999999999</v>
      </c>
      <c r="G165" s="91">
        <v>0.15</v>
      </c>
      <c r="H165" s="91">
        <v>0.21</v>
      </c>
      <c r="I165" s="92">
        <f t="shared" si="39"/>
        <v>0.8085</v>
      </c>
      <c r="J165"/>
      <c r="K165"/>
      <c r="L165"/>
      <c r="M165"/>
      <c r="N165"/>
    </row>
    <row r="166" spans="1:16" ht="21.95" customHeight="1" x14ac:dyDescent="0.25">
      <c r="A166"/>
      <c r="B166" t="s">
        <v>59</v>
      </c>
      <c r="C166" s="91">
        <v>0</v>
      </c>
      <c r="D166" s="91">
        <v>0</v>
      </c>
      <c r="E166" s="91">
        <v>0.23499999999999999</v>
      </c>
      <c r="F166" s="91">
        <v>0.23849999999999999</v>
      </c>
      <c r="G166" s="91">
        <v>0.125</v>
      </c>
      <c r="H166" s="91">
        <v>0.23</v>
      </c>
      <c r="I166" s="92">
        <f t="shared" si="39"/>
        <v>0.82850000000000001</v>
      </c>
      <c r="J166"/>
      <c r="K166"/>
      <c r="L166"/>
      <c r="M166"/>
      <c r="N166"/>
    </row>
    <row r="167" spans="1:16" ht="21.95" customHeight="1" x14ac:dyDescent="0.25">
      <c r="A167"/>
      <c r="B167" s="93" t="s">
        <v>60</v>
      </c>
      <c r="C167" s="94">
        <v>0</v>
      </c>
      <c r="D167" s="94">
        <v>0</v>
      </c>
      <c r="E167" s="94">
        <v>0</v>
      </c>
      <c r="F167" s="94">
        <v>0.29499999999999998</v>
      </c>
      <c r="G167" s="94">
        <v>0.155</v>
      </c>
      <c r="H167" s="94">
        <v>0.35</v>
      </c>
      <c r="I167" s="92">
        <f t="shared" si="39"/>
        <v>0.79999999999999993</v>
      </c>
      <c r="J167"/>
      <c r="K167"/>
      <c r="L167"/>
      <c r="M167"/>
      <c r="N167"/>
    </row>
    <row r="168" spans="1:16" ht="21.95" customHeight="1" x14ac:dyDescent="0.25">
      <c r="A168"/>
      <c r="B168"/>
      <c r="C168"/>
      <c r="D168"/>
      <c r="E168"/>
      <c r="F168"/>
      <c r="G168"/>
      <c r="H168"/>
      <c r="I168"/>
      <c r="J168"/>
      <c r="K168"/>
      <c r="L168"/>
      <c r="M168"/>
      <c r="N168"/>
    </row>
    <row r="169" spans="1:16" ht="21.95" customHeight="1" x14ac:dyDescent="0.25">
      <c r="A169"/>
      <c r="B169" s="90" t="s">
        <v>85</v>
      </c>
      <c r="C169" s="90" t="s">
        <v>65</v>
      </c>
      <c r="D169" s="90" t="s">
        <v>66</v>
      </c>
      <c r="E169" s="90" t="s">
        <v>67</v>
      </c>
      <c r="F169" s="90" t="s">
        <v>68</v>
      </c>
      <c r="G169" s="90" t="s">
        <v>69</v>
      </c>
      <c r="H169" s="90" t="s">
        <v>70</v>
      </c>
      <c r="I169" s="90" t="s">
        <v>71</v>
      </c>
      <c r="J169" s="90" t="s">
        <v>72</v>
      </c>
      <c r="K169" s="90" t="s">
        <v>73</v>
      </c>
      <c r="L169" s="90" t="s">
        <v>74</v>
      </c>
      <c r="M169" s="90" t="s">
        <v>75</v>
      </c>
      <c r="N169" s="90" t="s">
        <v>76</v>
      </c>
    </row>
    <row r="170" spans="1:16" ht="21.95" customHeight="1" x14ac:dyDescent="0.25">
      <c r="A170"/>
      <c r="B170" t="s">
        <v>136</v>
      </c>
      <c r="C170" s="114">
        <f>'Banco 03'!C170</f>
        <v>1200000</v>
      </c>
      <c r="D170" s="114">
        <f>'Banco 03'!D170</f>
        <v>1200000</v>
      </c>
      <c r="E170" s="114">
        <f>'Banco 03'!E170</f>
        <v>1200000</v>
      </c>
      <c r="F170" s="114">
        <f>'Banco 03'!F170</f>
        <v>1200000</v>
      </c>
      <c r="G170" s="114">
        <f>'Banco 03'!G170</f>
        <v>1200000</v>
      </c>
      <c r="H170" s="114">
        <f>'Banco 03'!H170</f>
        <v>1200000</v>
      </c>
      <c r="I170" s="114">
        <f>'Banco 03'!I170</f>
        <v>1200000</v>
      </c>
      <c r="J170" s="114">
        <f>'Banco 03'!J170</f>
        <v>1200000</v>
      </c>
      <c r="K170" s="114">
        <f>'Banco 03'!K170</f>
        <v>1200000</v>
      </c>
      <c r="L170" s="114">
        <f>'Banco 03'!L170</f>
        <v>1200000</v>
      </c>
      <c r="M170" s="114">
        <f>'Banco 03'!M170</f>
        <v>1200000</v>
      </c>
      <c r="N170" s="114">
        <f>'Banco 03'!N170</f>
        <v>1200000</v>
      </c>
    </row>
    <row r="171" spans="1:16" ht="21.95" customHeight="1" x14ac:dyDescent="0.25">
      <c r="A171"/>
      <c r="B171" t="s">
        <v>142</v>
      </c>
      <c r="C171" s="114">
        <f>'Banco 03'!C171</f>
        <v>1200000</v>
      </c>
      <c r="D171" s="114">
        <f>'Banco 03'!D171</f>
        <v>1200000</v>
      </c>
      <c r="E171" s="114">
        <f>'Banco 03'!E171</f>
        <v>1200000</v>
      </c>
      <c r="F171" s="114">
        <f>'Banco 03'!F171</f>
        <v>1200000</v>
      </c>
      <c r="G171" s="114">
        <f>'Banco 03'!G171</f>
        <v>1200000</v>
      </c>
      <c r="H171" s="114">
        <f>'Banco 03'!H171</f>
        <v>1200000</v>
      </c>
      <c r="I171" s="114">
        <f>'Banco 03'!I171</f>
        <v>1200000</v>
      </c>
      <c r="J171" s="114">
        <f>'Banco 03'!J171</f>
        <v>1200000</v>
      </c>
      <c r="K171" s="114">
        <f>'Banco 03'!K171</f>
        <v>1200000</v>
      </c>
      <c r="L171" s="114">
        <f>'Banco 03'!L171</f>
        <v>1200000</v>
      </c>
      <c r="M171" s="114">
        <f>'Banco 03'!M171</f>
        <v>1200000</v>
      </c>
      <c r="N171" s="114">
        <f>'Banco 03'!N171</f>
        <v>1200000</v>
      </c>
    </row>
    <row r="172" spans="1:16" ht="21.95" customHeight="1" x14ac:dyDescent="0.25">
      <c r="A172"/>
      <c r="B172" t="s">
        <v>61</v>
      </c>
      <c r="C172" s="114">
        <f>'Banco 03'!C172</f>
        <v>1200000</v>
      </c>
      <c r="D172" s="114">
        <f>'Banco 03'!D172</f>
        <v>1200000</v>
      </c>
      <c r="E172" s="114">
        <f>'Banco 03'!E172</f>
        <v>1200000</v>
      </c>
      <c r="F172" s="114">
        <f>'Banco 03'!F172</f>
        <v>1200000</v>
      </c>
      <c r="G172" s="114">
        <f>'Banco 03'!G172</f>
        <v>1200000</v>
      </c>
      <c r="H172" s="114">
        <f>'Banco 03'!H172</f>
        <v>1200000</v>
      </c>
      <c r="I172" s="114">
        <f>'Banco 03'!I172</f>
        <v>1200000</v>
      </c>
      <c r="J172" s="114">
        <f>'Banco 03'!J172</f>
        <v>1200000</v>
      </c>
      <c r="K172" s="114">
        <f>'Banco 03'!K172</f>
        <v>1200000</v>
      </c>
      <c r="L172" s="114">
        <f>'Banco 03'!L172</f>
        <v>1200000</v>
      </c>
      <c r="M172" s="114">
        <f>'Banco 03'!M172</f>
        <v>1200000</v>
      </c>
      <c r="N172" s="114">
        <f>'Banco 03'!N172</f>
        <v>1200000</v>
      </c>
    </row>
    <row r="173" spans="1:16" ht="21.95" customHeight="1" x14ac:dyDescent="0.25">
      <c r="A173"/>
      <c r="B173" t="s">
        <v>62</v>
      </c>
      <c r="C173" s="114">
        <f>'Banco 03'!C173</f>
        <v>1200000</v>
      </c>
      <c r="D173" s="114">
        <f>'Banco 03'!D173</f>
        <v>1200000</v>
      </c>
      <c r="E173" s="114">
        <f>'Banco 03'!E173</f>
        <v>1200000</v>
      </c>
      <c r="F173" s="114">
        <f>'Banco 03'!F173</f>
        <v>1200000</v>
      </c>
      <c r="G173" s="114">
        <f>'Banco 03'!G173</f>
        <v>1200000</v>
      </c>
      <c r="H173" s="114">
        <f>'Banco 03'!H173</f>
        <v>1200000</v>
      </c>
      <c r="I173" s="114">
        <f>'Banco 03'!I173</f>
        <v>1200000</v>
      </c>
      <c r="J173" s="114">
        <f>'Banco 03'!J173</f>
        <v>1200000</v>
      </c>
      <c r="K173" s="114">
        <f>'Banco 03'!K173</f>
        <v>1200000</v>
      </c>
      <c r="L173" s="114">
        <f>'Banco 03'!L173</f>
        <v>1200000</v>
      </c>
      <c r="M173" s="114">
        <f>'Banco 03'!M173</f>
        <v>1200000</v>
      </c>
      <c r="N173" s="114">
        <f>'Banco 03'!N173</f>
        <v>1200000</v>
      </c>
    </row>
    <row r="174" spans="1:16" ht="21.95" customHeight="1" x14ac:dyDescent="0.25">
      <c r="A174"/>
      <c r="B174" s="115" t="s">
        <v>63</v>
      </c>
      <c r="C174" s="114">
        <f>'Banco 03'!C174</f>
        <v>1200000</v>
      </c>
      <c r="D174" s="114">
        <f>'Banco 03'!D174</f>
        <v>1200000</v>
      </c>
      <c r="E174" s="114">
        <f>'Banco 03'!E174</f>
        <v>1200000</v>
      </c>
      <c r="F174" s="114">
        <f>'Banco 03'!F174</f>
        <v>1200000</v>
      </c>
      <c r="G174" s="114">
        <f>'Banco 03'!G174</f>
        <v>1200000</v>
      </c>
      <c r="H174" s="114">
        <f>'Banco 03'!H174</f>
        <v>1200000</v>
      </c>
      <c r="I174" s="114">
        <f>'Banco 03'!I174</f>
        <v>1200000</v>
      </c>
      <c r="J174" s="114">
        <f>'Banco 03'!J174</f>
        <v>1200000</v>
      </c>
      <c r="K174" s="114">
        <f>'Banco 03'!K174</f>
        <v>1200000</v>
      </c>
      <c r="L174" s="114">
        <f>'Banco 03'!L174</f>
        <v>1200000</v>
      </c>
      <c r="M174" s="114">
        <f>'Banco 03'!M174</f>
        <v>1200000</v>
      </c>
      <c r="N174" s="114">
        <f>'Banco 03'!N174</f>
        <v>1200000</v>
      </c>
    </row>
    <row r="175" spans="1:16" ht="21.95" customHeight="1" x14ac:dyDescent="0.25">
      <c r="A175"/>
      <c r="B175"/>
      <c r="C175"/>
      <c r="D175"/>
      <c r="E175"/>
      <c r="F175"/>
      <c r="G175"/>
      <c r="H175"/>
      <c r="I175"/>
      <c r="J175"/>
      <c r="K175"/>
      <c r="L175"/>
      <c r="M175"/>
      <c r="N175"/>
    </row>
    <row r="176" spans="1:16" ht="21.95" customHeight="1" x14ac:dyDescent="0.25">
      <c r="A176"/>
      <c r="B176" s="90" t="s">
        <v>136</v>
      </c>
      <c r="C176" s="90" t="s">
        <v>65</v>
      </c>
      <c r="D176" s="90" t="s">
        <v>66</v>
      </c>
      <c r="E176" s="90" t="s">
        <v>67</v>
      </c>
      <c r="F176" s="90" t="s">
        <v>68</v>
      </c>
      <c r="G176" s="90" t="s">
        <v>69</v>
      </c>
      <c r="H176" s="90" t="s">
        <v>70</v>
      </c>
      <c r="I176" s="90" t="s">
        <v>71</v>
      </c>
      <c r="J176" s="90" t="s">
        <v>72</v>
      </c>
      <c r="K176" s="90" t="s">
        <v>73</v>
      </c>
      <c r="L176" s="90" t="s">
        <v>74</v>
      </c>
      <c r="M176" s="90" t="s">
        <v>75</v>
      </c>
      <c r="N176" s="90" t="s">
        <v>76</v>
      </c>
      <c r="P176" s="299">
        <f>IFERROR(E17+(E17*20%),0)</f>
        <v>4320000</v>
      </c>
    </row>
    <row r="177" spans="1:27" ht="21.95" customHeight="1" x14ac:dyDescent="0.25">
      <c r="A177"/>
      <c r="B177" t="s">
        <v>41</v>
      </c>
      <c r="C177" s="95">
        <f>IF(C170&lt;=$E$13,C80*$C$118,IF(C170&lt;=$E$14,C80*$C$119,IF(C170&lt;=$E$15,C80*$C$120,IF(C170&lt;=$E$16,C80*$C$121,IF(C170&lt;=$E$17,C80*$C$122,IF(C170&lt;=$E$18,C80*$C$123,IF(C170&gt;$E$18,C80*$C$123)))))))</f>
        <v>0</v>
      </c>
      <c r="D177" s="95">
        <f t="shared" ref="D177:N177" si="40">IF(D170&lt;=$E$13,D80*$C$118,IF(D170&lt;=$E$14,D80*$C$119,IF(D170&lt;=$E$15,D80*$C$120,IF(D170&lt;=$E$16,D80*$C$121,IF(D170&lt;=$E$17,D80*$C$122,IF(D170&lt;=$E$18,D80*$C$123,IF(D170&gt;$E$18,D80*$C$123)))))))</f>
        <v>0</v>
      </c>
      <c r="E177" s="95">
        <f t="shared" si="40"/>
        <v>0</v>
      </c>
      <c r="F177" s="95">
        <f t="shared" si="40"/>
        <v>0</v>
      </c>
      <c r="G177" s="95">
        <f t="shared" si="40"/>
        <v>0</v>
      </c>
      <c r="H177" s="95">
        <f t="shared" si="40"/>
        <v>0</v>
      </c>
      <c r="I177" s="95">
        <f t="shared" si="40"/>
        <v>0</v>
      </c>
      <c r="J177" s="95">
        <f t="shared" si="40"/>
        <v>0</v>
      </c>
      <c r="K177" s="95">
        <f t="shared" si="40"/>
        <v>0</v>
      </c>
      <c r="L177" s="95">
        <f t="shared" si="40"/>
        <v>0</v>
      </c>
      <c r="M177" s="95">
        <f t="shared" si="40"/>
        <v>0</v>
      </c>
      <c r="N177" s="95">
        <f t="shared" si="40"/>
        <v>0</v>
      </c>
    </row>
    <row r="178" spans="1:27" ht="21.95" customHeight="1" x14ac:dyDescent="0.25">
      <c r="A178"/>
      <c r="B178" t="s">
        <v>42</v>
      </c>
      <c r="C178" s="95">
        <f>IF(C$170&lt;=$E$13,C$80*$D$118,IF(C$170&lt;=$E$14,C$80*$D$119,IF(C$170&lt;=$E$15,C$80*$D$120,IF(C$170&lt;=$E$16,C$80*$D$121,IF(C$170&lt;=$E$17,C$80*$D$122,IF(C$170&lt;=$E$18,C$80*$D$123,IF(C$170&gt;$E$18,C$80*$D$123)))))))</f>
        <v>0</v>
      </c>
      <c r="D178" s="95">
        <f t="shared" ref="D178:N178" si="41">IF(D$170&lt;=$E$13,D$80*$D$118,IF(D$170&lt;=$E$14,D$80*$D$119,IF(D$170&lt;=$E$15,D$80*$D$120,IF(D$170&lt;=$E$16,D$80*$D$121,IF(D$170&lt;=$E$17,D$80*$D$122,IF(D$170&lt;=$E$18,D$80*$D$123,IF(D$170&gt;$E$18,D$80*$D$123)))))))</f>
        <v>0</v>
      </c>
      <c r="E178" s="95">
        <f t="shared" si="41"/>
        <v>0</v>
      </c>
      <c r="F178" s="95">
        <f t="shared" si="41"/>
        <v>0</v>
      </c>
      <c r="G178" s="95">
        <f t="shared" si="41"/>
        <v>0</v>
      </c>
      <c r="H178" s="95">
        <f t="shared" si="41"/>
        <v>0</v>
      </c>
      <c r="I178" s="95">
        <f t="shared" si="41"/>
        <v>0</v>
      </c>
      <c r="J178" s="95">
        <f t="shared" si="41"/>
        <v>0</v>
      </c>
      <c r="K178" s="95">
        <f t="shared" si="41"/>
        <v>0</v>
      </c>
      <c r="L178" s="95">
        <f t="shared" si="41"/>
        <v>0</v>
      </c>
      <c r="M178" s="95">
        <f t="shared" si="41"/>
        <v>0</v>
      </c>
      <c r="N178" s="95">
        <f t="shared" si="41"/>
        <v>0</v>
      </c>
      <c r="P178" s="12" t="s">
        <v>65</v>
      </c>
      <c r="Q178" s="12" t="s">
        <v>66</v>
      </c>
      <c r="R178" s="12" t="s">
        <v>67</v>
      </c>
      <c r="S178" s="12" t="s">
        <v>68</v>
      </c>
      <c r="T178" s="12" t="s">
        <v>69</v>
      </c>
      <c r="U178" s="12" t="s">
        <v>70</v>
      </c>
      <c r="V178" s="12" t="s">
        <v>71</v>
      </c>
      <c r="W178" s="12" t="s">
        <v>72</v>
      </c>
      <c r="X178" s="12" t="s">
        <v>73</v>
      </c>
      <c r="Y178" s="12" t="s">
        <v>74</v>
      </c>
      <c r="Z178" s="12" t="s">
        <v>75</v>
      </c>
      <c r="AA178" s="12" t="s">
        <v>76</v>
      </c>
    </row>
    <row r="179" spans="1:27" ht="21.95" customHeight="1" x14ac:dyDescent="0.25">
      <c r="A179"/>
      <c r="B179" t="s">
        <v>43</v>
      </c>
      <c r="C179" s="95">
        <f>IF(C$170&lt;=$E$13,C$80*$E$118,IF(C$170&lt;=$E$14,C$80*$E$119,IF(C$170&lt;=$E$15,C$80*$E$120,IF(C$170&lt;=$E$16,C$80*$E$121,IF(C$170&lt;=$E$17,C$80*$E$122,IF(C$170&lt;=$E$18,C$80*$E$123,IF(C$170&gt;$E$18,C$80*$E$123)))))))</f>
        <v>0</v>
      </c>
      <c r="D179" s="95">
        <f t="shared" ref="D179:N179" si="42">IF(D$170&lt;=$E$13,D$80*$E$118,IF(D$170&lt;=$E$14,D$80*$E$119,IF(D$170&lt;=$E$15,D$80*$E$120,IF(D$170&lt;=$E$16,D$80*$E$121,IF(D$170&lt;=$E$17,D$80*$E$122,IF(D$170&lt;=$E$18,D$80*$E$123,IF(D$170&gt;$E$18,D$80*$E$123)))))))</f>
        <v>0</v>
      </c>
      <c r="E179" s="95">
        <f t="shared" si="42"/>
        <v>0</v>
      </c>
      <c r="F179" s="95">
        <f t="shared" si="42"/>
        <v>0</v>
      </c>
      <c r="G179" s="95">
        <f t="shared" si="42"/>
        <v>0</v>
      </c>
      <c r="H179" s="95">
        <f t="shared" si="42"/>
        <v>0</v>
      </c>
      <c r="I179" s="95">
        <f t="shared" si="42"/>
        <v>0</v>
      </c>
      <c r="J179" s="95">
        <f t="shared" si="42"/>
        <v>0</v>
      </c>
      <c r="K179" s="95">
        <f t="shared" si="42"/>
        <v>0</v>
      </c>
      <c r="L179" s="95">
        <f t="shared" si="42"/>
        <v>0</v>
      </c>
      <c r="M179" s="95">
        <f t="shared" si="42"/>
        <v>0</v>
      </c>
      <c r="N179" s="95">
        <f t="shared" si="42"/>
        <v>0</v>
      </c>
      <c r="P179" s="298">
        <f>IFERROR((C69*$F$17-$G$17)/C69*$E$122,0)</f>
        <v>2.3533750000000003E-2</v>
      </c>
      <c r="Q179" s="298">
        <f t="shared" ref="Q179:U179" si="43">IFERROR((D69*$F$17-$G$17)/D69*$E$122,0)</f>
        <v>2.3533750000000003E-2</v>
      </c>
      <c r="R179" s="298">
        <f t="shared" si="43"/>
        <v>2.3533750000000003E-2</v>
      </c>
      <c r="S179" s="298">
        <f t="shared" si="43"/>
        <v>2.3533750000000003E-2</v>
      </c>
      <c r="T179" s="298">
        <f t="shared" si="43"/>
        <v>2.3533750000000003E-2</v>
      </c>
      <c r="U179" s="298">
        <f t="shared" si="43"/>
        <v>2.3533750000000003E-2</v>
      </c>
      <c r="V179" s="298">
        <f>IFERROR((I69*$F$17-$G$17)/I69*$E$122,0)</f>
        <v>2.3533750000000003E-2</v>
      </c>
      <c r="W179" s="298">
        <f t="shared" ref="W179:AA179" si="44">IFERROR((J69*$F$17-$G$17)/J69*$E$122,0)</f>
        <v>2.3533750000000003E-2</v>
      </c>
      <c r="X179" s="298">
        <f t="shared" si="44"/>
        <v>2.3533750000000003E-2</v>
      </c>
      <c r="Y179" s="298">
        <f t="shared" si="44"/>
        <v>2.3533750000000003E-2</v>
      </c>
      <c r="Z179" s="298">
        <f t="shared" si="44"/>
        <v>2.3533750000000003E-2</v>
      </c>
      <c r="AA179" s="298">
        <f t="shared" si="44"/>
        <v>2.3533750000000003E-2</v>
      </c>
    </row>
    <row r="180" spans="1:27" ht="21.95" customHeight="1" x14ac:dyDescent="0.25">
      <c r="A180"/>
      <c r="B180" t="s">
        <v>124</v>
      </c>
      <c r="C180" s="95">
        <f>IF(C$170&lt;=$E$13,C$80*$F$118,IF(C$170&lt;=$E$14,C$80*$F$119,IF(C$170&lt;=$E$15,C$80*$F$120,IF(C$170&lt;=$E$16,C$80*$F$121,IF(C$170&lt;=$E$17,C$80*$F$122,IF(C$170&lt;=$E$18,C$80*$F$123,IF(C$170&gt;$E$18,C$80*$F$123)))))))</f>
        <v>0</v>
      </c>
      <c r="D180" s="95">
        <f t="shared" ref="D180:N180" si="45">IF(D$170&lt;=$E$13,D$80*$F$118,IF(D$170&lt;=$E$14,D$80*$F$119,IF(D$170&lt;=$E$15,D$80*$F$120,IF(D$170&lt;=$E$16,D$80*$F$121,IF(D$170&lt;=$E$17,D$80*$F$122,IF(D$170&lt;=$E$18,D$80*$F$123,IF(D$170&gt;$E$18,D$80*$F$123)))))))</f>
        <v>0</v>
      </c>
      <c r="E180" s="95">
        <f t="shared" si="45"/>
        <v>0</v>
      </c>
      <c r="F180" s="95">
        <f t="shared" si="45"/>
        <v>0</v>
      </c>
      <c r="G180" s="95">
        <f t="shared" si="45"/>
        <v>0</v>
      </c>
      <c r="H180" s="95">
        <f t="shared" si="45"/>
        <v>0</v>
      </c>
      <c r="I180" s="95">
        <f t="shared" si="45"/>
        <v>0</v>
      </c>
      <c r="J180" s="95">
        <f t="shared" si="45"/>
        <v>0</v>
      </c>
      <c r="K180" s="95">
        <f t="shared" si="45"/>
        <v>0</v>
      </c>
      <c r="L180" s="95">
        <f t="shared" si="45"/>
        <v>0</v>
      </c>
      <c r="M180" s="95">
        <f t="shared" si="45"/>
        <v>0</v>
      </c>
      <c r="N180" s="95">
        <f t="shared" si="45"/>
        <v>0</v>
      </c>
    </row>
    <row r="181" spans="1:27" ht="21.95" customHeight="1" x14ac:dyDescent="0.25">
      <c r="A181"/>
      <c r="B181" t="s">
        <v>38</v>
      </c>
      <c r="C181" s="95">
        <f>IF(C$170&lt;=$E$13,C$80*$G$118,IF(C$170&lt;=$E$14,C$80*$G$119,IF(C$170&lt;=$E$15,C$80*$G$120,IF(C$170&lt;=$E$16,C$80*$G$121,IF(C$170&lt;=$E$17,C$80*$G$122,IF(C$170&lt;=$E$18,C$80*$G$123,IF(C$170&gt;$E$18,C$80*$G$123)))))))</f>
        <v>0</v>
      </c>
      <c r="D181" s="95">
        <f t="shared" ref="D181:N181" si="46">IF(D$170&lt;=$E$13,D$80*$G$118,IF(D$170&lt;=$E$14,D$80*$G$119,IF(D$170&lt;=$E$15,D$80*$G$120,IF(D$170&lt;=$E$16,D$80*$G$121,IF(D$170&lt;=$E$17,D$80*$G$122,IF(D$170&lt;=$E$18,D$80*$G$123,IF(D$170&gt;$E$18,D$80*$G$123)))))))</f>
        <v>0</v>
      </c>
      <c r="E181" s="95">
        <f t="shared" si="46"/>
        <v>0</v>
      </c>
      <c r="F181" s="95">
        <f t="shared" si="46"/>
        <v>0</v>
      </c>
      <c r="G181" s="95">
        <f t="shared" si="46"/>
        <v>0</v>
      </c>
      <c r="H181" s="95">
        <f t="shared" si="46"/>
        <v>0</v>
      </c>
      <c r="I181" s="95">
        <f t="shared" si="46"/>
        <v>0</v>
      </c>
      <c r="J181" s="95">
        <f t="shared" si="46"/>
        <v>0</v>
      </c>
      <c r="K181" s="95">
        <f t="shared" si="46"/>
        <v>0</v>
      </c>
      <c r="L181" s="95">
        <f t="shared" si="46"/>
        <v>0</v>
      </c>
      <c r="M181" s="95">
        <f t="shared" si="46"/>
        <v>0</v>
      </c>
      <c r="N181" s="95">
        <f t="shared" si="46"/>
        <v>0</v>
      </c>
    </row>
    <row r="182" spans="1:27" ht="21.95" customHeight="1" x14ac:dyDescent="0.25">
      <c r="A182"/>
      <c r="B182" s="93" t="s">
        <v>39</v>
      </c>
      <c r="C182" s="96">
        <f>IF(C$170&lt;=$E$13,C$80*$H$118,IF(C$170&lt;=$E$14,C$80*$H$119,IF(C$170&lt;=$E$15,C$80*$H$120,IF(C$170&lt;=$E$16,C$80*$H$121,IF(C$170&lt;=$E$17,C$80*$H$122,IF(C$170&lt;=$E$18,C$80*$H$123,IF(C$170&gt;$E$18,C$80*$H$123)))))))</f>
        <v>0</v>
      </c>
      <c r="D182" s="96">
        <f t="shared" ref="D182:N182" si="47">IF(D$170&lt;=$E$13,D$80*$H$118,IF(D$170&lt;=$E$14,D$80*$H$119,IF(D$170&lt;=$E$15,D$80*$H$120,IF(D$170&lt;=$E$16,D$80*$H$121,IF(D$170&lt;=$E$17,D$80*$H$122,IF(D$170&lt;=$E$18,D$80*$H$123,IF(D$170&gt;$E$18,D$80*$H$123)))))))</f>
        <v>0</v>
      </c>
      <c r="E182" s="96">
        <f t="shared" si="47"/>
        <v>0</v>
      </c>
      <c r="F182" s="96">
        <f t="shared" si="47"/>
        <v>0</v>
      </c>
      <c r="G182" s="96">
        <f t="shared" si="47"/>
        <v>0</v>
      </c>
      <c r="H182" s="96">
        <f t="shared" si="47"/>
        <v>0</v>
      </c>
      <c r="I182" s="96">
        <f t="shared" si="47"/>
        <v>0</v>
      </c>
      <c r="J182" s="96">
        <f t="shared" si="47"/>
        <v>0</v>
      </c>
      <c r="K182" s="96">
        <f t="shared" si="47"/>
        <v>0</v>
      </c>
      <c r="L182" s="96">
        <f t="shared" si="47"/>
        <v>0</v>
      </c>
      <c r="M182" s="96">
        <f t="shared" si="47"/>
        <v>0</v>
      </c>
      <c r="N182" s="96">
        <f t="shared" si="47"/>
        <v>0</v>
      </c>
    </row>
    <row r="183" spans="1:27" ht="21.95" customHeight="1" x14ac:dyDescent="0.25">
      <c r="A183"/>
      <c r="B183" s="97" t="s">
        <v>83</v>
      </c>
      <c r="C183" s="98">
        <f>SUM(C177:C182)</f>
        <v>0</v>
      </c>
      <c r="D183" s="98">
        <f t="shared" ref="D183:N183" si="48">SUM(D177:D182)</f>
        <v>0</v>
      </c>
      <c r="E183" s="98">
        <f t="shared" si="48"/>
        <v>0</v>
      </c>
      <c r="F183" s="98">
        <f t="shared" si="48"/>
        <v>0</v>
      </c>
      <c r="G183" s="98">
        <f t="shared" si="48"/>
        <v>0</v>
      </c>
      <c r="H183" s="98">
        <f t="shared" si="48"/>
        <v>0</v>
      </c>
      <c r="I183" s="98">
        <f t="shared" si="48"/>
        <v>0</v>
      </c>
      <c r="J183" s="98">
        <f t="shared" si="48"/>
        <v>0</v>
      </c>
      <c r="K183" s="98">
        <f t="shared" si="48"/>
        <v>0</v>
      </c>
      <c r="L183" s="98">
        <f t="shared" si="48"/>
        <v>0</v>
      </c>
      <c r="M183" s="98">
        <f t="shared" si="48"/>
        <v>0</v>
      </c>
      <c r="N183" s="98">
        <f t="shared" si="48"/>
        <v>0</v>
      </c>
    </row>
    <row r="184" spans="1:27" ht="21.95" customHeight="1" x14ac:dyDescent="0.25">
      <c r="A184"/>
      <c r="B184"/>
      <c r="C184"/>
      <c r="D184"/>
      <c r="E184"/>
      <c r="F184"/>
      <c r="G184"/>
      <c r="H184"/>
      <c r="I184"/>
      <c r="J184"/>
      <c r="K184"/>
      <c r="L184"/>
      <c r="M184"/>
      <c r="N184"/>
    </row>
    <row r="185" spans="1:27" ht="21.95" customHeight="1" x14ac:dyDescent="0.25">
      <c r="A185"/>
      <c r="B185" s="90" t="s">
        <v>142</v>
      </c>
      <c r="C185" s="90" t="s">
        <v>65</v>
      </c>
      <c r="D185" s="90" t="s">
        <v>66</v>
      </c>
      <c r="E185" s="90" t="s">
        <v>67</v>
      </c>
      <c r="F185" s="90" t="s">
        <v>68</v>
      </c>
      <c r="G185" s="90" t="s">
        <v>69</v>
      </c>
      <c r="H185" s="90" t="s">
        <v>70</v>
      </c>
      <c r="I185" s="90" t="s">
        <v>71</v>
      </c>
      <c r="J185" s="90" t="s">
        <v>72</v>
      </c>
      <c r="K185" s="90" t="s">
        <v>73</v>
      </c>
      <c r="L185" s="90" t="s">
        <v>74</v>
      </c>
      <c r="M185" s="90" t="s">
        <v>75</v>
      </c>
      <c r="N185" s="90" t="s">
        <v>76</v>
      </c>
    </row>
    <row r="186" spans="1:27" ht="21.95" customHeight="1" x14ac:dyDescent="0.25">
      <c r="A186"/>
      <c r="B186" t="s">
        <v>41</v>
      </c>
      <c r="C186" s="95">
        <f>IF(C$171&lt;=$E$23,C$87*$C$129,IF(C$171&lt;=$E$24,C$87*$C$130,IF(C$171&lt;=$E$25,C$87*$C$131,IF(C$171&lt;=$E$26,C$87*$C$132,IF(C$171&lt;=$E$27,C$87*$C$133,IF(C$171&lt;=$E$28,C$87*$C$134,IF(C$171&gt;$E$28,C$87*$C$134)))))))</f>
        <v>0</v>
      </c>
      <c r="D186" s="95">
        <f t="shared" ref="D186:N186" si="49">IF(D$171&lt;=$E$23,D$87*$C$129,IF(D$171&lt;=$E$24,D$87*$C$130,IF(D$171&lt;=$E$25,D$87*$C$131,IF(D$171&lt;=$E$26,D$87*$C$132,IF(D$171&lt;=$E$27,D$87*$C$133,IF(D$171&lt;=$E$28,D$87*$C$134,IF(D$171&gt;$E$28,D$87*$C$134)))))))</f>
        <v>0</v>
      </c>
      <c r="E186" s="95">
        <f t="shared" si="49"/>
        <v>0</v>
      </c>
      <c r="F186" s="95">
        <f t="shared" si="49"/>
        <v>0</v>
      </c>
      <c r="G186" s="95">
        <f t="shared" si="49"/>
        <v>0</v>
      </c>
      <c r="H186" s="95">
        <f t="shared" si="49"/>
        <v>0</v>
      </c>
      <c r="I186" s="95">
        <f t="shared" si="49"/>
        <v>0</v>
      </c>
      <c r="J186" s="95">
        <f t="shared" si="49"/>
        <v>0</v>
      </c>
      <c r="K186" s="95">
        <f t="shared" si="49"/>
        <v>0</v>
      </c>
      <c r="L186" s="95">
        <f t="shared" si="49"/>
        <v>0</v>
      </c>
      <c r="M186" s="95">
        <f t="shared" si="49"/>
        <v>0</v>
      </c>
      <c r="N186" s="95">
        <f t="shared" si="49"/>
        <v>0</v>
      </c>
    </row>
    <row r="187" spans="1:27" ht="21.95" customHeight="1" x14ac:dyDescent="0.25">
      <c r="A187"/>
      <c r="B187" t="s">
        <v>42</v>
      </c>
      <c r="C187" s="95">
        <f>IF(C$171&lt;=$E$23,C$87*$D$129,IF(C$171&lt;=$E$24,C$87*$D$130,IF(C$171&lt;=$E$25,C$87*$D$131,IF(C$171&lt;=$E$26,C$87*$D$132,IF(C$171&lt;=$E$27,C$87*$D$133,IF(C$171&lt;=$E$28,C$87*$D$134,IF(C$171&gt;$E$28,C$87*$D$134)))))))</f>
        <v>0</v>
      </c>
      <c r="D187" s="95">
        <f t="shared" ref="D187:N187" si="50">IF(D$171&lt;=$E$23,D$87*$D$129,IF(D$171&lt;=$E$24,D$87*$D$130,IF(D$171&lt;=$E$25,D$87*$D$131,IF(D$171&lt;=$E$26,D$87*$D$132,IF(D$171&lt;=$E$27,D$87*$D$133,IF(D$171&lt;=$E$28,D$87*$D$134,IF(D$171&gt;$E$28,D$87*$D$134)))))))</f>
        <v>0</v>
      </c>
      <c r="E187" s="95">
        <f t="shared" si="50"/>
        <v>0</v>
      </c>
      <c r="F187" s="95">
        <f t="shared" si="50"/>
        <v>0</v>
      </c>
      <c r="G187" s="95">
        <f t="shared" si="50"/>
        <v>0</v>
      </c>
      <c r="H187" s="95">
        <f t="shared" si="50"/>
        <v>0</v>
      </c>
      <c r="I187" s="95">
        <f t="shared" si="50"/>
        <v>0</v>
      </c>
      <c r="J187" s="95">
        <f t="shared" si="50"/>
        <v>0</v>
      </c>
      <c r="K187" s="95">
        <f t="shared" si="50"/>
        <v>0</v>
      </c>
      <c r="L187" s="95">
        <f t="shared" si="50"/>
        <v>0</v>
      </c>
      <c r="M187" s="95">
        <f t="shared" si="50"/>
        <v>0</v>
      </c>
      <c r="N187" s="95">
        <f t="shared" si="50"/>
        <v>0</v>
      </c>
    </row>
    <row r="188" spans="1:27" ht="21.95" customHeight="1" x14ac:dyDescent="0.25">
      <c r="A188"/>
      <c r="B188" t="s">
        <v>43</v>
      </c>
      <c r="C188" s="95">
        <f>IF(C$171&lt;=$E$23,C$87*$E$129,IF(C$171&lt;=$E$24,C$87*$E$130,IF(C$171&lt;=$E$25,C$87*$E$131,IF(C$171&lt;=$E$26,C$87*$E$132,IF(C$171&lt;=$E$27,C$87*$E$133,IF(C$171&lt;=$E$28,C$87*$E$134,IF(C$171&gt;$E$28,C$87*$E$134)))))))</f>
        <v>0</v>
      </c>
      <c r="D188" s="95">
        <f t="shared" ref="D188:N188" si="51">IF(D$171&lt;=$E$23,D$87*$E$129,IF(D$171&lt;=$E$24,D$87*$E$130,IF(D$171&lt;=$E$25,D$87*$E$131,IF(D$171&lt;=$E$26,D$87*$E$132,IF(D$171&lt;=$E$27,D$87*$E$133,IF(D$171&lt;=$E$28,D$87*$E$134,IF(D$171&gt;$E$28,D$87*$E$134)))))))</f>
        <v>0</v>
      </c>
      <c r="E188" s="95">
        <f t="shared" si="51"/>
        <v>0</v>
      </c>
      <c r="F188" s="95">
        <f t="shared" si="51"/>
        <v>0</v>
      </c>
      <c r="G188" s="95">
        <f t="shared" si="51"/>
        <v>0</v>
      </c>
      <c r="H188" s="95">
        <f t="shared" si="51"/>
        <v>0</v>
      </c>
      <c r="I188" s="95">
        <f t="shared" si="51"/>
        <v>0</v>
      </c>
      <c r="J188" s="95">
        <f t="shared" si="51"/>
        <v>0</v>
      </c>
      <c r="K188" s="95">
        <f t="shared" si="51"/>
        <v>0</v>
      </c>
      <c r="L188" s="95">
        <f t="shared" si="51"/>
        <v>0</v>
      </c>
      <c r="M188" s="95">
        <f t="shared" si="51"/>
        <v>0</v>
      </c>
      <c r="N188" s="95">
        <f t="shared" si="51"/>
        <v>0</v>
      </c>
    </row>
    <row r="189" spans="1:27" ht="21.95" customHeight="1" x14ac:dyDescent="0.25">
      <c r="A189"/>
      <c r="B189" t="s">
        <v>124</v>
      </c>
      <c r="C189" s="95">
        <f>IF(C$171&lt;=$E$23,C$87*$F$129,IF(C$171&lt;=$E$24,C$87*$F$130,IF(C$171&lt;=$E$25,C$87*$F$131,IF(C$171&lt;=$E$26,C$87*$F$132,IF(C$171&lt;=$E$27,C$87*$F$133,IF(C$171&lt;=$E$28,C$87*$F$134,IF(C$171&gt;$E$28,C$87*$F$134)))))))</f>
        <v>0</v>
      </c>
      <c r="D189" s="95">
        <f t="shared" ref="D189:N189" si="52">IF(D$171&lt;=$E$23,D$87*$F$129,IF(D$171&lt;=$E$24,D$87*$F$130,IF(D$171&lt;=$E$25,D$87*$F$131,IF(D$171&lt;=$E$26,D$87*$F$132,IF(D$171&lt;=$E$27,D$87*$F$133,IF(D$171&lt;=$E$28,D$87*$F$134,IF(D$171&gt;$E$28,D$87*$F$134)))))))</f>
        <v>0</v>
      </c>
      <c r="E189" s="95">
        <f t="shared" si="52"/>
        <v>0</v>
      </c>
      <c r="F189" s="95">
        <f t="shared" si="52"/>
        <v>0</v>
      </c>
      <c r="G189" s="95">
        <f t="shared" si="52"/>
        <v>0</v>
      </c>
      <c r="H189" s="95">
        <f t="shared" si="52"/>
        <v>0</v>
      </c>
      <c r="I189" s="95">
        <f t="shared" si="52"/>
        <v>0</v>
      </c>
      <c r="J189" s="95">
        <f t="shared" si="52"/>
        <v>0</v>
      </c>
      <c r="K189" s="95">
        <f t="shared" si="52"/>
        <v>0</v>
      </c>
      <c r="L189" s="95">
        <f t="shared" si="52"/>
        <v>0</v>
      </c>
      <c r="M189" s="95">
        <f t="shared" si="52"/>
        <v>0</v>
      </c>
      <c r="N189" s="95">
        <f t="shared" si="52"/>
        <v>0</v>
      </c>
    </row>
    <row r="190" spans="1:27" ht="21.95" customHeight="1" x14ac:dyDescent="0.25">
      <c r="A190"/>
      <c r="B190" t="s">
        <v>38</v>
      </c>
      <c r="C190" s="95">
        <f>IF(C$171&lt;=$E$23,C$87*$G$129,IF(C$171&lt;=$E$24,C$87*$G$130,IF(C$171&lt;=$E$25,C$87*$G$131,IF(C$171&lt;=$E$26,C$87*$G$132,IF(C$171&lt;=$E$27,C$87*$G$133,IF(C$171&lt;=$E$28,C$87*$G$134,IF(C$171&gt;$E$28,C$87*$G$134)))))))</f>
        <v>0</v>
      </c>
      <c r="D190" s="95">
        <f t="shared" ref="D190:N190" si="53">IF(D$171&lt;=$E$23,D$87*$G$129,IF(D$171&lt;=$E$24,D$87*$G$130,IF(D$171&lt;=$E$25,D$87*$G$131,IF(D$171&lt;=$E$26,D$87*$G$132,IF(D$171&lt;=$E$27,D$87*$G$133,IF(D$171&lt;=$E$28,D$87*$G$134,IF(D$171&gt;$E$28,D$87*$G$134)))))))</f>
        <v>0</v>
      </c>
      <c r="E190" s="95">
        <f t="shared" si="53"/>
        <v>0</v>
      </c>
      <c r="F190" s="95">
        <f t="shared" si="53"/>
        <v>0</v>
      </c>
      <c r="G190" s="95">
        <f t="shared" si="53"/>
        <v>0</v>
      </c>
      <c r="H190" s="95">
        <f t="shared" si="53"/>
        <v>0</v>
      </c>
      <c r="I190" s="95">
        <f t="shared" si="53"/>
        <v>0</v>
      </c>
      <c r="J190" s="95">
        <f t="shared" si="53"/>
        <v>0</v>
      </c>
      <c r="K190" s="95">
        <f t="shared" si="53"/>
        <v>0</v>
      </c>
      <c r="L190" s="95">
        <f t="shared" si="53"/>
        <v>0</v>
      </c>
      <c r="M190" s="95">
        <f t="shared" si="53"/>
        <v>0</v>
      </c>
      <c r="N190" s="95">
        <f t="shared" si="53"/>
        <v>0</v>
      </c>
    </row>
    <row r="191" spans="1:27" ht="21.95" customHeight="1" x14ac:dyDescent="0.25">
      <c r="A191"/>
      <c r="B191" t="s">
        <v>39</v>
      </c>
      <c r="C191" s="95">
        <f>IF(C$171&lt;=$E$23,C$87*$H$129,IF(C$171&lt;=$E$24,C$87*$H$130,IF(C$171&lt;=$E$25,C$87*$H$131,IF(C$171&lt;=$E$26,C$87*$H$132,IF(C$171&lt;=$E$27,C$87*$H$133,IF(C$171&lt;=$E$28,C$87*$H$134,IF(C$171&gt;$E$28,C$87*$H$134)))))))</f>
        <v>0</v>
      </c>
      <c r="D191" s="95">
        <f t="shared" ref="D191:N191" si="54">IF(D$171&lt;=$E$23,D$87*$H$129,IF(D$171&lt;=$E$24,D$87*$H$130,IF(D$171&lt;=$E$25,D$87*$H$131,IF(D$171&lt;=$E$26,D$87*$H$132,IF(D$171&lt;=$E$27,D$87*$H$133,IF(D$171&lt;=$E$28,D$87*$H$134,IF(D$171&gt;$E$28,D$87*$H$134)))))))</f>
        <v>0</v>
      </c>
      <c r="E191" s="95">
        <f t="shared" si="54"/>
        <v>0</v>
      </c>
      <c r="F191" s="95">
        <f t="shared" si="54"/>
        <v>0</v>
      </c>
      <c r="G191" s="95">
        <f t="shared" si="54"/>
        <v>0</v>
      </c>
      <c r="H191" s="95">
        <f t="shared" si="54"/>
        <v>0</v>
      </c>
      <c r="I191" s="95">
        <f t="shared" si="54"/>
        <v>0</v>
      </c>
      <c r="J191" s="95">
        <f t="shared" si="54"/>
        <v>0</v>
      </c>
      <c r="K191" s="95">
        <f t="shared" si="54"/>
        <v>0</v>
      </c>
      <c r="L191" s="95">
        <f t="shared" si="54"/>
        <v>0</v>
      </c>
      <c r="M191" s="95">
        <f t="shared" si="54"/>
        <v>0</v>
      </c>
      <c r="N191" s="95">
        <f t="shared" si="54"/>
        <v>0</v>
      </c>
    </row>
    <row r="192" spans="1:27" ht="21.95" customHeight="1" x14ac:dyDescent="0.25">
      <c r="A192"/>
      <c r="B192" s="93" t="s">
        <v>44</v>
      </c>
      <c r="C192" s="96">
        <f>IF(C$171&lt;=$E$23,C$87*$I$129,IF(C$171&lt;=$E$24,C$87*$I$130,IF(C$171&lt;=$E$25,C$87*$I$131,IF(C$171&lt;=$E$26,C$87*$I$132,IF(C$171&lt;=$E$27,C$87*$I$133,IF(C$171&lt;=$E$28,C$87*$I$134,IF(C$171&gt;$E$28,C$87*$I$134)))))))</f>
        <v>0</v>
      </c>
      <c r="D192" s="96">
        <f t="shared" ref="D192:N192" si="55">IF(D$171&lt;=$E$23,D$87*$I$129,IF(D$171&lt;=$E$24,D$87*$I$130,IF(D$171&lt;=$E$25,D$87*$I$131,IF(D$171&lt;=$E$26,D$87*$I$132,IF(D$171&lt;=$E$27,D$87*$I$133,IF(D$171&lt;=$E$28,D$87*$I$134,IF(D$171&gt;$E$28,D$87*$I$134)))))))</f>
        <v>0</v>
      </c>
      <c r="E192" s="96">
        <f t="shared" si="55"/>
        <v>0</v>
      </c>
      <c r="F192" s="96">
        <f t="shared" si="55"/>
        <v>0</v>
      </c>
      <c r="G192" s="96">
        <f t="shared" si="55"/>
        <v>0</v>
      </c>
      <c r="H192" s="96">
        <f t="shared" si="55"/>
        <v>0</v>
      </c>
      <c r="I192" s="96">
        <f t="shared" si="55"/>
        <v>0</v>
      </c>
      <c r="J192" s="96">
        <f t="shared" si="55"/>
        <v>0</v>
      </c>
      <c r="K192" s="96">
        <f t="shared" si="55"/>
        <v>0</v>
      </c>
      <c r="L192" s="96">
        <f t="shared" si="55"/>
        <v>0</v>
      </c>
      <c r="M192" s="96">
        <f t="shared" si="55"/>
        <v>0</v>
      </c>
      <c r="N192" s="96">
        <f t="shared" si="55"/>
        <v>0</v>
      </c>
    </row>
    <row r="193" spans="1:14" ht="21.95" customHeight="1" x14ac:dyDescent="0.25">
      <c r="A193"/>
      <c r="B193" s="99" t="s">
        <v>83</v>
      </c>
      <c r="C193" s="100">
        <f>SUM(C186:C192)</f>
        <v>0</v>
      </c>
      <c r="D193" s="100">
        <f t="shared" ref="D193:N193" si="56">SUM(D186:D192)</f>
        <v>0</v>
      </c>
      <c r="E193" s="100">
        <f t="shared" si="56"/>
        <v>0</v>
      </c>
      <c r="F193" s="100">
        <f t="shared" si="56"/>
        <v>0</v>
      </c>
      <c r="G193" s="100">
        <f t="shared" si="56"/>
        <v>0</v>
      </c>
      <c r="H193" s="100">
        <f t="shared" si="56"/>
        <v>0</v>
      </c>
      <c r="I193" s="100">
        <f t="shared" si="56"/>
        <v>0</v>
      </c>
      <c r="J193" s="100">
        <f t="shared" si="56"/>
        <v>0</v>
      </c>
      <c r="K193" s="100">
        <f t="shared" si="56"/>
        <v>0</v>
      </c>
      <c r="L193" s="100">
        <f t="shared" si="56"/>
        <v>0</v>
      </c>
      <c r="M193" s="100">
        <f t="shared" si="56"/>
        <v>0</v>
      </c>
      <c r="N193" s="100">
        <f t="shared" si="56"/>
        <v>0</v>
      </c>
    </row>
    <row r="194" spans="1:14" ht="21.95" customHeight="1" x14ac:dyDescent="0.25">
      <c r="A194"/>
      <c r="B194"/>
      <c r="C194"/>
      <c r="D194"/>
      <c r="E194"/>
      <c r="F194"/>
      <c r="G194"/>
      <c r="H194"/>
      <c r="I194"/>
      <c r="J194"/>
      <c r="K194"/>
      <c r="L194"/>
      <c r="M194"/>
      <c r="N194"/>
    </row>
    <row r="195" spans="1:14" ht="21.95" customHeight="1" x14ac:dyDescent="0.25">
      <c r="A195"/>
      <c r="B195" s="90" t="s">
        <v>61</v>
      </c>
      <c r="C195" s="90" t="s">
        <v>65</v>
      </c>
      <c r="D195" s="90" t="s">
        <v>66</v>
      </c>
      <c r="E195" s="90" t="s">
        <v>67</v>
      </c>
      <c r="F195" s="90" t="s">
        <v>68</v>
      </c>
      <c r="G195" s="90" t="s">
        <v>69</v>
      </c>
      <c r="H195" s="90" t="s">
        <v>70</v>
      </c>
      <c r="I195" s="90" t="s">
        <v>71</v>
      </c>
      <c r="J195" s="90" t="s">
        <v>72</v>
      </c>
      <c r="K195" s="90" t="s">
        <v>73</v>
      </c>
      <c r="L195" s="90" t="s">
        <v>74</v>
      </c>
      <c r="M195" s="90" t="s">
        <v>75</v>
      </c>
      <c r="N195" s="90" t="s">
        <v>76</v>
      </c>
    </row>
    <row r="196" spans="1:14" ht="21.95" customHeight="1" x14ac:dyDescent="0.25">
      <c r="A196"/>
      <c r="B196" t="s">
        <v>41</v>
      </c>
      <c r="C196" s="95">
        <f>IF(C$172&lt;=$E$33,C$94*$C$140,IF(C$172&lt;=$E$34,C$94*$C$141,IF(C$172&lt;=$E$35,C$94*$C$142,IF(C$172&lt;=$E$36,C$94*$C$143,IF(C$172&lt;=$E$37,C$94*$C$144,IF(C$172&lt;=$E$38,C$94*$C$145,IF(C$172&gt;$E$38,C$94*$C$145)))))))</f>
        <v>0</v>
      </c>
      <c r="D196" s="95">
        <f t="shared" ref="D196:N196" si="57">IF(D$172&lt;=$E$33,D$94*$C$140,IF(D$172&lt;=$E$34,D$94*$C$141,IF(D$172&lt;=$E$35,D$94*$C$142,IF(D$172&lt;=$E$36,D$94*$C$143,IF(D$172&lt;=$E$37,D$94*$C$144,IF(D$172&lt;=$E$38,D$94*$C$145,IF(D$172&gt;$E$38,D$94*$C$145)))))))</f>
        <v>0</v>
      </c>
      <c r="E196" s="95">
        <f t="shared" si="57"/>
        <v>0</v>
      </c>
      <c r="F196" s="95">
        <f t="shared" si="57"/>
        <v>0</v>
      </c>
      <c r="G196" s="95">
        <f t="shared" si="57"/>
        <v>0</v>
      </c>
      <c r="H196" s="95">
        <f t="shared" si="57"/>
        <v>0</v>
      </c>
      <c r="I196" s="95">
        <f t="shared" si="57"/>
        <v>0</v>
      </c>
      <c r="J196" s="95">
        <f t="shared" si="57"/>
        <v>0</v>
      </c>
      <c r="K196" s="95">
        <f t="shared" si="57"/>
        <v>0</v>
      </c>
      <c r="L196" s="95">
        <f t="shared" si="57"/>
        <v>0</v>
      </c>
      <c r="M196" s="95">
        <f t="shared" si="57"/>
        <v>0</v>
      </c>
      <c r="N196" s="95">
        <f t="shared" si="57"/>
        <v>0</v>
      </c>
    </row>
    <row r="197" spans="1:14" ht="21.95" customHeight="1" x14ac:dyDescent="0.25">
      <c r="A197"/>
      <c r="B197" t="s">
        <v>42</v>
      </c>
      <c r="C197" s="95">
        <f>IF(C$172&lt;=$E$33,C$94*$D$140,IF(C$172&lt;=$E$34,C$94*$D$141,IF(C$172&lt;=$E$35,C$94*$D$142,IF(C$172&lt;=$E$36,C$94*$D$143,IF(C$172&lt;=$E$37,C$94*$D$144,IF(C$172&lt;=$E$38,C$94*$D$145,IF(C$172&gt;$E$38,C$94*$D$145)))))))</f>
        <v>0</v>
      </c>
      <c r="D197" s="95">
        <f t="shared" ref="D197:N197" si="58">IF(D$172&lt;=$E$33,D$94*$D$140,IF(D$172&lt;=$E$34,D$94*$D$141,IF(D$172&lt;=$E$35,D$94*$D$142,IF(D$172&lt;=$E$36,D$94*$D$143,IF(D$172&lt;=$E$37,D$94*$D$144,IF(D$172&lt;=$E$38,D$94*$D$145,IF(D$172&gt;$E$38,D$94*$D$145)))))))</f>
        <v>0</v>
      </c>
      <c r="E197" s="95">
        <f t="shared" si="58"/>
        <v>0</v>
      </c>
      <c r="F197" s="95">
        <f t="shared" si="58"/>
        <v>0</v>
      </c>
      <c r="G197" s="95">
        <f t="shared" si="58"/>
        <v>0</v>
      </c>
      <c r="H197" s="95">
        <f t="shared" si="58"/>
        <v>0</v>
      </c>
      <c r="I197" s="95">
        <f t="shared" si="58"/>
        <v>0</v>
      </c>
      <c r="J197" s="95">
        <f t="shared" si="58"/>
        <v>0</v>
      </c>
      <c r="K197" s="95">
        <f t="shared" si="58"/>
        <v>0</v>
      </c>
      <c r="L197" s="95">
        <f t="shared" si="58"/>
        <v>0</v>
      </c>
      <c r="M197" s="95">
        <f t="shared" si="58"/>
        <v>0</v>
      </c>
      <c r="N197" s="95">
        <f t="shared" si="58"/>
        <v>0</v>
      </c>
    </row>
    <row r="198" spans="1:14" ht="21.95" customHeight="1" x14ac:dyDescent="0.25">
      <c r="A198"/>
      <c r="B198" t="s">
        <v>45</v>
      </c>
      <c r="C198" s="95">
        <f>IF($L$1,IF(C$172&lt;=$E$33,C$94*$E$140,IF(C$172&lt;=$E$34,C$94*$E$141,IF(C$172&lt;=$E$35,C$94*$E$142,IF(C$172&lt;=$E$36,C$94*$E$143,IF(C$172&lt;=$E$37,C$94*$E$144,IF(C$172&lt;=$E$38,C$94*$E$145,IF(C$172&gt;$E$38,C$94*$E$145))))))),0)</f>
        <v>0</v>
      </c>
      <c r="D198" s="95">
        <f t="shared" ref="D198:N198" si="59">IF($L$1,IF(D$172&lt;=$E$33,D$94*$E$140,IF(D$172&lt;=$E$34,D$94*$E$141,IF(D$172&lt;=$E$35,D$94*$E$142,IF(D$172&lt;=$E$36,D$94*$E$143,IF(D$172&lt;=$E$37,D$94*$E$144,IF(D$172&lt;=$E$38,D$94*$E$145,IF(D$172&gt;$E$38,D$94*$E$145))))))),0)</f>
        <v>0</v>
      </c>
      <c r="E198" s="95">
        <f t="shared" si="59"/>
        <v>0</v>
      </c>
      <c r="F198" s="95">
        <f t="shared" si="59"/>
        <v>0</v>
      </c>
      <c r="G198" s="95">
        <f t="shared" si="59"/>
        <v>0</v>
      </c>
      <c r="H198" s="95">
        <f t="shared" si="59"/>
        <v>0</v>
      </c>
      <c r="I198" s="95">
        <f t="shared" si="59"/>
        <v>0</v>
      </c>
      <c r="J198" s="95">
        <f t="shared" si="59"/>
        <v>0</v>
      </c>
      <c r="K198" s="95">
        <f t="shared" si="59"/>
        <v>0</v>
      </c>
      <c r="L198" s="95">
        <f t="shared" si="59"/>
        <v>0</v>
      </c>
      <c r="M198" s="95">
        <f t="shared" si="59"/>
        <v>0</v>
      </c>
      <c r="N198" s="95">
        <f t="shared" si="59"/>
        <v>0</v>
      </c>
    </row>
    <row r="199" spans="1:14" ht="21.95" customHeight="1" x14ac:dyDescent="0.25">
      <c r="A199"/>
      <c r="B199" t="s">
        <v>124</v>
      </c>
      <c r="C199" s="95">
        <f>IF(C$172&lt;=$E$33,C$94*$F$140,IF(C$172&lt;=$E$34,C$94*$F$141,IF(C$172&lt;=$E$35,C$94*$F$142,IF(C$172&lt;=$E$36,C$94*$F$143,IF(C$172&lt;=$E$37,C$94*$F$144,IF(C$172&lt;=$E$38,C$94*$F$145,IF(C$172&gt;$E$38,C$94*$F$145)))))))</f>
        <v>0</v>
      </c>
      <c r="D199" s="95">
        <f t="shared" ref="D199:N199" si="60">IF(D$172&lt;=$E$33,D$94*$F$140,IF(D$172&lt;=$E$34,D$94*$F$141,IF(D$172&lt;=$E$35,D$94*$F$142,IF(D$172&lt;=$E$36,D$94*$F$143,IF(D$172&lt;=$E$37,D$94*$F$144,IF(D$172&lt;=$E$38,D$94*$F$145,IF(D$172&gt;$E$38,D$94*$F$145)))))))</f>
        <v>0</v>
      </c>
      <c r="E199" s="95">
        <f t="shared" si="60"/>
        <v>0</v>
      </c>
      <c r="F199" s="95">
        <f t="shared" si="60"/>
        <v>0</v>
      </c>
      <c r="G199" s="95">
        <f t="shared" si="60"/>
        <v>0</v>
      </c>
      <c r="H199" s="95">
        <f t="shared" si="60"/>
        <v>0</v>
      </c>
      <c r="I199" s="95">
        <f t="shared" si="60"/>
        <v>0</v>
      </c>
      <c r="J199" s="95">
        <f t="shared" si="60"/>
        <v>0</v>
      </c>
      <c r="K199" s="95">
        <f t="shared" si="60"/>
        <v>0</v>
      </c>
      <c r="L199" s="95">
        <f t="shared" si="60"/>
        <v>0</v>
      </c>
      <c r="M199" s="95">
        <f t="shared" si="60"/>
        <v>0</v>
      </c>
      <c r="N199" s="95">
        <f t="shared" si="60"/>
        <v>0</v>
      </c>
    </row>
    <row r="200" spans="1:14" ht="21.95" customHeight="1" x14ac:dyDescent="0.25">
      <c r="A200"/>
      <c r="B200" t="s">
        <v>38</v>
      </c>
      <c r="C200" s="95">
        <f>IF(C$172&lt;=$E$33,C$94*$G$140,IF(C$172&lt;=$E$34,C$94*$G$141,IF(C$172&lt;=$E$35,C$94*$G$142,IF(C$172&lt;=$E$36,C$94*$G$143,IF(C$172&lt;=$E$37,C$94*$G$144,IF(C$172&lt;=$E$38,C$94*$G$145,IF(C$172&gt;$E$38,C$94*$G$145)))))))</f>
        <v>0</v>
      </c>
      <c r="D200" s="95">
        <f t="shared" ref="D200:N200" si="61">IF(D$172&lt;=$E$33,D$94*$G$140,IF(D$172&lt;=$E$34,D$94*$G$141,IF(D$172&lt;=$E$35,D$94*$G$142,IF(D$172&lt;=$E$36,D$94*$G$143,IF(D$172&lt;=$E$37,D$94*$G$144,IF(D$172&lt;=$E$38,D$94*$G$145,IF(D$172&gt;$E$38,D$94*$G$145)))))))</f>
        <v>0</v>
      </c>
      <c r="E200" s="95">
        <f t="shared" si="61"/>
        <v>0</v>
      </c>
      <c r="F200" s="95">
        <f t="shared" si="61"/>
        <v>0</v>
      </c>
      <c r="G200" s="95">
        <f t="shared" si="61"/>
        <v>0</v>
      </c>
      <c r="H200" s="95">
        <f t="shared" si="61"/>
        <v>0</v>
      </c>
      <c r="I200" s="95">
        <f t="shared" si="61"/>
        <v>0</v>
      </c>
      <c r="J200" s="95">
        <f t="shared" si="61"/>
        <v>0</v>
      </c>
      <c r="K200" s="95">
        <f t="shared" si="61"/>
        <v>0</v>
      </c>
      <c r="L200" s="95">
        <f t="shared" si="61"/>
        <v>0</v>
      </c>
      <c r="M200" s="95">
        <f t="shared" si="61"/>
        <v>0</v>
      </c>
      <c r="N200" s="95">
        <f t="shared" si="61"/>
        <v>0</v>
      </c>
    </row>
    <row r="201" spans="1:14" ht="21.95" customHeight="1" x14ac:dyDescent="0.25">
      <c r="A201"/>
      <c r="B201" s="93" t="s">
        <v>39</v>
      </c>
      <c r="C201" s="96">
        <f>IF(C$172&lt;=$E$33,C$94*$H$140,IF(C$172&lt;=$E$34,C$94*$H$141,IF(C$172&lt;=$E$35,C$94*$H$142,IF(C$172&lt;=$E$36,C$94*$H$143,IF(C$172&lt;=$E$37,C$94*$H$144,IF(C$172&lt;=$E$38,C$94*$H$145,IF(C$172&gt;$E$38,C$94*$H$145)))))))</f>
        <v>0</v>
      </c>
      <c r="D201" s="96">
        <f t="shared" ref="D201:N201" si="62">IF(D$172&lt;=$E$33,D$94*$H$140,IF(D$172&lt;=$E$34,D$94*$H$141,IF(D$172&lt;=$E$35,D$94*$H$142,IF(D$172&lt;=$E$36,D$94*$H$143,IF(D$172&lt;=$E$37,D$94*$H$144,IF(D$172&lt;=$E$38,D$94*$H$145,IF(D$172&gt;$E$38,D$94*$H$145)))))))</f>
        <v>0</v>
      </c>
      <c r="E201" s="96">
        <f t="shared" si="62"/>
        <v>0</v>
      </c>
      <c r="F201" s="96">
        <f t="shared" si="62"/>
        <v>0</v>
      </c>
      <c r="G201" s="96">
        <f t="shared" si="62"/>
        <v>0</v>
      </c>
      <c r="H201" s="96">
        <f t="shared" si="62"/>
        <v>0</v>
      </c>
      <c r="I201" s="96">
        <f t="shared" si="62"/>
        <v>0</v>
      </c>
      <c r="J201" s="96">
        <f t="shared" si="62"/>
        <v>0</v>
      </c>
      <c r="K201" s="96">
        <f t="shared" si="62"/>
        <v>0</v>
      </c>
      <c r="L201" s="96">
        <f t="shared" si="62"/>
        <v>0</v>
      </c>
      <c r="M201" s="96">
        <f t="shared" si="62"/>
        <v>0</v>
      </c>
      <c r="N201" s="96">
        <f t="shared" si="62"/>
        <v>0</v>
      </c>
    </row>
    <row r="202" spans="1:14" ht="21.95" customHeight="1" x14ac:dyDescent="0.25">
      <c r="A202"/>
      <c r="B202" s="101" t="s">
        <v>83</v>
      </c>
      <c r="C202" s="102">
        <f>SUM(C196:C201)</f>
        <v>0</v>
      </c>
      <c r="D202" s="102">
        <f t="shared" ref="D202:N202" si="63">SUM(D196:D201)</f>
        <v>0</v>
      </c>
      <c r="E202" s="102">
        <f t="shared" si="63"/>
        <v>0</v>
      </c>
      <c r="F202" s="102">
        <f t="shared" si="63"/>
        <v>0</v>
      </c>
      <c r="G202" s="102">
        <f t="shared" si="63"/>
        <v>0</v>
      </c>
      <c r="H202" s="102">
        <f t="shared" si="63"/>
        <v>0</v>
      </c>
      <c r="I202" s="102">
        <f t="shared" si="63"/>
        <v>0</v>
      </c>
      <c r="J202" s="102">
        <f t="shared" si="63"/>
        <v>0</v>
      </c>
      <c r="K202" s="102">
        <f t="shared" si="63"/>
        <v>0</v>
      </c>
      <c r="L202" s="102">
        <f t="shared" si="63"/>
        <v>0</v>
      </c>
      <c r="M202" s="102">
        <f t="shared" si="63"/>
        <v>0</v>
      </c>
      <c r="N202" s="102">
        <f t="shared" si="63"/>
        <v>0</v>
      </c>
    </row>
    <row r="203" spans="1:14" ht="21.95" customHeight="1" x14ac:dyDescent="0.25">
      <c r="A203"/>
      <c r="B203"/>
      <c r="C203"/>
      <c r="D203"/>
      <c r="E203"/>
      <c r="F203"/>
      <c r="G203"/>
      <c r="H203"/>
      <c r="I203"/>
      <c r="J203"/>
      <c r="K203"/>
      <c r="L203"/>
      <c r="M203"/>
      <c r="N203"/>
    </row>
    <row r="204" spans="1:14" ht="21.95" customHeight="1" x14ac:dyDescent="0.25">
      <c r="A204"/>
      <c r="B204" s="90" t="s">
        <v>62</v>
      </c>
      <c r="C204" s="90" t="s">
        <v>65</v>
      </c>
      <c r="D204" s="90" t="s">
        <v>66</v>
      </c>
      <c r="E204" s="90" t="s">
        <v>67</v>
      </c>
      <c r="F204" s="90" t="s">
        <v>68</v>
      </c>
      <c r="G204" s="90" t="s">
        <v>69</v>
      </c>
      <c r="H204" s="90" t="s">
        <v>70</v>
      </c>
      <c r="I204" s="90" t="s">
        <v>71</v>
      </c>
      <c r="J204" s="90" t="s">
        <v>72</v>
      </c>
      <c r="K204" s="90" t="s">
        <v>73</v>
      </c>
      <c r="L204" s="90" t="s">
        <v>74</v>
      </c>
      <c r="M204" s="90" t="s">
        <v>75</v>
      </c>
      <c r="N204" s="90" t="s">
        <v>76</v>
      </c>
    </row>
    <row r="205" spans="1:14" ht="21.95" customHeight="1" x14ac:dyDescent="0.25">
      <c r="A205"/>
      <c r="B205" t="s">
        <v>41</v>
      </c>
      <c r="C205" s="95">
        <f>IF(C$173&lt;=$E$43,C$101*$C$151,IF(C$173&lt;=$E$44,C$101*$C$152,IF(C$173&lt;=$E$45,C$101*$C$153,IF(C$173&lt;=$E$46,C$101*$C$154,IF(C$173&lt;=$E$47,C$101*$C$155,IF(C$173&lt;=$E$48,C$101*$C$156,IF(C$173&gt;$E$48,C$101*$C$156)))))))</f>
        <v>0</v>
      </c>
      <c r="D205" s="95">
        <f t="shared" ref="D205:N205" si="64">IF(D$173&lt;=$E$43,D$101*$C$151,IF(D$173&lt;=$E$44,D$101*$C$152,IF(D$173&lt;=$E$45,D$101*$C$153,IF(D$173&lt;=$E$46,D$101*$C$154,IF(D$173&lt;=$E$47,D$101*$C$155,IF(D$173&lt;=$E$48,D$101*$C$156,IF(D$173&gt;$E$48,D$101*$C$156)))))))</f>
        <v>0</v>
      </c>
      <c r="E205" s="95">
        <f t="shared" si="64"/>
        <v>0</v>
      </c>
      <c r="F205" s="95">
        <f t="shared" si="64"/>
        <v>0</v>
      </c>
      <c r="G205" s="95">
        <f t="shared" si="64"/>
        <v>0</v>
      </c>
      <c r="H205" s="95">
        <f t="shared" si="64"/>
        <v>0</v>
      </c>
      <c r="I205" s="95">
        <f t="shared" si="64"/>
        <v>0</v>
      </c>
      <c r="J205" s="95">
        <f t="shared" si="64"/>
        <v>0</v>
      </c>
      <c r="K205" s="95">
        <f t="shared" si="64"/>
        <v>0</v>
      </c>
      <c r="L205" s="95">
        <f t="shared" si="64"/>
        <v>0</v>
      </c>
      <c r="M205" s="95">
        <f t="shared" si="64"/>
        <v>0</v>
      </c>
      <c r="N205" s="95">
        <f t="shared" si="64"/>
        <v>0</v>
      </c>
    </row>
    <row r="206" spans="1:14" ht="21.95" customHeight="1" x14ac:dyDescent="0.25">
      <c r="A206"/>
      <c r="B206" t="s">
        <v>42</v>
      </c>
      <c r="C206" s="95">
        <f>IF(C$173&lt;=$E$43,C$101*$D$151,IF(C$173&lt;=$E$44,C$101*$D$152,IF(C$173&lt;=$E$45,C$101*$D$153,IF(C$173&lt;=$E$46,C$101*$D$154,IF(C$173&lt;=$E$47,C$101*$D$155,IF(C$173&lt;=$E$48,C$101*$D$156,IF(C$173&gt;$E$48,C$101*$D$156)))))))</f>
        <v>0</v>
      </c>
      <c r="D206" s="95">
        <f t="shared" ref="D206:N206" si="65">IF(D$173&lt;=$E$43,D$101*$D$151,IF(D$173&lt;=$E$44,D$101*$D$152,IF(D$173&lt;=$E$45,D$101*$D$153,IF(D$173&lt;=$E$46,D$101*$D$154,IF(D$173&lt;=$E$47,D$101*$D$155,IF(D$173&lt;=$E$48,D$101*$D$156,IF(D$173&gt;$E$48,D$101*$D$156)))))))</f>
        <v>0</v>
      </c>
      <c r="E206" s="95">
        <f t="shared" si="65"/>
        <v>0</v>
      </c>
      <c r="F206" s="95">
        <f t="shared" si="65"/>
        <v>0</v>
      </c>
      <c r="G206" s="95">
        <f t="shared" si="65"/>
        <v>0</v>
      </c>
      <c r="H206" s="95">
        <f t="shared" si="65"/>
        <v>0</v>
      </c>
      <c r="I206" s="95">
        <f t="shared" si="65"/>
        <v>0</v>
      </c>
      <c r="J206" s="95">
        <f t="shared" si="65"/>
        <v>0</v>
      </c>
      <c r="K206" s="95">
        <f t="shared" si="65"/>
        <v>0</v>
      </c>
      <c r="L206" s="95">
        <f t="shared" si="65"/>
        <v>0</v>
      </c>
      <c r="M206" s="95">
        <f t="shared" si="65"/>
        <v>0</v>
      </c>
      <c r="N206" s="95">
        <f t="shared" si="65"/>
        <v>0</v>
      </c>
    </row>
    <row r="207" spans="1:14" ht="21.95" customHeight="1" x14ac:dyDescent="0.25">
      <c r="A207"/>
      <c r="B207" t="s">
        <v>45</v>
      </c>
      <c r="C207" s="95">
        <f>IF($L$1,IF(C$173&lt;=$E$43,C$101*$E$151,IF(C$173&lt;=$E$44,C$101*$E$152,IF(C$173&lt;=$E$45,C$101*$E$153,IF(C$173&lt;=$E$46,C$101*$E$154,IF(C$173&lt;=$E$47,C$101*$E$155,IF(C$173&lt;=$E$48,C$101*$E$156,IF(C$173&gt;$E$48,C$101*$E$156))))))),0)</f>
        <v>0</v>
      </c>
      <c r="D207" s="95">
        <f t="shared" ref="D207:N207" si="66">IF($L$1,IF(D$173&lt;=$E$43,D$101*$E$151,IF(D$173&lt;=$E$44,D$101*$E$152,IF(D$173&lt;=$E$45,D$101*$E$153,IF(D$173&lt;=$E$46,D$101*$E$154,IF(D$173&lt;=$E$47,D$101*$E$155,IF(D$173&lt;=$E$48,D$101*$E$156,IF(D$173&gt;$E$48,D$101*$E$156))))))),0)</f>
        <v>0</v>
      </c>
      <c r="E207" s="95">
        <f t="shared" si="66"/>
        <v>0</v>
      </c>
      <c r="F207" s="95">
        <f t="shared" si="66"/>
        <v>0</v>
      </c>
      <c r="G207" s="95">
        <f t="shared" si="66"/>
        <v>0</v>
      </c>
      <c r="H207" s="95">
        <f t="shared" si="66"/>
        <v>0</v>
      </c>
      <c r="I207" s="95">
        <f t="shared" si="66"/>
        <v>0</v>
      </c>
      <c r="J207" s="95">
        <f t="shared" si="66"/>
        <v>0</v>
      </c>
      <c r="K207" s="95">
        <f t="shared" si="66"/>
        <v>0</v>
      </c>
      <c r="L207" s="95">
        <f t="shared" si="66"/>
        <v>0</v>
      </c>
      <c r="M207" s="95">
        <f t="shared" si="66"/>
        <v>0</v>
      </c>
      <c r="N207" s="95">
        <f t="shared" si="66"/>
        <v>0</v>
      </c>
    </row>
    <row r="208" spans="1:14" ht="21.95" customHeight="1" x14ac:dyDescent="0.25">
      <c r="A208"/>
      <c r="B208" t="s">
        <v>124</v>
      </c>
      <c r="C208" s="95">
        <f>IF(C$173&lt;=$E$43,C$101*$F$151,IF(C$173&lt;=$E$44,C$101*$F$152,IF(C$173&lt;=$E$45,C$101*$F$153,IF(C$173&lt;=$E$46,C$101*$F$154,IF(C$173&lt;=$E$47,C$101*$F$155,IF(C$173&lt;=$E$48,C$101*$F$156,IF(C$173&gt;$E$48,C$101*$F$156)))))))</f>
        <v>0</v>
      </c>
      <c r="D208" s="95">
        <f t="shared" ref="D208:N208" si="67">IF(D$173&lt;=$E$43,D$101*$F$151,IF(D$173&lt;=$E$44,D$101*$F$152,IF(D$173&lt;=$E$45,D$101*$F$153,IF(D$173&lt;=$E$46,D$101*$F$154,IF(D$173&lt;=$E$47,D$101*$F$155,IF(D$173&lt;=$E$48,D$101*$F$156,IF(D$173&gt;$E$48,D$101*$F$156)))))))</f>
        <v>0</v>
      </c>
      <c r="E208" s="95">
        <f t="shared" si="67"/>
        <v>0</v>
      </c>
      <c r="F208" s="95">
        <f t="shared" si="67"/>
        <v>0</v>
      </c>
      <c r="G208" s="95">
        <f t="shared" si="67"/>
        <v>0</v>
      </c>
      <c r="H208" s="95">
        <f t="shared" si="67"/>
        <v>0</v>
      </c>
      <c r="I208" s="95">
        <f t="shared" si="67"/>
        <v>0</v>
      </c>
      <c r="J208" s="95">
        <f t="shared" si="67"/>
        <v>0</v>
      </c>
      <c r="K208" s="95">
        <f t="shared" si="67"/>
        <v>0</v>
      </c>
      <c r="L208" s="95">
        <f t="shared" si="67"/>
        <v>0</v>
      </c>
      <c r="M208" s="95">
        <f t="shared" si="67"/>
        <v>0</v>
      </c>
      <c r="N208" s="95">
        <f t="shared" si="67"/>
        <v>0</v>
      </c>
    </row>
    <row r="209" spans="1:14" ht="21.95" customHeight="1" x14ac:dyDescent="0.25">
      <c r="A209"/>
      <c r="B209" t="s">
        <v>38</v>
      </c>
      <c r="C209" s="95">
        <f>IF(C$173&lt;=$E$43,C$101*$G$151,IF(C$173&lt;=$E$44,C$101*$G$152,IF(C$173&lt;=$E$45,C$101*$G$153,IF(C$173&lt;=$E$46,C$101*$G$154,IF(C$173&lt;=$E$47,C$101*$G$155,IF(C$173&lt;=$E$48,C$101*$G$156,IF(C$173&gt;$E$48,C$101*$G$156)))))))</f>
        <v>0</v>
      </c>
      <c r="D209" s="95">
        <f t="shared" ref="D209:N209" si="68">IF(D$173&lt;=$E$43,D$101*$G$151,IF(D$173&lt;=$E$44,D$101*$G$152,IF(D$173&lt;=$E$45,D$101*$G$153,IF(D$173&lt;=$E$46,D$101*$G$154,IF(D$173&lt;=$E$47,D$101*$G$155,IF(D$173&lt;=$E$48,D$101*$G$156,IF(D$173&gt;$E$48,D$101*$G$156)))))))</f>
        <v>0</v>
      </c>
      <c r="E209" s="95">
        <f t="shared" si="68"/>
        <v>0</v>
      </c>
      <c r="F209" s="95">
        <f t="shared" si="68"/>
        <v>0</v>
      </c>
      <c r="G209" s="95">
        <f t="shared" si="68"/>
        <v>0</v>
      </c>
      <c r="H209" s="95">
        <f t="shared" si="68"/>
        <v>0</v>
      </c>
      <c r="I209" s="95">
        <f t="shared" si="68"/>
        <v>0</v>
      </c>
      <c r="J209" s="95">
        <f t="shared" si="68"/>
        <v>0</v>
      </c>
      <c r="K209" s="95">
        <f t="shared" si="68"/>
        <v>0</v>
      </c>
      <c r="L209" s="95">
        <f t="shared" si="68"/>
        <v>0</v>
      </c>
      <c r="M209" s="95">
        <f t="shared" si="68"/>
        <v>0</v>
      </c>
      <c r="N209" s="95">
        <f t="shared" si="68"/>
        <v>0</v>
      </c>
    </row>
    <row r="210" spans="1:14" ht="21.95" customHeight="1" x14ac:dyDescent="0.25">
      <c r="A210"/>
      <c r="B210" s="93" t="s">
        <v>39</v>
      </c>
      <c r="C210" s="96">
        <f>IF(C$173&lt;=$E$43,C$101*$H$151,IF(C$173&lt;=$E$44,C$101*$H$152,IF(C$173&lt;=$E$45,C$101*$H$153,IF(C$173&lt;=$E$46,C$101*$H$154,IF(C$173&lt;=$E$47,C$101*$H$155,IF(C$173&lt;=$E$48,C$101*$H$156,IF(C$173&gt;$E$48,C$101*$H$156)))))))</f>
        <v>0</v>
      </c>
      <c r="D210" s="96">
        <f t="shared" ref="D210:N210" si="69">IF(D$173&lt;=$E$43,D$101*$H$151,IF(D$173&lt;=$E$44,D$101*$H$152,IF(D$173&lt;=$E$45,D$101*$H$153,IF(D$173&lt;=$E$46,D$101*$H$154,IF(D$173&lt;=$E$47,D$101*$H$155,IF(D$173&lt;=$E$48,D$101*$H$156,IF(D$173&gt;$E$48,D$101*$H$156)))))))</f>
        <v>0</v>
      </c>
      <c r="E210" s="96">
        <f t="shared" si="69"/>
        <v>0</v>
      </c>
      <c r="F210" s="96">
        <f t="shared" si="69"/>
        <v>0</v>
      </c>
      <c r="G210" s="96">
        <f t="shared" si="69"/>
        <v>0</v>
      </c>
      <c r="H210" s="96">
        <f t="shared" si="69"/>
        <v>0</v>
      </c>
      <c r="I210" s="96">
        <f t="shared" si="69"/>
        <v>0</v>
      </c>
      <c r="J210" s="96">
        <f t="shared" si="69"/>
        <v>0</v>
      </c>
      <c r="K210" s="96">
        <f t="shared" si="69"/>
        <v>0</v>
      </c>
      <c r="L210" s="96">
        <f t="shared" si="69"/>
        <v>0</v>
      </c>
      <c r="M210" s="96">
        <f t="shared" si="69"/>
        <v>0</v>
      </c>
      <c r="N210" s="96">
        <f t="shared" si="69"/>
        <v>0</v>
      </c>
    </row>
    <row r="211" spans="1:14" ht="21.95" customHeight="1" x14ac:dyDescent="0.25">
      <c r="A211"/>
      <c r="B211" s="103" t="s">
        <v>83</v>
      </c>
      <c r="C211" s="104">
        <f>SUM(C205:C210)</f>
        <v>0</v>
      </c>
      <c r="D211" s="104">
        <f t="shared" ref="D211:N211" si="70">SUM(D205:D210)</f>
        <v>0</v>
      </c>
      <c r="E211" s="104">
        <f t="shared" si="70"/>
        <v>0</v>
      </c>
      <c r="F211" s="104">
        <f t="shared" si="70"/>
        <v>0</v>
      </c>
      <c r="G211" s="104">
        <f t="shared" si="70"/>
        <v>0</v>
      </c>
      <c r="H211" s="104">
        <f t="shared" si="70"/>
        <v>0</v>
      </c>
      <c r="I211" s="104">
        <f t="shared" si="70"/>
        <v>0</v>
      </c>
      <c r="J211" s="104">
        <f t="shared" si="70"/>
        <v>0</v>
      </c>
      <c r="K211" s="104">
        <f t="shared" si="70"/>
        <v>0</v>
      </c>
      <c r="L211" s="104">
        <f t="shared" si="70"/>
        <v>0</v>
      </c>
      <c r="M211" s="104">
        <f t="shared" si="70"/>
        <v>0</v>
      </c>
      <c r="N211" s="104">
        <f t="shared" si="70"/>
        <v>0</v>
      </c>
    </row>
    <row r="212" spans="1:14" ht="21.95" customHeight="1" x14ac:dyDescent="0.25">
      <c r="A212"/>
      <c r="B212"/>
      <c r="C212"/>
      <c r="D212"/>
      <c r="E212"/>
      <c r="F212"/>
      <c r="G212"/>
      <c r="H212"/>
      <c r="I212"/>
      <c r="J212"/>
      <c r="K212"/>
      <c r="L212"/>
      <c r="M212"/>
      <c r="N212"/>
    </row>
    <row r="213" spans="1:14" ht="21.95" customHeight="1" x14ac:dyDescent="0.25">
      <c r="A213"/>
      <c r="B213" s="90" t="s">
        <v>63</v>
      </c>
      <c r="C213" s="90" t="s">
        <v>65</v>
      </c>
      <c r="D213" s="90" t="s">
        <v>66</v>
      </c>
      <c r="E213" s="90" t="s">
        <v>67</v>
      </c>
      <c r="F213" s="90" t="s">
        <v>68</v>
      </c>
      <c r="G213" s="90" t="s">
        <v>69</v>
      </c>
      <c r="H213" s="90" t="s">
        <v>70</v>
      </c>
      <c r="I213" s="90" t="s">
        <v>71</v>
      </c>
      <c r="J213" s="90" t="s">
        <v>72</v>
      </c>
      <c r="K213" s="90" t="s">
        <v>73</v>
      </c>
      <c r="L213" s="90" t="s">
        <v>74</v>
      </c>
      <c r="M213" s="90" t="s">
        <v>75</v>
      </c>
      <c r="N213" s="90" t="s">
        <v>76</v>
      </c>
    </row>
    <row r="214" spans="1:14" ht="21.95" customHeight="1" x14ac:dyDescent="0.25">
      <c r="A214"/>
      <c r="B214" t="s">
        <v>41</v>
      </c>
      <c r="C214" s="95">
        <f>IF(C$174&lt;=$E$53,C$108*$C$162,IF(C$174&lt;=$E$54,C$108*$C$163,IF(C$174&lt;=$E$55,C$108*$C$164,IF(C$174&lt;=$E$56,C$108*$C$165,IF(C$174&lt;=$E$57,C$108*$C$166,IF(C$174&lt;=$E$58,C$108*$C$167,IF(C$174&gt;$E$58,C$108*$C$167)))))))</f>
        <v>0</v>
      </c>
      <c r="D214" s="95">
        <f t="shared" ref="D214:N214" si="71">IF(D$174&lt;=$E$53,D$108*$C$162,IF(D$174&lt;=$E$54,D$108*$C$163,IF(D$174&lt;=$E$55,D$108*$C$164,IF(D$174&lt;=$E$56,D$108*$C$165,IF(D$174&lt;=$E$57,D$108*$C$166,IF(D$174&lt;=$E$58,D$108*$C$167,IF(D$174&gt;$E$58,D$108*$C$167)))))))</f>
        <v>0</v>
      </c>
      <c r="E214" s="95">
        <f t="shared" si="71"/>
        <v>0</v>
      </c>
      <c r="F214" s="95">
        <f t="shared" si="71"/>
        <v>0</v>
      </c>
      <c r="G214" s="95">
        <f t="shared" si="71"/>
        <v>0</v>
      </c>
      <c r="H214" s="95">
        <f t="shared" si="71"/>
        <v>0</v>
      </c>
      <c r="I214" s="95">
        <f t="shared" si="71"/>
        <v>0</v>
      </c>
      <c r="J214" s="95">
        <f t="shared" si="71"/>
        <v>0</v>
      </c>
      <c r="K214" s="95">
        <f t="shared" si="71"/>
        <v>0</v>
      </c>
      <c r="L214" s="95">
        <f t="shared" si="71"/>
        <v>0</v>
      </c>
      <c r="M214" s="95">
        <f t="shared" si="71"/>
        <v>0</v>
      </c>
      <c r="N214" s="95">
        <f t="shared" si="71"/>
        <v>0</v>
      </c>
    </row>
    <row r="215" spans="1:14" ht="21.95" customHeight="1" x14ac:dyDescent="0.25">
      <c r="A215"/>
      <c r="B215" t="s">
        <v>42</v>
      </c>
      <c r="C215" s="95">
        <f>IF(C$174&lt;=$E$53,C$108*$D$162,IF(C$174&lt;=$E$54,C$108*$D$163,IF(C$174&lt;=$E$55,C$108*$D$164,IF(C$174&lt;=$E$56,C$108*$D$165,IF(C$174&lt;=$E$57,C$108*$D$166,IF(C$174&lt;=$E$58,C$108*$D$167,IF(C$174&gt;$E$58,C$108*$D$167)))))))</f>
        <v>0</v>
      </c>
      <c r="D215" s="95">
        <f t="shared" ref="D215:N215" si="72">IF(D$174&lt;=$E$53,D$108*$D$162,IF(D$174&lt;=$E$54,D$108*$D$163,IF(D$174&lt;=$E$55,D$108*$D$164,IF(D$174&lt;=$E$56,D$108*$D$165,IF(D$174&lt;=$E$57,D$108*$D$166,IF(D$174&lt;=$E$58,D$108*$D$167,IF(D$174&gt;$E$58,D$108*$D$167)))))))</f>
        <v>0</v>
      </c>
      <c r="E215" s="95">
        <f t="shared" si="72"/>
        <v>0</v>
      </c>
      <c r="F215" s="95">
        <f t="shared" si="72"/>
        <v>0</v>
      </c>
      <c r="G215" s="95">
        <f t="shared" si="72"/>
        <v>0</v>
      </c>
      <c r="H215" s="95">
        <f t="shared" si="72"/>
        <v>0</v>
      </c>
      <c r="I215" s="95">
        <f t="shared" si="72"/>
        <v>0</v>
      </c>
      <c r="J215" s="95">
        <f t="shared" si="72"/>
        <v>0</v>
      </c>
      <c r="K215" s="95">
        <f t="shared" si="72"/>
        <v>0</v>
      </c>
      <c r="L215" s="95">
        <f t="shared" si="72"/>
        <v>0</v>
      </c>
      <c r="M215" s="95">
        <f t="shared" si="72"/>
        <v>0</v>
      </c>
      <c r="N215" s="95">
        <f t="shared" si="72"/>
        <v>0</v>
      </c>
    </row>
    <row r="216" spans="1:14" ht="21.95" customHeight="1" x14ac:dyDescent="0.25">
      <c r="A216"/>
      <c r="B216" t="s">
        <v>45</v>
      </c>
      <c r="C216" s="95">
        <f>IF($L$1,IF(C$174&lt;=$E$53,C$108*$E$162,IF(C$174&lt;=$E$54,C$108*$E$163,IF(C$174&lt;=$E$55,C$108*$E$164,IF(C$174&lt;=$E$56,C$108*$E$165,IF(C$174&lt;=$E$57,C$108*$E$166,IF(C$174&lt;=$E$58,C$108*$E$167,IF(C$174&gt;$E$58,C$108*$E$167))))))),0)</f>
        <v>0</v>
      </c>
      <c r="D216" s="95">
        <f t="shared" ref="D216:N216" si="73">IF($L$1,IF(D$174&lt;=$E$53,D$108*$E$162,IF(D$174&lt;=$E$54,D$108*$E$163,IF(D$174&lt;=$E$55,D$108*$E$164,IF(D$174&lt;=$E$56,D$108*$E$165,IF(D$174&lt;=$E$57,D$108*$E$166,IF(D$174&lt;=$E$58,D$108*$E$167,IF(D$174&gt;$E$58,D$108*$E$167))))))),0)</f>
        <v>0</v>
      </c>
      <c r="E216" s="95">
        <f t="shared" si="73"/>
        <v>0</v>
      </c>
      <c r="F216" s="95">
        <f t="shared" si="73"/>
        <v>0</v>
      </c>
      <c r="G216" s="95">
        <f t="shared" si="73"/>
        <v>0</v>
      </c>
      <c r="H216" s="95">
        <f t="shared" si="73"/>
        <v>0</v>
      </c>
      <c r="I216" s="95">
        <f t="shared" si="73"/>
        <v>0</v>
      </c>
      <c r="J216" s="95">
        <f t="shared" si="73"/>
        <v>0</v>
      </c>
      <c r="K216" s="95">
        <f t="shared" si="73"/>
        <v>0</v>
      </c>
      <c r="L216" s="95">
        <f t="shared" si="73"/>
        <v>0</v>
      </c>
      <c r="M216" s="95">
        <f t="shared" si="73"/>
        <v>0</v>
      </c>
      <c r="N216" s="95">
        <f t="shared" si="73"/>
        <v>0</v>
      </c>
    </row>
    <row r="217" spans="1:14" ht="21.95" customHeight="1" x14ac:dyDescent="0.25">
      <c r="A217"/>
      <c r="B217" t="s">
        <v>124</v>
      </c>
      <c r="C217" s="95">
        <f>IF(C$174&lt;=$E$53,C$108*$F$162,IF(C$174&lt;=$E$54,C$108*$F$163,IF(C$174&lt;=$E$55,C$108*$F$164,IF(C$174&lt;=$E$56,C$108*$F$165,IF(C$174&lt;=$E$57,C$108*$F$166,IF(C$174&lt;=$E$58,C$108*$F$167,IF(C$174&gt;$E$58,C$108*$F$167)))))))</f>
        <v>0</v>
      </c>
      <c r="D217" s="95">
        <f t="shared" ref="D217:N217" si="74">IF(D$174&lt;=$E$53,D$108*$F$162,IF(D$174&lt;=$E$54,D$108*$F$163,IF(D$174&lt;=$E$55,D$108*$F$164,IF(D$174&lt;=$E$56,D$108*$F$165,IF(D$174&lt;=$E$57,D$108*$F$166,IF(D$174&lt;=$E$58,D$108*$F$167,IF(D$174&gt;$E$58,D$108*$F$167)))))))</f>
        <v>0</v>
      </c>
      <c r="E217" s="95">
        <f t="shared" si="74"/>
        <v>0</v>
      </c>
      <c r="F217" s="95">
        <f t="shared" si="74"/>
        <v>0</v>
      </c>
      <c r="G217" s="95">
        <f t="shared" si="74"/>
        <v>0</v>
      </c>
      <c r="H217" s="95">
        <f t="shared" si="74"/>
        <v>0</v>
      </c>
      <c r="I217" s="95">
        <f t="shared" si="74"/>
        <v>0</v>
      </c>
      <c r="J217" s="95">
        <f t="shared" si="74"/>
        <v>0</v>
      </c>
      <c r="K217" s="95">
        <f t="shared" si="74"/>
        <v>0</v>
      </c>
      <c r="L217" s="95">
        <f t="shared" si="74"/>
        <v>0</v>
      </c>
      <c r="M217" s="95">
        <f t="shared" si="74"/>
        <v>0</v>
      </c>
      <c r="N217" s="95">
        <f t="shared" si="74"/>
        <v>0</v>
      </c>
    </row>
    <row r="218" spans="1:14" ht="21.95" customHeight="1" x14ac:dyDescent="0.25">
      <c r="A218"/>
      <c r="B218" t="s">
        <v>38</v>
      </c>
      <c r="C218" s="95">
        <f>IF(C$174&lt;=$E$53,C$108*$G$162,IF(C$174&lt;=$E$54,C$108*$G$163,IF(C$174&lt;=$E$55,C$108*$G$164,IF(C$174&lt;=$E$56,C$108*$G$165,IF(C$174&lt;=$E$57,C$108*$G$166,IF(C$174&lt;=$E$58,C$108*$G$167,IF(C$174&gt;$E$58,C$108*$G$167)))))))</f>
        <v>0</v>
      </c>
      <c r="D218" s="95">
        <f t="shared" ref="D218:N218" si="75">IF(D$174&lt;=$E$53,D$108*$G$162,IF(D$174&lt;=$E$54,D$108*$G$163,IF(D$174&lt;=$E$55,D$108*$G$164,IF(D$174&lt;=$E$56,D$108*$G$165,IF(D$174&lt;=$E$57,D$108*$G$166,IF(D$174&lt;=$E$58,D$108*$G$167,IF(D$174&gt;$E$58,D$108*$G$167)))))))</f>
        <v>0</v>
      </c>
      <c r="E218" s="95">
        <f t="shared" si="75"/>
        <v>0</v>
      </c>
      <c r="F218" s="95">
        <f t="shared" si="75"/>
        <v>0</v>
      </c>
      <c r="G218" s="95">
        <f t="shared" si="75"/>
        <v>0</v>
      </c>
      <c r="H218" s="95">
        <f t="shared" si="75"/>
        <v>0</v>
      </c>
      <c r="I218" s="95">
        <f t="shared" si="75"/>
        <v>0</v>
      </c>
      <c r="J218" s="95">
        <f t="shared" si="75"/>
        <v>0</v>
      </c>
      <c r="K218" s="95">
        <f t="shared" si="75"/>
        <v>0</v>
      </c>
      <c r="L218" s="95">
        <f t="shared" si="75"/>
        <v>0</v>
      </c>
      <c r="M218" s="95">
        <f t="shared" si="75"/>
        <v>0</v>
      </c>
      <c r="N218" s="95">
        <f t="shared" si="75"/>
        <v>0</v>
      </c>
    </row>
    <row r="219" spans="1:14" ht="21.95" customHeight="1" x14ac:dyDescent="0.25">
      <c r="A219"/>
      <c r="B219" s="93" t="s">
        <v>39</v>
      </c>
      <c r="C219" s="96">
        <f>IF(C$174&lt;=$E$53,C$108*$H$162,IF(C$174&lt;=$E$54,C$108*$H$163,IF(C$174&lt;=$E$55,C$108*$H$164,IF(C$174&lt;=$E$56,C$108*$H$165,IF(C$174&lt;=$E$57,C$108*$H$166,IF(C$174&lt;=$E$58,C$108*$H$167,IF(C$174&gt;$E$58,C$108*$H$167)))))))</f>
        <v>0</v>
      </c>
      <c r="D219" s="96">
        <f t="shared" ref="D219:N219" si="76">IF(D$174&lt;=$E$53,D$108*$H$162,IF(D$174&lt;=$E$54,D$108*$H$163,IF(D$174&lt;=$E$55,D$108*$H$164,IF(D$174&lt;=$E$56,D$108*$H$165,IF(D$174&lt;=$E$57,D$108*$H$166,IF(D$174&lt;=$E$58,D$108*$H$167,IF(D$174&gt;$E$58,D$108*$H$167)))))))</f>
        <v>0</v>
      </c>
      <c r="E219" s="96">
        <f t="shared" si="76"/>
        <v>0</v>
      </c>
      <c r="F219" s="96">
        <f t="shared" si="76"/>
        <v>0</v>
      </c>
      <c r="G219" s="96">
        <f t="shared" si="76"/>
        <v>0</v>
      </c>
      <c r="H219" s="96">
        <f t="shared" si="76"/>
        <v>0</v>
      </c>
      <c r="I219" s="96">
        <f t="shared" si="76"/>
        <v>0</v>
      </c>
      <c r="J219" s="96">
        <f t="shared" si="76"/>
        <v>0</v>
      </c>
      <c r="K219" s="96">
        <f t="shared" si="76"/>
        <v>0</v>
      </c>
      <c r="L219" s="96">
        <f t="shared" si="76"/>
        <v>0</v>
      </c>
      <c r="M219" s="96">
        <f t="shared" si="76"/>
        <v>0</v>
      </c>
      <c r="N219" s="96">
        <f t="shared" si="76"/>
        <v>0</v>
      </c>
    </row>
    <row r="220" spans="1:14" ht="21.95" customHeight="1" x14ac:dyDescent="0.25">
      <c r="A220"/>
      <c r="B220" s="105" t="s">
        <v>83</v>
      </c>
      <c r="C220" s="106">
        <f>SUM(C214:C219)</f>
        <v>0</v>
      </c>
      <c r="D220" s="106">
        <f t="shared" ref="D220:N220" si="77">SUM(D214:D219)</f>
        <v>0</v>
      </c>
      <c r="E220" s="106">
        <f t="shared" si="77"/>
        <v>0</v>
      </c>
      <c r="F220" s="106">
        <f t="shared" si="77"/>
        <v>0</v>
      </c>
      <c r="G220" s="106">
        <f t="shared" si="77"/>
        <v>0</v>
      </c>
      <c r="H220" s="106">
        <f t="shared" si="77"/>
        <v>0</v>
      </c>
      <c r="I220" s="106">
        <f t="shared" si="77"/>
        <v>0</v>
      </c>
      <c r="J220" s="106">
        <f t="shared" si="77"/>
        <v>0</v>
      </c>
      <c r="K220" s="106">
        <f t="shared" si="77"/>
        <v>0</v>
      </c>
      <c r="L220" s="106">
        <f t="shared" si="77"/>
        <v>0</v>
      </c>
      <c r="M220" s="106">
        <f t="shared" si="77"/>
        <v>0</v>
      </c>
      <c r="N220" s="106">
        <f t="shared" si="77"/>
        <v>0</v>
      </c>
    </row>
    <row r="221" spans="1:14" ht="21.95" customHeight="1" x14ac:dyDescent="0.25">
      <c r="A221"/>
      <c r="B221"/>
      <c r="C221"/>
      <c r="D221"/>
      <c r="E221"/>
      <c r="F221"/>
      <c r="G221"/>
      <c r="H221"/>
      <c r="I221"/>
      <c r="J221"/>
      <c r="K221"/>
      <c r="L221"/>
      <c r="M221"/>
      <c r="N221"/>
    </row>
    <row r="222" spans="1:14" ht="21.95" customHeight="1" x14ac:dyDescent="0.25">
      <c r="A222"/>
      <c r="B222" s="90" t="s">
        <v>63</v>
      </c>
      <c r="C222" s="90" t="s">
        <v>65</v>
      </c>
      <c r="D222" s="90" t="s">
        <v>66</v>
      </c>
      <c r="E222" s="90" t="s">
        <v>67</v>
      </c>
      <c r="F222" s="90" t="s">
        <v>68</v>
      </c>
      <c r="G222" s="90" t="s">
        <v>69</v>
      </c>
      <c r="H222" s="90" t="s">
        <v>70</v>
      </c>
      <c r="I222" s="90" t="s">
        <v>71</v>
      </c>
      <c r="J222" s="90" t="s">
        <v>72</v>
      </c>
      <c r="K222" s="90" t="s">
        <v>73</v>
      </c>
      <c r="L222" s="90" t="s">
        <v>74</v>
      </c>
      <c r="M222" s="90" t="s">
        <v>75</v>
      </c>
      <c r="N222" s="90" t="s">
        <v>76</v>
      </c>
    </row>
    <row r="223" spans="1:14" ht="21.95" customHeight="1" x14ac:dyDescent="0.25">
      <c r="A223"/>
      <c r="B223" t="s">
        <v>41</v>
      </c>
      <c r="C223" s="95">
        <f>C177+C186+C196+C205+C214</f>
        <v>0</v>
      </c>
      <c r="D223" s="95">
        <f t="shared" ref="D223:N224" si="78">D177+D186+D196+D205+D214</f>
        <v>0</v>
      </c>
      <c r="E223" s="95">
        <f t="shared" si="78"/>
        <v>0</v>
      </c>
      <c r="F223" s="95">
        <f t="shared" si="78"/>
        <v>0</v>
      </c>
      <c r="G223" s="95">
        <f t="shared" si="78"/>
        <v>0</v>
      </c>
      <c r="H223" s="95">
        <f t="shared" si="78"/>
        <v>0</v>
      </c>
      <c r="I223" s="95">
        <f t="shared" si="78"/>
        <v>0</v>
      </c>
      <c r="J223" s="95">
        <f t="shared" si="78"/>
        <v>0</v>
      </c>
      <c r="K223" s="95">
        <f t="shared" si="78"/>
        <v>0</v>
      </c>
      <c r="L223" s="95">
        <f t="shared" si="78"/>
        <v>0</v>
      </c>
      <c r="M223" s="95">
        <f t="shared" si="78"/>
        <v>0</v>
      </c>
      <c r="N223" s="95">
        <f t="shared" si="78"/>
        <v>0</v>
      </c>
    </row>
    <row r="224" spans="1:14" ht="21.95" customHeight="1" x14ac:dyDescent="0.25">
      <c r="A224"/>
      <c r="B224" t="s">
        <v>42</v>
      </c>
      <c r="C224" s="95">
        <f>C178+C187+C197+C206+C215</f>
        <v>0</v>
      </c>
      <c r="D224" s="95">
        <f t="shared" si="78"/>
        <v>0</v>
      </c>
      <c r="E224" s="95">
        <f t="shared" si="78"/>
        <v>0</v>
      </c>
      <c r="F224" s="95">
        <f t="shared" si="78"/>
        <v>0</v>
      </c>
      <c r="G224" s="95">
        <f t="shared" si="78"/>
        <v>0</v>
      </c>
      <c r="H224" s="95">
        <f t="shared" si="78"/>
        <v>0</v>
      </c>
      <c r="I224" s="95">
        <f t="shared" si="78"/>
        <v>0</v>
      </c>
      <c r="J224" s="95">
        <f t="shared" si="78"/>
        <v>0</v>
      </c>
      <c r="K224" s="95">
        <f t="shared" si="78"/>
        <v>0</v>
      </c>
      <c r="L224" s="95">
        <f t="shared" si="78"/>
        <v>0</v>
      </c>
      <c r="M224" s="95">
        <f t="shared" si="78"/>
        <v>0</v>
      </c>
      <c r="N224" s="95">
        <f t="shared" si="78"/>
        <v>0</v>
      </c>
    </row>
    <row r="225" spans="1:14" ht="21.95" customHeight="1" x14ac:dyDescent="0.25">
      <c r="A225"/>
      <c r="B225" t="s">
        <v>43</v>
      </c>
      <c r="C225" s="95">
        <f>C179+C188</f>
        <v>0</v>
      </c>
      <c r="D225" s="95">
        <f t="shared" ref="D225:N225" si="79">D179+D188</f>
        <v>0</v>
      </c>
      <c r="E225" s="95">
        <f t="shared" si="79"/>
        <v>0</v>
      </c>
      <c r="F225" s="95">
        <f t="shared" si="79"/>
        <v>0</v>
      </c>
      <c r="G225" s="95">
        <f t="shared" si="79"/>
        <v>0</v>
      </c>
      <c r="H225" s="95">
        <f t="shared" si="79"/>
        <v>0</v>
      </c>
      <c r="I225" s="95">
        <f t="shared" si="79"/>
        <v>0</v>
      </c>
      <c r="J225" s="95">
        <f t="shared" si="79"/>
        <v>0</v>
      </c>
      <c r="K225" s="95">
        <f t="shared" si="79"/>
        <v>0</v>
      </c>
      <c r="L225" s="95">
        <f t="shared" si="79"/>
        <v>0</v>
      </c>
      <c r="M225" s="95">
        <f t="shared" si="79"/>
        <v>0</v>
      </c>
      <c r="N225" s="95">
        <f t="shared" si="79"/>
        <v>0</v>
      </c>
    </row>
    <row r="226" spans="1:14" ht="21.95" customHeight="1" x14ac:dyDescent="0.25">
      <c r="A226"/>
      <c r="B226" t="s">
        <v>45</v>
      </c>
      <c r="C226" s="95">
        <f>C198+C207+C216</f>
        <v>0</v>
      </c>
      <c r="D226" s="95">
        <f t="shared" ref="D226:N226" si="80">D198+D207+D216</f>
        <v>0</v>
      </c>
      <c r="E226" s="95">
        <f t="shared" si="80"/>
        <v>0</v>
      </c>
      <c r="F226" s="95">
        <f t="shared" si="80"/>
        <v>0</v>
      </c>
      <c r="G226" s="95">
        <f t="shared" si="80"/>
        <v>0</v>
      </c>
      <c r="H226" s="95">
        <f t="shared" si="80"/>
        <v>0</v>
      </c>
      <c r="I226" s="95">
        <f t="shared" si="80"/>
        <v>0</v>
      </c>
      <c r="J226" s="95">
        <f t="shared" si="80"/>
        <v>0</v>
      </c>
      <c r="K226" s="95">
        <f t="shared" si="80"/>
        <v>0</v>
      </c>
      <c r="L226" s="95">
        <f t="shared" si="80"/>
        <v>0</v>
      </c>
      <c r="M226" s="95">
        <f t="shared" si="80"/>
        <v>0</v>
      </c>
      <c r="N226" s="95">
        <f t="shared" si="80"/>
        <v>0</v>
      </c>
    </row>
    <row r="227" spans="1:14" ht="21.95" customHeight="1" x14ac:dyDescent="0.25">
      <c r="A227"/>
      <c r="B227" t="s">
        <v>44</v>
      </c>
      <c r="C227" s="95">
        <f>C192</f>
        <v>0</v>
      </c>
      <c r="D227" s="95">
        <f t="shared" ref="D227:N227" si="81">D192</f>
        <v>0</v>
      </c>
      <c r="E227" s="95">
        <f t="shared" si="81"/>
        <v>0</v>
      </c>
      <c r="F227" s="95">
        <f t="shared" si="81"/>
        <v>0</v>
      </c>
      <c r="G227" s="95">
        <f t="shared" si="81"/>
        <v>0</v>
      </c>
      <c r="H227" s="95">
        <f t="shared" si="81"/>
        <v>0</v>
      </c>
      <c r="I227" s="95">
        <f t="shared" si="81"/>
        <v>0</v>
      </c>
      <c r="J227" s="95">
        <f t="shared" si="81"/>
        <v>0</v>
      </c>
      <c r="K227" s="95">
        <f t="shared" si="81"/>
        <v>0</v>
      </c>
      <c r="L227" s="95">
        <f t="shared" si="81"/>
        <v>0</v>
      </c>
      <c r="M227" s="95">
        <f t="shared" si="81"/>
        <v>0</v>
      </c>
      <c r="N227" s="95">
        <f t="shared" si="81"/>
        <v>0</v>
      </c>
    </row>
    <row r="228" spans="1:14" ht="21.95" customHeight="1" x14ac:dyDescent="0.25">
      <c r="A228"/>
      <c r="B228" t="s">
        <v>124</v>
      </c>
      <c r="C228" s="95">
        <f>C180+C189+C199+C208+C217</f>
        <v>0</v>
      </c>
      <c r="D228" s="95">
        <f t="shared" ref="D228:N230" si="82">D180+D189+D199+D208+D217</f>
        <v>0</v>
      </c>
      <c r="E228" s="95">
        <f t="shared" si="82"/>
        <v>0</v>
      </c>
      <c r="F228" s="95">
        <f t="shared" si="82"/>
        <v>0</v>
      </c>
      <c r="G228" s="95">
        <f t="shared" si="82"/>
        <v>0</v>
      </c>
      <c r="H228" s="95">
        <f t="shared" si="82"/>
        <v>0</v>
      </c>
      <c r="I228" s="95">
        <f t="shared" si="82"/>
        <v>0</v>
      </c>
      <c r="J228" s="95">
        <f t="shared" si="82"/>
        <v>0</v>
      </c>
      <c r="K228" s="95">
        <f t="shared" si="82"/>
        <v>0</v>
      </c>
      <c r="L228" s="95">
        <f t="shared" si="82"/>
        <v>0</v>
      </c>
      <c r="M228" s="95">
        <f t="shared" si="82"/>
        <v>0</v>
      </c>
      <c r="N228" s="95">
        <f t="shared" si="82"/>
        <v>0</v>
      </c>
    </row>
    <row r="229" spans="1:14" ht="21.95" customHeight="1" x14ac:dyDescent="0.25">
      <c r="A229"/>
      <c r="B229" t="s">
        <v>38</v>
      </c>
      <c r="C229" s="95">
        <f>C181+C190+C200+C209+C218</f>
        <v>0</v>
      </c>
      <c r="D229" s="95">
        <f t="shared" si="82"/>
        <v>0</v>
      </c>
      <c r="E229" s="95">
        <f t="shared" si="82"/>
        <v>0</v>
      </c>
      <c r="F229" s="95">
        <f t="shared" si="82"/>
        <v>0</v>
      </c>
      <c r="G229" s="95">
        <f t="shared" si="82"/>
        <v>0</v>
      </c>
      <c r="H229" s="95">
        <f t="shared" si="82"/>
        <v>0</v>
      </c>
      <c r="I229" s="95">
        <f t="shared" si="82"/>
        <v>0</v>
      </c>
      <c r="J229" s="95">
        <f t="shared" si="82"/>
        <v>0</v>
      </c>
      <c r="K229" s="95">
        <f t="shared" si="82"/>
        <v>0</v>
      </c>
      <c r="L229" s="95">
        <f t="shared" si="82"/>
        <v>0</v>
      </c>
      <c r="M229" s="95">
        <f t="shared" si="82"/>
        <v>0</v>
      </c>
      <c r="N229" s="95">
        <f t="shared" si="82"/>
        <v>0</v>
      </c>
    </row>
    <row r="230" spans="1:14" ht="21.95" customHeight="1" x14ac:dyDescent="0.25">
      <c r="A230"/>
      <c r="B230" s="93" t="s">
        <v>39</v>
      </c>
      <c r="C230" s="96">
        <f>C182+C191+C201+C210+C219</f>
        <v>0</v>
      </c>
      <c r="D230" s="96">
        <f t="shared" si="82"/>
        <v>0</v>
      </c>
      <c r="E230" s="96">
        <f t="shared" si="82"/>
        <v>0</v>
      </c>
      <c r="F230" s="96">
        <f t="shared" si="82"/>
        <v>0</v>
      </c>
      <c r="G230" s="96">
        <f t="shared" si="82"/>
        <v>0</v>
      </c>
      <c r="H230" s="96">
        <f t="shared" si="82"/>
        <v>0</v>
      </c>
      <c r="I230" s="96">
        <f t="shared" si="82"/>
        <v>0</v>
      </c>
      <c r="J230" s="96">
        <f t="shared" si="82"/>
        <v>0</v>
      </c>
      <c r="K230" s="96">
        <f t="shared" si="82"/>
        <v>0</v>
      </c>
      <c r="L230" s="96">
        <f t="shared" si="82"/>
        <v>0</v>
      </c>
      <c r="M230" s="96">
        <f t="shared" si="82"/>
        <v>0</v>
      </c>
      <c r="N230" s="96">
        <f t="shared" si="82"/>
        <v>0</v>
      </c>
    </row>
    <row r="231" spans="1:14" ht="21.95" customHeight="1" x14ac:dyDescent="0.25">
      <c r="A231"/>
      <c r="B231" s="107" t="s">
        <v>78</v>
      </c>
      <c r="C231" s="108">
        <f>SUM(C223:C230)</f>
        <v>0</v>
      </c>
      <c r="D231" s="108">
        <f t="shared" ref="D231:N231" si="83">SUM(D223:D230)</f>
        <v>0</v>
      </c>
      <c r="E231" s="108">
        <f t="shared" si="83"/>
        <v>0</v>
      </c>
      <c r="F231" s="108">
        <f t="shared" si="83"/>
        <v>0</v>
      </c>
      <c r="G231" s="108">
        <f t="shared" si="83"/>
        <v>0</v>
      </c>
      <c r="H231" s="108">
        <f t="shared" si="83"/>
        <v>0</v>
      </c>
      <c r="I231" s="108">
        <f t="shared" si="83"/>
        <v>0</v>
      </c>
      <c r="J231" s="108">
        <f t="shared" si="83"/>
        <v>0</v>
      </c>
      <c r="K231" s="108">
        <f t="shared" si="83"/>
        <v>0</v>
      </c>
      <c r="L231" s="108">
        <f t="shared" si="83"/>
        <v>0</v>
      </c>
      <c r="M231" s="108">
        <f t="shared" si="83"/>
        <v>0</v>
      </c>
      <c r="N231" s="108">
        <f t="shared" si="83"/>
        <v>0</v>
      </c>
    </row>
    <row r="232" spans="1:14" ht="21.95" customHeight="1" x14ac:dyDescent="0.25">
      <c r="A232"/>
      <c r="B232"/>
      <c r="C232"/>
      <c r="D232"/>
      <c r="E232"/>
      <c r="F232"/>
      <c r="G232"/>
      <c r="H232"/>
      <c r="I232"/>
      <c r="J232"/>
      <c r="K232"/>
      <c r="L232"/>
      <c r="M232"/>
      <c r="N232"/>
    </row>
    <row r="233" spans="1:14" ht="21.95" customHeight="1" x14ac:dyDescent="0.25">
      <c r="A233"/>
      <c r="B233" s="107" t="s">
        <v>145</v>
      </c>
      <c r="C233" s="108">
        <f>C231-C229-C228-C230</f>
        <v>0</v>
      </c>
      <c r="D233" s="108">
        <f t="shared" ref="D233:N233" si="84">D231-D229-D228-D230</f>
        <v>0</v>
      </c>
      <c r="E233" s="108">
        <f t="shared" si="84"/>
        <v>0</v>
      </c>
      <c r="F233" s="108">
        <f t="shared" si="84"/>
        <v>0</v>
      </c>
      <c r="G233" s="108">
        <f t="shared" si="84"/>
        <v>0</v>
      </c>
      <c r="H233" s="108">
        <f t="shared" si="84"/>
        <v>0</v>
      </c>
      <c r="I233" s="108">
        <f t="shared" si="84"/>
        <v>0</v>
      </c>
      <c r="J233" s="108">
        <f t="shared" si="84"/>
        <v>0</v>
      </c>
      <c r="K233" s="108">
        <f t="shared" si="84"/>
        <v>0</v>
      </c>
      <c r="L233" s="108">
        <f t="shared" si="84"/>
        <v>0</v>
      </c>
      <c r="M233" s="108">
        <f t="shared" si="84"/>
        <v>0</v>
      </c>
      <c r="N233" s="108">
        <f t="shared" si="84"/>
        <v>0</v>
      </c>
    </row>
  </sheetData>
  <pageMargins left="0.511811024" right="0.511811024" top="0.78740157499999996" bottom="0.78740157499999996" header="0.31496062000000002" footer="0.31496062000000002"/>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53">
    <tabColor rgb="FFFFC000"/>
  </sheetPr>
  <dimension ref="A1:AA233"/>
  <sheetViews>
    <sheetView showGridLines="0" topLeftCell="A155" workbookViewId="0">
      <selection activeCell="C170" sqref="C170:N174"/>
    </sheetView>
  </sheetViews>
  <sheetFormatPr defaultColWidth="9.140625" defaultRowHeight="21.95" customHeight="1" x14ac:dyDescent="0.25"/>
  <cols>
    <col min="1" max="1" width="2.7109375" style="12" customWidth="1"/>
    <col min="2" max="2" width="12.7109375" style="12" customWidth="1"/>
    <col min="3" max="20" width="13.28515625" style="12" customWidth="1"/>
    <col min="21" max="16384" width="9.140625" style="12"/>
  </cols>
  <sheetData>
    <row r="1" spans="1:14" ht="36" x14ac:dyDescent="0.25">
      <c r="A1"/>
      <c r="B1" s="112" t="s">
        <v>149</v>
      </c>
      <c r="C1"/>
      <c r="D1"/>
      <c r="E1"/>
      <c r="F1"/>
      <c r="G1"/>
      <c r="H1"/>
      <c r="I1"/>
      <c r="J1"/>
      <c r="K1"/>
      <c r="L1" t="b">
        <v>1</v>
      </c>
      <c r="M1"/>
      <c r="N1"/>
    </row>
    <row r="2" spans="1:14" ht="15" customHeight="1" x14ac:dyDescent="0.25">
      <c r="A2"/>
      <c r="B2" s="70"/>
      <c r="C2" s="70"/>
      <c r="D2" s="70"/>
      <c r="E2" s="70"/>
      <c r="F2" s="70"/>
      <c r="G2" s="70"/>
      <c r="H2" s="70"/>
      <c r="I2"/>
      <c r="J2"/>
      <c r="K2"/>
      <c r="L2"/>
      <c r="M2"/>
      <c r="N2"/>
    </row>
    <row r="3" spans="1:14" ht="21.95" customHeight="1" x14ac:dyDescent="0.25">
      <c r="A3"/>
      <c r="B3" s="69" t="s">
        <v>50</v>
      </c>
      <c r="C3" s="70"/>
      <c r="D3" s="70"/>
      <c r="E3" s="70"/>
      <c r="F3" s="70"/>
      <c r="G3" s="70"/>
      <c r="H3" s="70"/>
      <c r="I3"/>
      <c r="J3"/>
      <c r="K3"/>
      <c r="L3"/>
      <c r="M3"/>
      <c r="N3"/>
    </row>
    <row r="4" spans="1:14" ht="21.95" customHeight="1" x14ac:dyDescent="0.25">
      <c r="A4"/>
      <c r="B4" s="69" t="s">
        <v>48</v>
      </c>
      <c r="C4" s="70"/>
      <c r="D4" s="70"/>
      <c r="E4" s="70"/>
      <c r="F4" s="70"/>
      <c r="G4" s="70"/>
      <c r="H4" s="70"/>
      <c r="I4"/>
      <c r="J4"/>
      <c r="K4"/>
      <c r="L4"/>
      <c r="M4"/>
      <c r="N4"/>
    </row>
    <row r="5" spans="1:14" ht="21.95" customHeight="1" x14ac:dyDescent="0.25">
      <c r="A5"/>
      <c r="B5" s="69" t="s">
        <v>61</v>
      </c>
      <c r="C5" s="70"/>
      <c r="D5" s="70"/>
      <c r="E5" s="70"/>
      <c r="F5" s="70"/>
      <c r="G5" s="70"/>
      <c r="H5" s="70"/>
      <c r="I5"/>
      <c r="J5"/>
      <c r="K5"/>
      <c r="L5"/>
      <c r="M5"/>
      <c r="N5"/>
    </row>
    <row r="6" spans="1:14" ht="21.95" customHeight="1" x14ac:dyDescent="0.25">
      <c r="A6"/>
      <c r="B6" s="69" t="s">
        <v>62</v>
      </c>
      <c r="C6" s="70"/>
      <c r="D6" s="70"/>
      <c r="E6" s="70"/>
      <c r="F6" s="70"/>
      <c r="G6" s="70"/>
      <c r="H6" s="70"/>
      <c r="I6"/>
      <c r="J6"/>
      <c r="K6"/>
      <c r="L6"/>
      <c r="M6"/>
      <c r="N6"/>
    </row>
    <row r="7" spans="1:14" ht="21.95" customHeight="1" x14ac:dyDescent="0.25">
      <c r="A7"/>
      <c r="B7" s="69" t="s">
        <v>63</v>
      </c>
      <c r="C7" s="70"/>
      <c r="D7" s="70"/>
      <c r="E7" s="70"/>
      <c r="F7" s="70"/>
      <c r="G7" s="70"/>
      <c r="H7" s="70"/>
      <c r="I7"/>
      <c r="J7"/>
      <c r="K7"/>
      <c r="L7"/>
      <c r="M7"/>
      <c r="N7"/>
    </row>
    <row r="8" spans="1:14" ht="21.95" customHeight="1" x14ac:dyDescent="0.25">
      <c r="A8"/>
      <c r="B8" s="70"/>
      <c r="C8" s="70"/>
      <c r="D8" s="70"/>
      <c r="E8" s="70"/>
      <c r="F8" s="70"/>
      <c r="G8" s="70"/>
      <c r="H8" s="70"/>
      <c r="I8"/>
      <c r="J8"/>
      <c r="K8"/>
      <c r="L8"/>
      <c r="M8"/>
      <c r="N8"/>
    </row>
    <row r="9" spans="1:14" ht="21.95" customHeight="1" x14ac:dyDescent="0.25">
      <c r="A9"/>
      <c r="B9" s="70"/>
      <c r="C9" s="70"/>
      <c r="D9" s="70"/>
      <c r="E9" s="70"/>
      <c r="F9" s="70"/>
      <c r="G9" s="70"/>
      <c r="H9" s="70"/>
      <c r="I9"/>
      <c r="J9"/>
      <c r="K9"/>
      <c r="L9"/>
      <c r="M9"/>
      <c r="N9"/>
    </row>
    <row r="10" spans="1:14" ht="21.95" customHeight="1" x14ac:dyDescent="0.25">
      <c r="A10"/>
      <c r="B10" s="71" t="s">
        <v>50</v>
      </c>
      <c r="C10" s="70"/>
      <c r="D10" s="70"/>
      <c r="E10" s="70"/>
      <c r="F10" s="70"/>
      <c r="G10" s="70"/>
      <c r="H10" s="70"/>
      <c r="I10"/>
      <c r="J10"/>
      <c r="K10"/>
      <c r="L10"/>
      <c r="M10"/>
      <c r="N10"/>
    </row>
    <row r="11" spans="1:14" ht="21.95" customHeight="1" x14ac:dyDescent="0.25">
      <c r="A11"/>
      <c r="B11" s="70"/>
      <c r="C11" s="70"/>
      <c r="D11" s="70"/>
      <c r="E11" s="70"/>
      <c r="F11" s="70"/>
      <c r="G11" s="70"/>
      <c r="H11" s="70"/>
      <c r="I11"/>
      <c r="J11"/>
      <c r="K11"/>
      <c r="L11"/>
      <c r="M11"/>
      <c r="N11"/>
    </row>
    <row r="12" spans="1:14" ht="21.95" customHeight="1" x14ac:dyDescent="0.25">
      <c r="A12"/>
      <c r="B12" s="72" t="s">
        <v>134</v>
      </c>
      <c r="C12" s="72" t="s">
        <v>28</v>
      </c>
      <c r="D12" s="73" t="s">
        <v>32</v>
      </c>
      <c r="E12" s="73" t="s">
        <v>33</v>
      </c>
      <c r="F12" s="111" t="s">
        <v>16</v>
      </c>
      <c r="G12" s="73" t="s">
        <v>53</v>
      </c>
      <c r="H12" s="72" t="s">
        <v>134</v>
      </c>
      <c r="I12"/>
      <c r="J12"/>
      <c r="K12"/>
      <c r="L12"/>
      <c r="M12"/>
      <c r="N12"/>
    </row>
    <row r="13" spans="1:14" ht="21.95" customHeight="1" x14ac:dyDescent="0.25">
      <c r="A13"/>
      <c r="B13" s="74" t="s">
        <v>55</v>
      </c>
      <c r="C13" s="74" t="s">
        <v>14</v>
      </c>
      <c r="D13" s="75">
        <f>'Simples T'!G7</f>
        <v>0</v>
      </c>
      <c r="E13" s="75">
        <f>'Simples T'!H7</f>
        <v>180000</v>
      </c>
      <c r="F13" s="109">
        <f>'Simples T'!I7</f>
        <v>0.04</v>
      </c>
      <c r="G13" s="75">
        <f>'Simples T'!J7</f>
        <v>0</v>
      </c>
      <c r="H13" s="70" t="str">
        <f>B13</f>
        <v>1° Faixa</v>
      </c>
      <c r="I13"/>
      <c r="J13"/>
      <c r="K13"/>
      <c r="L13"/>
      <c r="M13"/>
      <c r="N13"/>
    </row>
    <row r="14" spans="1:14" ht="21.95" customHeight="1" x14ac:dyDescent="0.25">
      <c r="A14"/>
      <c r="B14" s="74" t="s">
        <v>56</v>
      </c>
      <c r="C14" s="74" t="s">
        <v>14</v>
      </c>
      <c r="D14" s="75">
        <f>'Simples T'!G8</f>
        <v>180000.01</v>
      </c>
      <c r="E14" s="75">
        <f>'Simples T'!H8</f>
        <v>360000</v>
      </c>
      <c r="F14" s="109">
        <f>'Simples T'!I8</f>
        <v>7.2999999999999995E-2</v>
      </c>
      <c r="G14" s="75">
        <f>'Simples T'!J8</f>
        <v>5940</v>
      </c>
      <c r="H14" s="70" t="str">
        <f t="shared" ref="H14:H18" si="0">B14</f>
        <v>2° Faixa</v>
      </c>
      <c r="I14"/>
      <c r="J14"/>
      <c r="K14"/>
      <c r="L14"/>
      <c r="M14"/>
      <c r="N14"/>
    </row>
    <row r="15" spans="1:14" ht="21.95" customHeight="1" x14ac:dyDescent="0.25">
      <c r="A15"/>
      <c r="B15" s="74" t="s">
        <v>57</v>
      </c>
      <c r="C15" s="74" t="s">
        <v>14</v>
      </c>
      <c r="D15" s="75">
        <f>'Simples T'!G9</f>
        <v>360000.01</v>
      </c>
      <c r="E15" s="75">
        <f>'Simples T'!H9</f>
        <v>720000</v>
      </c>
      <c r="F15" s="109">
        <f>'Simples T'!I9</f>
        <v>9.5000000000000001E-2</v>
      </c>
      <c r="G15" s="75">
        <f>'Simples T'!J9</f>
        <v>13860</v>
      </c>
      <c r="H15" s="70" t="str">
        <f t="shared" si="0"/>
        <v>3° Faixa</v>
      </c>
      <c r="I15"/>
      <c r="J15"/>
      <c r="K15"/>
      <c r="L15"/>
      <c r="M15"/>
      <c r="N15"/>
    </row>
    <row r="16" spans="1:14" ht="21.95" customHeight="1" x14ac:dyDescent="0.25">
      <c r="A16"/>
      <c r="B16" s="74" t="s">
        <v>58</v>
      </c>
      <c r="C16" s="74" t="s">
        <v>14</v>
      </c>
      <c r="D16" s="75">
        <f>'Simples T'!G10</f>
        <v>720000.01</v>
      </c>
      <c r="E16" s="75">
        <f>'Simples T'!H10</f>
        <v>1800000</v>
      </c>
      <c r="F16" s="109">
        <f>'Simples T'!I10</f>
        <v>0.107</v>
      </c>
      <c r="G16" s="75">
        <f>'Simples T'!J10</f>
        <v>22500</v>
      </c>
      <c r="H16" s="70" t="str">
        <f t="shared" si="0"/>
        <v>4° Faixa</v>
      </c>
      <c r="I16"/>
      <c r="J16"/>
      <c r="K16"/>
      <c r="L16"/>
      <c r="M16"/>
      <c r="N16"/>
    </row>
    <row r="17" spans="1:14" ht="21.95" customHeight="1" x14ac:dyDescent="0.25">
      <c r="A17"/>
      <c r="B17" s="74" t="s">
        <v>59</v>
      </c>
      <c r="C17" s="74" t="s">
        <v>14</v>
      </c>
      <c r="D17" s="75">
        <f>'Simples T'!G11</f>
        <v>1800000.01</v>
      </c>
      <c r="E17" s="75">
        <f>'Simples T'!H11</f>
        <v>3600000</v>
      </c>
      <c r="F17" s="109">
        <f>'Simples T'!I11</f>
        <v>0.14299999999999999</v>
      </c>
      <c r="G17" s="75">
        <f>'Simples T'!J11</f>
        <v>87300</v>
      </c>
      <c r="H17" s="70" t="str">
        <f t="shared" si="0"/>
        <v>5° Faixa</v>
      </c>
      <c r="I17"/>
      <c r="J17"/>
      <c r="K17"/>
      <c r="L17"/>
      <c r="M17"/>
      <c r="N17"/>
    </row>
    <row r="18" spans="1:14" ht="21.95" customHeight="1" x14ac:dyDescent="0.25">
      <c r="A18"/>
      <c r="B18" s="74" t="s">
        <v>60</v>
      </c>
      <c r="C18" s="74" t="s">
        <v>14</v>
      </c>
      <c r="D18" s="75">
        <f>'Simples T'!G12</f>
        <v>3600000.01</v>
      </c>
      <c r="E18" s="75">
        <f>'Simples T'!H12</f>
        <v>4800000</v>
      </c>
      <c r="F18" s="109">
        <f>'Simples T'!I12</f>
        <v>0.19</v>
      </c>
      <c r="G18" s="75">
        <f>'Simples T'!J12</f>
        <v>378000</v>
      </c>
      <c r="H18" s="70" t="str">
        <f t="shared" si="0"/>
        <v>6° Faixa</v>
      </c>
      <c r="I18"/>
      <c r="J18"/>
      <c r="K18"/>
      <c r="L18"/>
      <c r="M18"/>
      <c r="N18"/>
    </row>
    <row r="19" spans="1:14" ht="21.95" customHeight="1" x14ac:dyDescent="0.25">
      <c r="A19"/>
      <c r="B19" s="70"/>
      <c r="C19" s="70"/>
      <c r="D19" s="76"/>
      <c r="E19" s="76"/>
      <c r="F19" s="110"/>
      <c r="G19" s="76"/>
      <c r="H19" s="70"/>
      <c r="I19"/>
      <c r="J19"/>
      <c r="K19"/>
      <c r="L19"/>
      <c r="M19"/>
      <c r="N19"/>
    </row>
    <row r="20" spans="1:14" ht="21.95" customHeight="1" x14ac:dyDescent="0.25">
      <c r="A20"/>
      <c r="B20" s="71" t="s">
        <v>48</v>
      </c>
      <c r="C20" s="70"/>
      <c r="D20" s="76"/>
      <c r="E20" s="76"/>
      <c r="F20" s="110"/>
      <c r="G20" s="76"/>
      <c r="H20" s="70"/>
      <c r="I20"/>
      <c r="J20"/>
      <c r="K20"/>
      <c r="L20"/>
      <c r="M20"/>
      <c r="N20"/>
    </row>
    <row r="21" spans="1:14" ht="21.95" customHeight="1" x14ac:dyDescent="0.25">
      <c r="A21"/>
      <c r="B21" s="70"/>
      <c r="C21" s="70"/>
      <c r="D21" s="76"/>
      <c r="E21" s="76"/>
      <c r="F21" s="110"/>
      <c r="G21" s="76"/>
      <c r="H21" s="70"/>
      <c r="I21"/>
      <c r="J21"/>
      <c r="K21"/>
      <c r="L21"/>
      <c r="M21"/>
      <c r="N21"/>
    </row>
    <row r="22" spans="1:14" ht="21.95" customHeight="1" x14ac:dyDescent="0.25">
      <c r="A22"/>
      <c r="B22" s="72" t="s">
        <v>134</v>
      </c>
      <c r="C22" s="72" t="s">
        <v>28</v>
      </c>
      <c r="D22" s="73" t="s">
        <v>32</v>
      </c>
      <c r="E22" s="73" t="s">
        <v>33</v>
      </c>
      <c r="F22" s="111" t="s">
        <v>16</v>
      </c>
      <c r="G22" s="73" t="s">
        <v>53</v>
      </c>
      <c r="H22" s="72" t="s">
        <v>134</v>
      </c>
      <c r="I22"/>
      <c r="J22"/>
      <c r="K22"/>
      <c r="L22"/>
      <c r="M22"/>
      <c r="N22"/>
    </row>
    <row r="23" spans="1:14" ht="21.95" customHeight="1" x14ac:dyDescent="0.25">
      <c r="A23"/>
      <c r="B23" s="74" t="s">
        <v>55</v>
      </c>
      <c r="C23" s="74" t="s">
        <v>14</v>
      </c>
      <c r="D23" s="75">
        <f>'Simples T'!G13</f>
        <v>0</v>
      </c>
      <c r="E23" s="75">
        <f>'Simples T'!H13</f>
        <v>180000</v>
      </c>
      <c r="F23" s="109">
        <f>'Simples T'!I13</f>
        <v>4.4999999999999998E-2</v>
      </c>
      <c r="G23" s="75">
        <f>'Simples T'!J13</f>
        <v>0</v>
      </c>
      <c r="H23" s="70" t="str">
        <f>B23</f>
        <v>1° Faixa</v>
      </c>
      <c r="I23"/>
      <c r="J23"/>
      <c r="K23"/>
      <c r="L23"/>
      <c r="M23"/>
      <c r="N23"/>
    </row>
    <row r="24" spans="1:14" ht="21.95" customHeight="1" x14ac:dyDescent="0.25">
      <c r="A24"/>
      <c r="B24" s="74" t="s">
        <v>56</v>
      </c>
      <c r="C24" s="74" t="s">
        <v>14</v>
      </c>
      <c r="D24" s="75">
        <f>'Simples T'!G14</f>
        <v>180000.01</v>
      </c>
      <c r="E24" s="75">
        <f>'Simples T'!H14</f>
        <v>360000</v>
      </c>
      <c r="F24" s="109">
        <f>'Simples T'!I14</f>
        <v>7.8E-2</v>
      </c>
      <c r="G24" s="75">
        <f>'Simples T'!J14</f>
        <v>5940</v>
      </c>
      <c r="H24" s="70" t="str">
        <f t="shared" ref="H24:H28" si="1">B24</f>
        <v>2° Faixa</v>
      </c>
      <c r="I24"/>
      <c r="J24"/>
      <c r="K24"/>
      <c r="L24"/>
      <c r="M24"/>
      <c r="N24"/>
    </row>
    <row r="25" spans="1:14" ht="21.95" customHeight="1" x14ac:dyDescent="0.25">
      <c r="A25"/>
      <c r="B25" s="74" t="s">
        <v>57</v>
      </c>
      <c r="C25" s="74" t="s">
        <v>14</v>
      </c>
      <c r="D25" s="75">
        <f>'Simples T'!G15</f>
        <v>360000.01</v>
      </c>
      <c r="E25" s="75">
        <f>'Simples T'!H15</f>
        <v>720000</v>
      </c>
      <c r="F25" s="109">
        <f>'Simples T'!I15</f>
        <v>0.1</v>
      </c>
      <c r="G25" s="75">
        <f>'Simples T'!J15</f>
        <v>13860</v>
      </c>
      <c r="H25" s="70" t="str">
        <f t="shared" si="1"/>
        <v>3° Faixa</v>
      </c>
      <c r="I25"/>
      <c r="J25"/>
      <c r="K25"/>
      <c r="L25"/>
      <c r="M25"/>
      <c r="N25"/>
    </row>
    <row r="26" spans="1:14" ht="21.95" customHeight="1" x14ac:dyDescent="0.25">
      <c r="A26"/>
      <c r="B26" s="74" t="s">
        <v>58</v>
      </c>
      <c r="C26" s="74" t="s">
        <v>14</v>
      </c>
      <c r="D26" s="75">
        <f>'Simples T'!G16</f>
        <v>720000.01</v>
      </c>
      <c r="E26" s="75">
        <f>'Simples T'!H16</f>
        <v>1800000</v>
      </c>
      <c r="F26" s="109">
        <f>'Simples T'!I16</f>
        <v>0.112</v>
      </c>
      <c r="G26" s="75">
        <f>'Simples T'!J16</f>
        <v>22500</v>
      </c>
      <c r="H26" s="70" t="str">
        <f t="shared" si="1"/>
        <v>4° Faixa</v>
      </c>
      <c r="I26"/>
      <c r="J26"/>
      <c r="K26"/>
      <c r="L26"/>
      <c r="M26"/>
      <c r="N26"/>
    </row>
    <row r="27" spans="1:14" ht="21.95" customHeight="1" x14ac:dyDescent="0.25">
      <c r="A27"/>
      <c r="B27" s="74" t="s">
        <v>59</v>
      </c>
      <c r="C27" s="74" t="s">
        <v>14</v>
      </c>
      <c r="D27" s="75">
        <f>'Simples T'!G17</f>
        <v>1800000.01</v>
      </c>
      <c r="E27" s="75">
        <f>'Simples T'!H17</f>
        <v>3600000</v>
      </c>
      <c r="F27" s="109">
        <f>'Simples T'!I17</f>
        <v>0.14699999999999999</v>
      </c>
      <c r="G27" s="75">
        <f>'Simples T'!J17</f>
        <v>85500</v>
      </c>
      <c r="H27" s="70" t="str">
        <f t="shared" si="1"/>
        <v>5° Faixa</v>
      </c>
      <c r="I27"/>
      <c r="J27"/>
      <c r="K27"/>
      <c r="L27"/>
      <c r="M27"/>
      <c r="N27"/>
    </row>
    <row r="28" spans="1:14" ht="21.95" customHeight="1" x14ac:dyDescent="0.25">
      <c r="A28"/>
      <c r="B28" s="74" t="s">
        <v>60</v>
      </c>
      <c r="C28" s="74" t="s">
        <v>14</v>
      </c>
      <c r="D28" s="75">
        <f>'Simples T'!G18</f>
        <v>3600000.01</v>
      </c>
      <c r="E28" s="75">
        <f>'Simples T'!H18</f>
        <v>4800000</v>
      </c>
      <c r="F28" s="109">
        <f>'Simples T'!I18</f>
        <v>0.3</v>
      </c>
      <c r="G28" s="75">
        <f>'Simples T'!J18</f>
        <v>720000</v>
      </c>
      <c r="H28" s="70" t="str">
        <f t="shared" si="1"/>
        <v>6° Faixa</v>
      </c>
      <c r="I28"/>
      <c r="J28"/>
      <c r="K28"/>
      <c r="L28"/>
      <c r="M28"/>
      <c r="N28"/>
    </row>
    <row r="29" spans="1:14" ht="21.95" customHeight="1" x14ac:dyDescent="0.25">
      <c r="A29"/>
      <c r="B29" s="70"/>
      <c r="C29" s="70"/>
      <c r="D29" s="76"/>
      <c r="E29" s="76"/>
      <c r="F29" s="110"/>
      <c r="G29" s="76"/>
      <c r="H29" s="70"/>
      <c r="I29"/>
      <c r="J29"/>
      <c r="K29"/>
      <c r="L29"/>
      <c r="M29"/>
      <c r="N29"/>
    </row>
    <row r="30" spans="1:14" ht="21.95" customHeight="1" x14ac:dyDescent="0.25">
      <c r="A30"/>
      <c r="B30" s="71" t="s">
        <v>61</v>
      </c>
      <c r="C30" s="70"/>
      <c r="D30" s="76"/>
      <c r="E30" s="76"/>
      <c r="F30" s="110"/>
      <c r="G30" s="76"/>
      <c r="H30" s="70"/>
      <c r="I30"/>
      <c r="J30"/>
      <c r="K30"/>
      <c r="L30"/>
      <c r="M30"/>
      <c r="N30"/>
    </row>
    <row r="31" spans="1:14" ht="21.95" customHeight="1" x14ac:dyDescent="0.25">
      <c r="A31"/>
      <c r="B31" s="70"/>
      <c r="C31" s="70"/>
      <c r="D31" s="76"/>
      <c r="E31" s="76"/>
      <c r="F31" s="110"/>
      <c r="G31" s="76"/>
      <c r="H31" s="70"/>
      <c r="I31"/>
      <c r="J31"/>
      <c r="K31"/>
      <c r="L31"/>
      <c r="M31"/>
      <c r="N31"/>
    </row>
    <row r="32" spans="1:14" ht="21.95" customHeight="1" x14ac:dyDescent="0.25">
      <c r="A32"/>
      <c r="B32" s="72" t="s">
        <v>134</v>
      </c>
      <c r="C32" s="72" t="s">
        <v>28</v>
      </c>
      <c r="D32" s="73" t="s">
        <v>32</v>
      </c>
      <c r="E32" s="73" t="s">
        <v>33</v>
      </c>
      <c r="F32" s="111" t="s">
        <v>16</v>
      </c>
      <c r="G32" s="73" t="s">
        <v>53</v>
      </c>
      <c r="H32" s="72" t="s">
        <v>134</v>
      </c>
      <c r="I32"/>
      <c r="J32"/>
      <c r="K32"/>
      <c r="L32"/>
      <c r="M32"/>
      <c r="N32"/>
    </row>
    <row r="33" spans="1:14" ht="21.95" customHeight="1" x14ac:dyDescent="0.25">
      <c r="A33"/>
      <c r="B33" s="74" t="s">
        <v>55</v>
      </c>
      <c r="C33" s="74" t="s">
        <v>14</v>
      </c>
      <c r="D33" s="75">
        <f>'Simples T'!G19</f>
        <v>0</v>
      </c>
      <c r="E33" s="75">
        <f>'Simples T'!H19</f>
        <v>180000</v>
      </c>
      <c r="F33" s="109">
        <f>'Simples T'!I19</f>
        <v>0.06</v>
      </c>
      <c r="G33" s="75">
        <f>'Simples T'!J19</f>
        <v>0</v>
      </c>
      <c r="H33" s="70" t="str">
        <f>B33</f>
        <v>1° Faixa</v>
      </c>
      <c r="I33"/>
      <c r="J33"/>
      <c r="K33"/>
      <c r="L33"/>
      <c r="M33"/>
      <c r="N33"/>
    </row>
    <row r="34" spans="1:14" ht="21.95" customHeight="1" x14ac:dyDescent="0.25">
      <c r="A34"/>
      <c r="B34" s="74" t="s">
        <v>56</v>
      </c>
      <c r="C34" s="74" t="s">
        <v>14</v>
      </c>
      <c r="D34" s="75">
        <f>'Simples T'!G20</f>
        <v>180000.01</v>
      </c>
      <c r="E34" s="75">
        <f>'Simples T'!H20</f>
        <v>360000</v>
      </c>
      <c r="F34" s="109">
        <f>'Simples T'!I20</f>
        <v>0.112</v>
      </c>
      <c r="G34" s="75">
        <f>'Simples T'!J20</f>
        <v>9360</v>
      </c>
      <c r="H34" s="70" t="str">
        <f t="shared" ref="H34:H38" si="2">B34</f>
        <v>2° Faixa</v>
      </c>
      <c r="I34"/>
      <c r="J34"/>
      <c r="K34"/>
      <c r="L34"/>
      <c r="M34"/>
      <c r="N34"/>
    </row>
    <row r="35" spans="1:14" ht="21.95" customHeight="1" x14ac:dyDescent="0.25">
      <c r="A35"/>
      <c r="B35" s="74" t="s">
        <v>57</v>
      </c>
      <c r="C35" s="74" t="s">
        <v>14</v>
      </c>
      <c r="D35" s="75">
        <f>'Simples T'!G21</f>
        <v>360000.01</v>
      </c>
      <c r="E35" s="75">
        <f>'Simples T'!H21</f>
        <v>720000</v>
      </c>
      <c r="F35" s="109">
        <f>'Simples T'!I21</f>
        <v>0.13500000000000001</v>
      </c>
      <c r="G35" s="75">
        <f>'Simples T'!J21</f>
        <v>17640</v>
      </c>
      <c r="H35" s="70" t="str">
        <f t="shared" si="2"/>
        <v>3° Faixa</v>
      </c>
      <c r="I35"/>
      <c r="J35"/>
      <c r="K35"/>
      <c r="L35"/>
      <c r="M35"/>
      <c r="N35"/>
    </row>
    <row r="36" spans="1:14" ht="21.95" customHeight="1" x14ac:dyDescent="0.25">
      <c r="A36"/>
      <c r="B36" s="74" t="s">
        <v>58</v>
      </c>
      <c r="C36" s="74" t="s">
        <v>14</v>
      </c>
      <c r="D36" s="75">
        <f>'Simples T'!G22</f>
        <v>720000.01</v>
      </c>
      <c r="E36" s="75">
        <f>'Simples T'!H22</f>
        <v>1800000</v>
      </c>
      <c r="F36" s="109">
        <f>'Simples T'!I22</f>
        <v>0.16</v>
      </c>
      <c r="G36" s="75">
        <f>'Simples T'!J22</f>
        <v>35640</v>
      </c>
      <c r="H36" s="70" t="str">
        <f t="shared" si="2"/>
        <v>4° Faixa</v>
      </c>
      <c r="I36"/>
      <c r="J36"/>
      <c r="K36"/>
      <c r="L36"/>
      <c r="M36"/>
      <c r="N36"/>
    </row>
    <row r="37" spans="1:14" ht="21.95" customHeight="1" x14ac:dyDescent="0.25">
      <c r="A37"/>
      <c r="B37" s="74" t="s">
        <v>59</v>
      </c>
      <c r="C37" s="74" t="s">
        <v>14</v>
      </c>
      <c r="D37" s="75">
        <f>'Simples T'!G23</f>
        <v>1800000.01</v>
      </c>
      <c r="E37" s="75">
        <f>'Simples T'!H23</f>
        <v>3600000</v>
      </c>
      <c r="F37" s="109">
        <f>'Simples T'!I23</f>
        <v>0.21</v>
      </c>
      <c r="G37" s="75">
        <f>'Simples T'!J23</f>
        <v>125640</v>
      </c>
      <c r="H37" s="70" t="str">
        <f t="shared" si="2"/>
        <v>5° Faixa</v>
      </c>
      <c r="I37"/>
      <c r="J37"/>
      <c r="K37"/>
      <c r="L37"/>
      <c r="M37"/>
      <c r="N37"/>
    </row>
    <row r="38" spans="1:14" ht="21.95" customHeight="1" x14ac:dyDescent="0.25">
      <c r="A38"/>
      <c r="B38" s="74" t="s">
        <v>60</v>
      </c>
      <c r="C38" s="74" t="s">
        <v>14</v>
      </c>
      <c r="D38" s="75">
        <f>'Simples T'!G24</f>
        <v>3600000.01</v>
      </c>
      <c r="E38" s="75">
        <f>'Simples T'!H24</f>
        <v>4800000</v>
      </c>
      <c r="F38" s="109">
        <f>'Simples T'!I24</f>
        <v>0.33</v>
      </c>
      <c r="G38" s="75">
        <f>'Simples T'!J24</f>
        <v>648000</v>
      </c>
      <c r="H38" s="70" t="str">
        <f t="shared" si="2"/>
        <v>6° Faixa</v>
      </c>
      <c r="I38"/>
      <c r="J38"/>
      <c r="K38"/>
      <c r="L38"/>
      <c r="M38"/>
      <c r="N38"/>
    </row>
    <row r="39" spans="1:14" ht="21.95" customHeight="1" x14ac:dyDescent="0.25">
      <c r="A39"/>
      <c r="B39" s="70"/>
      <c r="C39" s="70"/>
      <c r="D39" s="76"/>
      <c r="E39" s="76"/>
      <c r="F39" s="110"/>
      <c r="G39" s="76"/>
      <c r="H39" s="70"/>
      <c r="I39"/>
      <c r="J39"/>
      <c r="K39"/>
      <c r="L39"/>
      <c r="M39"/>
      <c r="N39"/>
    </row>
    <row r="40" spans="1:14" ht="21.95" customHeight="1" x14ac:dyDescent="0.25">
      <c r="A40"/>
      <c r="B40" s="71" t="s">
        <v>62</v>
      </c>
      <c r="C40" s="70"/>
      <c r="D40" s="76"/>
      <c r="E40" s="76"/>
      <c r="F40" s="110"/>
      <c r="G40" s="76"/>
      <c r="H40" s="70"/>
      <c r="I40"/>
      <c r="J40"/>
      <c r="K40"/>
      <c r="L40"/>
      <c r="M40"/>
      <c r="N40"/>
    </row>
    <row r="41" spans="1:14" ht="21.95" customHeight="1" x14ac:dyDescent="0.25">
      <c r="A41"/>
      <c r="B41" s="70"/>
      <c r="C41" s="70"/>
      <c r="D41" s="76"/>
      <c r="E41" s="76"/>
      <c r="F41" s="110"/>
      <c r="G41" s="76"/>
      <c r="H41" s="70"/>
      <c r="I41"/>
      <c r="J41"/>
      <c r="K41"/>
      <c r="L41"/>
      <c r="M41"/>
      <c r="N41"/>
    </row>
    <row r="42" spans="1:14" ht="21.95" customHeight="1" x14ac:dyDescent="0.25">
      <c r="A42"/>
      <c r="B42" s="72" t="s">
        <v>134</v>
      </c>
      <c r="C42" s="72" t="s">
        <v>28</v>
      </c>
      <c r="D42" s="73" t="s">
        <v>32</v>
      </c>
      <c r="E42" s="73" t="s">
        <v>33</v>
      </c>
      <c r="F42" s="111" t="s">
        <v>16</v>
      </c>
      <c r="G42" s="73" t="s">
        <v>53</v>
      </c>
      <c r="H42" s="72" t="s">
        <v>134</v>
      </c>
      <c r="I42"/>
      <c r="J42"/>
      <c r="K42"/>
      <c r="L42"/>
      <c r="M42"/>
      <c r="N42"/>
    </row>
    <row r="43" spans="1:14" ht="21.95" customHeight="1" x14ac:dyDescent="0.25">
      <c r="A43"/>
      <c r="B43" s="74" t="s">
        <v>55</v>
      </c>
      <c r="C43" s="74" t="s">
        <v>14</v>
      </c>
      <c r="D43" s="75">
        <f>'Simples T'!G25</f>
        <v>0</v>
      </c>
      <c r="E43" s="75">
        <f>'Simples T'!H25</f>
        <v>180000</v>
      </c>
      <c r="F43" s="109">
        <f>'Simples T'!I25</f>
        <v>4.4999999999999998E-2</v>
      </c>
      <c r="G43" s="75">
        <f>'Simples T'!J25</f>
        <v>0</v>
      </c>
      <c r="H43" s="70" t="str">
        <f>B43</f>
        <v>1° Faixa</v>
      </c>
      <c r="I43"/>
      <c r="J43"/>
      <c r="K43"/>
      <c r="L43"/>
      <c r="M43"/>
      <c r="N43"/>
    </row>
    <row r="44" spans="1:14" ht="21.95" customHeight="1" x14ac:dyDescent="0.25">
      <c r="A44"/>
      <c r="B44" s="74" t="s">
        <v>56</v>
      </c>
      <c r="C44" s="74" t="s">
        <v>14</v>
      </c>
      <c r="D44" s="75">
        <f>'Simples T'!G26</f>
        <v>180000.01</v>
      </c>
      <c r="E44" s="75">
        <f>'Simples T'!H26</f>
        <v>360000</v>
      </c>
      <c r="F44" s="109">
        <f>'Simples T'!I26</f>
        <v>0.09</v>
      </c>
      <c r="G44" s="75">
        <f>'Simples T'!J26</f>
        <v>8100</v>
      </c>
      <c r="H44" s="70" t="str">
        <f t="shared" ref="H44:H48" si="3">B44</f>
        <v>2° Faixa</v>
      </c>
      <c r="I44"/>
      <c r="J44"/>
      <c r="K44"/>
      <c r="L44"/>
      <c r="M44"/>
      <c r="N44"/>
    </row>
    <row r="45" spans="1:14" ht="21.95" customHeight="1" x14ac:dyDescent="0.25">
      <c r="A45"/>
      <c r="B45" s="74" t="s">
        <v>57</v>
      </c>
      <c r="C45" s="74" t="s">
        <v>14</v>
      </c>
      <c r="D45" s="75">
        <f>'Simples T'!G27</f>
        <v>360000.01</v>
      </c>
      <c r="E45" s="75">
        <f>'Simples T'!H27</f>
        <v>720000</v>
      </c>
      <c r="F45" s="109">
        <f>'Simples T'!I27</f>
        <v>0.10199999999999999</v>
      </c>
      <c r="G45" s="75">
        <f>'Simples T'!J27</f>
        <v>12420</v>
      </c>
      <c r="H45" s="70" t="str">
        <f t="shared" si="3"/>
        <v>3° Faixa</v>
      </c>
      <c r="I45"/>
      <c r="J45"/>
      <c r="K45"/>
      <c r="L45"/>
      <c r="M45"/>
      <c r="N45"/>
    </row>
    <row r="46" spans="1:14" ht="21.95" customHeight="1" x14ac:dyDescent="0.25">
      <c r="A46"/>
      <c r="B46" s="74" t="s">
        <v>58</v>
      </c>
      <c r="C46" s="74" t="s">
        <v>14</v>
      </c>
      <c r="D46" s="75">
        <f>'Simples T'!G28</f>
        <v>720000.01</v>
      </c>
      <c r="E46" s="75">
        <f>'Simples T'!H28</f>
        <v>1800000</v>
      </c>
      <c r="F46" s="109">
        <f>'Simples T'!I28</f>
        <v>0.14000000000000001</v>
      </c>
      <c r="G46" s="75">
        <f>'Simples T'!J28</f>
        <v>39780</v>
      </c>
      <c r="H46" s="70" t="str">
        <f t="shared" si="3"/>
        <v>4° Faixa</v>
      </c>
      <c r="I46"/>
      <c r="J46"/>
      <c r="K46"/>
      <c r="L46"/>
      <c r="M46"/>
      <c r="N46"/>
    </row>
    <row r="47" spans="1:14" ht="21.95" customHeight="1" x14ac:dyDescent="0.25">
      <c r="A47"/>
      <c r="B47" s="74" t="s">
        <v>59</v>
      </c>
      <c r="C47" s="74" t="s">
        <v>14</v>
      </c>
      <c r="D47" s="75">
        <f>'Simples T'!G29</f>
        <v>1800000.01</v>
      </c>
      <c r="E47" s="75">
        <f>'Simples T'!H29</f>
        <v>3600000</v>
      </c>
      <c r="F47" s="109">
        <f>'Simples T'!I29</f>
        <v>0.22</v>
      </c>
      <c r="G47" s="75">
        <f>'Simples T'!J29</f>
        <v>183780</v>
      </c>
      <c r="H47" s="70" t="str">
        <f t="shared" si="3"/>
        <v>5° Faixa</v>
      </c>
      <c r="I47"/>
      <c r="J47"/>
      <c r="K47"/>
      <c r="L47"/>
      <c r="M47"/>
      <c r="N47"/>
    </row>
    <row r="48" spans="1:14" ht="21.95" customHeight="1" x14ac:dyDescent="0.25">
      <c r="A48"/>
      <c r="B48" s="74" t="s">
        <v>60</v>
      </c>
      <c r="C48" s="74" t="s">
        <v>14</v>
      </c>
      <c r="D48" s="75">
        <f>'Simples T'!G30</f>
        <v>3600000.01</v>
      </c>
      <c r="E48" s="75">
        <f>'Simples T'!H30</f>
        <v>4800000</v>
      </c>
      <c r="F48" s="109">
        <f>'Simples T'!I30</f>
        <v>0.33</v>
      </c>
      <c r="G48" s="75">
        <f>'Simples T'!J30</f>
        <v>828000</v>
      </c>
      <c r="H48" s="70" t="str">
        <f t="shared" si="3"/>
        <v>6° Faixa</v>
      </c>
      <c r="I48"/>
      <c r="J48"/>
      <c r="K48"/>
      <c r="L48"/>
      <c r="M48"/>
      <c r="N48"/>
    </row>
    <row r="49" spans="1:14" ht="21.95" customHeight="1" x14ac:dyDescent="0.25">
      <c r="A49"/>
      <c r="B49" s="70"/>
      <c r="C49" s="70"/>
      <c r="D49" s="76"/>
      <c r="E49" s="76"/>
      <c r="F49" s="110"/>
      <c r="G49" s="76"/>
      <c r="H49" s="70"/>
      <c r="I49"/>
      <c r="J49"/>
      <c r="K49"/>
      <c r="L49"/>
      <c r="M49"/>
      <c r="N49"/>
    </row>
    <row r="50" spans="1:14" ht="21.95" customHeight="1" x14ac:dyDescent="0.25">
      <c r="A50"/>
      <c r="B50" s="71" t="s">
        <v>63</v>
      </c>
      <c r="C50" s="70"/>
      <c r="D50" s="76"/>
      <c r="E50" s="76"/>
      <c r="F50" s="110"/>
      <c r="G50" s="76"/>
      <c r="H50" s="70"/>
      <c r="I50"/>
      <c r="J50"/>
      <c r="K50"/>
      <c r="L50"/>
      <c r="M50"/>
      <c r="N50"/>
    </row>
    <row r="51" spans="1:14" ht="21.95" customHeight="1" x14ac:dyDescent="0.25">
      <c r="A51"/>
      <c r="B51" s="70"/>
      <c r="C51" s="70"/>
      <c r="D51" s="76"/>
      <c r="E51" s="76"/>
      <c r="F51" s="110"/>
      <c r="G51" s="76"/>
      <c r="H51" s="70"/>
      <c r="I51"/>
      <c r="J51"/>
      <c r="K51"/>
      <c r="L51"/>
      <c r="M51"/>
      <c r="N51"/>
    </row>
    <row r="52" spans="1:14" ht="21.95" customHeight="1" x14ac:dyDescent="0.25">
      <c r="A52"/>
      <c r="B52" s="72" t="s">
        <v>134</v>
      </c>
      <c r="C52" s="72" t="s">
        <v>28</v>
      </c>
      <c r="D52" s="73" t="s">
        <v>32</v>
      </c>
      <c r="E52" s="73" t="s">
        <v>33</v>
      </c>
      <c r="F52" s="111" t="s">
        <v>16</v>
      </c>
      <c r="G52" s="73" t="s">
        <v>53</v>
      </c>
      <c r="H52" s="72" t="s">
        <v>134</v>
      </c>
      <c r="I52"/>
      <c r="J52"/>
      <c r="K52"/>
      <c r="L52"/>
      <c r="M52"/>
      <c r="N52"/>
    </row>
    <row r="53" spans="1:14" ht="21.95" customHeight="1" x14ac:dyDescent="0.25">
      <c r="A53"/>
      <c r="B53" s="74" t="s">
        <v>55</v>
      </c>
      <c r="C53" s="74" t="s">
        <v>14</v>
      </c>
      <c r="D53" s="75">
        <f>'Simples T'!G31</f>
        <v>0</v>
      </c>
      <c r="E53" s="75">
        <f>'Simples T'!H31</f>
        <v>180000</v>
      </c>
      <c r="F53" s="109">
        <f>'Simples T'!I31</f>
        <v>0.155</v>
      </c>
      <c r="G53" s="75">
        <f>'Simples T'!J31</f>
        <v>0</v>
      </c>
      <c r="H53" s="70" t="str">
        <f>B53</f>
        <v>1° Faixa</v>
      </c>
      <c r="I53"/>
      <c r="J53"/>
      <c r="K53"/>
      <c r="L53"/>
      <c r="M53"/>
      <c r="N53"/>
    </row>
    <row r="54" spans="1:14" ht="21.95" customHeight="1" x14ac:dyDescent="0.25">
      <c r="A54"/>
      <c r="B54" s="74" t="s">
        <v>56</v>
      </c>
      <c r="C54" s="74" t="s">
        <v>14</v>
      </c>
      <c r="D54" s="75">
        <f>'Simples T'!G32</f>
        <v>180000.01</v>
      </c>
      <c r="E54" s="75">
        <f>'Simples T'!H32</f>
        <v>360000</v>
      </c>
      <c r="F54" s="109">
        <f>'Simples T'!I32</f>
        <v>0.18</v>
      </c>
      <c r="G54" s="75">
        <f>'Simples T'!J32</f>
        <v>4500</v>
      </c>
      <c r="H54" s="70" t="str">
        <f t="shared" ref="H54:H58" si="4">B54</f>
        <v>2° Faixa</v>
      </c>
      <c r="I54"/>
      <c r="J54"/>
      <c r="K54"/>
      <c r="L54"/>
      <c r="M54"/>
      <c r="N54"/>
    </row>
    <row r="55" spans="1:14" ht="21.95" customHeight="1" x14ac:dyDescent="0.25">
      <c r="A55"/>
      <c r="B55" s="74" t="s">
        <v>57</v>
      </c>
      <c r="C55" s="74" t="s">
        <v>14</v>
      </c>
      <c r="D55" s="75">
        <f>'Simples T'!G33</f>
        <v>360000.01</v>
      </c>
      <c r="E55" s="75">
        <f>'Simples T'!H33</f>
        <v>720000</v>
      </c>
      <c r="F55" s="109">
        <f>'Simples T'!I33</f>
        <v>0.19500000000000001</v>
      </c>
      <c r="G55" s="75">
        <f>'Simples T'!J33</f>
        <v>9900</v>
      </c>
      <c r="H55" s="70" t="str">
        <f t="shared" si="4"/>
        <v>3° Faixa</v>
      </c>
      <c r="I55"/>
      <c r="J55"/>
      <c r="K55"/>
      <c r="L55"/>
      <c r="M55"/>
      <c r="N55"/>
    </row>
    <row r="56" spans="1:14" ht="21.95" customHeight="1" x14ac:dyDescent="0.25">
      <c r="A56"/>
      <c r="B56" s="74" t="s">
        <v>58</v>
      </c>
      <c r="C56" s="74" t="s">
        <v>14</v>
      </c>
      <c r="D56" s="75">
        <f>'Simples T'!G34</f>
        <v>720000.01</v>
      </c>
      <c r="E56" s="75">
        <f>'Simples T'!H34</f>
        <v>1800000</v>
      </c>
      <c r="F56" s="109">
        <f>'Simples T'!I34</f>
        <v>0.20499999999999999</v>
      </c>
      <c r="G56" s="75">
        <f>'Simples T'!J34</f>
        <v>17100</v>
      </c>
      <c r="H56" s="70" t="str">
        <f t="shared" si="4"/>
        <v>4° Faixa</v>
      </c>
      <c r="I56"/>
      <c r="J56"/>
      <c r="K56"/>
      <c r="L56"/>
      <c r="M56"/>
      <c r="N56"/>
    </row>
    <row r="57" spans="1:14" ht="21.95" customHeight="1" x14ac:dyDescent="0.25">
      <c r="A57"/>
      <c r="B57" s="74" t="s">
        <v>59</v>
      </c>
      <c r="C57" s="74" t="s">
        <v>14</v>
      </c>
      <c r="D57" s="75">
        <f>'Simples T'!G35</f>
        <v>1800000.01</v>
      </c>
      <c r="E57" s="75">
        <f>'Simples T'!H35</f>
        <v>3600000</v>
      </c>
      <c r="F57" s="109">
        <f>'Simples T'!I35</f>
        <v>0.23</v>
      </c>
      <c r="G57" s="75">
        <f>'Simples T'!J35</f>
        <v>62100</v>
      </c>
      <c r="H57" s="70" t="str">
        <f t="shared" si="4"/>
        <v>5° Faixa</v>
      </c>
      <c r="I57"/>
      <c r="J57"/>
      <c r="K57"/>
      <c r="L57"/>
      <c r="M57"/>
      <c r="N57"/>
    </row>
    <row r="58" spans="1:14" ht="21.95" customHeight="1" x14ac:dyDescent="0.25">
      <c r="A58"/>
      <c r="B58" s="74" t="s">
        <v>60</v>
      </c>
      <c r="C58" s="74" t="s">
        <v>14</v>
      </c>
      <c r="D58" s="75">
        <f>'Simples T'!G36</f>
        <v>3600000.01</v>
      </c>
      <c r="E58" s="75">
        <f>'Simples T'!H36</f>
        <v>4800000</v>
      </c>
      <c r="F58" s="109">
        <f>'Simples T'!I36</f>
        <v>0.30499999999999999</v>
      </c>
      <c r="G58" s="75">
        <f>'Simples T'!J36</f>
        <v>540000</v>
      </c>
      <c r="H58" s="70" t="str">
        <f t="shared" si="4"/>
        <v>6° Faixa</v>
      </c>
      <c r="I58"/>
      <c r="J58"/>
      <c r="K58"/>
      <c r="L58"/>
      <c r="M58"/>
      <c r="N58"/>
    </row>
    <row r="59" spans="1:14" ht="21.95" customHeight="1" thickBot="1" x14ac:dyDescent="0.3">
      <c r="A59"/>
      <c r="B59"/>
      <c r="C59"/>
      <c r="D59"/>
      <c r="E59"/>
      <c r="F59"/>
      <c r="G59"/>
      <c r="H59"/>
      <c r="I59"/>
      <c r="J59"/>
      <c r="K59"/>
      <c r="L59"/>
      <c r="M59"/>
      <c r="N59"/>
    </row>
    <row r="60" spans="1:14" ht="21.95" customHeight="1" x14ac:dyDescent="0.25">
      <c r="A60"/>
      <c r="B60" s="77" t="s">
        <v>64</v>
      </c>
      <c r="C60" s="78" t="s">
        <v>65</v>
      </c>
      <c r="D60" s="78" t="s">
        <v>66</v>
      </c>
      <c r="E60" s="78" t="s">
        <v>67</v>
      </c>
      <c r="F60" s="78" t="s">
        <v>68</v>
      </c>
      <c r="G60" s="78" t="s">
        <v>69</v>
      </c>
      <c r="H60" s="78" t="s">
        <v>70</v>
      </c>
      <c r="I60" s="78" t="s">
        <v>71</v>
      </c>
      <c r="J60" s="78" t="s">
        <v>72</v>
      </c>
      <c r="K60" s="78" t="s">
        <v>73</v>
      </c>
      <c r="L60" s="78" t="s">
        <v>74</v>
      </c>
      <c r="M60" s="78" t="s">
        <v>75</v>
      </c>
      <c r="N60" s="78" t="s">
        <v>76</v>
      </c>
    </row>
    <row r="61" spans="1:14" ht="21.95" customHeight="1" x14ac:dyDescent="0.25">
      <c r="A61"/>
      <c r="B61" s="39" t="s">
        <v>50</v>
      </c>
      <c r="C61" s="79">
        <f>IF('Simples (4)'!D8="",0,'Simples (4)'!D8)</f>
        <v>0</v>
      </c>
      <c r="D61" s="79">
        <f>IF('Simples (4)'!E8="",0,'Simples (4)'!E8)</f>
        <v>0</v>
      </c>
      <c r="E61" s="79">
        <f>IF('Simples (4)'!F8="",0,'Simples (4)'!F8)</f>
        <v>0</v>
      </c>
      <c r="F61" s="79">
        <f>IF('Simples (4)'!G8="",0,'Simples (4)'!G8)</f>
        <v>0</v>
      </c>
      <c r="G61" s="79">
        <f>IF('Simples (4)'!H8="",0,'Simples (4)'!H8)</f>
        <v>0</v>
      </c>
      <c r="H61" s="79">
        <f>IF('Simples (4)'!I8="",0,'Simples (4)'!I8)</f>
        <v>0</v>
      </c>
      <c r="I61" s="79">
        <f>IF('Simples (4)'!J8="",0,'Simples (4)'!J8)</f>
        <v>0</v>
      </c>
      <c r="J61" s="79">
        <f>IF('Simples (4)'!K8="",0,'Simples (4)'!K8)</f>
        <v>0</v>
      </c>
      <c r="K61" s="79">
        <f>IF('Simples (4)'!L8="",0,'Simples (4)'!L8)</f>
        <v>0</v>
      </c>
      <c r="L61" s="79">
        <f>IF('Simples (4)'!M8="",0,'Simples (4)'!M8)</f>
        <v>0</v>
      </c>
      <c r="M61" s="79">
        <f>IF('Simples (4)'!N8="",0,'Simples (4)'!N8)</f>
        <v>0</v>
      </c>
      <c r="N61" s="79">
        <f>IF('Simples (4)'!O8="",0,'Simples (4)'!O8)</f>
        <v>0</v>
      </c>
    </row>
    <row r="62" spans="1:14" ht="21.95" customHeight="1" x14ac:dyDescent="0.25">
      <c r="A62"/>
      <c r="B62" s="80" t="s">
        <v>48</v>
      </c>
      <c r="C62" s="79">
        <f>IF('Simples (4)'!D7="",0,'Simples (4)'!D7)</f>
        <v>0</v>
      </c>
      <c r="D62" s="79">
        <f>IF('Simples (4)'!E7="",0,'Simples (4)'!E7)</f>
        <v>0</v>
      </c>
      <c r="E62" s="79">
        <f>IF('Simples (4)'!F7="",0,'Simples (4)'!F7)</f>
        <v>0</v>
      </c>
      <c r="F62" s="79">
        <f>IF('Simples (4)'!G7="",0,'Simples (4)'!G7)</f>
        <v>0</v>
      </c>
      <c r="G62" s="79">
        <f>IF('Simples (4)'!H7="",0,'Simples (4)'!H7)</f>
        <v>0</v>
      </c>
      <c r="H62" s="79">
        <f>IF('Simples (4)'!I7="",0,'Simples (4)'!I7)</f>
        <v>0</v>
      </c>
      <c r="I62" s="79">
        <f>IF('Simples (4)'!J7="",0,'Simples (4)'!J7)</f>
        <v>0</v>
      </c>
      <c r="J62" s="79">
        <f>IF('Simples (4)'!K7="",0,'Simples (4)'!K7)</f>
        <v>0</v>
      </c>
      <c r="K62" s="79">
        <f>IF('Simples (4)'!L7="",0,'Simples (4)'!L7)</f>
        <v>0</v>
      </c>
      <c r="L62" s="79">
        <f>IF('Simples (4)'!M7="",0,'Simples (4)'!M7)</f>
        <v>0</v>
      </c>
      <c r="M62" s="79">
        <f>IF('Simples (4)'!N7="",0,'Simples (4)'!N7)</f>
        <v>0</v>
      </c>
      <c r="N62" s="79">
        <f>IF('Simples (4)'!O7="",0,'Simples (4)'!O7)</f>
        <v>0</v>
      </c>
    </row>
    <row r="63" spans="1:14" ht="21.95" customHeight="1" x14ac:dyDescent="0.25">
      <c r="A63"/>
      <c r="B63" s="80" t="s">
        <v>61</v>
      </c>
      <c r="C63" s="79">
        <f>IF('Simples (4)'!D9="",0,'Simples (4)'!D9)</f>
        <v>0</v>
      </c>
      <c r="D63" s="79">
        <f>IF('Simples (4)'!E9="",0,'Simples (4)'!E9)</f>
        <v>0</v>
      </c>
      <c r="E63" s="79">
        <f>IF('Simples (4)'!F9="",0,'Simples (4)'!F9)</f>
        <v>0</v>
      </c>
      <c r="F63" s="79">
        <f>IF('Simples (4)'!G9="",0,'Simples (4)'!G9)</f>
        <v>0</v>
      </c>
      <c r="G63" s="79">
        <f>IF('Simples (4)'!H9="",0,'Simples (4)'!H9)</f>
        <v>0</v>
      </c>
      <c r="H63" s="79">
        <f>IF('Simples (4)'!I9="",0,'Simples (4)'!I9)</f>
        <v>0</v>
      </c>
      <c r="I63" s="79">
        <f>IF('Simples (4)'!J9="",0,'Simples (4)'!J9)</f>
        <v>0</v>
      </c>
      <c r="J63" s="79">
        <f>IF('Simples (4)'!K9="",0,'Simples (4)'!K9)</f>
        <v>0</v>
      </c>
      <c r="K63" s="79">
        <f>IF('Simples (4)'!L9="",0,'Simples (4)'!L9)</f>
        <v>0</v>
      </c>
      <c r="L63" s="79">
        <f>IF('Simples (4)'!M9="",0,'Simples (4)'!M9)</f>
        <v>0</v>
      </c>
      <c r="M63" s="79">
        <f>IF('Simples (4)'!N9="",0,'Simples (4)'!N9)</f>
        <v>0</v>
      </c>
      <c r="N63" s="79">
        <f>IF('Simples (4)'!O9="",0,'Simples (4)'!O9)</f>
        <v>0</v>
      </c>
    </row>
    <row r="64" spans="1:14" ht="21.95" customHeight="1" x14ac:dyDescent="0.25">
      <c r="A64"/>
      <c r="B64" s="80" t="s">
        <v>62</v>
      </c>
      <c r="C64" s="79">
        <f>IF('Simples (4)'!D10="",0,'Simples (4)'!D10)</f>
        <v>0</v>
      </c>
      <c r="D64" s="79">
        <f>IF('Simples (4)'!E10="",0,'Simples (4)'!E10)</f>
        <v>0</v>
      </c>
      <c r="E64" s="79">
        <f>IF('Simples (4)'!F10="",0,'Simples (4)'!F10)</f>
        <v>0</v>
      </c>
      <c r="F64" s="79">
        <f>IF('Simples (4)'!G10="",0,'Simples (4)'!G10)</f>
        <v>0</v>
      </c>
      <c r="G64" s="79">
        <f>IF('Simples (4)'!H10="",0,'Simples (4)'!H10)</f>
        <v>0</v>
      </c>
      <c r="H64" s="79">
        <f>IF('Simples (4)'!I10="",0,'Simples (4)'!I10)</f>
        <v>0</v>
      </c>
      <c r="I64" s="79">
        <f>IF('Simples (4)'!J10="",0,'Simples (4)'!J10)</f>
        <v>0</v>
      </c>
      <c r="J64" s="79">
        <f>IF('Simples (4)'!K10="",0,'Simples (4)'!K10)</f>
        <v>0</v>
      </c>
      <c r="K64" s="79">
        <f>IF('Simples (4)'!L10="",0,'Simples (4)'!L10)</f>
        <v>0</v>
      </c>
      <c r="L64" s="79">
        <f>IF('Simples (4)'!M10="",0,'Simples (4)'!M10)</f>
        <v>0</v>
      </c>
      <c r="M64" s="79">
        <f>IF('Simples (4)'!N10="",0,'Simples (4)'!N10)</f>
        <v>0</v>
      </c>
      <c r="N64" s="79">
        <f>IF('Simples (4)'!O10="",0,'Simples (4)'!O10)</f>
        <v>0</v>
      </c>
    </row>
    <row r="65" spans="1:14" ht="21.95" customHeight="1" x14ac:dyDescent="0.25">
      <c r="A65"/>
      <c r="B65" s="80" t="s">
        <v>63</v>
      </c>
      <c r="C65" s="79">
        <f>IF('Simples (4)'!D11="",0,'Simples (4)'!D11)</f>
        <v>0</v>
      </c>
      <c r="D65" s="79">
        <f>IF('Simples (4)'!E11="",0,'Simples (4)'!E11)</f>
        <v>0</v>
      </c>
      <c r="E65" s="79">
        <f>IF('Simples (4)'!F11="",0,'Simples (4)'!F11)</f>
        <v>0</v>
      </c>
      <c r="F65" s="79">
        <f>IF('Simples (4)'!G11="",0,'Simples (4)'!G11)</f>
        <v>0</v>
      </c>
      <c r="G65" s="79">
        <f>IF('Simples (4)'!H11="",0,'Simples (4)'!H11)</f>
        <v>0</v>
      </c>
      <c r="H65" s="79">
        <f>IF('Simples (4)'!I11="",0,'Simples (4)'!I11)</f>
        <v>0</v>
      </c>
      <c r="I65" s="79">
        <f>IF('Simples (4)'!J11="",0,'Simples (4)'!J11)</f>
        <v>0</v>
      </c>
      <c r="J65" s="79">
        <f>IF('Simples (4)'!K11="",0,'Simples (4)'!K11)</f>
        <v>0</v>
      </c>
      <c r="K65" s="79">
        <f>IF('Simples (4)'!L11="",0,'Simples (4)'!L11)</f>
        <v>0</v>
      </c>
      <c r="L65" s="79">
        <f>IF('Simples (4)'!M11="",0,'Simples (4)'!M11)</f>
        <v>0</v>
      </c>
      <c r="M65" s="79">
        <f>IF('Simples (4)'!N11="",0,'Simples (4)'!N11)</f>
        <v>0</v>
      </c>
      <c r="N65" s="79">
        <f>IF('Simples (4)'!O11="",0,'Simples (4)'!O11)</f>
        <v>0</v>
      </c>
    </row>
    <row r="66" spans="1:14" ht="21.95" customHeight="1" x14ac:dyDescent="0.25">
      <c r="A66"/>
      <c r="B66"/>
      <c r="C66"/>
      <c r="D66"/>
      <c r="E66"/>
      <c r="F66"/>
      <c r="G66"/>
      <c r="H66"/>
      <c r="I66"/>
      <c r="J66"/>
      <c r="K66"/>
      <c r="L66"/>
      <c r="M66"/>
      <c r="N66"/>
    </row>
    <row r="67" spans="1:14" ht="21.95" customHeight="1" thickBot="1" x14ac:dyDescent="0.3">
      <c r="A67"/>
      <c r="B67"/>
      <c r="C67"/>
      <c r="D67"/>
      <c r="E67"/>
      <c r="F67"/>
      <c r="G67"/>
      <c r="H67"/>
      <c r="I67"/>
      <c r="J67"/>
      <c r="K67"/>
      <c r="L67"/>
      <c r="M67"/>
      <c r="N67"/>
    </row>
    <row r="68" spans="1:14" ht="21.95" customHeight="1" x14ac:dyDescent="0.25">
      <c r="A68"/>
      <c r="B68" s="77" t="s">
        <v>64</v>
      </c>
      <c r="C68" s="78" t="s">
        <v>65</v>
      </c>
      <c r="D68" s="78" t="s">
        <v>66</v>
      </c>
      <c r="E68" s="78" t="s">
        <v>67</v>
      </c>
      <c r="F68" s="78" t="s">
        <v>68</v>
      </c>
      <c r="G68" s="78" t="s">
        <v>69</v>
      </c>
      <c r="H68" s="78" t="s">
        <v>70</v>
      </c>
      <c r="I68" s="78" t="s">
        <v>71</v>
      </c>
      <c r="J68" s="78" t="s">
        <v>72</v>
      </c>
      <c r="K68" s="78" t="s">
        <v>73</v>
      </c>
      <c r="L68" s="78" t="s">
        <v>74</v>
      </c>
      <c r="M68" s="78" t="s">
        <v>75</v>
      </c>
      <c r="N68" s="78" t="s">
        <v>76</v>
      </c>
    </row>
    <row r="69" spans="1:14" ht="21.95" customHeight="1" x14ac:dyDescent="0.25">
      <c r="A69"/>
      <c r="B69" s="39" t="s">
        <v>84</v>
      </c>
      <c r="C69" s="113">
        <f>IF(Simples!D17="",0,Simples!D17)</f>
        <v>1200000</v>
      </c>
      <c r="D69" s="113">
        <f>IF(Simples!E17="",0,Simples!E17)</f>
        <v>1200000</v>
      </c>
      <c r="E69" s="113">
        <f>IF(Simples!F17="",0,Simples!F17)</f>
        <v>1200000</v>
      </c>
      <c r="F69" s="113">
        <f>IF(Simples!G17="",0,Simples!G17)</f>
        <v>1200000</v>
      </c>
      <c r="G69" s="113">
        <f>IF(Simples!H17="",0,Simples!H17)</f>
        <v>1200000</v>
      </c>
      <c r="H69" s="113">
        <f>IF(Simples!I17="",0,Simples!I17)</f>
        <v>1200000</v>
      </c>
      <c r="I69" s="113">
        <f>IF(Simples!J17="",0,Simples!J17)</f>
        <v>1200000</v>
      </c>
      <c r="J69" s="113">
        <f>IF(Simples!K17="",0,Simples!K17)</f>
        <v>1200000</v>
      </c>
      <c r="K69" s="113">
        <f>IF(Simples!L17="",0,Simples!L17)</f>
        <v>1200000</v>
      </c>
      <c r="L69" s="113">
        <f>IF(Simples!M17="",0,Simples!M17)</f>
        <v>1200000</v>
      </c>
      <c r="M69" s="113">
        <f>IF(Simples!N17="",0,Simples!N17)</f>
        <v>1200000</v>
      </c>
      <c r="N69" s="113">
        <f>IF(Simples!O17="",0,Simples!O17)</f>
        <v>1200000</v>
      </c>
    </row>
    <row r="70" spans="1:14" ht="21.95" customHeight="1" x14ac:dyDescent="0.25">
      <c r="A70"/>
      <c r="B70"/>
      <c r="C70"/>
      <c r="D70"/>
      <c r="E70"/>
      <c r="F70"/>
      <c r="G70"/>
      <c r="H70"/>
      <c r="I70"/>
      <c r="J70"/>
      <c r="K70"/>
      <c r="L70"/>
      <c r="M70"/>
      <c r="N70"/>
    </row>
    <row r="71" spans="1:14" ht="21.95" customHeight="1" x14ac:dyDescent="0.25">
      <c r="A71"/>
      <c r="B71"/>
      <c r="C71"/>
      <c r="D71"/>
      <c r="E71"/>
      <c r="F71"/>
      <c r="G71"/>
      <c r="H71"/>
      <c r="I71"/>
      <c r="J71"/>
      <c r="K71"/>
      <c r="L71"/>
      <c r="M71"/>
      <c r="N71"/>
    </row>
    <row r="72" spans="1:14" ht="21.95" customHeight="1" x14ac:dyDescent="0.25">
      <c r="A72"/>
      <c r="B72"/>
      <c r="C72"/>
      <c r="D72"/>
      <c r="E72"/>
      <c r="F72"/>
      <c r="G72"/>
      <c r="H72"/>
      <c r="I72"/>
      <c r="J72"/>
      <c r="K72"/>
      <c r="L72"/>
      <c r="M72"/>
      <c r="N72"/>
    </row>
    <row r="73" spans="1:14" ht="21.95" customHeight="1" x14ac:dyDescent="0.25">
      <c r="A73"/>
      <c r="B73"/>
      <c r="C73"/>
      <c r="D73"/>
      <c r="E73"/>
      <c r="F73"/>
      <c r="G73"/>
      <c r="H73"/>
      <c r="I73"/>
      <c r="J73"/>
      <c r="K73"/>
      <c r="L73"/>
      <c r="M73"/>
      <c r="N73"/>
    </row>
    <row r="74" spans="1:14" ht="21.95" customHeight="1" thickBot="1" x14ac:dyDescent="0.3">
      <c r="A74"/>
      <c r="B74"/>
      <c r="C74"/>
      <c r="D74"/>
      <c r="E74"/>
      <c r="F74"/>
      <c r="G74"/>
      <c r="H74"/>
      <c r="I74"/>
      <c r="J74"/>
      <c r="K74"/>
      <c r="L74"/>
      <c r="M74"/>
      <c r="N74"/>
    </row>
    <row r="75" spans="1:14" ht="21.95" customHeight="1" x14ac:dyDescent="0.25">
      <c r="A75"/>
      <c r="B75" s="77" t="s">
        <v>135</v>
      </c>
      <c r="C75" s="78" t="s">
        <v>65</v>
      </c>
      <c r="D75" s="78" t="s">
        <v>66</v>
      </c>
      <c r="E75" s="78" t="s">
        <v>67</v>
      </c>
      <c r="F75" s="78" t="s">
        <v>68</v>
      </c>
      <c r="G75" s="78" t="s">
        <v>69</v>
      </c>
      <c r="H75" s="78" t="s">
        <v>70</v>
      </c>
      <c r="I75" s="78" t="s">
        <v>71</v>
      </c>
      <c r="J75" s="78" t="s">
        <v>72</v>
      </c>
      <c r="K75" s="78" t="s">
        <v>73</v>
      </c>
      <c r="L75" s="78" t="s">
        <v>74</v>
      </c>
      <c r="M75" s="78" t="s">
        <v>75</v>
      </c>
      <c r="N75" s="78" t="s">
        <v>76</v>
      </c>
    </row>
    <row r="76" spans="1:14" ht="21.95" customHeight="1" x14ac:dyDescent="0.25">
      <c r="A76"/>
      <c r="B76" s="39" t="s">
        <v>136</v>
      </c>
      <c r="C76" s="81">
        <f>C61</f>
        <v>0</v>
      </c>
      <c r="D76" s="81">
        <f>D61</f>
        <v>0</v>
      </c>
      <c r="E76" s="81">
        <f t="shared" ref="E76:N76" si="5">E61</f>
        <v>0</v>
      </c>
      <c r="F76" s="81">
        <f t="shared" si="5"/>
        <v>0</v>
      </c>
      <c r="G76" s="81">
        <f t="shared" si="5"/>
        <v>0</v>
      </c>
      <c r="H76" s="81">
        <f t="shared" si="5"/>
        <v>0</v>
      </c>
      <c r="I76" s="81">
        <f t="shared" si="5"/>
        <v>0</v>
      </c>
      <c r="J76" s="81">
        <f t="shared" si="5"/>
        <v>0</v>
      </c>
      <c r="K76" s="81">
        <f t="shared" si="5"/>
        <v>0</v>
      </c>
      <c r="L76" s="81">
        <f t="shared" si="5"/>
        <v>0</v>
      </c>
      <c r="M76" s="81">
        <f t="shared" si="5"/>
        <v>0</v>
      </c>
      <c r="N76" s="81">
        <f t="shared" si="5"/>
        <v>0</v>
      </c>
    </row>
    <row r="77" spans="1:14" ht="21.95" customHeight="1" x14ac:dyDescent="0.25">
      <c r="A77"/>
      <c r="B77" s="80" t="s">
        <v>137</v>
      </c>
      <c r="C77" s="82">
        <f>IF(C76=0,0,IF(C69=0,0,IF(C69&lt;=$E$13,$F$13,IF(C69&lt;=$E$14,$F$14,IF(C69&lt;=$E$15,$F$15,IF(C69&lt;=$E$16,$F$16,IF(C69&lt;=$E$17,$F$17,IF(C69&gt;$E$17,$F$18))))))))</f>
        <v>0</v>
      </c>
      <c r="D77" s="82">
        <f>IF(D76=0,0,IF(D69=0,0,IF(D69&lt;=$E$13,$F$13,IF(D69&lt;=$E$14,$F$14,IF(D69&lt;=$E$15,$F$15,IF(D69&lt;=$E$16,$F$16,IF(D69&lt;=$E$17,$F$17,IF(D69&gt;$E$17,$F$18))))))))</f>
        <v>0</v>
      </c>
      <c r="E77" s="82">
        <f t="shared" ref="E77:N77" si="6">IF(E76=0,0,IF(E69=0,0,IF(E69&lt;=$E$13,$F$13,IF(E69&lt;=$E$14,$F$14,IF(E69&lt;=$E$15,$F$15,IF(E69&lt;=$E$16,$F$16,IF(E69&lt;=$E$17,$F$17,IF(E69&gt;$E$17,$F$18))))))))</f>
        <v>0</v>
      </c>
      <c r="F77" s="82">
        <f t="shared" si="6"/>
        <v>0</v>
      </c>
      <c r="G77" s="82">
        <f t="shared" si="6"/>
        <v>0</v>
      </c>
      <c r="H77" s="82">
        <f t="shared" si="6"/>
        <v>0</v>
      </c>
      <c r="I77" s="82">
        <f t="shared" si="6"/>
        <v>0</v>
      </c>
      <c r="J77" s="82">
        <f t="shared" si="6"/>
        <v>0</v>
      </c>
      <c r="K77" s="82">
        <f t="shared" si="6"/>
        <v>0</v>
      </c>
      <c r="L77" s="82">
        <f t="shared" si="6"/>
        <v>0</v>
      </c>
      <c r="M77" s="82">
        <f t="shared" si="6"/>
        <v>0</v>
      </c>
      <c r="N77" s="82">
        <f t="shared" si="6"/>
        <v>0</v>
      </c>
    </row>
    <row r="78" spans="1:14" ht="21.95" customHeight="1" x14ac:dyDescent="0.25">
      <c r="A78"/>
      <c r="B78" s="80" t="s">
        <v>138</v>
      </c>
      <c r="C78" s="81">
        <f>IF(C69=0,0,IF(C69&lt;=$E$13,$G$13,IF(C69&lt;=$E$14,$G$14,IF(C69&lt;=$E$15,$G$15,IF(C69&lt;=$E$16,$G$16,IF(C69&lt;=$E$17,$G$17,IF(C69&gt;$E$17,$G$18)))))))</f>
        <v>22500</v>
      </c>
      <c r="D78" s="81">
        <f t="shared" ref="D78:N78" si="7">IF(D69=0,0,IF(D69&lt;=$E$13,$G$13,IF(D69&lt;=$E$14,$G$14,IF(D69&lt;=$E$15,$G$15,IF(D69&lt;=$E$16,$G$16,IF(D69&lt;=$E$17,$G$17,IF(D69&gt;$E$17,$G$18)))))))</f>
        <v>22500</v>
      </c>
      <c r="E78" s="81">
        <f t="shared" si="7"/>
        <v>22500</v>
      </c>
      <c r="F78" s="81">
        <f t="shared" si="7"/>
        <v>22500</v>
      </c>
      <c r="G78" s="81">
        <f t="shared" si="7"/>
        <v>22500</v>
      </c>
      <c r="H78" s="81">
        <f t="shared" si="7"/>
        <v>22500</v>
      </c>
      <c r="I78" s="81">
        <f t="shared" si="7"/>
        <v>22500</v>
      </c>
      <c r="J78" s="81">
        <f t="shared" si="7"/>
        <v>22500</v>
      </c>
      <c r="K78" s="81">
        <f t="shared" si="7"/>
        <v>22500</v>
      </c>
      <c r="L78" s="81">
        <f t="shared" si="7"/>
        <v>22500</v>
      </c>
      <c r="M78" s="81">
        <f t="shared" si="7"/>
        <v>22500</v>
      </c>
      <c r="N78" s="81">
        <f t="shared" si="7"/>
        <v>22500</v>
      </c>
    </row>
    <row r="79" spans="1:14" ht="21.95" customHeight="1" x14ac:dyDescent="0.25">
      <c r="A79"/>
      <c r="B79" s="83" t="s">
        <v>139</v>
      </c>
      <c r="C79" s="84">
        <f>IFERROR(C81/C69,0)</f>
        <v>-1.8749999999999999E-2</v>
      </c>
      <c r="D79" s="84">
        <f t="shared" ref="D79:N79" si="8">IFERROR(D81/D69,0)</f>
        <v>-1.8749999999999999E-2</v>
      </c>
      <c r="E79" s="84">
        <f t="shared" si="8"/>
        <v>-1.8749999999999999E-2</v>
      </c>
      <c r="F79" s="84">
        <f t="shared" si="8"/>
        <v>-1.8749999999999999E-2</v>
      </c>
      <c r="G79" s="84">
        <f t="shared" si="8"/>
        <v>-1.8749999999999999E-2</v>
      </c>
      <c r="H79" s="84">
        <f t="shared" si="8"/>
        <v>-1.8749999999999999E-2</v>
      </c>
      <c r="I79" s="84">
        <f t="shared" si="8"/>
        <v>-1.8749999999999999E-2</v>
      </c>
      <c r="J79" s="84">
        <f t="shared" si="8"/>
        <v>-1.8749999999999999E-2</v>
      </c>
      <c r="K79" s="84">
        <f t="shared" si="8"/>
        <v>-1.8749999999999999E-2</v>
      </c>
      <c r="L79" s="84">
        <f t="shared" si="8"/>
        <v>-1.8749999999999999E-2</v>
      </c>
      <c r="M79" s="84">
        <f t="shared" si="8"/>
        <v>-1.8749999999999999E-2</v>
      </c>
      <c r="N79" s="84">
        <f t="shared" si="8"/>
        <v>-1.8749999999999999E-2</v>
      </c>
    </row>
    <row r="80" spans="1:14" ht="21.95" customHeight="1" x14ac:dyDescent="0.25">
      <c r="A80"/>
      <c r="B80" s="85" t="s">
        <v>140</v>
      </c>
      <c r="C80" s="86">
        <f>IFERROR(C76*C79,0)</f>
        <v>0</v>
      </c>
      <c r="D80" s="86">
        <f>IFERROR(D76*D79,0)</f>
        <v>0</v>
      </c>
      <c r="E80" s="86">
        <f t="shared" ref="E80:N80" si="9">IFERROR(E76*E79,0)</f>
        <v>0</v>
      </c>
      <c r="F80" s="86">
        <f t="shared" si="9"/>
        <v>0</v>
      </c>
      <c r="G80" s="86">
        <f t="shared" si="9"/>
        <v>0</v>
      </c>
      <c r="H80" s="86">
        <f t="shared" si="9"/>
        <v>0</v>
      </c>
      <c r="I80" s="86">
        <f t="shared" si="9"/>
        <v>0</v>
      </c>
      <c r="J80" s="86">
        <f t="shared" si="9"/>
        <v>0</v>
      </c>
      <c r="K80" s="86">
        <f t="shared" si="9"/>
        <v>0</v>
      </c>
      <c r="L80" s="86">
        <f t="shared" si="9"/>
        <v>0</v>
      </c>
      <c r="M80" s="86">
        <f t="shared" si="9"/>
        <v>0</v>
      </c>
      <c r="N80" s="86">
        <f t="shared" si="9"/>
        <v>0</v>
      </c>
    </row>
    <row r="81" spans="1:14" ht="21.95" customHeight="1" thickBot="1" x14ac:dyDescent="0.3">
      <c r="A81"/>
      <c r="B81" s="87" t="s">
        <v>141</v>
      </c>
      <c r="C81" s="88">
        <f>(C69*C77)-C78</f>
        <v>-22500</v>
      </c>
      <c r="D81" s="88">
        <f>(D69*D77)-D78</f>
        <v>-22500</v>
      </c>
      <c r="E81" s="88">
        <f t="shared" ref="E81:N81" si="10">(E69*E77)-E78</f>
        <v>-22500</v>
      </c>
      <c r="F81" s="88">
        <f t="shared" si="10"/>
        <v>-22500</v>
      </c>
      <c r="G81" s="88">
        <f t="shared" si="10"/>
        <v>-22500</v>
      </c>
      <c r="H81" s="88">
        <f t="shared" si="10"/>
        <v>-22500</v>
      </c>
      <c r="I81" s="88">
        <f t="shared" si="10"/>
        <v>-22500</v>
      </c>
      <c r="J81" s="88">
        <f t="shared" si="10"/>
        <v>-22500</v>
      </c>
      <c r="K81" s="88">
        <f t="shared" si="10"/>
        <v>-22500</v>
      </c>
      <c r="L81" s="88">
        <f t="shared" si="10"/>
        <v>-22500</v>
      </c>
      <c r="M81" s="88">
        <f t="shared" si="10"/>
        <v>-22500</v>
      </c>
      <c r="N81" s="88">
        <f t="shared" si="10"/>
        <v>-22500</v>
      </c>
    </row>
    <row r="82" spans="1:14" ht="21.95" customHeight="1" x14ac:dyDescent="0.25">
      <c r="A82"/>
      <c r="B82" s="77" t="s">
        <v>135</v>
      </c>
      <c r="C82" s="78" t="s">
        <v>65</v>
      </c>
      <c r="D82" s="78" t="s">
        <v>66</v>
      </c>
      <c r="E82" s="78" t="s">
        <v>67</v>
      </c>
      <c r="F82" s="78" t="s">
        <v>68</v>
      </c>
      <c r="G82" s="78" t="s">
        <v>69</v>
      </c>
      <c r="H82" s="78" t="s">
        <v>70</v>
      </c>
      <c r="I82" s="78" t="s">
        <v>71</v>
      </c>
      <c r="J82" s="78" t="s">
        <v>72</v>
      </c>
      <c r="K82" s="78" t="s">
        <v>73</v>
      </c>
      <c r="L82" s="78" t="s">
        <v>74</v>
      </c>
      <c r="M82" s="78" t="s">
        <v>75</v>
      </c>
      <c r="N82" s="78" t="s">
        <v>76</v>
      </c>
    </row>
    <row r="83" spans="1:14" ht="21.95" customHeight="1" x14ac:dyDescent="0.25">
      <c r="A83"/>
      <c r="B83" s="39" t="s">
        <v>142</v>
      </c>
      <c r="C83" s="81">
        <f>C62</f>
        <v>0</v>
      </c>
      <c r="D83" s="81">
        <f t="shared" ref="D83:N83" si="11">D62</f>
        <v>0</v>
      </c>
      <c r="E83" s="81">
        <f t="shared" si="11"/>
        <v>0</v>
      </c>
      <c r="F83" s="81">
        <f t="shared" si="11"/>
        <v>0</v>
      </c>
      <c r="G83" s="81">
        <f t="shared" si="11"/>
        <v>0</v>
      </c>
      <c r="H83" s="81">
        <f t="shared" si="11"/>
        <v>0</v>
      </c>
      <c r="I83" s="81">
        <f t="shared" si="11"/>
        <v>0</v>
      </c>
      <c r="J83" s="81">
        <f t="shared" si="11"/>
        <v>0</v>
      </c>
      <c r="K83" s="81">
        <f t="shared" si="11"/>
        <v>0</v>
      </c>
      <c r="L83" s="81">
        <f t="shared" si="11"/>
        <v>0</v>
      </c>
      <c r="M83" s="81">
        <f t="shared" si="11"/>
        <v>0</v>
      </c>
      <c r="N83" s="81">
        <f t="shared" si="11"/>
        <v>0</v>
      </c>
    </row>
    <row r="84" spans="1:14" ht="21.95" customHeight="1" x14ac:dyDescent="0.25">
      <c r="A84"/>
      <c r="B84" s="80" t="s">
        <v>137</v>
      </c>
      <c r="C84" s="82">
        <f>IF(C83=0,0,IF(C69=0,0,IF(C69&lt;=$E$23,$F$23,IF(C69&lt;=$E$24,$F$24,IF(C69&lt;=$E$25,$F$25,IF(C69&lt;=$E$26,$F$26,IF(C69&lt;=$E$27,$F$27,IF(C69&gt;$E$27,$F$28))))))))</f>
        <v>0</v>
      </c>
      <c r="D84" s="82">
        <f t="shared" ref="D84:N84" si="12">IF(D83=0,0,IF(D69=0,0,IF(D69&lt;=$E$23,$F$23,IF(D69&lt;=$E$24,$F$24,IF(D69&lt;=$E$25,$F$25,IF(D69&lt;=$E$26,$F$26,IF(D69&lt;=$E$27,$F$27,IF(D69&gt;$E$27,$F$28))))))))</f>
        <v>0</v>
      </c>
      <c r="E84" s="82">
        <f t="shared" si="12"/>
        <v>0</v>
      </c>
      <c r="F84" s="82">
        <f t="shared" si="12"/>
        <v>0</v>
      </c>
      <c r="G84" s="82">
        <f t="shared" si="12"/>
        <v>0</v>
      </c>
      <c r="H84" s="82">
        <f t="shared" si="12"/>
        <v>0</v>
      </c>
      <c r="I84" s="82">
        <f t="shared" si="12"/>
        <v>0</v>
      </c>
      <c r="J84" s="82">
        <f t="shared" si="12"/>
        <v>0</v>
      </c>
      <c r="K84" s="82">
        <f t="shared" si="12"/>
        <v>0</v>
      </c>
      <c r="L84" s="82">
        <f t="shared" si="12"/>
        <v>0</v>
      </c>
      <c r="M84" s="82">
        <f t="shared" si="12"/>
        <v>0</v>
      </c>
      <c r="N84" s="82">
        <f t="shared" si="12"/>
        <v>0</v>
      </c>
    </row>
    <row r="85" spans="1:14" ht="21.95" customHeight="1" x14ac:dyDescent="0.25">
      <c r="A85"/>
      <c r="B85" s="80" t="s">
        <v>138</v>
      </c>
      <c r="C85" s="81">
        <f>IF(C69=0,0,IF(C69&lt;=$E$23,$G$23,IF(C69&lt;=$E$24,$G$24,IF(C69&lt;=$E$25,$G$25,IF(C69&lt;=$E$26,$G$26,IF(C69&lt;=$E$27,$G$27,IF(C69&gt;$E$27,$G$28)))))))</f>
        <v>22500</v>
      </c>
      <c r="D85" s="81">
        <f t="shared" ref="D85:N85" si="13">IF(D69=0,0,IF(D69&lt;=$E$23,$G$23,IF(D69&lt;=$E$24,$G$24,IF(D69&lt;=$E$25,$G$25,IF(D69&lt;=$E$26,$G$26,IF(D69&lt;=$E$27,$G$27,IF(D69&gt;$E$27,$G$28)))))))</f>
        <v>22500</v>
      </c>
      <c r="E85" s="81">
        <f t="shared" si="13"/>
        <v>22500</v>
      </c>
      <c r="F85" s="81">
        <f t="shared" si="13"/>
        <v>22500</v>
      </c>
      <c r="G85" s="81">
        <f t="shared" si="13"/>
        <v>22500</v>
      </c>
      <c r="H85" s="81">
        <f t="shared" si="13"/>
        <v>22500</v>
      </c>
      <c r="I85" s="81">
        <f t="shared" si="13"/>
        <v>22500</v>
      </c>
      <c r="J85" s="81">
        <f t="shared" si="13"/>
        <v>22500</v>
      </c>
      <c r="K85" s="81">
        <f t="shared" si="13"/>
        <v>22500</v>
      </c>
      <c r="L85" s="81">
        <f t="shared" si="13"/>
        <v>22500</v>
      </c>
      <c r="M85" s="81">
        <f t="shared" si="13"/>
        <v>22500</v>
      </c>
      <c r="N85" s="81">
        <f t="shared" si="13"/>
        <v>22500</v>
      </c>
    </row>
    <row r="86" spans="1:14" ht="21.95" customHeight="1" x14ac:dyDescent="0.25">
      <c r="A86"/>
      <c r="B86" s="83" t="s">
        <v>139</v>
      </c>
      <c r="C86" s="84">
        <f>IFERROR(C88/C69,0)</f>
        <v>-1.8749999999999999E-2</v>
      </c>
      <c r="D86" s="84">
        <f t="shared" ref="D86:N86" si="14">IFERROR(D88/D69,0)</f>
        <v>-1.8749999999999999E-2</v>
      </c>
      <c r="E86" s="84">
        <f t="shared" si="14"/>
        <v>-1.8749999999999999E-2</v>
      </c>
      <c r="F86" s="84">
        <f t="shared" si="14"/>
        <v>-1.8749999999999999E-2</v>
      </c>
      <c r="G86" s="84">
        <f t="shared" si="14"/>
        <v>-1.8749999999999999E-2</v>
      </c>
      <c r="H86" s="84">
        <f t="shared" si="14"/>
        <v>-1.8749999999999999E-2</v>
      </c>
      <c r="I86" s="84">
        <f t="shared" si="14"/>
        <v>-1.8749999999999999E-2</v>
      </c>
      <c r="J86" s="84">
        <f t="shared" si="14"/>
        <v>-1.8749999999999999E-2</v>
      </c>
      <c r="K86" s="84">
        <f t="shared" si="14"/>
        <v>-1.8749999999999999E-2</v>
      </c>
      <c r="L86" s="84">
        <f t="shared" si="14"/>
        <v>-1.8749999999999999E-2</v>
      </c>
      <c r="M86" s="84">
        <f t="shared" si="14"/>
        <v>-1.8749999999999999E-2</v>
      </c>
      <c r="N86" s="84">
        <f t="shared" si="14"/>
        <v>-1.8749999999999999E-2</v>
      </c>
    </row>
    <row r="87" spans="1:14" ht="21.95" customHeight="1" x14ac:dyDescent="0.25">
      <c r="A87"/>
      <c r="B87" s="85" t="s">
        <v>140</v>
      </c>
      <c r="C87" s="86">
        <f>IFERROR(C83*C86,0)</f>
        <v>0</v>
      </c>
      <c r="D87" s="86">
        <f t="shared" ref="D87:N87" si="15">IFERROR(D83*D86,0)</f>
        <v>0</v>
      </c>
      <c r="E87" s="86">
        <f t="shared" si="15"/>
        <v>0</v>
      </c>
      <c r="F87" s="86">
        <f t="shared" si="15"/>
        <v>0</v>
      </c>
      <c r="G87" s="86">
        <f t="shared" si="15"/>
        <v>0</v>
      </c>
      <c r="H87" s="86">
        <f t="shared" si="15"/>
        <v>0</v>
      </c>
      <c r="I87" s="86">
        <f t="shared" si="15"/>
        <v>0</v>
      </c>
      <c r="J87" s="86">
        <f t="shared" si="15"/>
        <v>0</v>
      </c>
      <c r="K87" s="86">
        <f t="shared" si="15"/>
        <v>0</v>
      </c>
      <c r="L87" s="86">
        <f t="shared" si="15"/>
        <v>0</v>
      </c>
      <c r="M87" s="86">
        <f t="shared" si="15"/>
        <v>0</v>
      </c>
      <c r="N87" s="86">
        <f t="shared" si="15"/>
        <v>0</v>
      </c>
    </row>
    <row r="88" spans="1:14" ht="21.95" customHeight="1" thickBot="1" x14ac:dyDescent="0.3">
      <c r="A88"/>
      <c r="B88" s="87" t="s">
        <v>141</v>
      </c>
      <c r="C88" s="88">
        <f>(C69*C84)-C85</f>
        <v>-22500</v>
      </c>
      <c r="D88" s="88">
        <f t="shared" ref="D88:N88" si="16">(D69*D84)-D85</f>
        <v>-22500</v>
      </c>
      <c r="E88" s="88">
        <f t="shared" si="16"/>
        <v>-22500</v>
      </c>
      <c r="F88" s="88">
        <f t="shared" si="16"/>
        <v>-22500</v>
      </c>
      <c r="G88" s="88">
        <f t="shared" si="16"/>
        <v>-22500</v>
      </c>
      <c r="H88" s="88">
        <f t="shared" si="16"/>
        <v>-22500</v>
      </c>
      <c r="I88" s="88">
        <f t="shared" si="16"/>
        <v>-22500</v>
      </c>
      <c r="J88" s="88">
        <f t="shared" si="16"/>
        <v>-22500</v>
      </c>
      <c r="K88" s="88">
        <f t="shared" si="16"/>
        <v>-22500</v>
      </c>
      <c r="L88" s="88">
        <f t="shared" si="16"/>
        <v>-22500</v>
      </c>
      <c r="M88" s="88">
        <f t="shared" si="16"/>
        <v>-22500</v>
      </c>
      <c r="N88" s="88">
        <f t="shared" si="16"/>
        <v>-22500</v>
      </c>
    </row>
    <row r="89" spans="1:14" ht="21.95" customHeight="1" x14ac:dyDescent="0.25">
      <c r="A89"/>
      <c r="B89" s="77" t="s">
        <v>135</v>
      </c>
      <c r="C89" s="78" t="s">
        <v>65</v>
      </c>
      <c r="D89" s="78" t="s">
        <v>66</v>
      </c>
      <c r="E89" s="78" t="s">
        <v>67</v>
      </c>
      <c r="F89" s="78" t="s">
        <v>68</v>
      </c>
      <c r="G89" s="78" t="s">
        <v>69</v>
      </c>
      <c r="H89" s="78" t="s">
        <v>70</v>
      </c>
      <c r="I89" s="78" t="s">
        <v>71</v>
      </c>
      <c r="J89" s="78" t="s">
        <v>72</v>
      </c>
      <c r="K89" s="78" t="s">
        <v>73</v>
      </c>
      <c r="L89" s="78" t="s">
        <v>74</v>
      </c>
      <c r="M89" s="78" t="s">
        <v>75</v>
      </c>
      <c r="N89" s="78" t="s">
        <v>76</v>
      </c>
    </row>
    <row r="90" spans="1:14" ht="21.95" customHeight="1" x14ac:dyDescent="0.25">
      <c r="A90"/>
      <c r="B90" s="39" t="s">
        <v>61</v>
      </c>
      <c r="C90" s="81">
        <f>C63</f>
        <v>0</v>
      </c>
      <c r="D90" s="81">
        <f t="shared" ref="D90:N90" si="17">D63</f>
        <v>0</v>
      </c>
      <c r="E90" s="81">
        <f t="shared" si="17"/>
        <v>0</v>
      </c>
      <c r="F90" s="81">
        <f t="shared" si="17"/>
        <v>0</v>
      </c>
      <c r="G90" s="81">
        <f t="shared" si="17"/>
        <v>0</v>
      </c>
      <c r="H90" s="81">
        <f t="shared" si="17"/>
        <v>0</v>
      </c>
      <c r="I90" s="81">
        <f t="shared" si="17"/>
        <v>0</v>
      </c>
      <c r="J90" s="81">
        <f t="shared" si="17"/>
        <v>0</v>
      </c>
      <c r="K90" s="81">
        <f t="shared" si="17"/>
        <v>0</v>
      </c>
      <c r="L90" s="81">
        <f t="shared" si="17"/>
        <v>0</v>
      </c>
      <c r="M90" s="81">
        <f t="shared" si="17"/>
        <v>0</v>
      </c>
      <c r="N90" s="81">
        <f t="shared" si="17"/>
        <v>0</v>
      </c>
    </row>
    <row r="91" spans="1:14" ht="21.95" customHeight="1" x14ac:dyDescent="0.25">
      <c r="A91"/>
      <c r="B91" s="80" t="s">
        <v>137</v>
      </c>
      <c r="C91" s="82">
        <f>IF(C90=0,0,IF(C69=0,0,IF(C69&lt;=$E$33,$F$33,IF(C69&lt;=$E$34,$F$34,IF(C69&lt;=$E$35,$F$35,IF(C69&lt;=$E$36,$F$36,IF(C69&lt;=$E$37,$F$37,IF(C69&gt;$E$37,$F$38))))))))</f>
        <v>0</v>
      </c>
      <c r="D91" s="82">
        <f t="shared" ref="D91:N91" si="18">IF(D90=0,0,IF(D69=0,0,IF(D69&lt;=$E$33,$F$33,IF(D69&lt;=$E$34,$F$34,IF(D69&lt;=$E$35,$F$35,IF(D69&lt;=$E$36,$F$36,IF(D69&lt;=$E$37,$F$37,IF(D69&gt;$E$37,$F$38))))))))</f>
        <v>0</v>
      </c>
      <c r="E91" s="82">
        <f t="shared" si="18"/>
        <v>0</v>
      </c>
      <c r="F91" s="82">
        <f t="shared" si="18"/>
        <v>0</v>
      </c>
      <c r="G91" s="82">
        <f t="shared" si="18"/>
        <v>0</v>
      </c>
      <c r="H91" s="82">
        <f t="shared" si="18"/>
        <v>0</v>
      </c>
      <c r="I91" s="82">
        <f t="shared" si="18"/>
        <v>0</v>
      </c>
      <c r="J91" s="82">
        <f t="shared" si="18"/>
        <v>0</v>
      </c>
      <c r="K91" s="82">
        <f t="shared" si="18"/>
        <v>0</v>
      </c>
      <c r="L91" s="82">
        <f t="shared" si="18"/>
        <v>0</v>
      </c>
      <c r="M91" s="82">
        <f t="shared" si="18"/>
        <v>0</v>
      </c>
      <c r="N91" s="82">
        <f t="shared" si="18"/>
        <v>0</v>
      </c>
    </row>
    <row r="92" spans="1:14" ht="21.95" customHeight="1" x14ac:dyDescent="0.25">
      <c r="A92"/>
      <c r="B92" s="80" t="s">
        <v>138</v>
      </c>
      <c r="C92" s="81">
        <f>IF(C69=0,0,IF(C69&lt;=$E$33,$G$33,IF(C69&lt;=$E$34,$G$34,IF(C69&lt;=$E$35,$G$35,IF(C69&lt;=$E$36,$G$36,IF(C69&lt;=$E$37,$G$37,IF(C69&gt;$E$37,$G$38)))))))</f>
        <v>35640</v>
      </c>
      <c r="D92" s="81">
        <f t="shared" ref="D92:N92" si="19">IF(D69=0,0,IF(D69&lt;=$E$33,$G$33,IF(D69&lt;=$E$34,$G$34,IF(D69&lt;=$E$35,$G$35,IF(D69&lt;=$E$36,$G$36,IF(D69&lt;=$E$37,$G$37,IF(D69&gt;$E$37,$G$38)))))))</f>
        <v>35640</v>
      </c>
      <c r="E92" s="81">
        <f t="shared" si="19"/>
        <v>35640</v>
      </c>
      <c r="F92" s="81">
        <f t="shared" si="19"/>
        <v>35640</v>
      </c>
      <c r="G92" s="81">
        <f t="shared" si="19"/>
        <v>35640</v>
      </c>
      <c r="H92" s="81">
        <f t="shared" si="19"/>
        <v>35640</v>
      </c>
      <c r="I92" s="81">
        <f t="shared" si="19"/>
        <v>35640</v>
      </c>
      <c r="J92" s="81">
        <f t="shared" si="19"/>
        <v>35640</v>
      </c>
      <c r="K92" s="81">
        <f t="shared" si="19"/>
        <v>35640</v>
      </c>
      <c r="L92" s="81">
        <f t="shared" si="19"/>
        <v>35640</v>
      </c>
      <c r="M92" s="81">
        <f t="shared" si="19"/>
        <v>35640</v>
      </c>
      <c r="N92" s="81">
        <f t="shared" si="19"/>
        <v>35640</v>
      </c>
    </row>
    <row r="93" spans="1:14" ht="21.95" customHeight="1" x14ac:dyDescent="0.25">
      <c r="A93"/>
      <c r="B93" s="83" t="s">
        <v>139</v>
      </c>
      <c r="C93" s="84">
        <f>IFERROR(C95/C69,0)</f>
        <v>-2.9700000000000001E-2</v>
      </c>
      <c r="D93" s="84">
        <f t="shared" ref="D93:N93" si="20">IFERROR(D95/D69,0)</f>
        <v>-2.9700000000000001E-2</v>
      </c>
      <c r="E93" s="84">
        <f t="shared" si="20"/>
        <v>-2.9700000000000001E-2</v>
      </c>
      <c r="F93" s="84">
        <f t="shared" si="20"/>
        <v>-2.9700000000000001E-2</v>
      </c>
      <c r="G93" s="84">
        <f t="shared" si="20"/>
        <v>-2.9700000000000001E-2</v>
      </c>
      <c r="H93" s="84">
        <f t="shared" si="20"/>
        <v>-2.9700000000000001E-2</v>
      </c>
      <c r="I93" s="84">
        <f t="shared" si="20"/>
        <v>-2.9700000000000001E-2</v>
      </c>
      <c r="J93" s="84">
        <f t="shared" si="20"/>
        <v>-2.9700000000000001E-2</v>
      </c>
      <c r="K93" s="84">
        <f t="shared" si="20"/>
        <v>-2.9700000000000001E-2</v>
      </c>
      <c r="L93" s="84">
        <f t="shared" si="20"/>
        <v>-2.9700000000000001E-2</v>
      </c>
      <c r="M93" s="84">
        <f t="shared" si="20"/>
        <v>-2.9700000000000001E-2</v>
      </c>
      <c r="N93" s="84">
        <f t="shared" si="20"/>
        <v>-2.9700000000000001E-2</v>
      </c>
    </row>
    <row r="94" spans="1:14" ht="21.95" customHeight="1" x14ac:dyDescent="0.25">
      <c r="A94"/>
      <c r="B94" s="85" t="s">
        <v>140</v>
      </c>
      <c r="C94" s="86">
        <f>IFERROR(C90*C93,0)</f>
        <v>0</v>
      </c>
      <c r="D94" s="86">
        <f t="shared" ref="D94:N94" si="21">IFERROR(D90*D93,0)</f>
        <v>0</v>
      </c>
      <c r="E94" s="86">
        <f t="shared" si="21"/>
        <v>0</v>
      </c>
      <c r="F94" s="86">
        <f t="shared" si="21"/>
        <v>0</v>
      </c>
      <c r="G94" s="86">
        <f t="shared" si="21"/>
        <v>0</v>
      </c>
      <c r="H94" s="86">
        <f t="shared" si="21"/>
        <v>0</v>
      </c>
      <c r="I94" s="86">
        <f t="shared" si="21"/>
        <v>0</v>
      </c>
      <c r="J94" s="86">
        <f t="shared" si="21"/>
        <v>0</v>
      </c>
      <c r="K94" s="86">
        <f t="shared" si="21"/>
        <v>0</v>
      </c>
      <c r="L94" s="86">
        <f t="shared" si="21"/>
        <v>0</v>
      </c>
      <c r="M94" s="86">
        <f t="shared" si="21"/>
        <v>0</v>
      </c>
      <c r="N94" s="86">
        <f t="shared" si="21"/>
        <v>0</v>
      </c>
    </row>
    <row r="95" spans="1:14" ht="21.95" customHeight="1" thickBot="1" x14ac:dyDescent="0.3">
      <c r="A95"/>
      <c r="B95" s="87" t="s">
        <v>141</v>
      </c>
      <c r="C95" s="88">
        <f>(C69*C91)-C92</f>
        <v>-35640</v>
      </c>
      <c r="D95" s="88">
        <f t="shared" ref="D95:N95" si="22">(D69*D91)-D92</f>
        <v>-35640</v>
      </c>
      <c r="E95" s="88">
        <f t="shared" si="22"/>
        <v>-35640</v>
      </c>
      <c r="F95" s="88">
        <f t="shared" si="22"/>
        <v>-35640</v>
      </c>
      <c r="G95" s="88">
        <f t="shared" si="22"/>
        <v>-35640</v>
      </c>
      <c r="H95" s="88">
        <f t="shared" si="22"/>
        <v>-35640</v>
      </c>
      <c r="I95" s="88">
        <f t="shared" si="22"/>
        <v>-35640</v>
      </c>
      <c r="J95" s="88">
        <f t="shared" si="22"/>
        <v>-35640</v>
      </c>
      <c r="K95" s="88">
        <f t="shared" si="22"/>
        <v>-35640</v>
      </c>
      <c r="L95" s="88">
        <f t="shared" si="22"/>
        <v>-35640</v>
      </c>
      <c r="M95" s="88">
        <f t="shared" si="22"/>
        <v>-35640</v>
      </c>
      <c r="N95" s="88">
        <f t="shared" si="22"/>
        <v>-35640</v>
      </c>
    </row>
    <row r="96" spans="1:14" ht="21.95" customHeight="1" x14ac:dyDescent="0.25">
      <c r="A96"/>
      <c r="B96" s="77" t="s">
        <v>135</v>
      </c>
      <c r="C96" s="78" t="s">
        <v>65</v>
      </c>
      <c r="D96" s="78" t="s">
        <v>66</v>
      </c>
      <c r="E96" s="78" t="s">
        <v>67</v>
      </c>
      <c r="F96" s="78" t="s">
        <v>68</v>
      </c>
      <c r="G96" s="78" t="s">
        <v>69</v>
      </c>
      <c r="H96" s="78" t="s">
        <v>70</v>
      </c>
      <c r="I96" s="78" t="s">
        <v>71</v>
      </c>
      <c r="J96" s="78" t="s">
        <v>72</v>
      </c>
      <c r="K96" s="78" t="s">
        <v>73</v>
      </c>
      <c r="L96" s="78" t="s">
        <v>74</v>
      </c>
      <c r="M96" s="78" t="s">
        <v>75</v>
      </c>
      <c r="N96" s="78" t="s">
        <v>76</v>
      </c>
    </row>
    <row r="97" spans="1:14" ht="21.95" customHeight="1" x14ac:dyDescent="0.25">
      <c r="A97"/>
      <c r="B97" s="39" t="s">
        <v>62</v>
      </c>
      <c r="C97" s="81">
        <f>C64</f>
        <v>0</v>
      </c>
      <c r="D97" s="81">
        <f t="shared" ref="D97:N97" si="23">D64</f>
        <v>0</v>
      </c>
      <c r="E97" s="81">
        <f t="shared" si="23"/>
        <v>0</v>
      </c>
      <c r="F97" s="81">
        <f t="shared" si="23"/>
        <v>0</v>
      </c>
      <c r="G97" s="81">
        <f t="shared" si="23"/>
        <v>0</v>
      </c>
      <c r="H97" s="81">
        <f t="shared" si="23"/>
        <v>0</v>
      </c>
      <c r="I97" s="81">
        <f t="shared" si="23"/>
        <v>0</v>
      </c>
      <c r="J97" s="81">
        <f t="shared" si="23"/>
        <v>0</v>
      </c>
      <c r="K97" s="81">
        <f t="shared" si="23"/>
        <v>0</v>
      </c>
      <c r="L97" s="81">
        <f t="shared" si="23"/>
        <v>0</v>
      </c>
      <c r="M97" s="81">
        <f t="shared" si="23"/>
        <v>0</v>
      </c>
      <c r="N97" s="81">
        <f t="shared" si="23"/>
        <v>0</v>
      </c>
    </row>
    <row r="98" spans="1:14" ht="21.95" customHeight="1" x14ac:dyDescent="0.25">
      <c r="A98"/>
      <c r="B98" s="80" t="s">
        <v>137</v>
      </c>
      <c r="C98" s="82">
        <f>IF(C97=0,0,IF(C69=0,0,IF(C69&lt;=$E$43,$F$43,IF(C69&lt;=$E$44,$F$44,IF(C69&lt;=$E$45,$F$45,IF(C69&lt;=$E$46,$F$46,IF(C69&lt;=$E$47,$F$47,IF(C69&gt;$E$47,$F$48))))))))</f>
        <v>0</v>
      </c>
      <c r="D98" s="82">
        <f t="shared" ref="D98:N98" si="24">IF(D97=0,0,IF(D69=0,0,IF(D69&lt;=$E$43,$F$43,IF(D69&lt;=$E$44,$F$44,IF(D69&lt;=$E$45,$F$45,IF(D69&lt;=$E$46,$F$46,IF(D69&lt;=$E$47,$F$47,IF(D69&gt;$E$47,$F$48))))))))</f>
        <v>0</v>
      </c>
      <c r="E98" s="82">
        <f t="shared" si="24"/>
        <v>0</v>
      </c>
      <c r="F98" s="82">
        <f t="shared" si="24"/>
        <v>0</v>
      </c>
      <c r="G98" s="82">
        <f t="shared" si="24"/>
        <v>0</v>
      </c>
      <c r="H98" s="82">
        <f t="shared" si="24"/>
        <v>0</v>
      </c>
      <c r="I98" s="82">
        <f t="shared" si="24"/>
        <v>0</v>
      </c>
      <c r="J98" s="82">
        <f t="shared" si="24"/>
        <v>0</v>
      </c>
      <c r="K98" s="82">
        <f t="shared" si="24"/>
        <v>0</v>
      </c>
      <c r="L98" s="82">
        <f t="shared" si="24"/>
        <v>0</v>
      </c>
      <c r="M98" s="82">
        <f t="shared" si="24"/>
        <v>0</v>
      </c>
      <c r="N98" s="82">
        <f t="shared" si="24"/>
        <v>0</v>
      </c>
    </row>
    <row r="99" spans="1:14" ht="21.95" customHeight="1" x14ac:dyDescent="0.25">
      <c r="A99"/>
      <c r="B99" s="80" t="s">
        <v>138</v>
      </c>
      <c r="C99" s="81">
        <f>IF(C69=0,0,IF(C69&lt;=$E$43,$G$43,IF(C69&lt;=$E$44,$G$44,IF(C69&lt;=$E$45,$G$45,IF(C69&lt;=$E$46,$G$46,IF(C69&lt;=$E$47,$G$47,IF(C69&gt;$E$47,$G$48)))))))</f>
        <v>39780</v>
      </c>
      <c r="D99" s="81">
        <f t="shared" ref="D99:N99" si="25">IF(D69=0,0,IF(D69&lt;=$E$43,$G$43,IF(D69&lt;=$E$44,$G$44,IF(D69&lt;=$E$45,$G$45,IF(D69&lt;=$E$46,$G$46,IF(D69&lt;=$E$47,$G$47,IF(D69&gt;$E$47,$G$48)))))))</f>
        <v>39780</v>
      </c>
      <c r="E99" s="81">
        <f t="shared" si="25"/>
        <v>39780</v>
      </c>
      <c r="F99" s="81">
        <f t="shared" si="25"/>
        <v>39780</v>
      </c>
      <c r="G99" s="81">
        <f t="shared" si="25"/>
        <v>39780</v>
      </c>
      <c r="H99" s="81">
        <f t="shared" si="25"/>
        <v>39780</v>
      </c>
      <c r="I99" s="81">
        <f t="shared" si="25"/>
        <v>39780</v>
      </c>
      <c r="J99" s="81">
        <f t="shared" si="25"/>
        <v>39780</v>
      </c>
      <c r="K99" s="81">
        <f t="shared" si="25"/>
        <v>39780</v>
      </c>
      <c r="L99" s="81">
        <f t="shared" si="25"/>
        <v>39780</v>
      </c>
      <c r="M99" s="81">
        <f t="shared" si="25"/>
        <v>39780</v>
      </c>
      <c r="N99" s="81">
        <f t="shared" si="25"/>
        <v>39780</v>
      </c>
    </row>
    <row r="100" spans="1:14" ht="21.95" customHeight="1" x14ac:dyDescent="0.25">
      <c r="A100"/>
      <c r="B100" s="83" t="s">
        <v>139</v>
      </c>
      <c r="C100" s="84">
        <f>IFERROR(C102/C69,0)</f>
        <v>-3.3149999999999999E-2</v>
      </c>
      <c r="D100" s="84">
        <f t="shared" ref="D100:N100" si="26">IFERROR(D102/D69,0)</f>
        <v>-3.3149999999999999E-2</v>
      </c>
      <c r="E100" s="84">
        <f t="shared" si="26"/>
        <v>-3.3149999999999999E-2</v>
      </c>
      <c r="F100" s="84">
        <f t="shared" si="26"/>
        <v>-3.3149999999999999E-2</v>
      </c>
      <c r="G100" s="84">
        <f t="shared" si="26"/>
        <v>-3.3149999999999999E-2</v>
      </c>
      <c r="H100" s="84">
        <f t="shared" si="26"/>
        <v>-3.3149999999999999E-2</v>
      </c>
      <c r="I100" s="84">
        <f t="shared" si="26"/>
        <v>-3.3149999999999999E-2</v>
      </c>
      <c r="J100" s="84">
        <f t="shared" si="26"/>
        <v>-3.3149999999999999E-2</v>
      </c>
      <c r="K100" s="84">
        <f t="shared" si="26"/>
        <v>-3.3149999999999999E-2</v>
      </c>
      <c r="L100" s="84">
        <f t="shared" si="26"/>
        <v>-3.3149999999999999E-2</v>
      </c>
      <c r="M100" s="84">
        <f t="shared" si="26"/>
        <v>-3.3149999999999999E-2</v>
      </c>
      <c r="N100" s="84">
        <f t="shared" si="26"/>
        <v>-3.3149999999999999E-2</v>
      </c>
    </row>
    <row r="101" spans="1:14" ht="21.95" customHeight="1" x14ac:dyDescent="0.25">
      <c r="A101"/>
      <c r="B101" s="85" t="s">
        <v>140</v>
      </c>
      <c r="C101" s="86">
        <f>IFERROR(C97*C100,0)</f>
        <v>0</v>
      </c>
      <c r="D101" s="86">
        <f t="shared" ref="D101:N101" si="27">IFERROR(D97*D100,0)</f>
        <v>0</v>
      </c>
      <c r="E101" s="86">
        <f t="shared" si="27"/>
        <v>0</v>
      </c>
      <c r="F101" s="86">
        <f t="shared" si="27"/>
        <v>0</v>
      </c>
      <c r="G101" s="86">
        <f t="shared" si="27"/>
        <v>0</v>
      </c>
      <c r="H101" s="86">
        <f t="shared" si="27"/>
        <v>0</v>
      </c>
      <c r="I101" s="86">
        <f t="shared" si="27"/>
        <v>0</v>
      </c>
      <c r="J101" s="86">
        <f t="shared" si="27"/>
        <v>0</v>
      </c>
      <c r="K101" s="86">
        <f t="shared" si="27"/>
        <v>0</v>
      </c>
      <c r="L101" s="86">
        <f t="shared" si="27"/>
        <v>0</v>
      </c>
      <c r="M101" s="86">
        <f t="shared" si="27"/>
        <v>0</v>
      </c>
      <c r="N101" s="86">
        <f t="shared" si="27"/>
        <v>0</v>
      </c>
    </row>
    <row r="102" spans="1:14" ht="21.95" customHeight="1" thickBot="1" x14ac:dyDescent="0.3">
      <c r="A102"/>
      <c r="B102" s="87" t="s">
        <v>141</v>
      </c>
      <c r="C102" s="88">
        <f>(C69*C98)-C99</f>
        <v>-39780</v>
      </c>
      <c r="D102" s="88">
        <f t="shared" ref="D102:N102" si="28">(D69*D98)-D99</f>
        <v>-39780</v>
      </c>
      <c r="E102" s="88">
        <f t="shared" si="28"/>
        <v>-39780</v>
      </c>
      <c r="F102" s="88">
        <f t="shared" si="28"/>
        <v>-39780</v>
      </c>
      <c r="G102" s="88">
        <f t="shared" si="28"/>
        <v>-39780</v>
      </c>
      <c r="H102" s="88">
        <f t="shared" si="28"/>
        <v>-39780</v>
      </c>
      <c r="I102" s="88">
        <f t="shared" si="28"/>
        <v>-39780</v>
      </c>
      <c r="J102" s="88">
        <f t="shared" si="28"/>
        <v>-39780</v>
      </c>
      <c r="K102" s="88">
        <f t="shared" si="28"/>
        <v>-39780</v>
      </c>
      <c r="L102" s="88">
        <f t="shared" si="28"/>
        <v>-39780</v>
      </c>
      <c r="M102" s="88">
        <f t="shared" si="28"/>
        <v>-39780</v>
      </c>
      <c r="N102" s="88">
        <f t="shared" si="28"/>
        <v>-39780</v>
      </c>
    </row>
    <row r="103" spans="1:14" ht="21.95" customHeight="1" x14ac:dyDescent="0.25">
      <c r="A103"/>
      <c r="B103" s="77" t="s">
        <v>135</v>
      </c>
      <c r="C103" s="78" t="s">
        <v>65</v>
      </c>
      <c r="D103" s="78" t="s">
        <v>66</v>
      </c>
      <c r="E103" s="78" t="s">
        <v>67</v>
      </c>
      <c r="F103" s="78" t="s">
        <v>68</v>
      </c>
      <c r="G103" s="78" t="s">
        <v>69</v>
      </c>
      <c r="H103" s="78" t="s">
        <v>70</v>
      </c>
      <c r="I103" s="78" t="s">
        <v>71</v>
      </c>
      <c r="J103" s="78" t="s">
        <v>72</v>
      </c>
      <c r="K103" s="78" t="s">
        <v>73</v>
      </c>
      <c r="L103" s="78" t="s">
        <v>74</v>
      </c>
      <c r="M103" s="78" t="s">
        <v>75</v>
      </c>
      <c r="N103" s="78" t="s">
        <v>76</v>
      </c>
    </row>
    <row r="104" spans="1:14" ht="21.95" customHeight="1" x14ac:dyDescent="0.25">
      <c r="A104"/>
      <c r="B104" s="39" t="s">
        <v>63</v>
      </c>
      <c r="C104" s="81">
        <f>C65</f>
        <v>0</v>
      </c>
      <c r="D104" s="81">
        <f t="shared" ref="D104:N104" si="29">D65</f>
        <v>0</v>
      </c>
      <c r="E104" s="81">
        <f t="shared" si="29"/>
        <v>0</v>
      </c>
      <c r="F104" s="81">
        <f t="shared" si="29"/>
        <v>0</v>
      </c>
      <c r="G104" s="81">
        <f t="shared" si="29"/>
        <v>0</v>
      </c>
      <c r="H104" s="81">
        <f t="shared" si="29"/>
        <v>0</v>
      </c>
      <c r="I104" s="81">
        <f t="shared" si="29"/>
        <v>0</v>
      </c>
      <c r="J104" s="81">
        <f t="shared" si="29"/>
        <v>0</v>
      </c>
      <c r="K104" s="81">
        <f t="shared" si="29"/>
        <v>0</v>
      </c>
      <c r="L104" s="81">
        <f t="shared" si="29"/>
        <v>0</v>
      </c>
      <c r="M104" s="81">
        <f t="shared" si="29"/>
        <v>0</v>
      </c>
      <c r="N104" s="81">
        <f t="shared" si="29"/>
        <v>0</v>
      </c>
    </row>
    <row r="105" spans="1:14" ht="21.95" customHeight="1" x14ac:dyDescent="0.25">
      <c r="A105"/>
      <c r="B105" s="80" t="s">
        <v>137</v>
      </c>
      <c r="C105" s="82">
        <f>IF(C104=0,0,IF(C69=0,0,IF(C69&lt;=$E$53,$F$53,IF(C69&lt;=$E$54,$F$54,IF(C69&lt;=$E$55,$F$55,IF(C69&lt;=$E$56,$F$56,IF(C69&lt;=$E$57,$F$57,IF(C69&gt;$E$57,$F$58))))))))</f>
        <v>0</v>
      </c>
      <c r="D105" s="82">
        <f t="shared" ref="D105:N105" si="30">IF(D104=0,0,IF(D69=0,0,IF(D69&lt;=$E$53,$F$53,IF(D69&lt;=$E$54,$F$54,IF(D69&lt;=$E$55,$F$55,IF(D69&lt;=$E$56,$F$56,IF(D69&lt;=$E$57,$F$57,IF(D69&gt;$E$57,$F$58))))))))</f>
        <v>0</v>
      </c>
      <c r="E105" s="82">
        <f t="shared" si="30"/>
        <v>0</v>
      </c>
      <c r="F105" s="82">
        <f t="shared" si="30"/>
        <v>0</v>
      </c>
      <c r="G105" s="82">
        <f t="shared" si="30"/>
        <v>0</v>
      </c>
      <c r="H105" s="82">
        <f t="shared" si="30"/>
        <v>0</v>
      </c>
      <c r="I105" s="82">
        <f t="shared" si="30"/>
        <v>0</v>
      </c>
      <c r="J105" s="82">
        <f t="shared" si="30"/>
        <v>0</v>
      </c>
      <c r="K105" s="82">
        <f t="shared" si="30"/>
        <v>0</v>
      </c>
      <c r="L105" s="82">
        <f t="shared" si="30"/>
        <v>0</v>
      </c>
      <c r="M105" s="82">
        <f t="shared" si="30"/>
        <v>0</v>
      </c>
      <c r="N105" s="82">
        <f t="shared" si="30"/>
        <v>0</v>
      </c>
    </row>
    <row r="106" spans="1:14" ht="21.95" customHeight="1" x14ac:dyDescent="0.25">
      <c r="A106"/>
      <c r="B106" s="80" t="s">
        <v>138</v>
      </c>
      <c r="C106" s="81">
        <f>IF(C69=0,0,IF(C69&lt;=$E$53,$G$53,IF(C69&lt;=$E$54,$G$54,IF(C69&lt;=$E$55,$G$55,IF(C69&lt;=$E$56,$G$56,IF(C69&lt;=$E$57,$G$57,IF(C69&gt;$E$57,$G$58)))))))</f>
        <v>17100</v>
      </c>
      <c r="D106" s="81">
        <f t="shared" ref="D106:N106" si="31">IF(D69=0,0,IF(D69&lt;=$E$53,$G$53,IF(D69&lt;=$E$54,$G$54,IF(D69&lt;=$E$55,$G$55,IF(D69&lt;=$E$56,$G$56,IF(D69&lt;=$E$57,$G$57,IF(D69&gt;$E$57,$G$58)))))))</f>
        <v>17100</v>
      </c>
      <c r="E106" s="81">
        <f t="shared" si="31"/>
        <v>17100</v>
      </c>
      <c r="F106" s="81">
        <f t="shared" si="31"/>
        <v>17100</v>
      </c>
      <c r="G106" s="81">
        <f t="shared" si="31"/>
        <v>17100</v>
      </c>
      <c r="H106" s="81">
        <f t="shared" si="31"/>
        <v>17100</v>
      </c>
      <c r="I106" s="81">
        <f t="shared" si="31"/>
        <v>17100</v>
      </c>
      <c r="J106" s="81">
        <f t="shared" si="31"/>
        <v>17100</v>
      </c>
      <c r="K106" s="81">
        <f t="shared" si="31"/>
        <v>17100</v>
      </c>
      <c r="L106" s="81">
        <f t="shared" si="31"/>
        <v>17100</v>
      </c>
      <c r="M106" s="81">
        <f t="shared" si="31"/>
        <v>17100</v>
      </c>
      <c r="N106" s="81">
        <f t="shared" si="31"/>
        <v>17100</v>
      </c>
    </row>
    <row r="107" spans="1:14" ht="21.95" customHeight="1" x14ac:dyDescent="0.25">
      <c r="A107"/>
      <c r="B107" s="83" t="s">
        <v>139</v>
      </c>
      <c r="C107" s="84">
        <f>IFERROR(C109/C69,0)</f>
        <v>-1.4250000000000001E-2</v>
      </c>
      <c r="D107" s="84">
        <f t="shared" ref="D107:N107" si="32">IFERROR(D109/D69,0)</f>
        <v>-1.4250000000000001E-2</v>
      </c>
      <c r="E107" s="84">
        <f t="shared" si="32"/>
        <v>-1.4250000000000001E-2</v>
      </c>
      <c r="F107" s="84">
        <f t="shared" si="32"/>
        <v>-1.4250000000000001E-2</v>
      </c>
      <c r="G107" s="84">
        <f t="shared" si="32"/>
        <v>-1.4250000000000001E-2</v>
      </c>
      <c r="H107" s="84">
        <f t="shared" si="32"/>
        <v>-1.4250000000000001E-2</v>
      </c>
      <c r="I107" s="84">
        <f t="shared" si="32"/>
        <v>-1.4250000000000001E-2</v>
      </c>
      <c r="J107" s="84">
        <f t="shared" si="32"/>
        <v>-1.4250000000000001E-2</v>
      </c>
      <c r="K107" s="84">
        <f t="shared" si="32"/>
        <v>-1.4250000000000001E-2</v>
      </c>
      <c r="L107" s="84">
        <f t="shared" si="32"/>
        <v>-1.4250000000000001E-2</v>
      </c>
      <c r="M107" s="84">
        <f t="shared" si="32"/>
        <v>-1.4250000000000001E-2</v>
      </c>
      <c r="N107" s="84">
        <f t="shared" si="32"/>
        <v>-1.4250000000000001E-2</v>
      </c>
    </row>
    <row r="108" spans="1:14" ht="21.95" customHeight="1" x14ac:dyDescent="0.25">
      <c r="A108"/>
      <c r="B108" s="85" t="s">
        <v>140</v>
      </c>
      <c r="C108" s="86">
        <f>IFERROR(C104*C107,0)</f>
        <v>0</v>
      </c>
      <c r="D108" s="86">
        <f t="shared" ref="D108:N108" si="33">IFERROR(D104*D107,0)</f>
        <v>0</v>
      </c>
      <c r="E108" s="86">
        <f t="shared" si="33"/>
        <v>0</v>
      </c>
      <c r="F108" s="86">
        <f t="shared" si="33"/>
        <v>0</v>
      </c>
      <c r="G108" s="86">
        <f t="shared" si="33"/>
        <v>0</v>
      </c>
      <c r="H108" s="86">
        <f t="shared" si="33"/>
        <v>0</v>
      </c>
      <c r="I108" s="86">
        <f t="shared" si="33"/>
        <v>0</v>
      </c>
      <c r="J108" s="86">
        <f t="shared" si="33"/>
        <v>0</v>
      </c>
      <c r="K108" s="86">
        <f t="shared" si="33"/>
        <v>0</v>
      </c>
      <c r="L108" s="86">
        <f t="shared" si="33"/>
        <v>0</v>
      </c>
      <c r="M108" s="86">
        <f t="shared" si="33"/>
        <v>0</v>
      </c>
      <c r="N108" s="86">
        <f t="shared" si="33"/>
        <v>0</v>
      </c>
    </row>
    <row r="109" spans="1:14" ht="21.95" customHeight="1" x14ac:dyDescent="0.25">
      <c r="A109"/>
      <c r="B109" s="87" t="s">
        <v>141</v>
      </c>
      <c r="C109" s="88">
        <f>(C69*C105)-C106</f>
        <v>-17100</v>
      </c>
      <c r="D109" s="88">
        <f t="shared" ref="D109:N109" si="34">(D69*D105)-D106</f>
        <v>-17100</v>
      </c>
      <c r="E109" s="88">
        <f t="shared" si="34"/>
        <v>-17100</v>
      </c>
      <c r="F109" s="88">
        <f t="shared" si="34"/>
        <v>-17100</v>
      </c>
      <c r="G109" s="88">
        <f t="shared" si="34"/>
        <v>-17100</v>
      </c>
      <c r="H109" s="88">
        <f t="shared" si="34"/>
        <v>-17100</v>
      </c>
      <c r="I109" s="88">
        <f t="shared" si="34"/>
        <v>-17100</v>
      </c>
      <c r="J109" s="88">
        <f t="shared" si="34"/>
        <v>-17100</v>
      </c>
      <c r="K109" s="88">
        <f t="shared" si="34"/>
        <v>-17100</v>
      </c>
      <c r="L109" s="88">
        <f t="shared" si="34"/>
        <v>-17100</v>
      </c>
      <c r="M109" s="88">
        <f t="shared" si="34"/>
        <v>-17100</v>
      </c>
      <c r="N109" s="88">
        <f t="shared" si="34"/>
        <v>-17100</v>
      </c>
    </row>
    <row r="110" spans="1:14" ht="21.95" customHeight="1" x14ac:dyDescent="0.25">
      <c r="A110"/>
      <c r="B110"/>
      <c r="C110"/>
      <c r="D110"/>
      <c r="E110"/>
      <c r="F110"/>
      <c r="G110"/>
      <c r="H110"/>
      <c r="I110"/>
      <c r="J110"/>
      <c r="K110"/>
      <c r="L110"/>
      <c r="M110"/>
      <c r="N110"/>
    </row>
    <row r="111" spans="1:14" ht="21.95" customHeight="1" x14ac:dyDescent="0.25">
      <c r="A111"/>
      <c r="B111"/>
      <c r="C111"/>
      <c r="D111"/>
      <c r="E111"/>
      <c r="F111"/>
      <c r="G111"/>
      <c r="H111"/>
      <c r="I111"/>
      <c r="J111"/>
      <c r="K111"/>
      <c r="L111"/>
      <c r="M111"/>
      <c r="N111"/>
    </row>
    <row r="112" spans="1:14" ht="21.95" customHeight="1" x14ac:dyDescent="0.25">
      <c r="A112"/>
      <c r="B112" t="s">
        <v>143</v>
      </c>
      <c r="C112"/>
      <c r="D112"/>
      <c r="E112"/>
      <c r="F112"/>
      <c r="G112"/>
      <c r="H112"/>
      <c r="I112"/>
      <c r="J112"/>
      <c r="K112"/>
      <c r="L112"/>
      <c r="M112"/>
      <c r="N112"/>
    </row>
    <row r="113" spans="1:14" ht="21.95" customHeight="1" x14ac:dyDescent="0.25">
      <c r="A113"/>
      <c r="B113"/>
      <c r="C113"/>
      <c r="D113"/>
      <c r="E113"/>
      <c r="F113"/>
      <c r="G113"/>
      <c r="H113"/>
      <c r="I113"/>
      <c r="J113"/>
      <c r="K113"/>
      <c r="L113"/>
      <c r="M113"/>
      <c r="N113"/>
    </row>
    <row r="114" spans="1:14" ht="21.95" customHeight="1" x14ac:dyDescent="0.4">
      <c r="A114"/>
      <c r="B114" s="89" t="s">
        <v>50</v>
      </c>
      <c r="C114"/>
      <c r="D114"/>
      <c r="E114"/>
      <c r="F114"/>
      <c r="G114"/>
      <c r="H114"/>
      <c r="I114"/>
      <c r="J114"/>
      <c r="K114"/>
      <c r="L114"/>
      <c r="M114"/>
      <c r="N114"/>
    </row>
    <row r="115" spans="1:14" ht="21.95" customHeight="1" x14ac:dyDescent="0.25">
      <c r="A115"/>
      <c r="B115"/>
      <c r="C115"/>
      <c r="D115"/>
      <c r="E115"/>
      <c r="F115"/>
      <c r="G115"/>
      <c r="H115"/>
      <c r="I115"/>
      <c r="J115"/>
      <c r="K115"/>
      <c r="L115"/>
      <c r="M115"/>
      <c r="N115"/>
    </row>
    <row r="116" spans="1:14" ht="21.95" customHeight="1" x14ac:dyDescent="0.25">
      <c r="A116"/>
      <c r="B116"/>
      <c r="C116"/>
      <c r="D116"/>
      <c r="E116"/>
      <c r="F116"/>
      <c r="G116"/>
      <c r="H116"/>
      <c r="I116"/>
      <c r="J116"/>
      <c r="K116"/>
      <c r="L116"/>
      <c r="M116"/>
      <c r="N116"/>
    </row>
    <row r="117" spans="1:14" ht="21.95" customHeight="1" x14ac:dyDescent="0.25">
      <c r="A117"/>
      <c r="B117" s="90" t="s">
        <v>144</v>
      </c>
      <c r="C117" s="90" t="s">
        <v>41</v>
      </c>
      <c r="D117" s="90" t="s">
        <v>42</v>
      </c>
      <c r="E117" s="90" t="s">
        <v>43</v>
      </c>
      <c r="F117" s="90" t="s">
        <v>124</v>
      </c>
      <c r="G117" s="90" t="s">
        <v>38</v>
      </c>
      <c r="H117" s="90" t="s">
        <v>39</v>
      </c>
      <c r="I117"/>
      <c r="J117"/>
      <c r="K117"/>
      <c r="L117"/>
      <c r="M117"/>
      <c r="N117"/>
    </row>
    <row r="118" spans="1:14" ht="21.95" customHeight="1" x14ac:dyDescent="0.25">
      <c r="A118"/>
      <c r="B118" t="s">
        <v>55</v>
      </c>
      <c r="C118" s="91">
        <v>0</v>
      </c>
      <c r="D118" s="91">
        <v>0</v>
      </c>
      <c r="E118" s="91">
        <v>0</v>
      </c>
      <c r="F118" s="91">
        <v>0.41499999999999998</v>
      </c>
      <c r="G118" s="91">
        <v>3.5000000000000003E-2</v>
      </c>
      <c r="H118" s="91">
        <v>5.5E-2</v>
      </c>
      <c r="I118" s="92">
        <f>SUM(C118:H118)</f>
        <v>0.505</v>
      </c>
      <c r="J118"/>
      <c r="K118"/>
      <c r="L118"/>
      <c r="M118"/>
      <c r="N118"/>
    </row>
    <row r="119" spans="1:14" ht="21.95" customHeight="1" x14ac:dyDescent="0.25">
      <c r="A119"/>
      <c r="B119" t="s">
        <v>56</v>
      </c>
      <c r="C119" s="91">
        <v>0</v>
      </c>
      <c r="D119" s="91">
        <v>0</v>
      </c>
      <c r="E119" s="91">
        <v>0</v>
      </c>
      <c r="F119" s="91">
        <v>0.41499999999999998</v>
      </c>
      <c r="G119" s="91">
        <v>3.5000000000000003E-2</v>
      </c>
      <c r="H119" s="91">
        <v>5.5E-2</v>
      </c>
      <c r="I119" s="92">
        <f t="shared" ref="I119:I123" si="35">SUM(C119:H119)</f>
        <v>0.505</v>
      </c>
      <c r="J119"/>
      <c r="K119"/>
      <c r="L119"/>
      <c r="M119"/>
      <c r="N119"/>
    </row>
    <row r="120" spans="1:14" ht="21.95" customHeight="1" x14ac:dyDescent="0.25">
      <c r="A120"/>
      <c r="B120" t="s">
        <v>57</v>
      </c>
      <c r="C120" s="91">
        <v>0</v>
      </c>
      <c r="D120" s="91">
        <v>0</v>
      </c>
      <c r="E120" s="91">
        <v>0</v>
      </c>
      <c r="F120" s="91">
        <v>0.42</v>
      </c>
      <c r="G120" s="91">
        <v>3.5000000000000003E-2</v>
      </c>
      <c r="H120" s="91">
        <v>5.5E-2</v>
      </c>
      <c r="I120" s="92">
        <f t="shared" si="35"/>
        <v>0.51</v>
      </c>
      <c r="J120"/>
      <c r="K120"/>
      <c r="L120"/>
      <c r="M120"/>
      <c r="N120"/>
    </row>
    <row r="121" spans="1:14" ht="21.95" customHeight="1" x14ac:dyDescent="0.25">
      <c r="A121"/>
      <c r="B121" t="s">
        <v>58</v>
      </c>
      <c r="C121" s="91">
        <v>0</v>
      </c>
      <c r="D121" s="91">
        <v>0</v>
      </c>
      <c r="E121" s="91">
        <v>0</v>
      </c>
      <c r="F121" s="91">
        <v>0.42</v>
      </c>
      <c r="G121" s="91">
        <v>3.5000000000000003E-2</v>
      </c>
      <c r="H121" s="91">
        <v>5.5E-2</v>
      </c>
      <c r="I121" s="92">
        <f t="shared" si="35"/>
        <v>0.51</v>
      </c>
      <c r="J121"/>
      <c r="K121"/>
      <c r="L121"/>
      <c r="M121"/>
      <c r="N121"/>
    </row>
    <row r="122" spans="1:14" ht="21.95" customHeight="1" x14ac:dyDescent="0.25">
      <c r="A122"/>
      <c r="B122" t="s">
        <v>59</v>
      </c>
      <c r="C122" s="91">
        <v>0</v>
      </c>
      <c r="D122" s="91">
        <v>0</v>
      </c>
      <c r="E122" s="91">
        <v>0</v>
      </c>
      <c r="F122" s="91">
        <v>0.42</v>
      </c>
      <c r="G122" s="91">
        <v>3.5000000000000003E-2</v>
      </c>
      <c r="H122" s="91">
        <v>5.5E-2</v>
      </c>
      <c r="I122" s="92">
        <f t="shared" si="35"/>
        <v>0.51</v>
      </c>
      <c r="J122"/>
      <c r="K122"/>
      <c r="L122"/>
      <c r="M122"/>
      <c r="N122"/>
    </row>
    <row r="123" spans="1:14" ht="21.95" customHeight="1" x14ac:dyDescent="0.25">
      <c r="A123"/>
      <c r="B123" s="93" t="s">
        <v>60</v>
      </c>
      <c r="C123" s="91">
        <v>0</v>
      </c>
      <c r="D123" s="91">
        <v>0</v>
      </c>
      <c r="E123" s="91">
        <v>0</v>
      </c>
      <c r="F123" s="94">
        <v>0.42099999999999999</v>
      </c>
      <c r="G123" s="94">
        <v>0.1</v>
      </c>
      <c r="H123" s="94">
        <v>0.13500000000000001</v>
      </c>
      <c r="I123" s="92">
        <f t="shared" si="35"/>
        <v>0.65600000000000003</v>
      </c>
      <c r="J123"/>
      <c r="K123"/>
      <c r="L123"/>
      <c r="M123"/>
      <c r="N123"/>
    </row>
    <row r="124" spans="1:14" ht="21.95" customHeight="1" x14ac:dyDescent="0.25">
      <c r="A124"/>
      <c r="B124"/>
      <c r="C124"/>
      <c r="D124"/>
      <c r="E124"/>
      <c r="F124"/>
      <c r="G124"/>
      <c r="H124"/>
      <c r="I124"/>
      <c r="J124"/>
      <c r="K124"/>
      <c r="L124"/>
      <c r="M124"/>
      <c r="N124"/>
    </row>
    <row r="125" spans="1:14" ht="21.95" customHeight="1" x14ac:dyDescent="0.4">
      <c r="A125"/>
      <c r="B125" s="89" t="s">
        <v>48</v>
      </c>
      <c r="C125"/>
      <c r="D125"/>
      <c r="E125"/>
      <c r="F125"/>
      <c r="G125"/>
      <c r="H125"/>
      <c r="I125"/>
      <c r="J125"/>
      <c r="K125"/>
      <c r="L125"/>
      <c r="M125"/>
      <c r="N125"/>
    </row>
    <row r="126" spans="1:14" ht="21.95" customHeight="1" x14ac:dyDescent="0.25">
      <c r="A126"/>
      <c r="B126"/>
      <c r="C126"/>
      <c r="D126"/>
      <c r="E126"/>
      <c r="F126"/>
      <c r="G126"/>
      <c r="H126"/>
      <c r="I126"/>
      <c r="J126"/>
      <c r="K126"/>
      <c r="L126"/>
      <c r="M126"/>
      <c r="N126"/>
    </row>
    <row r="127" spans="1:14" ht="21.95" customHeight="1" x14ac:dyDescent="0.25">
      <c r="A127"/>
      <c r="B127"/>
      <c r="C127"/>
      <c r="D127"/>
      <c r="E127"/>
      <c r="F127"/>
      <c r="G127"/>
      <c r="H127"/>
      <c r="I127"/>
      <c r="J127"/>
      <c r="K127"/>
      <c r="L127"/>
      <c r="M127"/>
      <c r="N127"/>
    </row>
    <row r="128" spans="1:14" ht="21.95" customHeight="1" x14ac:dyDescent="0.25">
      <c r="A128"/>
      <c r="B128" s="90" t="s">
        <v>144</v>
      </c>
      <c r="C128" s="90" t="s">
        <v>41</v>
      </c>
      <c r="D128" s="90" t="s">
        <v>42</v>
      </c>
      <c r="E128" s="90" t="s">
        <v>43</v>
      </c>
      <c r="F128" s="90" t="s">
        <v>124</v>
      </c>
      <c r="G128" s="90" t="s">
        <v>38</v>
      </c>
      <c r="H128" s="90" t="s">
        <v>39</v>
      </c>
      <c r="I128" s="90" t="s">
        <v>44</v>
      </c>
      <c r="J128"/>
      <c r="K128"/>
      <c r="L128"/>
      <c r="M128"/>
      <c r="N128"/>
    </row>
    <row r="129" spans="1:14" ht="21.95" customHeight="1" x14ac:dyDescent="0.25">
      <c r="A129"/>
      <c r="B129" t="s">
        <v>55</v>
      </c>
      <c r="C129" s="91">
        <v>0</v>
      </c>
      <c r="D129" s="91">
        <v>0</v>
      </c>
      <c r="E129" s="91">
        <v>0</v>
      </c>
      <c r="F129" s="91">
        <v>0.375</v>
      </c>
      <c r="G129" s="91">
        <v>3.5000000000000003E-2</v>
      </c>
      <c r="H129" s="91">
        <v>5.5E-2</v>
      </c>
      <c r="I129" s="91">
        <v>7.4999999999999997E-2</v>
      </c>
      <c r="J129" s="92">
        <f>SUM(C129:I129)</f>
        <v>0.54</v>
      </c>
      <c r="K129"/>
      <c r="L129"/>
      <c r="M129"/>
      <c r="N129"/>
    </row>
    <row r="130" spans="1:14" ht="21.95" customHeight="1" x14ac:dyDescent="0.25">
      <c r="A130"/>
      <c r="B130" t="s">
        <v>56</v>
      </c>
      <c r="C130" s="91">
        <v>0</v>
      </c>
      <c r="D130" s="91">
        <v>0</v>
      </c>
      <c r="E130" s="91">
        <v>0</v>
      </c>
      <c r="F130" s="91">
        <v>0.375</v>
      </c>
      <c r="G130" s="91">
        <v>3.5000000000000003E-2</v>
      </c>
      <c r="H130" s="91">
        <v>5.5E-2</v>
      </c>
      <c r="I130" s="91">
        <v>7.4999999999999997E-2</v>
      </c>
      <c r="J130" s="92">
        <f t="shared" ref="J130:J134" si="36">SUM(C130:I130)</f>
        <v>0.54</v>
      </c>
      <c r="K130"/>
      <c r="L130"/>
      <c r="M130"/>
      <c r="N130"/>
    </row>
    <row r="131" spans="1:14" ht="21.95" customHeight="1" x14ac:dyDescent="0.25">
      <c r="A131"/>
      <c r="B131" t="s">
        <v>57</v>
      </c>
      <c r="C131" s="91">
        <v>0</v>
      </c>
      <c r="D131" s="91">
        <v>0</v>
      </c>
      <c r="E131" s="91">
        <v>0</v>
      </c>
      <c r="F131" s="91">
        <v>0.375</v>
      </c>
      <c r="G131" s="91">
        <v>3.5000000000000003E-2</v>
      </c>
      <c r="H131" s="91">
        <v>5.5E-2</v>
      </c>
      <c r="I131" s="91">
        <v>7.4999999999999997E-2</v>
      </c>
      <c r="J131" s="92">
        <f t="shared" si="36"/>
        <v>0.54</v>
      </c>
      <c r="K131"/>
      <c r="L131"/>
      <c r="M131"/>
      <c r="N131"/>
    </row>
    <row r="132" spans="1:14" ht="21.95" customHeight="1" x14ac:dyDescent="0.25">
      <c r="A132"/>
      <c r="B132" t="s">
        <v>58</v>
      </c>
      <c r="C132" s="91">
        <v>0</v>
      </c>
      <c r="D132" s="91">
        <v>0</v>
      </c>
      <c r="E132" s="91">
        <v>0</v>
      </c>
      <c r="F132" s="91">
        <v>0.375</v>
      </c>
      <c r="G132" s="91">
        <v>3.5000000000000003E-2</v>
      </c>
      <c r="H132" s="91">
        <v>5.5E-2</v>
      </c>
      <c r="I132" s="91">
        <v>7.4999999999999997E-2</v>
      </c>
      <c r="J132" s="92">
        <f t="shared" si="36"/>
        <v>0.54</v>
      </c>
      <c r="K132"/>
      <c r="L132"/>
      <c r="M132"/>
      <c r="N132"/>
    </row>
    <row r="133" spans="1:14" ht="21.95" customHeight="1" x14ac:dyDescent="0.25">
      <c r="A133"/>
      <c r="B133" t="s">
        <v>59</v>
      </c>
      <c r="C133" s="91">
        <v>0</v>
      </c>
      <c r="D133" s="91">
        <v>0</v>
      </c>
      <c r="E133" s="91">
        <v>0</v>
      </c>
      <c r="F133" s="91">
        <v>0.375</v>
      </c>
      <c r="G133" s="91">
        <v>3.5000000000000003E-2</v>
      </c>
      <c r="H133" s="91">
        <v>5.5E-2</v>
      </c>
      <c r="I133" s="91">
        <v>7.4999999999999997E-2</v>
      </c>
      <c r="J133" s="92">
        <f t="shared" si="36"/>
        <v>0.54</v>
      </c>
      <c r="K133"/>
      <c r="L133"/>
      <c r="M133"/>
      <c r="N133"/>
    </row>
    <row r="134" spans="1:14" ht="21.95" customHeight="1" x14ac:dyDescent="0.25">
      <c r="A134"/>
      <c r="B134" s="93" t="s">
        <v>60</v>
      </c>
      <c r="C134" s="91">
        <v>0</v>
      </c>
      <c r="D134" s="91">
        <v>0</v>
      </c>
      <c r="E134" s="91">
        <v>0</v>
      </c>
      <c r="F134" s="94">
        <v>0.23499999999999999</v>
      </c>
      <c r="G134" s="94">
        <v>7.4999999999999997E-2</v>
      </c>
      <c r="H134" s="94">
        <v>8.5000000000000006E-2</v>
      </c>
      <c r="I134" s="94">
        <v>0.35</v>
      </c>
      <c r="J134" s="92">
        <f t="shared" si="36"/>
        <v>0.745</v>
      </c>
      <c r="K134"/>
      <c r="L134"/>
      <c r="M134"/>
      <c r="N134"/>
    </row>
    <row r="135" spans="1:14" ht="21.95" customHeight="1" x14ac:dyDescent="0.25">
      <c r="A135"/>
      <c r="B135"/>
      <c r="C135"/>
      <c r="D135"/>
      <c r="E135"/>
      <c r="F135"/>
      <c r="G135"/>
      <c r="H135"/>
      <c r="I135"/>
      <c r="J135"/>
      <c r="K135"/>
      <c r="L135"/>
      <c r="M135"/>
      <c r="N135"/>
    </row>
    <row r="136" spans="1:14" ht="21.95" customHeight="1" x14ac:dyDescent="0.4">
      <c r="A136"/>
      <c r="B136" s="89" t="s">
        <v>61</v>
      </c>
      <c r="C136"/>
      <c r="D136"/>
      <c r="E136"/>
      <c r="F136"/>
      <c r="G136"/>
      <c r="H136"/>
      <c r="I136"/>
      <c r="J136"/>
      <c r="K136"/>
      <c r="L136"/>
      <c r="M136"/>
      <c r="N136"/>
    </row>
    <row r="137" spans="1:14" ht="21.95" customHeight="1" x14ac:dyDescent="0.25">
      <c r="A137"/>
      <c r="B137"/>
      <c r="C137"/>
      <c r="D137"/>
      <c r="E137"/>
      <c r="F137"/>
      <c r="G137"/>
      <c r="H137"/>
      <c r="I137"/>
      <c r="J137"/>
      <c r="K137"/>
      <c r="L137"/>
      <c r="M137"/>
      <c r="N137"/>
    </row>
    <row r="138" spans="1:14" ht="21.95" customHeight="1" x14ac:dyDescent="0.25">
      <c r="A138"/>
      <c r="B138"/>
      <c r="C138"/>
      <c r="D138"/>
      <c r="E138"/>
      <c r="F138"/>
      <c r="G138"/>
      <c r="H138"/>
      <c r="I138"/>
      <c r="J138"/>
      <c r="K138"/>
      <c r="L138"/>
      <c r="M138"/>
      <c r="N138"/>
    </row>
    <row r="139" spans="1:14" ht="21.95" customHeight="1" x14ac:dyDescent="0.25">
      <c r="A139"/>
      <c r="B139" s="90" t="s">
        <v>144</v>
      </c>
      <c r="C139" s="90" t="s">
        <v>41</v>
      </c>
      <c r="D139" s="90" t="s">
        <v>42</v>
      </c>
      <c r="E139" s="90" t="s">
        <v>45</v>
      </c>
      <c r="F139" s="90" t="s">
        <v>124</v>
      </c>
      <c r="G139" s="90" t="s">
        <v>38</v>
      </c>
      <c r="H139" s="90" t="s">
        <v>39</v>
      </c>
      <c r="I139"/>
      <c r="J139"/>
      <c r="K139"/>
      <c r="L139"/>
      <c r="M139"/>
      <c r="N139"/>
    </row>
    <row r="140" spans="1:14" ht="21.95" customHeight="1" x14ac:dyDescent="0.25">
      <c r="A140"/>
      <c r="B140" t="s">
        <v>55</v>
      </c>
      <c r="C140" s="91">
        <v>0</v>
      </c>
      <c r="D140" s="91">
        <v>0</v>
      </c>
      <c r="E140" s="91">
        <v>0.33500000000000002</v>
      </c>
      <c r="F140" s="91">
        <v>0.434</v>
      </c>
      <c r="G140" s="91">
        <v>3.5000000000000003E-2</v>
      </c>
      <c r="H140" s="91">
        <v>0.04</v>
      </c>
      <c r="I140" s="92">
        <f>SUM(C140:H140)</f>
        <v>0.84400000000000008</v>
      </c>
      <c r="J140"/>
      <c r="K140"/>
      <c r="L140"/>
      <c r="M140"/>
      <c r="N140"/>
    </row>
    <row r="141" spans="1:14" ht="21.95" customHeight="1" x14ac:dyDescent="0.25">
      <c r="A141"/>
      <c r="B141" t="s">
        <v>56</v>
      </c>
      <c r="C141" s="91">
        <v>0</v>
      </c>
      <c r="D141" s="91">
        <v>0</v>
      </c>
      <c r="E141" s="91">
        <v>0.32</v>
      </c>
      <c r="F141" s="91">
        <v>0.434</v>
      </c>
      <c r="G141" s="91">
        <v>3.5000000000000003E-2</v>
      </c>
      <c r="H141" s="91">
        <v>0.04</v>
      </c>
      <c r="I141" s="92">
        <f t="shared" ref="I141:I145" si="37">SUM(C141:H141)</f>
        <v>0.82900000000000007</v>
      </c>
      <c r="J141"/>
      <c r="K141"/>
      <c r="L141"/>
      <c r="M141"/>
      <c r="N141"/>
    </row>
    <row r="142" spans="1:14" ht="21.95" customHeight="1" x14ac:dyDescent="0.25">
      <c r="A142"/>
      <c r="B142" t="s">
        <v>57</v>
      </c>
      <c r="C142" s="91">
        <v>0</v>
      </c>
      <c r="D142" s="91">
        <v>0</v>
      </c>
      <c r="E142" s="91">
        <v>0.32500000000000001</v>
      </c>
      <c r="F142" s="91">
        <v>0.434</v>
      </c>
      <c r="G142" s="91">
        <v>3.5000000000000003E-2</v>
      </c>
      <c r="H142" s="91">
        <v>0.04</v>
      </c>
      <c r="I142" s="92">
        <f t="shared" si="37"/>
        <v>0.83400000000000007</v>
      </c>
      <c r="J142"/>
      <c r="K142"/>
      <c r="L142"/>
      <c r="M142"/>
      <c r="N142"/>
    </row>
    <row r="143" spans="1:14" ht="21.95" customHeight="1" x14ac:dyDescent="0.25">
      <c r="A143"/>
      <c r="B143" t="s">
        <v>58</v>
      </c>
      <c r="C143" s="91">
        <v>0</v>
      </c>
      <c r="D143" s="91">
        <v>0</v>
      </c>
      <c r="E143" s="91">
        <v>0.32500000000000001</v>
      </c>
      <c r="F143" s="91">
        <v>0.434</v>
      </c>
      <c r="G143" s="91">
        <v>3.5000000000000003E-2</v>
      </c>
      <c r="H143" s="91">
        <v>0.04</v>
      </c>
      <c r="I143" s="92">
        <f t="shared" si="37"/>
        <v>0.83400000000000007</v>
      </c>
      <c r="J143"/>
      <c r="K143"/>
      <c r="L143"/>
      <c r="M143"/>
      <c r="N143"/>
    </row>
    <row r="144" spans="1:14" ht="21.95" customHeight="1" x14ac:dyDescent="0.25">
      <c r="A144"/>
      <c r="B144" t="s">
        <v>59</v>
      </c>
      <c r="C144" s="91">
        <v>0</v>
      </c>
      <c r="D144" s="91">
        <v>0</v>
      </c>
      <c r="E144" s="91">
        <v>0.33500000000000002</v>
      </c>
      <c r="F144" s="91">
        <v>0.434</v>
      </c>
      <c r="G144" s="91">
        <v>3.5000000000000003E-2</v>
      </c>
      <c r="H144" s="91">
        <v>0.04</v>
      </c>
      <c r="I144" s="92">
        <f t="shared" si="37"/>
        <v>0.84400000000000008</v>
      </c>
      <c r="J144"/>
      <c r="K144"/>
      <c r="L144"/>
      <c r="M144"/>
      <c r="N144"/>
    </row>
    <row r="145" spans="1:14" ht="21.95" customHeight="1" x14ac:dyDescent="0.25">
      <c r="A145"/>
      <c r="B145" s="93" t="s">
        <v>60</v>
      </c>
      <c r="C145" s="91">
        <v>0</v>
      </c>
      <c r="D145" s="91">
        <v>0</v>
      </c>
      <c r="E145" s="94">
        <v>0</v>
      </c>
      <c r="F145" s="94">
        <v>0.30499999999999999</v>
      </c>
      <c r="G145" s="94">
        <v>0.15</v>
      </c>
      <c r="H145" s="94">
        <v>0.35</v>
      </c>
      <c r="I145" s="92">
        <f t="shared" si="37"/>
        <v>0.80499999999999994</v>
      </c>
      <c r="J145"/>
      <c r="K145"/>
      <c r="L145"/>
      <c r="M145"/>
      <c r="N145"/>
    </row>
    <row r="146" spans="1:14" ht="21.95" customHeight="1" x14ac:dyDescent="0.25">
      <c r="A146"/>
      <c r="B146"/>
      <c r="C146"/>
      <c r="D146"/>
      <c r="E146"/>
      <c r="F146"/>
      <c r="G146"/>
      <c r="H146"/>
      <c r="I146"/>
      <c r="J146"/>
      <c r="K146"/>
      <c r="L146"/>
      <c r="M146"/>
      <c r="N146"/>
    </row>
    <row r="147" spans="1:14" ht="21.95" customHeight="1" x14ac:dyDescent="0.4">
      <c r="A147"/>
      <c r="B147" s="89" t="s">
        <v>62</v>
      </c>
      <c r="C147"/>
      <c r="D147"/>
      <c r="E147"/>
      <c r="F147"/>
      <c r="G147"/>
      <c r="H147"/>
      <c r="I147"/>
      <c r="J147"/>
      <c r="K147"/>
      <c r="L147"/>
      <c r="M147"/>
      <c r="N147"/>
    </row>
    <row r="148" spans="1:14" ht="21.95" customHeight="1" x14ac:dyDescent="0.25">
      <c r="A148"/>
      <c r="B148"/>
      <c r="C148"/>
      <c r="D148"/>
      <c r="E148"/>
      <c r="F148"/>
      <c r="G148"/>
      <c r="H148"/>
      <c r="I148"/>
      <c r="J148"/>
      <c r="K148"/>
      <c r="L148"/>
      <c r="M148"/>
      <c r="N148"/>
    </row>
    <row r="149" spans="1:14" ht="21.95" customHeight="1" x14ac:dyDescent="0.25">
      <c r="A149"/>
      <c r="B149"/>
      <c r="C149"/>
      <c r="D149"/>
      <c r="E149"/>
      <c r="F149"/>
      <c r="G149"/>
      <c r="H149"/>
      <c r="I149"/>
      <c r="J149"/>
      <c r="K149"/>
      <c r="L149"/>
      <c r="M149"/>
      <c r="N149"/>
    </row>
    <row r="150" spans="1:14" ht="21.95" customHeight="1" x14ac:dyDescent="0.25">
      <c r="A150"/>
      <c r="B150" s="90" t="s">
        <v>144</v>
      </c>
      <c r="C150" s="90" t="s">
        <v>41</v>
      </c>
      <c r="D150" s="90" t="s">
        <v>42</v>
      </c>
      <c r="E150" s="90" t="s">
        <v>45</v>
      </c>
      <c r="F150" s="90" t="s">
        <v>124</v>
      </c>
      <c r="G150" s="90" t="s">
        <v>38</v>
      </c>
      <c r="H150" s="90" t="s">
        <v>39</v>
      </c>
      <c r="I150"/>
      <c r="J150"/>
      <c r="K150"/>
      <c r="L150"/>
      <c r="M150"/>
      <c r="N150"/>
    </row>
    <row r="151" spans="1:14" ht="21.95" customHeight="1" x14ac:dyDescent="0.25">
      <c r="A151"/>
      <c r="B151" t="s">
        <v>55</v>
      </c>
      <c r="C151" s="91">
        <v>0</v>
      </c>
      <c r="D151" s="91">
        <v>0</v>
      </c>
      <c r="E151" s="91">
        <v>0.44500000000000001</v>
      </c>
      <c r="F151" s="91"/>
      <c r="G151" s="91">
        <v>0.152</v>
      </c>
      <c r="H151" s="91">
        <v>0.188</v>
      </c>
      <c r="I151" s="92">
        <f>SUM(C151:H151)</f>
        <v>0.78499999999999992</v>
      </c>
      <c r="J151"/>
      <c r="K151"/>
      <c r="L151"/>
      <c r="M151"/>
      <c r="N151"/>
    </row>
    <row r="152" spans="1:14" ht="21.95" customHeight="1" x14ac:dyDescent="0.25">
      <c r="A152"/>
      <c r="B152" t="s">
        <v>56</v>
      </c>
      <c r="C152" s="91">
        <v>0</v>
      </c>
      <c r="D152" s="91">
        <v>0</v>
      </c>
      <c r="E152" s="91">
        <v>0.4</v>
      </c>
      <c r="F152" s="91"/>
      <c r="G152" s="91">
        <v>0.152</v>
      </c>
      <c r="H152" s="91">
        <v>0.19800000000000001</v>
      </c>
      <c r="I152" s="92">
        <f t="shared" ref="I152:I156" si="38">SUM(C152:H152)</f>
        <v>0.75</v>
      </c>
      <c r="J152"/>
      <c r="K152"/>
      <c r="L152"/>
      <c r="M152"/>
      <c r="N152"/>
    </row>
    <row r="153" spans="1:14" ht="21.95" customHeight="1" x14ac:dyDescent="0.25">
      <c r="A153"/>
      <c r="B153" t="s">
        <v>57</v>
      </c>
      <c r="C153" s="91">
        <v>0</v>
      </c>
      <c r="D153" s="91">
        <v>0</v>
      </c>
      <c r="E153" s="91">
        <v>0.4</v>
      </c>
      <c r="F153" s="91"/>
      <c r="G153" s="91">
        <v>0.152</v>
      </c>
      <c r="H153" s="91">
        <v>0.20799999999999999</v>
      </c>
      <c r="I153" s="92">
        <f t="shared" si="38"/>
        <v>0.76</v>
      </c>
      <c r="J153"/>
      <c r="K153"/>
      <c r="L153"/>
      <c r="M153"/>
      <c r="N153"/>
    </row>
    <row r="154" spans="1:14" ht="21.95" customHeight="1" x14ac:dyDescent="0.25">
      <c r="A154"/>
      <c r="B154" t="s">
        <v>58</v>
      </c>
      <c r="C154" s="91">
        <v>0</v>
      </c>
      <c r="D154" s="91">
        <v>0</v>
      </c>
      <c r="E154" s="91">
        <v>0.4</v>
      </c>
      <c r="F154" s="91"/>
      <c r="G154" s="91">
        <v>0.192</v>
      </c>
      <c r="H154" s="91">
        <v>0.17799999999999999</v>
      </c>
      <c r="I154" s="92">
        <f t="shared" si="38"/>
        <v>0.77</v>
      </c>
      <c r="J154"/>
      <c r="K154"/>
      <c r="L154"/>
      <c r="M154"/>
      <c r="N154"/>
    </row>
    <row r="155" spans="1:14" ht="21.95" customHeight="1" x14ac:dyDescent="0.25">
      <c r="A155"/>
      <c r="B155" t="s">
        <v>59</v>
      </c>
      <c r="C155" s="91">
        <v>0</v>
      </c>
      <c r="D155" s="91">
        <v>0</v>
      </c>
      <c r="E155" s="91">
        <v>0.4</v>
      </c>
      <c r="F155" s="91"/>
      <c r="G155" s="91">
        <v>0.192</v>
      </c>
      <c r="H155" s="91">
        <v>0.188</v>
      </c>
      <c r="I155" s="92">
        <f t="shared" si="38"/>
        <v>0.78</v>
      </c>
      <c r="J155"/>
      <c r="K155"/>
      <c r="L155"/>
      <c r="M155"/>
      <c r="N155"/>
    </row>
    <row r="156" spans="1:14" ht="21.95" customHeight="1" x14ac:dyDescent="0.25">
      <c r="A156"/>
      <c r="B156" s="93" t="s">
        <v>60</v>
      </c>
      <c r="C156" s="91">
        <v>0</v>
      </c>
      <c r="D156" s="91">
        <v>0</v>
      </c>
      <c r="E156" s="94">
        <v>0</v>
      </c>
      <c r="F156" s="94"/>
      <c r="G156" s="94">
        <v>0.215</v>
      </c>
      <c r="H156" s="94">
        <v>0.53500000000000003</v>
      </c>
      <c r="I156" s="92">
        <f t="shared" si="38"/>
        <v>0.75</v>
      </c>
      <c r="J156"/>
      <c r="K156"/>
      <c r="L156"/>
      <c r="M156"/>
      <c r="N156"/>
    </row>
    <row r="157" spans="1:14" ht="21.95" customHeight="1" x14ac:dyDescent="0.25">
      <c r="A157"/>
      <c r="B157"/>
      <c r="C157"/>
      <c r="D157"/>
      <c r="E157"/>
      <c r="F157"/>
      <c r="G157"/>
      <c r="H157"/>
      <c r="I157"/>
      <c r="J157"/>
      <c r="K157"/>
      <c r="L157"/>
      <c r="M157"/>
      <c r="N157"/>
    </row>
    <row r="158" spans="1:14" ht="21.95" customHeight="1" x14ac:dyDescent="0.4">
      <c r="A158"/>
      <c r="B158" s="89" t="s">
        <v>62</v>
      </c>
      <c r="C158"/>
      <c r="D158"/>
      <c r="E158"/>
      <c r="F158"/>
      <c r="G158"/>
      <c r="H158"/>
      <c r="I158"/>
      <c r="J158"/>
      <c r="K158"/>
      <c r="L158"/>
      <c r="M158"/>
      <c r="N158"/>
    </row>
    <row r="159" spans="1:14" ht="21.95" customHeight="1" x14ac:dyDescent="0.25">
      <c r="A159"/>
      <c r="B159"/>
      <c r="C159"/>
      <c r="D159"/>
      <c r="E159"/>
      <c r="F159"/>
      <c r="G159"/>
      <c r="H159"/>
      <c r="I159"/>
      <c r="J159"/>
      <c r="K159"/>
      <c r="L159"/>
      <c r="M159"/>
      <c r="N159"/>
    </row>
    <row r="160" spans="1:14" ht="21.95" customHeight="1" x14ac:dyDescent="0.25">
      <c r="A160"/>
      <c r="B160"/>
      <c r="C160"/>
      <c r="D160"/>
      <c r="E160"/>
      <c r="F160"/>
      <c r="G160"/>
      <c r="H160"/>
      <c r="I160"/>
      <c r="J160"/>
      <c r="K160"/>
      <c r="L160"/>
      <c r="M160"/>
      <c r="N160"/>
    </row>
    <row r="161" spans="1:16" ht="21.95" customHeight="1" x14ac:dyDescent="0.25">
      <c r="A161"/>
      <c r="B161" s="90" t="s">
        <v>144</v>
      </c>
      <c r="C161" s="90" t="s">
        <v>41</v>
      </c>
      <c r="D161" s="90" t="s">
        <v>42</v>
      </c>
      <c r="E161" s="90" t="s">
        <v>45</v>
      </c>
      <c r="F161" s="90" t="s">
        <v>124</v>
      </c>
      <c r="G161" s="90" t="s">
        <v>38</v>
      </c>
      <c r="H161" s="90" t="s">
        <v>39</v>
      </c>
      <c r="I161"/>
      <c r="J161"/>
      <c r="K161"/>
      <c r="L161"/>
      <c r="M161"/>
      <c r="N161"/>
    </row>
    <row r="162" spans="1:16" ht="21.95" customHeight="1" x14ac:dyDescent="0.25">
      <c r="A162"/>
      <c r="B162" t="s">
        <v>55</v>
      </c>
      <c r="C162" s="91">
        <v>0</v>
      </c>
      <c r="D162" s="91">
        <v>0</v>
      </c>
      <c r="E162" s="91">
        <v>0.14000000000000001</v>
      </c>
      <c r="F162" s="91">
        <v>0.28849999999999998</v>
      </c>
      <c r="G162" s="91">
        <v>0.15</v>
      </c>
      <c r="H162" s="91">
        <v>0.25</v>
      </c>
      <c r="I162" s="92">
        <f>SUM(C162:H162)</f>
        <v>0.82850000000000001</v>
      </c>
      <c r="J162"/>
      <c r="K162"/>
      <c r="L162"/>
      <c r="M162"/>
      <c r="N162"/>
    </row>
    <row r="163" spans="1:16" ht="21.95" customHeight="1" x14ac:dyDescent="0.25">
      <c r="A163"/>
      <c r="B163" t="s">
        <v>56</v>
      </c>
      <c r="C163" s="91">
        <v>0</v>
      </c>
      <c r="D163" s="91">
        <v>0</v>
      </c>
      <c r="E163" s="91">
        <v>0.17</v>
      </c>
      <c r="F163" s="91">
        <v>0.27850000000000003</v>
      </c>
      <c r="G163" s="91">
        <v>0.15</v>
      </c>
      <c r="H163" s="91">
        <v>0.23</v>
      </c>
      <c r="I163" s="92">
        <f t="shared" ref="I163:I167" si="39">SUM(C163:H163)</f>
        <v>0.82850000000000001</v>
      </c>
      <c r="J163"/>
      <c r="K163"/>
      <c r="L163"/>
      <c r="M163"/>
      <c r="N163"/>
    </row>
    <row r="164" spans="1:16" ht="21.95" customHeight="1" x14ac:dyDescent="0.25">
      <c r="A164"/>
      <c r="B164" t="s">
        <v>57</v>
      </c>
      <c r="C164" s="91">
        <v>0</v>
      </c>
      <c r="D164" s="91">
        <v>0</v>
      </c>
      <c r="E164" s="91">
        <v>0.19</v>
      </c>
      <c r="F164" s="91">
        <v>0.23849999999999999</v>
      </c>
      <c r="G164" s="91">
        <v>0.15</v>
      </c>
      <c r="H164" s="91">
        <v>0.24</v>
      </c>
      <c r="I164" s="92">
        <f t="shared" si="39"/>
        <v>0.81850000000000001</v>
      </c>
      <c r="J164"/>
      <c r="K164"/>
      <c r="L164"/>
      <c r="M164"/>
      <c r="N164"/>
    </row>
    <row r="165" spans="1:16" ht="21.95" customHeight="1" x14ac:dyDescent="0.25">
      <c r="A165"/>
      <c r="B165" t="s">
        <v>58</v>
      </c>
      <c r="C165" s="91">
        <v>0</v>
      </c>
      <c r="D165" s="91">
        <v>0</v>
      </c>
      <c r="E165" s="91">
        <v>0.21</v>
      </c>
      <c r="F165" s="91">
        <v>0.23849999999999999</v>
      </c>
      <c r="G165" s="91">
        <v>0.15</v>
      </c>
      <c r="H165" s="91">
        <v>0.21</v>
      </c>
      <c r="I165" s="92">
        <f t="shared" si="39"/>
        <v>0.8085</v>
      </c>
      <c r="J165"/>
      <c r="K165"/>
      <c r="L165"/>
      <c r="M165"/>
      <c r="N165"/>
    </row>
    <row r="166" spans="1:16" ht="21.95" customHeight="1" x14ac:dyDescent="0.25">
      <c r="A166"/>
      <c r="B166" t="s">
        <v>59</v>
      </c>
      <c r="C166" s="91">
        <v>0</v>
      </c>
      <c r="D166" s="91">
        <v>0</v>
      </c>
      <c r="E166" s="91">
        <v>0.23499999999999999</v>
      </c>
      <c r="F166" s="91">
        <v>0.23849999999999999</v>
      </c>
      <c r="G166" s="91">
        <v>0.125</v>
      </c>
      <c r="H166" s="91">
        <v>0.23</v>
      </c>
      <c r="I166" s="92">
        <f t="shared" si="39"/>
        <v>0.82850000000000001</v>
      </c>
      <c r="J166"/>
      <c r="K166"/>
      <c r="L166"/>
      <c r="M166"/>
      <c r="N166"/>
    </row>
    <row r="167" spans="1:16" ht="21.95" customHeight="1" x14ac:dyDescent="0.25">
      <c r="A167"/>
      <c r="B167" s="93" t="s">
        <v>60</v>
      </c>
      <c r="C167" s="91">
        <v>0</v>
      </c>
      <c r="D167" s="91">
        <v>0</v>
      </c>
      <c r="E167" s="94">
        <v>0</v>
      </c>
      <c r="F167" s="94">
        <v>0.29499999999999998</v>
      </c>
      <c r="G167" s="94">
        <v>0.155</v>
      </c>
      <c r="H167" s="94">
        <v>0.35</v>
      </c>
      <c r="I167" s="92">
        <f t="shared" si="39"/>
        <v>0.79999999999999993</v>
      </c>
      <c r="J167"/>
      <c r="K167"/>
      <c r="L167"/>
      <c r="M167"/>
      <c r="N167"/>
    </row>
    <row r="168" spans="1:16" ht="21.95" customHeight="1" x14ac:dyDescent="0.25">
      <c r="A168"/>
      <c r="B168"/>
      <c r="C168"/>
      <c r="D168"/>
      <c r="E168"/>
      <c r="F168"/>
      <c r="G168"/>
      <c r="H168"/>
      <c r="I168"/>
      <c r="J168"/>
      <c r="K168"/>
      <c r="L168"/>
      <c r="M168"/>
      <c r="N168"/>
    </row>
    <row r="169" spans="1:16" ht="21.95" customHeight="1" x14ac:dyDescent="0.25">
      <c r="A169"/>
      <c r="B169" s="90" t="s">
        <v>85</v>
      </c>
      <c r="C169" s="90" t="s">
        <v>65</v>
      </c>
      <c r="D169" s="90" t="s">
        <v>66</v>
      </c>
      <c r="E169" s="90" t="s">
        <v>67</v>
      </c>
      <c r="F169" s="90" t="s">
        <v>68</v>
      </c>
      <c r="G169" s="90" t="s">
        <v>69</v>
      </c>
      <c r="H169" s="90" t="s">
        <v>70</v>
      </c>
      <c r="I169" s="90" t="s">
        <v>71</v>
      </c>
      <c r="J169" s="90" t="s">
        <v>72</v>
      </c>
      <c r="K169" s="90" t="s">
        <v>73</v>
      </c>
      <c r="L169" s="90" t="s">
        <v>74</v>
      </c>
      <c r="M169" s="90" t="s">
        <v>75</v>
      </c>
      <c r="N169" s="90" t="s">
        <v>76</v>
      </c>
    </row>
    <row r="170" spans="1:16" ht="21.95" customHeight="1" x14ac:dyDescent="0.25">
      <c r="A170"/>
      <c r="B170" t="s">
        <v>136</v>
      </c>
      <c r="C170" s="114">
        <f>'Banco 03'!C170</f>
        <v>1200000</v>
      </c>
      <c r="D170" s="114">
        <f>'Banco 03'!D170</f>
        <v>1200000</v>
      </c>
      <c r="E170" s="114">
        <f>'Banco 03'!E170</f>
        <v>1200000</v>
      </c>
      <c r="F170" s="114">
        <f>'Banco 03'!F170</f>
        <v>1200000</v>
      </c>
      <c r="G170" s="114">
        <f>'Banco 03'!G170</f>
        <v>1200000</v>
      </c>
      <c r="H170" s="114">
        <f>'Banco 03'!H170</f>
        <v>1200000</v>
      </c>
      <c r="I170" s="114">
        <f>'Banco 03'!I170</f>
        <v>1200000</v>
      </c>
      <c r="J170" s="114">
        <f>'Banco 03'!J170</f>
        <v>1200000</v>
      </c>
      <c r="K170" s="114">
        <f>'Banco 03'!K170</f>
        <v>1200000</v>
      </c>
      <c r="L170" s="114">
        <f>'Banco 03'!L170</f>
        <v>1200000</v>
      </c>
      <c r="M170" s="114">
        <f>'Banco 03'!M170</f>
        <v>1200000</v>
      </c>
      <c r="N170" s="114">
        <f>'Banco 03'!N170</f>
        <v>1200000</v>
      </c>
    </row>
    <row r="171" spans="1:16" ht="21.95" customHeight="1" x14ac:dyDescent="0.25">
      <c r="A171"/>
      <c r="B171" t="s">
        <v>142</v>
      </c>
      <c r="C171" s="114">
        <f>'Banco 03'!C171</f>
        <v>1200000</v>
      </c>
      <c r="D171" s="114">
        <f>'Banco 03'!D171</f>
        <v>1200000</v>
      </c>
      <c r="E171" s="114">
        <f>'Banco 03'!E171</f>
        <v>1200000</v>
      </c>
      <c r="F171" s="114">
        <f>'Banco 03'!F171</f>
        <v>1200000</v>
      </c>
      <c r="G171" s="114">
        <f>'Banco 03'!G171</f>
        <v>1200000</v>
      </c>
      <c r="H171" s="114">
        <f>'Banco 03'!H171</f>
        <v>1200000</v>
      </c>
      <c r="I171" s="114">
        <f>'Banco 03'!I171</f>
        <v>1200000</v>
      </c>
      <c r="J171" s="114">
        <f>'Banco 03'!J171</f>
        <v>1200000</v>
      </c>
      <c r="K171" s="114">
        <f>'Banco 03'!K171</f>
        <v>1200000</v>
      </c>
      <c r="L171" s="114">
        <f>'Banco 03'!L171</f>
        <v>1200000</v>
      </c>
      <c r="M171" s="114">
        <f>'Banco 03'!M171</f>
        <v>1200000</v>
      </c>
      <c r="N171" s="114">
        <f>'Banco 03'!N171</f>
        <v>1200000</v>
      </c>
    </row>
    <row r="172" spans="1:16" ht="21.95" customHeight="1" x14ac:dyDescent="0.25">
      <c r="A172"/>
      <c r="B172" t="s">
        <v>61</v>
      </c>
      <c r="C172" s="114">
        <f>'Banco 03'!C172</f>
        <v>1200000</v>
      </c>
      <c r="D172" s="114">
        <f>'Banco 03'!D172</f>
        <v>1200000</v>
      </c>
      <c r="E172" s="114">
        <f>'Banco 03'!E172</f>
        <v>1200000</v>
      </c>
      <c r="F172" s="114">
        <f>'Banco 03'!F172</f>
        <v>1200000</v>
      </c>
      <c r="G172" s="114">
        <f>'Banco 03'!G172</f>
        <v>1200000</v>
      </c>
      <c r="H172" s="114">
        <f>'Banco 03'!H172</f>
        <v>1200000</v>
      </c>
      <c r="I172" s="114">
        <f>'Banco 03'!I172</f>
        <v>1200000</v>
      </c>
      <c r="J172" s="114">
        <f>'Banco 03'!J172</f>
        <v>1200000</v>
      </c>
      <c r="K172" s="114">
        <f>'Banco 03'!K172</f>
        <v>1200000</v>
      </c>
      <c r="L172" s="114">
        <f>'Banco 03'!L172</f>
        <v>1200000</v>
      </c>
      <c r="M172" s="114">
        <f>'Banco 03'!M172</f>
        <v>1200000</v>
      </c>
      <c r="N172" s="114">
        <f>'Banco 03'!N172</f>
        <v>1200000</v>
      </c>
    </row>
    <row r="173" spans="1:16" ht="21.95" customHeight="1" x14ac:dyDescent="0.25">
      <c r="A173"/>
      <c r="B173" t="s">
        <v>62</v>
      </c>
      <c r="C173" s="114">
        <f>'Banco 03'!C173</f>
        <v>1200000</v>
      </c>
      <c r="D173" s="114">
        <f>'Banco 03'!D173</f>
        <v>1200000</v>
      </c>
      <c r="E173" s="114">
        <f>'Banco 03'!E173</f>
        <v>1200000</v>
      </c>
      <c r="F173" s="114">
        <f>'Banco 03'!F173</f>
        <v>1200000</v>
      </c>
      <c r="G173" s="114">
        <f>'Banco 03'!G173</f>
        <v>1200000</v>
      </c>
      <c r="H173" s="114">
        <f>'Banco 03'!H173</f>
        <v>1200000</v>
      </c>
      <c r="I173" s="114">
        <f>'Banco 03'!I173</f>
        <v>1200000</v>
      </c>
      <c r="J173" s="114">
        <f>'Banco 03'!J173</f>
        <v>1200000</v>
      </c>
      <c r="K173" s="114">
        <f>'Banco 03'!K173</f>
        <v>1200000</v>
      </c>
      <c r="L173" s="114">
        <f>'Banco 03'!L173</f>
        <v>1200000</v>
      </c>
      <c r="M173" s="114">
        <f>'Banco 03'!M173</f>
        <v>1200000</v>
      </c>
      <c r="N173" s="114">
        <f>'Banco 03'!N173</f>
        <v>1200000</v>
      </c>
    </row>
    <row r="174" spans="1:16" ht="21.95" customHeight="1" x14ac:dyDescent="0.25">
      <c r="A174"/>
      <c r="B174" s="115" t="s">
        <v>63</v>
      </c>
      <c r="C174" s="114">
        <f>'Banco 03'!C174</f>
        <v>1200000</v>
      </c>
      <c r="D174" s="114">
        <f>'Banco 03'!D174</f>
        <v>1200000</v>
      </c>
      <c r="E174" s="114">
        <f>'Banco 03'!E174</f>
        <v>1200000</v>
      </c>
      <c r="F174" s="114">
        <f>'Banco 03'!F174</f>
        <v>1200000</v>
      </c>
      <c r="G174" s="114">
        <f>'Banco 03'!G174</f>
        <v>1200000</v>
      </c>
      <c r="H174" s="114">
        <f>'Banco 03'!H174</f>
        <v>1200000</v>
      </c>
      <c r="I174" s="114">
        <f>'Banco 03'!I174</f>
        <v>1200000</v>
      </c>
      <c r="J174" s="114">
        <f>'Banco 03'!J174</f>
        <v>1200000</v>
      </c>
      <c r="K174" s="114">
        <f>'Banco 03'!K174</f>
        <v>1200000</v>
      </c>
      <c r="L174" s="114">
        <f>'Banco 03'!L174</f>
        <v>1200000</v>
      </c>
      <c r="M174" s="114">
        <f>'Banco 03'!M174</f>
        <v>1200000</v>
      </c>
      <c r="N174" s="114">
        <f>'Banco 03'!N174</f>
        <v>1200000</v>
      </c>
    </row>
    <row r="175" spans="1:16" ht="21.95" customHeight="1" x14ac:dyDescent="0.25">
      <c r="A175"/>
      <c r="B175"/>
      <c r="C175"/>
      <c r="D175"/>
      <c r="E175"/>
      <c r="F175"/>
      <c r="G175"/>
      <c r="H175"/>
      <c r="I175"/>
      <c r="J175"/>
      <c r="K175"/>
      <c r="L175"/>
      <c r="M175"/>
      <c r="N175"/>
    </row>
    <row r="176" spans="1:16" ht="21.95" customHeight="1" x14ac:dyDescent="0.25">
      <c r="A176"/>
      <c r="B176" s="90" t="s">
        <v>136</v>
      </c>
      <c r="C176" s="90" t="s">
        <v>65</v>
      </c>
      <c r="D176" s="90" t="s">
        <v>66</v>
      </c>
      <c r="E176" s="90" t="s">
        <v>67</v>
      </c>
      <c r="F176" s="90" t="s">
        <v>68</v>
      </c>
      <c r="G176" s="90" t="s">
        <v>69</v>
      </c>
      <c r="H176" s="90" t="s">
        <v>70</v>
      </c>
      <c r="I176" s="90" t="s">
        <v>71</v>
      </c>
      <c r="J176" s="90" t="s">
        <v>72</v>
      </c>
      <c r="K176" s="90" t="s">
        <v>73</v>
      </c>
      <c r="L176" s="90" t="s">
        <v>74</v>
      </c>
      <c r="M176" s="90" t="s">
        <v>75</v>
      </c>
      <c r="N176" s="90" t="s">
        <v>76</v>
      </c>
      <c r="P176" s="299">
        <f>IFERROR(E17+(E17*20%),0)</f>
        <v>4320000</v>
      </c>
    </row>
    <row r="177" spans="1:27" ht="21.95" customHeight="1" x14ac:dyDescent="0.25">
      <c r="A177"/>
      <c r="B177" t="s">
        <v>41</v>
      </c>
      <c r="C177" s="95">
        <f>IF(C170&lt;=$E$13,C80*$C$118,IF(C170&lt;=$E$14,C80*$C$119,IF(C170&lt;=$E$15,C80*$C$120,IF(C170&lt;=$E$16,C80*$C$121,IF(C170&lt;=$E$17,C80*$C$122,IF(C170&lt;=$E$18,C80*$C$123,IF(C170&gt;$E$18,C80*$C$123)))))))</f>
        <v>0</v>
      </c>
      <c r="D177" s="95">
        <f t="shared" ref="D177:N177" si="40">IF(D170&lt;=$E$13,D80*$C$118,IF(D170&lt;=$E$14,D80*$C$119,IF(D170&lt;=$E$15,D80*$C$120,IF(D170&lt;=$E$16,D80*$C$121,IF(D170&lt;=$E$17,D80*$C$122,IF(D170&lt;=$E$18,D80*$C$123,IF(D170&gt;$E$18,D80*$C$123)))))))</f>
        <v>0</v>
      </c>
      <c r="E177" s="95">
        <f t="shared" si="40"/>
        <v>0</v>
      </c>
      <c r="F177" s="95">
        <f t="shared" si="40"/>
        <v>0</v>
      </c>
      <c r="G177" s="95">
        <f t="shared" si="40"/>
        <v>0</v>
      </c>
      <c r="H177" s="95">
        <f t="shared" si="40"/>
        <v>0</v>
      </c>
      <c r="I177" s="95">
        <f t="shared" si="40"/>
        <v>0</v>
      </c>
      <c r="J177" s="95">
        <f t="shared" si="40"/>
        <v>0</v>
      </c>
      <c r="K177" s="95">
        <f t="shared" si="40"/>
        <v>0</v>
      </c>
      <c r="L177" s="95">
        <f t="shared" si="40"/>
        <v>0</v>
      </c>
      <c r="M177" s="95">
        <f t="shared" si="40"/>
        <v>0</v>
      </c>
      <c r="N177" s="95">
        <f t="shared" si="40"/>
        <v>0</v>
      </c>
    </row>
    <row r="178" spans="1:27" ht="21.95" customHeight="1" x14ac:dyDescent="0.25">
      <c r="A178"/>
      <c r="B178" t="s">
        <v>42</v>
      </c>
      <c r="C178" s="95">
        <f>IF(C$170&lt;=$E$13,C$80*$D$118,IF(C$170&lt;=$E$14,C$80*$D$119,IF(C$170&lt;=$E$15,C$80*$D$120,IF(C$170&lt;=$E$16,C$80*$D$121,IF(C$170&lt;=$E$17,C$80*$D$122,IF(C$170&lt;=$E$18,C$80*$D$123,IF(C$170&gt;$E$18,C$80*$D$123)))))))</f>
        <v>0</v>
      </c>
      <c r="D178" s="95">
        <f t="shared" ref="D178:N178" si="41">IF(D$170&lt;=$E$13,D$80*$D$118,IF(D$170&lt;=$E$14,D$80*$D$119,IF(D$170&lt;=$E$15,D$80*$D$120,IF(D$170&lt;=$E$16,D$80*$D$121,IF(D$170&lt;=$E$17,D$80*$D$122,IF(D$170&lt;=$E$18,D$80*$D$123,IF(D$170&gt;$E$18,D$80*$D$123)))))))</f>
        <v>0</v>
      </c>
      <c r="E178" s="95">
        <f t="shared" si="41"/>
        <v>0</v>
      </c>
      <c r="F178" s="95">
        <f t="shared" si="41"/>
        <v>0</v>
      </c>
      <c r="G178" s="95">
        <f t="shared" si="41"/>
        <v>0</v>
      </c>
      <c r="H178" s="95">
        <f t="shared" si="41"/>
        <v>0</v>
      </c>
      <c r="I178" s="95">
        <f t="shared" si="41"/>
        <v>0</v>
      </c>
      <c r="J178" s="95">
        <f t="shared" si="41"/>
        <v>0</v>
      </c>
      <c r="K178" s="95">
        <f t="shared" si="41"/>
        <v>0</v>
      </c>
      <c r="L178" s="95">
        <f t="shared" si="41"/>
        <v>0</v>
      </c>
      <c r="M178" s="95">
        <f t="shared" si="41"/>
        <v>0</v>
      </c>
      <c r="N178" s="95">
        <f t="shared" si="41"/>
        <v>0</v>
      </c>
      <c r="P178" s="12" t="s">
        <v>65</v>
      </c>
      <c r="Q178" s="12" t="s">
        <v>66</v>
      </c>
      <c r="R178" s="12" t="s">
        <v>67</v>
      </c>
      <c r="S178" s="12" t="s">
        <v>68</v>
      </c>
      <c r="T178" s="12" t="s">
        <v>69</v>
      </c>
      <c r="U178" s="12" t="s">
        <v>70</v>
      </c>
      <c r="V178" s="12" t="s">
        <v>71</v>
      </c>
      <c r="W178" s="12" t="s">
        <v>72</v>
      </c>
      <c r="X178" s="12" t="s">
        <v>73</v>
      </c>
      <c r="Y178" s="12" t="s">
        <v>74</v>
      </c>
      <c r="Z178" s="12" t="s">
        <v>75</v>
      </c>
      <c r="AA178" s="12" t="s">
        <v>76</v>
      </c>
    </row>
    <row r="179" spans="1:27" ht="21.95" customHeight="1" x14ac:dyDescent="0.25">
      <c r="A179"/>
      <c r="B179" t="s">
        <v>43</v>
      </c>
      <c r="C179" s="95">
        <f>IF(C$170&lt;=$E$13,C$80*$E$118,IF(C$170&lt;=$E$14,C$80*$E$119,IF(C$170&lt;=$E$15,C$80*$E$120,IF(C$170&lt;=$E$16,C$80*$E$121,IF(C$170&lt;=$E$17,C$80*$E$122,IF(C$170&lt;=$E$18,C$80*$E$123,IF(C$170&gt;$E$18,C$80*$E$123)))))))</f>
        <v>0</v>
      </c>
      <c r="D179" s="95">
        <f t="shared" ref="D179:N179" si="42">IF(D$170&lt;=$E$13,D$80*$E$118,IF(D$170&lt;=$E$14,D$80*$E$119,IF(D$170&lt;=$E$15,D$80*$E$120,IF(D$170&lt;=$E$16,D$80*$E$121,IF(D$170&lt;=$E$17,D$80*$E$122,IF(D$170&lt;=$E$18,D$80*$E$123,IF(D$170&gt;$E$18,D$80*$E$123)))))))</f>
        <v>0</v>
      </c>
      <c r="E179" s="95">
        <f t="shared" si="42"/>
        <v>0</v>
      </c>
      <c r="F179" s="95">
        <f t="shared" si="42"/>
        <v>0</v>
      </c>
      <c r="G179" s="95">
        <f t="shared" si="42"/>
        <v>0</v>
      </c>
      <c r="H179" s="95">
        <f t="shared" si="42"/>
        <v>0</v>
      </c>
      <c r="I179" s="95">
        <f t="shared" si="42"/>
        <v>0</v>
      </c>
      <c r="J179" s="95">
        <f t="shared" si="42"/>
        <v>0</v>
      </c>
      <c r="K179" s="95">
        <f t="shared" si="42"/>
        <v>0</v>
      </c>
      <c r="L179" s="95">
        <f t="shared" si="42"/>
        <v>0</v>
      </c>
      <c r="M179" s="95">
        <f t="shared" si="42"/>
        <v>0</v>
      </c>
      <c r="N179" s="95">
        <f t="shared" si="42"/>
        <v>0</v>
      </c>
      <c r="P179" s="298">
        <f>IFERROR((C69*$F$17-$G$17)/C69*$E$122,0)</f>
        <v>0</v>
      </c>
      <c r="Q179" s="298">
        <f t="shared" ref="Q179:U179" si="43">IFERROR((D69*$F$17-$G$17)/D69*$E$122,0)</f>
        <v>0</v>
      </c>
      <c r="R179" s="298">
        <f t="shared" si="43"/>
        <v>0</v>
      </c>
      <c r="S179" s="298">
        <f t="shared" si="43"/>
        <v>0</v>
      </c>
      <c r="T179" s="298">
        <f t="shared" si="43"/>
        <v>0</v>
      </c>
      <c r="U179" s="298">
        <f t="shared" si="43"/>
        <v>0</v>
      </c>
      <c r="V179" s="298">
        <f>IFERROR((I69*$F$17-$G$17)/I69*$E$122,0)</f>
        <v>0</v>
      </c>
      <c r="W179" s="298">
        <f t="shared" ref="W179:AA179" si="44">IFERROR((J69*$F$17-$G$17)/J69*$E$122,0)</f>
        <v>0</v>
      </c>
      <c r="X179" s="298">
        <f t="shared" si="44"/>
        <v>0</v>
      </c>
      <c r="Y179" s="298">
        <f t="shared" si="44"/>
        <v>0</v>
      </c>
      <c r="Z179" s="298">
        <f t="shared" si="44"/>
        <v>0</v>
      </c>
      <c r="AA179" s="298">
        <f t="shared" si="44"/>
        <v>0</v>
      </c>
    </row>
    <row r="180" spans="1:27" ht="21.95" customHeight="1" x14ac:dyDescent="0.25">
      <c r="A180"/>
      <c r="B180" t="s">
        <v>124</v>
      </c>
      <c r="C180" s="95">
        <f>IF(C$170&lt;=$E$13,C$80*$F$118,IF(C$170&lt;=$E$14,C$80*$F$119,IF(C$170&lt;=$E$15,C$80*$F$120,IF(C$170&lt;=$E$16,C$80*$F$121,IF(C$170&lt;=$E$17,C$80*$F$122,IF(C$170&lt;=$E$18,C$80*$F$123,IF(C$170&gt;$E$18,C$80*$F$123)))))))</f>
        <v>0</v>
      </c>
      <c r="D180" s="95">
        <f t="shared" ref="D180:N180" si="45">IF(D$170&lt;=$E$13,D$80*$F$118,IF(D$170&lt;=$E$14,D$80*$F$119,IF(D$170&lt;=$E$15,D$80*$F$120,IF(D$170&lt;=$E$16,D$80*$F$121,IF(D$170&lt;=$E$17,D$80*$F$122,IF(D$170&lt;=$E$18,D$80*$F$123,IF(D$170&gt;$E$18,D$80*$F$123)))))))</f>
        <v>0</v>
      </c>
      <c r="E180" s="95">
        <f t="shared" si="45"/>
        <v>0</v>
      </c>
      <c r="F180" s="95">
        <f t="shared" si="45"/>
        <v>0</v>
      </c>
      <c r="G180" s="95">
        <f t="shared" si="45"/>
        <v>0</v>
      </c>
      <c r="H180" s="95">
        <f t="shared" si="45"/>
        <v>0</v>
      </c>
      <c r="I180" s="95">
        <f t="shared" si="45"/>
        <v>0</v>
      </c>
      <c r="J180" s="95">
        <f t="shared" si="45"/>
        <v>0</v>
      </c>
      <c r="K180" s="95">
        <f t="shared" si="45"/>
        <v>0</v>
      </c>
      <c r="L180" s="95">
        <f t="shared" si="45"/>
        <v>0</v>
      </c>
      <c r="M180" s="95">
        <f t="shared" si="45"/>
        <v>0</v>
      </c>
      <c r="N180" s="95">
        <f t="shared" si="45"/>
        <v>0</v>
      </c>
    </row>
    <row r="181" spans="1:27" ht="21.95" customHeight="1" x14ac:dyDescent="0.25">
      <c r="A181"/>
      <c r="B181" t="s">
        <v>38</v>
      </c>
      <c r="C181" s="95">
        <f>IF(C$170&lt;=$E$13,C$80*$G$118,IF(C$170&lt;=$E$14,C$80*$G$119,IF(C$170&lt;=$E$15,C$80*$G$120,IF(C$170&lt;=$E$16,C$80*$G$121,IF(C$170&lt;=$E$17,C$80*$G$122,IF(C$170&lt;=$E$18,C$80*$G$123,IF(C$170&gt;$E$18,C$80*$G$123)))))))</f>
        <v>0</v>
      </c>
      <c r="D181" s="95">
        <f t="shared" ref="D181:N181" si="46">IF(D$170&lt;=$E$13,D$80*$G$118,IF(D$170&lt;=$E$14,D$80*$G$119,IF(D$170&lt;=$E$15,D$80*$G$120,IF(D$170&lt;=$E$16,D$80*$G$121,IF(D$170&lt;=$E$17,D$80*$G$122,IF(D$170&lt;=$E$18,D$80*$G$123,IF(D$170&gt;$E$18,D$80*$G$123)))))))</f>
        <v>0</v>
      </c>
      <c r="E181" s="95">
        <f t="shared" si="46"/>
        <v>0</v>
      </c>
      <c r="F181" s="95">
        <f t="shared" si="46"/>
        <v>0</v>
      </c>
      <c r="G181" s="95">
        <f t="shared" si="46"/>
        <v>0</v>
      </c>
      <c r="H181" s="95">
        <f t="shared" si="46"/>
        <v>0</v>
      </c>
      <c r="I181" s="95">
        <f t="shared" si="46"/>
        <v>0</v>
      </c>
      <c r="J181" s="95">
        <f t="shared" si="46"/>
        <v>0</v>
      </c>
      <c r="K181" s="95">
        <f t="shared" si="46"/>
        <v>0</v>
      </c>
      <c r="L181" s="95">
        <f t="shared" si="46"/>
        <v>0</v>
      </c>
      <c r="M181" s="95">
        <f t="shared" si="46"/>
        <v>0</v>
      </c>
      <c r="N181" s="95">
        <f t="shared" si="46"/>
        <v>0</v>
      </c>
    </row>
    <row r="182" spans="1:27" ht="21.95" customHeight="1" x14ac:dyDescent="0.25">
      <c r="A182"/>
      <c r="B182" s="93" t="s">
        <v>39</v>
      </c>
      <c r="C182" s="96">
        <f>IF(C$170&lt;=$E$13,C$80*$H$118,IF(C$170&lt;=$E$14,C$80*$H$119,IF(C$170&lt;=$E$15,C$80*$H$120,IF(C$170&lt;=$E$16,C$80*$H$121,IF(C$170&lt;=$E$17,C$80*$H$122,IF(C$170&lt;=$E$18,C$80*$H$123,IF(C$170&gt;$E$18,C$80*$H$123)))))))</f>
        <v>0</v>
      </c>
      <c r="D182" s="96">
        <f t="shared" ref="D182:N182" si="47">IF(D$170&lt;=$E$13,D$80*$H$118,IF(D$170&lt;=$E$14,D$80*$H$119,IF(D$170&lt;=$E$15,D$80*$H$120,IF(D$170&lt;=$E$16,D$80*$H$121,IF(D$170&lt;=$E$17,D$80*$H$122,IF(D$170&lt;=$E$18,D$80*$H$123,IF(D$170&gt;$E$18,D$80*$H$123)))))))</f>
        <v>0</v>
      </c>
      <c r="E182" s="96">
        <f t="shared" si="47"/>
        <v>0</v>
      </c>
      <c r="F182" s="96">
        <f t="shared" si="47"/>
        <v>0</v>
      </c>
      <c r="G182" s="96">
        <f t="shared" si="47"/>
        <v>0</v>
      </c>
      <c r="H182" s="96">
        <f t="shared" si="47"/>
        <v>0</v>
      </c>
      <c r="I182" s="96">
        <f t="shared" si="47"/>
        <v>0</v>
      </c>
      <c r="J182" s="96">
        <f t="shared" si="47"/>
        <v>0</v>
      </c>
      <c r="K182" s="96">
        <f t="shared" si="47"/>
        <v>0</v>
      </c>
      <c r="L182" s="96">
        <f t="shared" si="47"/>
        <v>0</v>
      </c>
      <c r="M182" s="96">
        <f t="shared" si="47"/>
        <v>0</v>
      </c>
      <c r="N182" s="96">
        <f t="shared" si="47"/>
        <v>0</v>
      </c>
    </row>
    <row r="183" spans="1:27" ht="21.95" customHeight="1" x14ac:dyDescent="0.25">
      <c r="A183"/>
      <c r="B183" s="97" t="s">
        <v>83</v>
      </c>
      <c r="C183" s="98">
        <f>SUM(C177:C182)</f>
        <v>0</v>
      </c>
      <c r="D183" s="98">
        <f t="shared" ref="D183:N183" si="48">SUM(D177:D182)</f>
        <v>0</v>
      </c>
      <c r="E183" s="98">
        <f t="shared" si="48"/>
        <v>0</v>
      </c>
      <c r="F183" s="98">
        <f t="shared" si="48"/>
        <v>0</v>
      </c>
      <c r="G183" s="98">
        <f t="shared" si="48"/>
        <v>0</v>
      </c>
      <c r="H183" s="98">
        <f t="shared" si="48"/>
        <v>0</v>
      </c>
      <c r="I183" s="98">
        <f t="shared" si="48"/>
        <v>0</v>
      </c>
      <c r="J183" s="98">
        <f t="shared" si="48"/>
        <v>0</v>
      </c>
      <c r="K183" s="98">
        <f t="shared" si="48"/>
        <v>0</v>
      </c>
      <c r="L183" s="98">
        <f t="shared" si="48"/>
        <v>0</v>
      </c>
      <c r="M183" s="98">
        <f t="shared" si="48"/>
        <v>0</v>
      </c>
      <c r="N183" s="98">
        <f t="shared" si="48"/>
        <v>0</v>
      </c>
    </row>
    <row r="184" spans="1:27" ht="21.95" customHeight="1" x14ac:dyDescent="0.25">
      <c r="A184"/>
      <c r="B184"/>
      <c r="C184"/>
      <c r="D184"/>
      <c r="E184"/>
      <c r="F184"/>
      <c r="G184"/>
      <c r="H184"/>
      <c r="I184"/>
      <c r="J184"/>
      <c r="K184"/>
      <c r="L184"/>
      <c r="M184"/>
      <c r="N184"/>
    </row>
    <row r="185" spans="1:27" ht="21.95" customHeight="1" x14ac:dyDescent="0.25">
      <c r="A185"/>
      <c r="B185" s="90" t="s">
        <v>142</v>
      </c>
      <c r="C185" s="90" t="s">
        <v>65</v>
      </c>
      <c r="D185" s="90" t="s">
        <v>66</v>
      </c>
      <c r="E185" s="90" t="s">
        <v>67</v>
      </c>
      <c r="F185" s="90" t="s">
        <v>68</v>
      </c>
      <c r="G185" s="90" t="s">
        <v>69</v>
      </c>
      <c r="H185" s="90" t="s">
        <v>70</v>
      </c>
      <c r="I185" s="90" t="s">
        <v>71</v>
      </c>
      <c r="J185" s="90" t="s">
        <v>72</v>
      </c>
      <c r="K185" s="90" t="s">
        <v>73</v>
      </c>
      <c r="L185" s="90" t="s">
        <v>74</v>
      </c>
      <c r="M185" s="90" t="s">
        <v>75</v>
      </c>
      <c r="N185" s="90" t="s">
        <v>76</v>
      </c>
    </row>
    <row r="186" spans="1:27" ht="21.95" customHeight="1" x14ac:dyDescent="0.25">
      <c r="A186"/>
      <c r="B186" t="s">
        <v>41</v>
      </c>
      <c r="C186" s="95">
        <f>IF(C$171&lt;=$E$23,C$87*$C$129,IF(C$171&lt;=$E$24,C$87*$C$130,IF(C$171&lt;=$E$25,C$87*$C$131,IF(C$171&lt;=$E$26,C$87*$C$132,IF(C$171&lt;=$E$27,C$87*$C$133,IF(C$171&lt;=$E$28,C$87*$C$134,IF(C$171&gt;$E$28,C$87*$C$134)))))))</f>
        <v>0</v>
      </c>
      <c r="D186" s="95">
        <f t="shared" ref="D186:N186" si="49">IF(D$171&lt;=$E$23,D$87*$C$129,IF(D$171&lt;=$E$24,D$87*$C$130,IF(D$171&lt;=$E$25,D$87*$C$131,IF(D$171&lt;=$E$26,D$87*$C$132,IF(D$171&lt;=$E$27,D$87*$C$133,IF(D$171&lt;=$E$28,D$87*$C$134,IF(D$171&gt;$E$28,D$87*$C$134)))))))</f>
        <v>0</v>
      </c>
      <c r="E186" s="95">
        <f t="shared" si="49"/>
        <v>0</v>
      </c>
      <c r="F186" s="95">
        <f t="shared" si="49"/>
        <v>0</v>
      </c>
      <c r="G186" s="95">
        <f t="shared" si="49"/>
        <v>0</v>
      </c>
      <c r="H186" s="95">
        <f t="shared" si="49"/>
        <v>0</v>
      </c>
      <c r="I186" s="95">
        <f t="shared" si="49"/>
        <v>0</v>
      </c>
      <c r="J186" s="95">
        <f t="shared" si="49"/>
        <v>0</v>
      </c>
      <c r="K186" s="95">
        <f t="shared" si="49"/>
        <v>0</v>
      </c>
      <c r="L186" s="95">
        <f t="shared" si="49"/>
        <v>0</v>
      </c>
      <c r="M186" s="95">
        <f t="shared" si="49"/>
        <v>0</v>
      </c>
      <c r="N186" s="95">
        <f t="shared" si="49"/>
        <v>0</v>
      </c>
    </row>
    <row r="187" spans="1:27" ht="21.95" customHeight="1" x14ac:dyDescent="0.25">
      <c r="A187"/>
      <c r="B187" t="s">
        <v>42</v>
      </c>
      <c r="C187" s="95">
        <f>IF(C$171&lt;=$E$23,C$87*$D$129,IF(C$171&lt;=$E$24,C$87*$D$130,IF(C$171&lt;=$E$25,C$87*$D$131,IF(C$171&lt;=$E$26,C$87*$D$132,IF(C$171&lt;=$E$27,C$87*$D$133,IF(C$171&lt;=$E$28,C$87*$D$134,IF(C$171&gt;$E$28,C$87*$D$134)))))))</f>
        <v>0</v>
      </c>
      <c r="D187" s="95">
        <f t="shared" ref="D187:N187" si="50">IF(D$171&lt;=$E$23,D$87*$D$129,IF(D$171&lt;=$E$24,D$87*$D$130,IF(D$171&lt;=$E$25,D$87*$D$131,IF(D$171&lt;=$E$26,D$87*$D$132,IF(D$171&lt;=$E$27,D$87*$D$133,IF(D$171&lt;=$E$28,D$87*$D$134,IF(D$171&gt;$E$28,D$87*$D$134)))))))</f>
        <v>0</v>
      </c>
      <c r="E187" s="95">
        <f t="shared" si="50"/>
        <v>0</v>
      </c>
      <c r="F187" s="95">
        <f t="shared" si="50"/>
        <v>0</v>
      </c>
      <c r="G187" s="95">
        <f t="shared" si="50"/>
        <v>0</v>
      </c>
      <c r="H187" s="95">
        <f t="shared" si="50"/>
        <v>0</v>
      </c>
      <c r="I187" s="95">
        <f t="shared" si="50"/>
        <v>0</v>
      </c>
      <c r="J187" s="95">
        <f t="shared" si="50"/>
        <v>0</v>
      </c>
      <c r="K187" s="95">
        <f t="shared" si="50"/>
        <v>0</v>
      </c>
      <c r="L187" s="95">
        <f t="shared" si="50"/>
        <v>0</v>
      </c>
      <c r="M187" s="95">
        <f t="shared" si="50"/>
        <v>0</v>
      </c>
      <c r="N187" s="95">
        <f t="shared" si="50"/>
        <v>0</v>
      </c>
    </row>
    <row r="188" spans="1:27" ht="21.95" customHeight="1" x14ac:dyDescent="0.25">
      <c r="A188"/>
      <c r="B188" t="s">
        <v>43</v>
      </c>
      <c r="C188" s="95">
        <f>IF(C$171&lt;=$E$23,C$87*$E$129,IF(C$171&lt;=$E$24,C$87*$E$130,IF(C$171&lt;=$E$25,C$87*$E$131,IF(C$171&lt;=$E$26,C$87*$E$132,IF(C$171&lt;=$E$27,C$87*$E$133,IF(C$171&lt;=$E$28,C$87*$E$134,IF(C$171&gt;$E$28,C$87*$E$134)))))))</f>
        <v>0</v>
      </c>
      <c r="D188" s="95">
        <f t="shared" ref="D188:N188" si="51">IF(D$171&lt;=$E$23,D$87*$E$129,IF(D$171&lt;=$E$24,D$87*$E$130,IF(D$171&lt;=$E$25,D$87*$E$131,IF(D$171&lt;=$E$26,D$87*$E$132,IF(D$171&lt;=$E$27,D$87*$E$133,IF(D$171&lt;=$E$28,D$87*$E$134,IF(D$171&gt;$E$28,D$87*$E$134)))))))</f>
        <v>0</v>
      </c>
      <c r="E188" s="95">
        <f t="shared" si="51"/>
        <v>0</v>
      </c>
      <c r="F188" s="95">
        <f t="shared" si="51"/>
        <v>0</v>
      </c>
      <c r="G188" s="95">
        <f t="shared" si="51"/>
        <v>0</v>
      </c>
      <c r="H188" s="95">
        <f t="shared" si="51"/>
        <v>0</v>
      </c>
      <c r="I188" s="95">
        <f t="shared" si="51"/>
        <v>0</v>
      </c>
      <c r="J188" s="95">
        <f t="shared" si="51"/>
        <v>0</v>
      </c>
      <c r="K188" s="95">
        <f t="shared" si="51"/>
        <v>0</v>
      </c>
      <c r="L188" s="95">
        <f t="shared" si="51"/>
        <v>0</v>
      </c>
      <c r="M188" s="95">
        <f t="shared" si="51"/>
        <v>0</v>
      </c>
      <c r="N188" s="95">
        <f t="shared" si="51"/>
        <v>0</v>
      </c>
    </row>
    <row r="189" spans="1:27" ht="21.95" customHeight="1" x14ac:dyDescent="0.25">
      <c r="A189"/>
      <c r="B189" t="s">
        <v>124</v>
      </c>
      <c r="C189" s="95">
        <f>IF(C$171&lt;=$E$23,C$87*$F$129,IF(C$171&lt;=$E$24,C$87*$F$130,IF(C$171&lt;=$E$25,C$87*$F$131,IF(C$171&lt;=$E$26,C$87*$F$132,IF(C$171&lt;=$E$27,C$87*$F$133,IF(C$171&lt;=$E$28,C$87*$F$134,IF(C$171&gt;$E$28,C$87*$F$134)))))))</f>
        <v>0</v>
      </c>
      <c r="D189" s="95">
        <f t="shared" ref="D189:N189" si="52">IF(D$171&lt;=$E$23,D$87*$F$129,IF(D$171&lt;=$E$24,D$87*$F$130,IF(D$171&lt;=$E$25,D$87*$F$131,IF(D$171&lt;=$E$26,D$87*$F$132,IF(D$171&lt;=$E$27,D$87*$F$133,IF(D$171&lt;=$E$28,D$87*$F$134,IF(D$171&gt;$E$28,D$87*$F$134)))))))</f>
        <v>0</v>
      </c>
      <c r="E189" s="95">
        <f t="shared" si="52"/>
        <v>0</v>
      </c>
      <c r="F189" s="95">
        <f t="shared" si="52"/>
        <v>0</v>
      </c>
      <c r="G189" s="95">
        <f t="shared" si="52"/>
        <v>0</v>
      </c>
      <c r="H189" s="95">
        <f t="shared" si="52"/>
        <v>0</v>
      </c>
      <c r="I189" s="95">
        <f t="shared" si="52"/>
        <v>0</v>
      </c>
      <c r="J189" s="95">
        <f t="shared" si="52"/>
        <v>0</v>
      </c>
      <c r="K189" s="95">
        <f t="shared" si="52"/>
        <v>0</v>
      </c>
      <c r="L189" s="95">
        <f t="shared" si="52"/>
        <v>0</v>
      </c>
      <c r="M189" s="95">
        <f t="shared" si="52"/>
        <v>0</v>
      </c>
      <c r="N189" s="95">
        <f t="shared" si="52"/>
        <v>0</v>
      </c>
    </row>
    <row r="190" spans="1:27" ht="21.95" customHeight="1" x14ac:dyDescent="0.25">
      <c r="A190"/>
      <c r="B190" t="s">
        <v>38</v>
      </c>
      <c r="C190" s="95">
        <f>IF(C$171&lt;=$E$23,C$87*$G$129,IF(C$171&lt;=$E$24,C$87*$G$130,IF(C$171&lt;=$E$25,C$87*$G$131,IF(C$171&lt;=$E$26,C$87*$G$132,IF(C$171&lt;=$E$27,C$87*$G$133,IF(C$171&lt;=$E$28,C$87*$G$134,IF(C$171&gt;$E$28,C$87*$G$134)))))))</f>
        <v>0</v>
      </c>
      <c r="D190" s="95">
        <f t="shared" ref="D190:N190" si="53">IF(D$171&lt;=$E$23,D$87*$G$129,IF(D$171&lt;=$E$24,D$87*$G$130,IF(D$171&lt;=$E$25,D$87*$G$131,IF(D$171&lt;=$E$26,D$87*$G$132,IF(D$171&lt;=$E$27,D$87*$G$133,IF(D$171&lt;=$E$28,D$87*$G$134,IF(D$171&gt;$E$28,D$87*$G$134)))))))</f>
        <v>0</v>
      </c>
      <c r="E190" s="95">
        <f t="shared" si="53"/>
        <v>0</v>
      </c>
      <c r="F190" s="95">
        <f t="shared" si="53"/>
        <v>0</v>
      </c>
      <c r="G190" s="95">
        <f t="shared" si="53"/>
        <v>0</v>
      </c>
      <c r="H190" s="95">
        <f t="shared" si="53"/>
        <v>0</v>
      </c>
      <c r="I190" s="95">
        <f t="shared" si="53"/>
        <v>0</v>
      </c>
      <c r="J190" s="95">
        <f t="shared" si="53"/>
        <v>0</v>
      </c>
      <c r="K190" s="95">
        <f t="shared" si="53"/>
        <v>0</v>
      </c>
      <c r="L190" s="95">
        <f t="shared" si="53"/>
        <v>0</v>
      </c>
      <c r="M190" s="95">
        <f t="shared" si="53"/>
        <v>0</v>
      </c>
      <c r="N190" s="95">
        <f t="shared" si="53"/>
        <v>0</v>
      </c>
    </row>
    <row r="191" spans="1:27" ht="21.95" customHeight="1" x14ac:dyDescent="0.25">
      <c r="A191"/>
      <c r="B191" t="s">
        <v>39</v>
      </c>
      <c r="C191" s="95">
        <f>IF(C$171&lt;=$E$23,C$87*$H$129,IF(C$171&lt;=$E$24,C$87*$H$130,IF(C$171&lt;=$E$25,C$87*$H$131,IF(C$171&lt;=$E$26,C$87*$H$132,IF(C$171&lt;=$E$27,C$87*$H$133,IF(C$171&lt;=$E$28,C$87*$H$134,IF(C$171&gt;$E$28,C$87*$H$134)))))))</f>
        <v>0</v>
      </c>
      <c r="D191" s="95">
        <f t="shared" ref="D191:N191" si="54">IF(D$171&lt;=$E$23,D$87*$H$129,IF(D$171&lt;=$E$24,D$87*$H$130,IF(D$171&lt;=$E$25,D$87*$H$131,IF(D$171&lt;=$E$26,D$87*$H$132,IF(D$171&lt;=$E$27,D$87*$H$133,IF(D$171&lt;=$E$28,D$87*$H$134,IF(D$171&gt;$E$28,D$87*$H$134)))))))</f>
        <v>0</v>
      </c>
      <c r="E191" s="95">
        <f t="shared" si="54"/>
        <v>0</v>
      </c>
      <c r="F191" s="95">
        <f t="shared" si="54"/>
        <v>0</v>
      </c>
      <c r="G191" s="95">
        <f t="shared" si="54"/>
        <v>0</v>
      </c>
      <c r="H191" s="95">
        <f t="shared" si="54"/>
        <v>0</v>
      </c>
      <c r="I191" s="95">
        <f t="shared" si="54"/>
        <v>0</v>
      </c>
      <c r="J191" s="95">
        <f t="shared" si="54"/>
        <v>0</v>
      </c>
      <c r="K191" s="95">
        <f t="shared" si="54"/>
        <v>0</v>
      </c>
      <c r="L191" s="95">
        <f t="shared" si="54"/>
        <v>0</v>
      </c>
      <c r="M191" s="95">
        <f t="shared" si="54"/>
        <v>0</v>
      </c>
      <c r="N191" s="95">
        <f t="shared" si="54"/>
        <v>0</v>
      </c>
    </row>
    <row r="192" spans="1:27" ht="21.95" customHeight="1" x14ac:dyDescent="0.25">
      <c r="A192"/>
      <c r="B192" s="93" t="s">
        <v>44</v>
      </c>
      <c r="C192" s="96">
        <f>IF(C$171&lt;=$E$23,C$87*$I$129,IF(C$171&lt;=$E$24,C$87*$I$130,IF(C$171&lt;=$E$25,C$87*$I$131,IF(C$171&lt;=$E$26,C$87*$I$132,IF(C$171&lt;=$E$27,C$87*$I$133,IF(C$171&lt;=$E$28,C$87*$I$134,IF(C$171&gt;$E$28,C$87*$I$134)))))))</f>
        <v>0</v>
      </c>
      <c r="D192" s="96">
        <f t="shared" ref="D192:N192" si="55">IF(D$171&lt;=$E$23,D$87*$I$129,IF(D$171&lt;=$E$24,D$87*$I$130,IF(D$171&lt;=$E$25,D$87*$I$131,IF(D$171&lt;=$E$26,D$87*$I$132,IF(D$171&lt;=$E$27,D$87*$I$133,IF(D$171&lt;=$E$28,D$87*$I$134,IF(D$171&gt;$E$28,D$87*$I$134)))))))</f>
        <v>0</v>
      </c>
      <c r="E192" s="96">
        <f t="shared" si="55"/>
        <v>0</v>
      </c>
      <c r="F192" s="96">
        <f t="shared" si="55"/>
        <v>0</v>
      </c>
      <c r="G192" s="96">
        <f t="shared" si="55"/>
        <v>0</v>
      </c>
      <c r="H192" s="96">
        <f t="shared" si="55"/>
        <v>0</v>
      </c>
      <c r="I192" s="96">
        <f t="shared" si="55"/>
        <v>0</v>
      </c>
      <c r="J192" s="96">
        <f t="shared" si="55"/>
        <v>0</v>
      </c>
      <c r="K192" s="96">
        <f t="shared" si="55"/>
        <v>0</v>
      </c>
      <c r="L192" s="96">
        <f t="shared" si="55"/>
        <v>0</v>
      </c>
      <c r="M192" s="96">
        <f t="shared" si="55"/>
        <v>0</v>
      </c>
      <c r="N192" s="96">
        <f t="shared" si="55"/>
        <v>0</v>
      </c>
    </row>
    <row r="193" spans="1:14" ht="21.95" customHeight="1" x14ac:dyDescent="0.25">
      <c r="A193"/>
      <c r="B193" s="99" t="s">
        <v>83</v>
      </c>
      <c r="C193" s="100">
        <f>SUM(C186:C192)</f>
        <v>0</v>
      </c>
      <c r="D193" s="100">
        <f t="shared" ref="D193:N193" si="56">SUM(D186:D192)</f>
        <v>0</v>
      </c>
      <c r="E193" s="100">
        <f t="shared" si="56"/>
        <v>0</v>
      </c>
      <c r="F193" s="100">
        <f t="shared" si="56"/>
        <v>0</v>
      </c>
      <c r="G193" s="100">
        <f t="shared" si="56"/>
        <v>0</v>
      </c>
      <c r="H193" s="100">
        <f t="shared" si="56"/>
        <v>0</v>
      </c>
      <c r="I193" s="100">
        <f t="shared" si="56"/>
        <v>0</v>
      </c>
      <c r="J193" s="100">
        <f t="shared" si="56"/>
        <v>0</v>
      </c>
      <c r="K193" s="100">
        <f t="shared" si="56"/>
        <v>0</v>
      </c>
      <c r="L193" s="100">
        <f t="shared" si="56"/>
        <v>0</v>
      </c>
      <c r="M193" s="100">
        <f t="shared" si="56"/>
        <v>0</v>
      </c>
      <c r="N193" s="100">
        <f t="shared" si="56"/>
        <v>0</v>
      </c>
    </row>
    <row r="194" spans="1:14" ht="21.95" customHeight="1" x14ac:dyDescent="0.25">
      <c r="A194"/>
      <c r="B194"/>
      <c r="C194"/>
      <c r="D194"/>
      <c r="E194"/>
      <c r="F194"/>
      <c r="G194"/>
      <c r="H194"/>
      <c r="I194"/>
      <c r="J194"/>
      <c r="K194"/>
      <c r="L194"/>
      <c r="M194"/>
      <c r="N194"/>
    </row>
    <row r="195" spans="1:14" ht="21.95" customHeight="1" x14ac:dyDescent="0.25">
      <c r="A195"/>
      <c r="B195" s="90" t="s">
        <v>61</v>
      </c>
      <c r="C195" s="90" t="s">
        <v>65</v>
      </c>
      <c r="D195" s="90" t="s">
        <v>66</v>
      </c>
      <c r="E195" s="90" t="s">
        <v>67</v>
      </c>
      <c r="F195" s="90" t="s">
        <v>68</v>
      </c>
      <c r="G195" s="90" t="s">
        <v>69</v>
      </c>
      <c r="H195" s="90" t="s">
        <v>70</v>
      </c>
      <c r="I195" s="90" t="s">
        <v>71</v>
      </c>
      <c r="J195" s="90" t="s">
        <v>72</v>
      </c>
      <c r="K195" s="90" t="s">
        <v>73</v>
      </c>
      <c r="L195" s="90" t="s">
        <v>74</v>
      </c>
      <c r="M195" s="90" t="s">
        <v>75</v>
      </c>
      <c r="N195" s="90" t="s">
        <v>76</v>
      </c>
    </row>
    <row r="196" spans="1:14" ht="21.95" customHeight="1" x14ac:dyDescent="0.25">
      <c r="A196"/>
      <c r="B196" t="s">
        <v>41</v>
      </c>
      <c r="C196" s="95">
        <f>IF(C$172&lt;=$E$33,C$94*$C$140,IF(C$172&lt;=$E$34,C$94*$C$141,IF(C$172&lt;=$E$35,C$94*$C$142,IF(C$172&lt;=$E$36,C$94*$C$143,IF(C$172&lt;=$E$37,C$94*$C$144,IF(C$172&lt;=$E$38,C$94*$C$145,IF(C$172&gt;$E$38,C$94*$C$145)))))))</f>
        <v>0</v>
      </c>
      <c r="D196" s="95">
        <f t="shared" ref="D196:N196" si="57">IF(D$172&lt;=$E$33,D$94*$C$140,IF(D$172&lt;=$E$34,D$94*$C$141,IF(D$172&lt;=$E$35,D$94*$C$142,IF(D$172&lt;=$E$36,D$94*$C$143,IF(D$172&lt;=$E$37,D$94*$C$144,IF(D$172&lt;=$E$38,D$94*$C$145,IF(D$172&gt;$E$38,D$94*$C$145)))))))</f>
        <v>0</v>
      </c>
      <c r="E196" s="95">
        <f t="shared" si="57"/>
        <v>0</v>
      </c>
      <c r="F196" s="95">
        <f t="shared" si="57"/>
        <v>0</v>
      </c>
      <c r="G196" s="95">
        <f t="shared" si="57"/>
        <v>0</v>
      </c>
      <c r="H196" s="95">
        <f t="shared" si="57"/>
        <v>0</v>
      </c>
      <c r="I196" s="95">
        <f t="shared" si="57"/>
        <v>0</v>
      </c>
      <c r="J196" s="95">
        <f t="shared" si="57"/>
        <v>0</v>
      </c>
      <c r="K196" s="95">
        <f t="shared" si="57"/>
        <v>0</v>
      </c>
      <c r="L196" s="95">
        <f t="shared" si="57"/>
        <v>0</v>
      </c>
      <c r="M196" s="95">
        <f t="shared" si="57"/>
        <v>0</v>
      </c>
      <c r="N196" s="95">
        <f t="shared" si="57"/>
        <v>0</v>
      </c>
    </row>
    <row r="197" spans="1:14" ht="21.95" customHeight="1" x14ac:dyDescent="0.25">
      <c r="A197"/>
      <c r="B197" t="s">
        <v>42</v>
      </c>
      <c r="C197" s="95">
        <f>IF(C$172&lt;=$E$33,C$94*$D$140,IF(C$172&lt;=$E$34,C$94*$D$141,IF(C$172&lt;=$E$35,C$94*$D$142,IF(C$172&lt;=$E$36,C$94*$D$143,IF(C$172&lt;=$E$37,C$94*$D$144,IF(C$172&lt;=$E$38,C$94*$D$145,IF(C$172&gt;$E$38,C$94*$D$145)))))))</f>
        <v>0</v>
      </c>
      <c r="D197" s="95">
        <f t="shared" ref="D197:N197" si="58">IF(D$172&lt;=$E$33,D$94*$D$140,IF(D$172&lt;=$E$34,D$94*$D$141,IF(D$172&lt;=$E$35,D$94*$D$142,IF(D$172&lt;=$E$36,D$94*$D$143,IF(D$172&lt;=$E$37,D$94*$D$144,IF(D$172&lt;=$E$38,D$94*$D$145,IF(D$172&gt;$E$38,D$94*$D$145)))))))</f>
        <v>0</v>
      </c>
      <c r="E197" s="95">
        <f t="shared" si="58"/>
        <v>0</v>
      </c>
      <c r="F197" s="95">
        <f t="shared" si="58"/>
        <v>0</v>
      </c>
      <c r="G197" s="95">
        <f t="shared" si="58"/>
        <v>0</v>
      </c>
      <c r="H197" s="95">
        <f t="shared" si="58"/>
        <v>0</v>
      </c>
      <c r="I197" s="95">
        <f t="shared" si="58"/>
        <v>0</v>
      </c>
      <c r="J197" s="95">
        <f t="shared" si="58"/>
        <v>0</v>
      </c>
      <c r="K197" s="95">
        <f t="shared" si="58"/>
        <v>0</v>
      </c>
      <c r="L197" s="95">
        <f t="shared" si="58"/>
        <v>0</v>
      </c>
      <c r="M197" s="95">
        <f t="shared" si="58"/>
        <v>0</v>
      </c>
      <c r="N197" s="95">
        <f t="shared" si="58"/>
        <v>0</v>
      </c>
    </row>
    <row r="198" spans="1:14" ht="21.95" customHeight="1" x14ac:dyDescent="0.25">
      <c r="A198"/>
      <c r="B198" t="s">
        <v>45</v>
      </c>
      <c r="C198" s="95">
        <f>IF($L$1,IF(C$172&lt;=$E$33,C$94*$E$140,IF(C$172&lt;=$E$34,C$94*$E$141,IF(C$172&lt;=$E$35,C$94*$E$142,IF(C$172&lt;=$E$36,C$94*$E$143,IF(C$172&lt;=$E$37,C$94*$E$144,IF(C$172&lt;=$E$38,C$94*$E$145,IF(C$172&gt;$E$38,C$94*$E$145))))))),0)</f>
        <v>0</v>
      </c>
      <c r="D198" s="95">
        <f t="shared" ref="D198:N198" si="59">IF($L$1,IF(D$172&lt;=$E$33,D$94*$E$140,IF(D$172&lt;=$E$34,D$94*$E$141,IF(D$172&lt;=$E$35,D$94*$E$142,IF(D$172&lt;=$E$36,D$94*$E$143,IF(D$172&lt;=$E$37,D$94*$E$144,IF(D$172&lt;=$E$38,D$94*$E$145,IF(D$172&gt;$E$38,D$94*$E$145))))))),0)</f>
        <v>0</v>
      </c>
      <c r="E198" s="95">
        <f t="shared" si="59"/>
        <v>0</v>
      </c>
      <c r="F198" s="95">
        <f t="shared" si="59"/>
        <v>0</v>
      </c>
      <c r="G198" s="95">
        <f t="shared" si="59"/>
        <v>0</v>
      </c>
      <c r="H198" s="95">
        <f t="shared" si="59"/>
        <v>0</v>
      </c>
      <c r="I198" s="95">
        <f t="shared" si="59"/>
        <v>0</v>
      </c>
      <c r="J198" s="95">
        <f t="shared" si="59"/>
        <v>0</v>
      </c>
      <c r="K198" s="95">
        <f t="shared" si="59"/>
        <v>0</v>
      </c>
      <c r="L198" s="95">
        <f t="shared" si="59"/>
        <v>0</v>
      </c>
      <c r="M198" s="95">
        <f t="shared" si="59"/>
        <v>0</v>
      </c>
      <c r="N198" s="95">
        <f t="shared" si="59"/>
        <v>0</v>
      </c>
    </row>
    <row r="199" spans="1:14" ht="21.95" customHeight="1" x14ac:dyDescent="0.25">
      <c r="A199"/>
      <c r="B199" t="s">
        <v>124</v>
      </c>
      <c r="C199" s="95">
        <f>IF(C$172&lt;=$E$33,C$94*$F$140,IF(C$172&lt;=$E$34,C$94*$F$141,IF(C$172&lt;=$E$35,C$94*$F$142,IF(C$172&lt;=$E$36,C$94*$F$143,IF(C$172&lt;=$E$37,C$94*$F$144,IF(C$172&lt;=$E$38,C$94*$F$145,IF(C$172&gt;$E$38,C$94*$F$145)))))))</f>
        <v>0</v>
      </c>
      <c r="D199" s="95">
        <f t="shared" ref="D199:N199" si="60">IF(D$172&lt;=$E$33,D$94*$F$140,IF(D$172&lt;=$E$34,D$94*$F$141,IF(D$172&lt;=$E$35,D$94*$F$142,IF(D$172&lt;=$E$36,D$94*$F$143,IF(D$172&lt;=$E$37,D$94*$F$144,IF(D$172&lt;=$E$38,D$94*$F$145,IF(D$172&gt;$E$38,D$94*$F$145)))))))</f>
        <v>0</v>
      </c>
      <c r="E199" s="95">
        <f t="shared" si="60"/>
        <v>0</v>
      </c>
      <c r="F199" s="95">
        <f t="shared" si="60"/>
        <v>0</v>
      </c>
      <c r="G199" s="95">
        <f t="shared" si="60"/>
        <v>0</v>
      </c>
      <c r="H199" s="95">
        <f t="shared" si="60"/>
        <v>0</v>
      </c>
      <c r="I199" s="95">
        <f t="shared" si="60"/>
        <v>0</v>
      </c>
      <c r="J199" s="95">
        <f t="shared" si="60"/>
        <v>0</v>
      </c>
      <c r="K199" s="95">
        <f t="shared" si="60"/>
        <v>0</v>
      </c>
      <c r="L199" s="95">
        <f t="shared" si="60"/>
        <v>0</v>
      </c>
      <c r="M199" s="95">
        <f t="shared" si="60"/>
        <v>0</v>
      </c>
      <c r="N199" s="95">
        <f t="shared" si="60"/>
        <v>0</v>
      </c>
    </row>
    <row r="200" spans="1:14" ht="21.95" customHeight="1" x14ac:dyDescent="0.25">
      <c r="A200"/>
      <c r="B200" t="s">
        <v>38</v>
      </c>
      <c r="C200" s="95">
        <f>IF(C$172&lt;=$E$33,C$94*$G$140,IF(C$172&lt;=$E$34,C$94*$G$141,IF(C$172&lt;=$E$35,C$94*$G$142,IF(C$172&lt;=$E$36,C$94*$G$143,IF(C$172&lt;=$E$37,C$94*$G$144,IF(C$172&lt;=$E$38,C$94*$G$145,IF(C$172&gt;$E$38,C$94*$G$145)))))))</f>
        <v>0</v>
      </c>
      <c r="D200" s="95">
        <f t="shared" ref="D200:N200" si="61">IF(D$172&lt;=$E$33,D$94*$G$140,IF(D$172&lt;=$E$34,D$94*$G$141,IF(D$172&lt;=$E$35,D$94*$G$142,IF(D$172&lt;=$E$36,D$94*$G$143,IF(D$172&lt;=$E$37,D$94*$G$144,IF(D$172&lt;=$E$38,D$94*$G$145,IF(D$172&gt;$E$38,D$94*$G$145)))))))</f>
        <v>0</v>
      </c>
      <c r="E200" s="95">
        <f t="shared" si="61"/>
        <v>0</v>
      </c>
      <c r="F200" s="95">
        <f t="shared" si="61"/>
        <v>0</v>
      </c>
      <c r="G200" s="95">
        <f t="shared" si="61"/>
        <v>0</v>
      </c>
      <c r="H200" s="95">
        <f t="shared" si="61"/>
        <v>0</v>
      </c>
      <c r="I200" s="95">
        <f t="shared" si="61"/>
        <v>0</v>
      </c>
      <c r="J200" s="95">
        <f t="shared" si="61"/>
        <v>0</v>
      </c>
      <c r="K200" s="95">
        <f t="shared" si="61"/>
        <v>0</v>
      </c>
      <c r="L200" s="95">
        <f t="shared" si="61"/>
        <v>0</v>
      </c>
      <c r="M200" s="95">
        <f t="shared" si="61"/>
        <v>0</v>
      </c>
      <c r="N200" s="95">
        <f t="shared" si="61"/>
        <v>0</v>
      </c>
    </row>
    <row r="201" spans="1:14" ht="21.95" customHeight="1" x14ac:dyDescent="0.25">
      <c r="A201"/>
      <c r="B201" s="93" t="s">
        <v>39</v>
      </c>
      <c r="C201" s="96">
        <f>IF(C$172&lt;=$E$33,C$94*$H$140,IF(C$172&lt;=$E$34,C$94*$H$141,IF(C$172&lt;=$E$35,C$94*$H$142,IF(C$172&lt;=$E$36,C$94*$H$143,IF(C$172&lt;=$E$37,C$94*$H$144,IF(C$172&lt;=$E$38,C$94*$H$145,IF(C$172&gt;$E$38,C$94*$H$145)))))))</f>
        <v>0</v>
      </c>
      <c r="D201" s="96">
        <f t="shared" ref="D201:N201" si="62">IF(D$172&lt;=$E$33,D$94*$H$140,IF(D$172&lt;=$E$34,D$94*$H$141,IF(D$172&lt;=$E$35,D$94*$H$142,IF(D$172&lt;=$E$36,D$94*$H$143,IF(D$172&lt;=$E$37,D$94*$H$144,IF(D$172&lt;=$E$38,D$94*$H$145,IF(D$172&gt;$E$38,D$94*$H$145)))))))</f>
        <v>0</v>
      </c>
      <c r="E201" s="96">
        <f t="shared" si="62"/>
        <v>0</v>
      </c>
      <c r="F201" s="96">
        <f t="shared" si="62"/>
        <v>0</v>
      </c>
      <c r="G201" s="96">
        <f t="shared" si="62"/>
        <v>0</v>
      </c>
      <c r="H201" s="96">
        <f t="shared" si="62"/>
        <v>0</v>
      </c>
      <c r="I201" s="96">
        <f t="shared" si="62"/>
        <v>0</v>
      </c>
      <c r="J201" s="96">
        <f t="shared" si="62"/>
        <v>0</v>
      </c>
      <c r="K201" s="96">
        <f t="shared" si="62"/>
        <v>0</v>
      </c>
      <c r="L201" s="96">
        <f t="shared" si="62"/>
        <v>0</v>
      </c>
      <c r="M201" s="96">
        <f t="shared" si="62"/>
        <v>0</v>
      </c>
      <c r="N201" s="96">
        <f t="shared" si="62"/>
        <v>0</v>
      </c>
    </row>
    <row r="202" spans="1:14" ht="21.95" customHeight="1" x14ac:dyDescent="0.25">
      <c r="A202"/>
      <c r="B202" s="101" t="s">
        <v>83</v>
      </c>
      <c r="C202" s="102">
        <f>SUM(C196:C201)</f>
        <v>0</v>
      </c>
      <c r="D202" s="102">
        <f t="shared" ref="D202:N202" si="63">SUM(D196:D201)</f>
        <v>0</v>
      </c>
      <c r="E202" s="102">
        <f t="shared" si="63"/>
        <v>0</v>
      </c>
      <c r="F202" s="102">
        <f t="shared" si="63"/>
        <v>0</v>
      </c>
      <c r="G202" s="102">
        <f t="shared" si="63"/>
        <v>0</v>
      </c>
      <c r="H202" s="102">
        <f t="shared" si="63"/>
        <v>0</v>
      </c>
      <c r="I202" s="102">
        <f t="shared" si="63"/>
        <v>0</v>
      </c>
      <c r="J202" s="102">
        <f t="shared" si="63"/>
        <v>0</v>
      </c>
      <c r="K202" s="102">
        <f t="shared" si="63"/>
        <v>0</v>
      </c>
      <c r="L202" s="102">
        <f t="shared" si="63"/>
        <v>0</v>
      </c>
      <c r="M202" s="102">
        <f t="shared" si="63"/>
        <v>0</v>
      </c>
      <c r="N202" s="102">
        <f t="shared" si="63"/>
        <v>0</v>
      </c>
    </row>
    <row r="203" spans="1:14" ht="21.95" customHeight="1" x14ac:dyDescent="0.25">
      <c r="A203"/>
      <c r="B203"/>
      <c r="C203"/>
      <c r="D203"/>
      <c r="E203"/>
      <c r="F203"/>
      <c r="G203"/>
      <c r="H203"/>
      <c r="I203"/>
      <c r="J203"/>
      <c r="K203"/>
      <c r="L203"/>
      <c r="M203"/>
      <c r="N203"/>
    </row>
    <row r="204" spans="1:14" ht="21.95" customHeight="1" x14ac:dyDescent="0.25">
      <c r="A204"/>
      <c r="B204" s="90" t="s">
        <v>62</v>
      </c>
      <c r="C204" s="90" t="s">
        <v>65</v>
      </c>
      <c r="D204" s="90" t="s">
        <v>66</v>
      </c>
      <c r="E204" s="90" t="s">
        <v>67</v>
      </c>
      <c r="F204" s="90" t="s">
        <v>68</v>
      </c>
      <c r="G204" s="90" t="s">
        <v>69</v>
      </c>
      <c r="H204" s="90" t="s">
        <v>70</v>
      </c>
      <c r="I204" s="90" t="s">
        <v>71</v>
      </c>
      <c r="J204" s="90" t="s">
        <v>72</v>
      </c>
      <c r="K204" s="90" t="s">
        <v>73</v>
      </c>
      <c r="L204" s="90" t="s">
        <v>74</v>
      </c>
      <c r="M204" s="90" t="s">
        <v>75</v>
      </c>
      <c r="N204" s="90" t="s">
        <v>76</v>
      </c>
    </row>
    <row r="205" spans="1:14" ht="21.95" customHeight="1" x14ac:dyDescent="0.25">
      <c r="A205"/>
      <c r="B205" t="s">
        <v>41</v>
      </c>
      <c r="C205" s="95">
        <f>IF(C$173&lt;=$E$43,C$101*$C$151,IF(C$173&lt;=$E$44,C$101*$C$152,IF(C$173&lt;=$E$45,C$101*$C$153,IF(C$173&lt;=$E$46,C$101*$C$154,IF(C$173&lt;=$E$47,C$101*$C$155,IF(C$173&lt;=$E$48,C$101*$C$156,IF(C$173&gt;$E$48,C$101*$C$156)))))))</f>
        <v>0</v>
      </c>
      <c r="D205" s="95">
        <f t="shared" ref="D205:N205" si="64">IF(D$173&lt;=$E$43,D$101*$C$151,IF(D$173&lt;=$E$44,D$101*$C$152,IF(D$173&lt;=$E$45,D$101*$C$153,IF(D$173&lt;=$E$46,D$101*$C$154,IF(D$173&lt;=$E$47,D$101*$C$155,IF(D$173&lt;=$E$48,D$101*$C$156,IF(D$173&gt;$E$48,D$101*$C$156)))))))</f>
        <v>0</v>
      </c>
      <c r="E205" s="95">
        <f t="shared" si="64"/>
        <v>0</v>
      </c>
      <c r="F205" s="95">
        <f t="shared" si="64"/>
        <v>0</v>
      </c>
      <c r="G205" s="95">
        <f t="shared" si="64"/>
        <v>0</v>
      </c>
      <c r="H205" s="95">
        <f t="shared" si="64"/>
        <v>0</v>
      </c>
      <c r="I205" s="95">
        <f t="shared" si="64"/>
        <v>0</v>
      </c>
      <c r="J205" s="95">
        <f t="shared" si="64"/>
        <v>0</v>
      </c>
      <c r="K205" s="95">
        <f t="shared" si="64"/>
        <v>0</v>
      </c>
      <c r="L205" s="95">
        <f t="shared" si="64"/>
        <v>0</v>
      </c>
      <c r="M205" s="95">
        <f t="shared" si="64"/>
        <v>0</v>
      </c>
      <c r="N205" s="95">
        <f t="shared" si="64"/>
        <v>0</v>
      </c>
    </row>
    <row r="206" spans="1:14" ht="21.95" customHeight="1" x14ac:dyDescent="0.25">
      <c r="A206"/>
      <c r="B206" t="s">
        <v>42</v>
      </c>
      <c r="C206" s="95">
        <f>IF(C$173&lt;=$E$43,C$101*$D$151,IF(C$173&lt;=$E$44,C$101*$D$152,IF(C$173&lt;=$E$45,C$101*$D$153,IF(C$173&lt;=$E$46,C$101*$D$154,IF(C$173&lt;=$E$47,C$101*$D$155,IF(C$173&lt;=$E$48,C$101*$D$156,IF(C$173&gt;$E$48,C$101*$D$156)))))))</f>
        <v>0</v>
      </c>
      <c r="D206" s="95">
        <f t="shared" ref="D206:N206" si="65">IF(D$173&lt;=$E$43,D$101*$D$151,IF(D$173&lt;=$E$44,D$101*$D$152,IF(D$173&lt;=$E$45,D$101*$D$153,IF(D$173&lt;=$E$46,D$101*$D$154,IF(D$173&lt;=$E$47,D$101*$D$155,IF(D$173&lt;=$E$48,D$101*$D$156,IF(D$173&gt;$E$48,D$101*$D$156)))))))</f>
        <v>0</v>
      </c>
      <c r="E206" s="95">
        <f t="shared" si="65"/>
        <v>0</v>
      </c>
      <c r="F206" s="95">
        <f t="shared" si="65"/>
        <v>0</v>
      </c>
      <c r="G206" s="95">
        <f t="shared" si="65"/>
        <v>0</v>
      </c>
      <c r="H206" s="95">
        <f t="shared" si="65"/>
        <v>0</v>
      </c>
      <c r="I206" s="95">
        <f t="shared" si="65"/>
        <v>0</v>
      </c>
      <c r="J206" s="95">
        <f t="shared" si="65"/>
        <v>0</v>
      </c>
      <c r="K206" s="95">
        <f t="shared" si="65"/>
        <v>0</v>
      </c>
      <c r="L206" s="95">
        <f t="shared" si="65"/>
        <v>0</v>
      </c>
      <c r="M206" s="95">
        <f t="shared" si="65"/>
        <v>0</v>
      </c>
      <c r="N206" s="95">
        <f t="shared" si="65"/>
        <v>0</v>
      </c>
    </row>
    <row r="207" spans="1:14" ht="21.95" customHeight="1" x14ac:dyDescent="0.25">
      <c r="A207"/>
      <c r="B207" t="s">
        <v>45</v>
      </c>
      <c r="C207" s="95">
        <f>IF($L$1,IF(C$173&lt;=$E$43,C$101*$E$151,IF(C$173&lt;=$E$44,C$101*$E$152,IF(C$173&lt;=$E$45,C$101*$E$153,IF(C$173&lt;=$E$46,C$101*$E$154,IF(C$173&lt;=$E$47,C$101*$E$155,IF(C$173&lt;=$E$48,C$101*$E$156,IF(C$173&gt;$E$48,C$101*$E$156))))))),0)</f>
        <v>0</v>
      </c>
      <c r="D207" s="95">
        <f t="shared" ref="D207:N207" si="66">IF($L$1,IF(D$173&lt;=$E$43,D$101*$E$151,IF(D$173&lt;=$E$44,D$101*$E$152,IF(D$173&lt;=$E$45,D$101*$E$153,IF(D$173&lt;=$E$46,D$101*$E$154,IF(D$173&lt;=$E$47,D$101*$E$155,IF(D$173&lt;=$E$48,D$101*$E$156,IF(D$173&gt;$E$48,D$101*$E$156))))))),0)</f>
        <v>0</v>
      </c>
      <c r="E207" s="95">
        <f t="shared" si="66"/>
        <v>0</v>
      </c>
      <c r="F207" s="95">
        <f t="shared" si="66"/>
        <v>0</v>
      </c>
      <c r="G207" s="95">
        <f t="shared" si="66"/>
        <v>0</v>
      </c>
      <c r="H207" s="95">
        <f t="shared" si="66"/>
        <v>0</v>
      </c>
      <c r="I207" s="95">
        <f t="shared" si="66"/>
        <v>0</v>
      </c>
      <c r="J207" s="95">
        <f t="shared" si="66"/>
        <v>0</v>
      </c>
      <c r="K207" s="95">
        <f t="shared" si="66"/>
        <v>0</v>
      </c>
      <c r="L207" s="95">
        <f t="shared" si="66"/>
        <v>0</v>
      </c>
      <c r="M207" s="95">
        <f t="shared" si="66"/>
        <v>0</v>
      </c>
      <c r="N207" s="95">
        <f t="shared" si="66"/>
        <v>0</v>
      </c>
    </row>
    <row r="208" spans="1:14" ht="21.95" customHeight="1" x14ac:dyDescent="0.25">
      <c r="A208"/>
      <c r="B208" t="s">
        <v>124</v>
      </c>
      <c r="C208" s="95">
        <f>IF(C$173&lt;=$E$43,C$101*$F$151,IF(C$173&lt;=$E$44,C$101*$F$152,IF(C$173&lt;=$E$45,C$101*$F$153,IF(C$173&lt;=$E$46,C$101*$F$154,IF(C$173&lt;=$E$47,C$101*$F$155,IF(C$173&lt;=$E$48,C$101*$F$156,IF(C$173&gt;$E$48,C$101*$F$156)))))))</f>
        <v>0</v>
      </c>
      <c r="D208" s="95">
        <f t="shared" ref="D208:N208" si="67">IF(D$173&lt;=$E$43,D$101*$F$151,IF(D$173&lt;=$E$44,D$101*$F$152,IF(D$173&lt;=$E$45,D$101*$F$153,IF(D$173&lt;=$E$46,D$101*$F$154,IF(D$173&lt;=$E$47,D$101*$F$155,IF(D$173&lt;=$E$48,D$101*$F$156,IF(D$173&gt;$E$48,D$101*$F$156)))))))</f>
        <v>0</v>
      </c>
      <c r="E208" s="95">
        <f t="shared" si="67"/>
        <v>0</v>
      </c>
      <c r="F208" s="95">
        <f t="shared" si="67"/>
        <v>0</v>
      </c>
      <c r="G208" s="95">
        <f t="shared" si="67"/>
        <v>0</v>
      </c>
      <c r="H208" s="95">
        <f t="shared" si="67"/>
        <v>0</v>
      </c>
      <c r="I208" s="95">
        <f t="shared" si="67"/>
        <v>0</v>
      </c>
      <c r="J208" s="95">
        <f t="shared" si="67"/>
        <v>0</v>
      </c>
      <c r="K208" s="95">
        <f t="shared" si="67"/>
        <v>0</v>
      </c>
      <c r="L208" s="95">
        <f t="shared" si="67"/>
        <v>0</v>
      </c>
      <c r="M208" s="95">
        <f t="shared" si="67"/>
        <v>0</v>
      </c>
      <c r="N208" s="95">
        <f t="shared" si="67"/>
        <v>0</v>
      </c>
    </row>
    <row r="209" spans="1:14" ht="21.95" customHeight="1" x14ac:dyDescent="0.25">
      <c r="A209"/>
      <c r="B209" t="s">
        <v>38</v>
      </c>
      <c r="C209" s="95">
        <f>IF(C$173&lt;=$E$43,C$101*$G$151,IF(C$173&lt;=$E$44,C$101*$G$152,IF(C$173&lt;=$E$45,C$101*$G$153,IF(C$173&lt;=$E$46,C$101*$G$154,IF(C$173&lt;=$E$47,C$101*$G$155,IF(C$173&lt;=$E$48,C$101*$G$156,IF(C$173&gt;$E$48,C$101*$G$156)))))))</f>
        <v>0</v>
      </c>
      <c r="D209" s="95">
        <f t="shared" ref="D209:N209" si="68">IF(D$173&lt;=$E$43,D$101*$G$151,IF(D$173&lt;=$E$44,D$101*$G$152,IF(D$173&lt;=$E$45,D$101*$G$153,IF(D$173&lt;=$E$46,D$101*$G$154,IF(D$173&lt;=$E$47,D$101*$G$155,IF(D$173&lt;=$E$48,D$101*$G$156,IF(D$173&gt;$E$48,D$101*$G$156)))))))</f>
        <v>0</v>
      </c>
      <c r="E209" s="95">
        <f t="shared" si="68"/>
        <v>0</v>
      </c>
      <c r="F209" s="95">
        <f t="shared" si="68"/>
        <v>0</v>
      </c>
      <c r="G209" s="95">
        <f t="shared" si="68"/>
        <v>0</v>
      </c>
      <c r="H209" s="95">
        <f t="shared" si="68"/>
        <v>0</v>
      </c>
      <c r="I209" s="95">
        <f t="shared" si="68"/>
        <v>0</v>
      </c>
      <c r="J209" s="95">
        <f t="shared" si="68"/>
        <v>0</v>
      </c>
      <c r="K209" s="95">
        <f t="shared" si="68"/>
        <v>0</v>
      </c>
      <c r="L209" s="95">
        <f t="shared" si="68"/>
        <v>0</v>
      </c>
      <c r="M209" s="95">
        <f t="shared" si="68"/>
        <v>0</v>
      </c>
      <c r="N209" s="95">
        <f t="shared" si="68"/>
        <v>0</v>
      </c>
    </row>
    <row r="210" spans="1:14" ht="21.95" customHeight="1" x14ac:dyDescent="0.25">
      <c r="A210"/>
      <c r="B210" s="93" t="s">
        <v>39</v>
      </c>
      <c r="C210" s="96">
        <f>IF(C$173&lt;=$E$43,C$101*$H$151,IF(C$173&lt;=$E$44,C$101*$H$152,IF(C$173&lt;=$E$45,C$101*$H$153,IF(C$173&lt;=$E$46,C$101*$H$154,IF(C$173&lt;=$E$47,C$101*$H$155,IF(C$173&lt;=$E$48,C$101*$H$156,IF(C$173&gt;$E$48,C$101*$H$156)))))))</f>
        <v>0</v>
      </c>
      <c r="D210" s="96">
        <f t="shared" ref="D210:N210" si="69">IF(D$173&lt;=$E$43,D$101*$H$151,IF(D$173&lt;=$E$44,D$101*$H$152,IF(D$173&lt;=$E$45,D$101*$H$153,IF(D$173&lt;=$E$46,D$101*$H$154,IF(D$173&lt;=$E$47,D$101*$H$155,IF(D$173&lt;=$E$48,D$101*$H$156,IF(D$173&gt;$E$48,D$101*$H$156)))))))</f>
        <v>0</v>
      </c>
      <c r="E210" s="96">
        <f t="shared" si="69"/>
        <v>0</v>
      </c>
      <c r="F210" s="96">
        <f t="shared" si="69"/>
        <v>0</v>
      </c>
      <c r="G210" s="96">
        <f t="shared" si="69"/>
        <v>0</v>
      </c>
      <c r="H210" s="96">
        <f t="shared" si="69"/>
        <v>0</v>
      </c>
      <c r="I210" s="96">
        <f t="shared" si="69"/>
        <v>0</v>
      </c>
      <c r="J210" s="96">
        <f t="shared" si="69"/>
        <v>0</v>
      </c>
      <c r="K210" s="96">
        <f t="shared" si="69"/>
        <v>0</v>
      </c>
      <c r="L210" s="96">
        <f t="shared" si="69"/>
        <v>0</v>
      </c>
      <c r="M210" s="96">
        <f t="shared" si="69"/>
        <v>0</v>
      </c>
      <c r="N210" s="96">
        <f t="shared" si="69"/>
        <v>0</v>
      </c>
    </row>
    <row r="211" spans="1:14" ht="21.95" customHeight="1" x14ac:dyDescent="0.25">
      <c r="A211"/>
      <c r="B211" s="103" t="s">
        <v>83</v>
      </c>
      <c r="C211" s="104">
        <f>SUM(C205:C210)</f>
        <v>0</v>
      </c>
      <c r="D211" s="104">
        <f t="shared" ref="D211:N211" si="70">SUM(D205:D210)</f>
        <v>0</v>
      </c>
      <c r="E211" s="104">
        <f t="shared" si="70"/>
        <v>0</v>
      </c>
      <c r="F211" s="104">
        <f t="shared" si="70"/>
        <v>0</v>
      </c>
      <c r="G211" s="104">
        <f t="shared" si="70"/>
        <v>0</v>
      </c>
      <c r="H211" s="104">
        <f t="shared" si="70"/>
        <v>0</v>
      </c>
      <c r="I211" s="104">
        <f t="shared" si="70"/>
        <v>0</v>
      </c>
      <c r="J211" s="104">
        <f t="shared" si="70"/>
        <v>0</v>
      </c>
      <c r="K211" s="104">
        <f t="shared" si="70"/>
        <v>0</v>
      </c>
      <c r="L211" s="104">
        <f t="shared" si="70"/>
        <v>0</v>
      </c>
      <c r="M211" s="104">
        <f t="shared" si="70"/>
        <v>0</v>
      </c>
      <c r="N211" s="104">
        <f t="shared" si="70"/>
        <v>0</v>
      </c>
    </row>
    <row r="212" spans="1:14" ht="21.95" customHeight="1" x14ac:dyDescent="0.25">
      <c r="A212"/>
      <c r="B212"/>
      <c r="C212"/>
      <c r="D212"/>
      <c r="E212"/>
      <c r="F212"/>
      <c r="G212"/>
      <c r="H212"/>
      <c r="I212"/>
      <c r="J212"/>
      <c r="K212"/>
      <c r="L212"/>
      <c r="M212"/>
      <c r="N212"/>
    </row>
    <row r="213" spans="1:14" ht="21.95" customHeight="1" x14ac:dyDescent="0.25">
      <c r="A213"/>
      <c r="B213" s="90" t="s">
        <v>63</v>
      </c>
      <c r="C213" s="90" t="s">
        <v>65</v>
      </c>
      <c r="D213" s="90" t="s">
        <v>66</v>
      </c>
      <c r="E213" s="90" t="s">
        <v>67</v>
      </c>
      <c r="F213" s="90" t="s">
        <v>68</v>
      </c>
      <c r="G213" s="90" t="s">
        <v>69</v>
      </c>
      <c r="H213" s="90" t="s">
        <v>70</v>
      </c>
      <c r="I213" s="90" t="s">
        <v>71</v>
      </c>
      <c r="J213" s="90" t="s">
        <v>72</v>
      </c>
      <c r="K213" s="90" t="s">
        <v>73</v>
      </c>
      <c r="L213" s="90" t="s">
        <v>74</v>
      </c>
      <c r="M213" s="90" t="s">
        <v>75</v>
      </c>
      <c r="N213" s="90" t="s">
        <v>76</v>
      </c>
    </row>
    <row r="214" spans="1:14" ht="21.95" customHeight="1" x14ac:dyDescent="0.25">
      <c r="A214"/>
      <c r="B214" t="s">
        <v>41</v>
      </c>
      <c r="C214" s="95">
        <f>IF(C$174&lt;=$E$53,C$108*$C$162,IF(C$174&lt;=$E$54,C$108*$C$163,IF(C$174&lt;=$E$55,C$108*$C$164,IF(C$174&lt;=$E$56,C$108*$C$165,IF(C$174&lt;=$E$57,C$108*$C$166,IF(C$174&lt;=$E$58,C$108*$C$167,IF(C$174&gt;$E$58,C$108*$C$167)))))))</f>
        <v>0</v>
      </c>
      <c r="D214" s="95">
        <f t="shared" ref="D214:N214" si="71">IF(D$174&lt;=$E$53,D$108*$C$162,IF(D$174&lt;=$E$54,D$108*$C$163,IF(D$174&lt;=$E$55,D$108*$C$164,IF(D$174&lt;=$E$56,D$108*$C$165,IF(D$174&lt;=$E$57,D$108*$C$166,IF(D$174&lt;=$E$58,D$108*$C$167,IF(D$174&gt;$E$58,D$108*$C$167)))))))</f>
        <v>0</v>
      </c>
      <c r="E214" s="95">
        <f t="shared" si="71"/>
        <v>0</v>
      </c>
      <c r="F214" s="95">
        <f t="shared" si="71"/>
        <v>0</v>
      </c>
      <c r="G214" s="95">
        <f t="shared" si="71"/>
        <v>0</v>
      </c>
      <c r="H214" s="95">
        <f t="shared" si="71"/>
        <v>0</v>
      </c>
      <c r="I214" s="95">
        <f t="shared" si="71"/>
        <v>0</v>
      </c>
      <c r="J214" s="95">
        <f t="shared" si="71"/>
        <v>0</v>
      </c>
      <c r="K214" s="95">
        <f t="shared" si="71"/>
        <v>0</v>
      </c>
      <c r="L214" s="95">
        <f t="shared" si="71"/>
        <v>0</v>
      </c>
      <c r="M214" s="95">
        <f t="shared" si="71"/>
        <v>0</v>
      </c>
      <c r="N214" s="95">
        <f t="shared" si="71"/>
        <v>0</v>
      </c>
    </row>
    <row r="215" spans="1:14" ht="21.95" customHeight="1" x14ac:dyDescent="0.25">
      <c r="A215"/>
      <c r="B215" t="s">
        <v>42</v>
      </c>
      <c r="C215" s="95">
        <f>IF(C$174&lt;=$E$53,C$108*$D$162,IF(C$174&lt;=$E$54,C$108*$D$163,IF(C$174&lt;=$E$55,C$108*$D$164,IF(C$174&lt;=$E$56,C$108*$D$165,IF(C$174&lt;=$E$57,C$108*$D$166,IF(C$174&lt;=$E$58,C$108*$D$167,IF(C$174&gt;$E$58,C$108*$D$167)))))))</f>
        <v>0</v>
      </c>
      <c r="D215" s="95">
        <f t="shared" ref="D215:N215" si="72">IF(D$174&lt;=$E$53,D$108*$D$162,IF(D$174&lt;=$E$54,D$108*$D$163,IF(D$174&lt;=$E$55,D$108*$D$164,IF(D$174&lt;=$E$56,D$108*$D$165,IF(D$174&lt;=$E$57,D$108*$D$166,IF(D$174&lt;=$E$58,D$108*$D$167,IF(D$174&gt;$E$58,D$108*$D$167)))))))</f>
        <v>0</v>
      </c>
      <c r="E215" s="95">
        <f t="shared" si="72"/>
        <v>0</v>
      </c>
      <c r="F215" s="95">
        <f t="shared" si="72"/>
        <v>0</v>
      </c>
      <c r="G215" s="95">
        <f t="shared" si="72"/>
        <v>0</v>
      </c>
      <c r="H215" s="95">
        <f t="shared" si="72"/>
        <v>0</v>
      </c>
      <c r="I215" s="95">
        <f t="shared" si="72"/>
        <v>0</v>
      </c>
      <c r="J215" s="95">
        <f t="shared" si="72"/>
        <v>0</v>
      </c>
      <c r="K215" s="95">
        <f t="shared" si="72"/>
        <v>0</v>
      </c>
      <c r="L215" s="95">
        <f t="shared" si="72"/>
        <v>0</v>
      </c>
      <c r="M215" s="95">
        <f t="shared" si="72"/>
        <v>0</v>
      </c>
      <c r="N215" s="95">
        <f t="shared" si="72"/>
        <v>0</v>
      </c>
    </row>
    <row r="216" spans="1:14" ht="21.95" customHeight="1" x14ac:dyDescent="0.25">
      <c r="A216"/>
      <c r="B216" t="s">
        <v>45</v>
      </c>
      <c r="C216" s="95">
        <f>IF($L$1,IF(C$174&lt;=$E$53,C$108*$E$162,IF(C$174&lt;=$E$54,C$108*$E$163,IF(C$174&lt;=$E$55,C$108*$E$164,IF(C$174&lt;=$E$56,C$108*$E$165,IF(C$174&lt;=$E$57,C$108*$E$166,IF(C$174&lt;=$E$58,C$108*$E$167,IF(C$174&gt;$E$58,C$108*$E$167))))))),0)</f>
        <v>0</v>
      </c>
      <c r="D216" s="95">
        <f t="shared" ref="D216:N216" si="73">IF($L$1,IF(D$174&lt;=$E$53,D$108*$E$162,IF(D$174&lt;=$E$54,D$108*$E$163,IF(D$174&lt;=$E$55,D$108*$E$164,IF(D$174&lt;=$E$56,D$108*$E$165,IF(D$174&lt;=$E$57,D$108*$E$166,IF(D$174&lt;=$E$58,D$108*$E$167,IF(D$174&gt;$E$58,D$108*$E$167))))))),0)</f>
        <v>0</v>
      </c>
      <c r="E216" s="95">
        <f t="shared" si="73"/>
        <v>0</v>
      </c>
      <c r="F216" s="95">
        <f t="shared" si="73"/>
        <v>0</v>
      </c>
      <c r="G216" s="95">
        <f t="shared" si="73"/>
        <v>0</v>
      </c>
      <c r="H216" s="95">
        <f t="shared" si="73"/>
        <v>0</v>
      </c>
      <c r="I216" s="95">
        <f t="shared" si="73"/>
        <v>0</v>
      </c>
      <c r="J216" s="95">
        <f t="shared" si="73"/>
        <v>0</v>
      </c>
      <c r="K216" s="95">
        <f t="shared" si="73"/>
        <v>0</v>
      </c>
      <c r="L216" s="95">
        <f t="shared" si="73"/>
        <v>0</v>
      </c>
      <c r="M216" s="95">
        <f t="shared" si="73"/>
        <v>0</v>
      </c>
      <c r="N216" s="95">
        <f t="shared" si="73"/>
        <v>0</v>
      </c>
    </row>
    <row r="217" spans="1:14" ht="21.95" customHeight="1" x14ac:dyDescent="0.25">
      <c r="A217"/>
      <c r="B217" t="s">
        <v>124</v>
      </c>
      <c r="C217" s="95">
        <f>IF(C$174&lt;=$E$53,C$108*$F$162,IF(C$174&lt;=$E$54,C$108*$F$163,IF(C$174&lt;=$E$55,C$108*$F$164,IF(C$174&lt;=$E$56,C$108*$F$165,IF(C$174&lt;=$E$57,C$108*$F$166,IF(C$174&lt;=$E$58,C$108*$F$167,IF(C$174&gt;$E$58,C$108*$F$167)))))))</f>
        <v>0</v>
      </c>
      <c r="D217" s="95">
        <f t="shared" ref="D217:N217" si="74">IF(D$174&lt;=$E$53,D$108*$F$162,IF(D$174&lt;=$E$54,D$108*$F$163,IF(D$174&lt;=$E$55,D$108*$F$164,IF(D$174&lt;=$E$56,D$108*$F$165,IF(D$174&lt;=$E$57,D$108*$F$166,IF(D$174&lt;=$E$58,D$108*$F$167,IF(D$174&gt;$E$58,D$108*$F$167)))))))</f>
        <v>0</v>
      </c>
      <c r="E217" s="95">
        <f t="shared" si="74"/>
        <v>0</v>
      </c>
      <c r="F217" s="95">
        <f t="shared" si="74"/>
        <v>0</v>
      </c>
      <c r="G217" s="95">
        <f t="shared" si="74"/>
        <v>0</v>
      </c>
      <c r="H217" s="95">
        <f t="shared" si="74"/>
        <v>0</v>
      </c>
      <c r="I217" s="95">
        <f t="shared" si="74"/>
        <v>0</v>
      </c>
      <c r="J217" s="95">
        <f t="shared" si="74"/>
        <v>0</v>
      </c>
      <c r="K217" s="95">
        <f t="shared" si="74"/>
        <v>0</v>
      </c>
      <c r="L217" s="95">
        <f t="shared" si="74"/>
        <v>0</v>
      </c>
      <c r="M217" s="95">
        <f t="shared" si="74"/>
        <v>0</v>
      </c>
      <c r="N217" s="95">
        <f t="shared" si="74"/>
        <v>0</v>
      </c>
    </row>
    <row r="218" spans="1:14" ht="21.95" customHeight="1" x14ac:dyDescent="0.25">
      <c r="A218"/>
      <c r="B218" t="s">
        <v>38</v>
      </c>
      <c r="C218" s="95">
        <f>IF(C$174&lt;=$E$53,C$108*$G$162,IF(C$174&lt;=$E$54,C$108*$G$163,IF(C$174&lt;=$E$55,C$108*$G$164,IF(C$174&lt;=$E$56,C$108*$G$165,IF(C$174&lt;=$E$57,C$108*$G$166,IF(C$174&lt;=$E$58,C$108*$G$167,IF(C$174&gt;$E$58,C$108*$G$167)))))))</f>
        <v>0</v>
      </c>
      <c r="D218" s="95">
        <f t="shared" ref="D218:N218" si="75">IF(D$174&lt;=$E$53,D$108*$G$162,IF(D$174&lt;=$E$54,D$108*$G$163,IF(D$174&lt;=$E$55,D$108*$G$164,IF(D$174&lt;=$E$56,D$108*$G$165,IF(D$174&lt;=$E$57,D$108*$G$166,IF(D$174&lt;=$E$58,D$108*$G$167,IF(D$174&gt;$E$58,D$108*$G$167)))))))</f>
        <v>0</v>
      </c>
      <c r="E218" s="95">
        <f t="shared" si="75"/>
        <v>0</v>
      </c>
      <c r="F218" s="95">
        <f t="shared" si="75"/>
        <v>0</v>
      </c>
      <c r="G218" s="95">
        <f t="shared" si="75"/>
        <v>0</v>
      </c>
      <c r="H218" s="95">
        <f t="shared" si="75"/>
        <v>0</v>
      </c>
      <c r="I218" s="95">
        <f t="shared" si="75"/>
        <v>0</v>
      </c>
      <c r="J218" s="95">
        <f t="shared" si="75"/>
        <v>0</v>
      </c>
      <c r="K218" s="95">
        <f t="shared" si="75"/>
        <v>0</v>
      </c>
      <c r="L218" s="95">
        <f t="shared" si="75"/>
        <v>0</v>
      </c>
      <c r="M218" s="95">
        <f t="shared" si="75"/>
        <v>0</v>
      </c>
      <c r="N218" s="95">
        <f t="shared" si="75"/>
        <v>0</v>
      </c>
    </row>
    <row r="219" spans="1:14" ht="21.95" customHeight="1" x14ac:dyDescent="0.25">
      <c r="A219"/>
      <c r="B219" s="93" t="s">
        <v>39</v>
      </c>
      <c r="C219" s="96">
        <f>IF(C$174&lt;=$E$53,C$108*$H$162,IF(C$174&lt;=$E$54,C$108*$H$163,IF(C$174&lt;=$E$55,C$108*$H$164,IF(C$174&lt;=$E$56,C$108*$H$165,IF(C$174&lt;=$E$57,C$108*$H$166,IF(C$174&lt;=$E$58,C$108*$H$167,IF(C$174&gt;$E$58,C$108*$H$167)))))))</f>
        <v>0</v>
      </c>
      <c r="D219" s="96">
        <f t="shared" ref="D219:N219" si="76">IF(D$174&lt;=$E$53,D$108*$H$162,IF(D$174&lt;=$E$54,D$108*$H$163,IF(D$174&lt;=$E$55,D$108*$H$164,IF(D$174&lt;=$E$56,D$108*$H$165,IF(D$174&lt;=$E$57,D$108*$H$166,IF(D$174&lt;=$E$58,D$108*$H$167,IF(D$174&gt;$E$58,D$108*$H$167)))))))</f>
        <v>0</v>
      </c>
      <c r="E219" s="96">
        <f t="shared" si="76"/>
        <v>0</v>
      </c>
      <c r="F219" s="96">
        <f t="shared" si="76"/>
        <v>0</v>
      </c>
      <c r="G219" s="96">
        <f t="shared" si="76"/>
        <v>0</v>
      </c>
      <c r="H219" s="96">
        <f t="shared" si="76"/>
        <v>0</v>
      </c>
      <c r="I219" s="96">
        <f t="shared" si="76"/>
        <v>0</v>
      </c>
      <c r="J219" s="96">
        <f t="shared" si="76"/>
        <v>0</v>
      </c>
      <c r="K219" s="96">
        <f t="shared" si="76"/>
        <v>0</v>
      </c>
      <c r="L219" s="96">
        <f t="shared" si="76"/>
        <v>0</v>
      </c>
      <c r="M219" s="96">
        <f t="shared" si="76"/>
        <v>0</v>
      </c>
      <c r="N219" s="96">
        <f t="shared" si="76"/>
        <v>0</v>
      </c>
    </row>
    <row r="220" spans="1:14" ht="21.95" customHeight="1" x14ac:dyDescent="0.25">
      <c r="A220"/>
      <c r="B220" s="105" t="s">
        <v>83</v>
      </c>
      <c r="C220" s="106">
        <f>SUM(C214:C219)</f>
        <v>0</v>
      </c>
      <c r="D220" s="106">
        <f t="shared" ref="D220:N220" si="77">SUM(D214:D219)</f>
        <v>0</v>
      </c>
      <c r="E220" s="106">
        <f t="shared" si="77"/>
        <v>0</v>
      </c>
      <c r="F220" s="106">
        <f t="shared" si="77"/>
        <v>0</v>
      </c>
      <c r="G220" s="106">
        <f t="shared" si="77"/>
        <v>0</v>
      </c>
      <c r="H220" s="106">
        <f t="shared" si="77"/>
        <v>0</v>
      </c>
      <c r="I220" s="106">
        <f t="shared" si="77"/>
        <v>0</v>
      </c>
      <c r="J220" s="106">
        <f t="shared" si="77"/>
        <v>0</v>
      </c>
      <c r="K220" s="106">
        <f t="shared" si="77"/>
        <v>0</v>
      </c>
      <c r="L220" s="106">
        <f t="shared" si="77"/>
        <v>0</v>
      </c>
      <c r="M220" s="106">
        <f t="shared" si="77"/>
        <v>0</v>
      </c>
      <c r="N220" s="106">
        <f t="shared" si="77"/>
        <v>0</v>
      </c>
    </row>
    <row r="221" spans="1:14" ht="21.95" customHeight="1" x14ac:dyDescent="0.25">
      <c r="A221"/>
      <c r="B221"/>
      <c r="C221"/>
      <c r="D221"/>
      <c r="E221"/>
      <c r="F221"/>
      <c r="G221"/>
      <c r="H221"/>
      <c r="I221"/>
      <c r="J221"/>
      <c r="K221"/>
      <c r="L221"/>
      <c r="M221"/>
      <c r="N221"/>
    </row>
    <row r="222" spans="1:14" ht="21.95" customHeight="1" x14ac:dyDescent="0.25">
      <c r="A222"/>
      <c r="B222" s="90" t="s">
        <v>63</v>
      </c>
      <c r="C222" s="90" t="s">
        <v>65</v>
      </c>
      <c r="D222" s="90" t="s">
        <v>66</v>
      </c>
      <c r="E222" s="90" t="s">
        <v>67</v>
      </c>
      <c r="F222" s="90" t="s">
        <v>68</v>
      </c>
      <c r="G222" s="90" t="s">
        <v>69</v>
      </c>
      <c r="H222" s="90" t="s">
        <v>70</v>
      </c>
      <c r="I222" s="90" t="s">
        <v>71</v>
      </c>
      <c r="J222" s="90" t="s">
        <v>72</v>
      </c>
      <c r="K222" s="90" t="s">
        <v>73</v>
      </c>
      <c r="L222" s="90" t="s">
        <v>74</v>
      </c>
      <c r="M222" s="90" t="s">
        <v>75</v>
      </c>
      <c r="N222" s="90" t="s">
        <v>76</v>
      </c>
    </row>
    <row r="223" spans="1:14" ht="21.95" customHeight="1" x14ac:dyDescent="0.25">
      <c r="A223"/>
      <c r="B223" t="s">
        <v>41</v>
      </c>
      <c r="C223" s="95">
        <f>C177+C186+C196+C205+C214</f>
        <v>0</v>
      </c>
      <c r="D223" s="95">
        <f t="shared" ref="D223:N224" si="78">D177+D186+D196+D205+D214</f>
        <v>0</v>
      </c>
      <c r="E223" s="95">
        <f t="shared" si="78"/>
        <v>0</v>
      </c>
      <c r="F223" s="95">
        <f t="shared" si="78"/>
        <v>0</v>
      </c>
      <c r="G223" s="95">
        <f t="shared" si="78"/>
        <v>0</v>
      </c>
      <c r="H223" s="95">
        <f t="shared" si="78"/>
        <v>0</v>
      </c>
      <c r="I223" s="95">
        <f t="shared" si="78"/>
        <v>0</v>
      </c>
      <c r="J223" s="95">
        <f t="shared" si="78"/>
        <v>0</v>
      </c>
      <c r="K223" s="95">
        <f t="shared" si="78"/>
        <v>0</v>
      </c>
      <c r="L223" s="95">
        <f t="shared" si="78"/>
        <v>0</v>
      </c>
      <c r="M223" s="95">
        <f t="shared" si="78"/>
        <v>0</v>
      </c>
      <c r="N223" s="95">
        <f t="shared" si="78"/>
        <v>0</v>
      </c>
    </row>
    <row r="224" spans="1:14" ht="21.95" customHeight="1" x14ac:dyDescent="0.25">
      <c r="A224"/>
      <c r="B224" t="s">
        <v>42</v>
      </c>
      <c r="C224" s="95">
        <f>C178+C187+C197+C206+C215</f>
        <v>0</v>
      </c>
      <c r="D224" s="95">
        <f t="shared" si="78"/>
        <v>0</v>
      </c>
      <c r="E224" s="95">
        <f t="shared" si="78"/>
        <v>0</v>
      </c>
      <c r="F224" s="95">
        <f t="shared" si="78"/>
        <v>0</v>
      </c>
      <c r="G224" s="95">
        <f t="shared" si="78"/>
        <v>0</v>
      </c>
      <c r="H224" s="95">
        <f t="shared" si="78"/>
        <v>0</v>
      </c>
      <c r="I224" s="95">
        <f t="shared" si="78"/>
        <v>0</v>
      </c>
      <c r="J224" s="95">
        <f t="shared" si="78"/>
        <v>0</v>
      </c>
      <c r="K224" s="95">
        <f t="shared" si="78"/>
        <v>0</v>
      </c>
      <c r="L224" s="95">
        <f t="shared" si="78"/>
        <v>0</v>
      </c>
      <c r="M224" s="95">
        <f t="shared" si="78"/>
        <v>0</v>
      </c>
      <c r="N224" s="95">
        <f t="shared" si="78"/>
        <v>0</v>
      </c>
    </row>
    <row r="225" spans="1:14" ht="21.95" customHeight="1" x14ac:dyDescent="0.25">
      <c r="A225"/>
      <c r="B225" t="s">
        <v>43</v>
      </c>
      <c r="C225" s="95">
        <f>C179+C188</f>
        <v>0</v>
      </c>
      <c r="D225" s="95">
        <f t="shared" ref="D225:N225" si="79">D179+D188</f>
        <v>0</v>
      </c>
      <c r="E225" s="95">
        <f t="shared" si="79"/>
        <v>0</v>
      </c>
      <c r="F225" s="95">
        <f t="shared" si="79"/>
        <v>0</v>
      </c>
      <c r="G225" s="95">
        <f t="shared" si="79"/>
        <v>0</v>
      </c>
      <c r="H225" s="95">
        <f t="shared" si="79"/>
        <v>0</v>
      </c>
      <c r="I225" s="95">
        <f t="shared" si="79"/>
        <v>0</v>
      </c>
      <c r="J225" s="95">
        <f t="shared" si="79"/>
        <v>0</v>
      </c>
      <c r="K225" s="95">
        <f t="shared" si="79"/>
        <v>0</v>
      </c>
      <c r="L225" s="95">
        <f t="shared" si="79"/>
        <v>0</v>
      </c>
      <c r="M225" s="95">
        <f t="shared" si="79"/>
        <v>0</v>
      </c>
      <c r="N225" s="95">
        <f t="shared" si="79"/>
        <v>0</v>
      </c>
    </row>
    <row r="226" spans="1:14" ht="21.95" customHeight="1" x14ac:dyDescent="0.25">
      <c r="A226"/>
      <c r="B226" t="s">
        <v>45</v>
      </c>
      <c r="C226" s="95">
        <f>C198+C207+C216</f>
        <v>0</v>
      </c>
      <c r="D226" s="95">
        <f t="shared" ref="D226:N226" si="80">D198+D207+D216</f>
        <v>0</v>
      </c>
      <c r="E226" s="95">
        <f t="shared" si="80"/>
        <v>0</v>
      </c>
      <c r="F226" s="95">
        <f t="shared" si="80"/>
        <v>0</v>
      </c>
      <c r="G226" s="95">
        <f t="shared" si="80"/>
        <v>0</v>
      </c>
      <c r="H226" s="95">
        <f t="shared" si="80"/>
        <v>0</v>
      </c>
      <c r="I226" s="95">
        <f t="shared" si="80"/>
        <v>0</v>
      </c>
      <c r="J226" s="95">
        <f t="shared" si="80"/>
        <v>0</v>
      </c>
      <c r="K226" s="95">
        <f t="shared" si="80"/>
        <v>0</v>
      </c>
      <c r="L226" s="95">
        <f t="shared" si="80"/>
        <v>0</v>
      </c>
      <c r="M226" s="95">
        <f t="shared" si="80"/>
        <v>0</v>
      </c>
      <c r="N226" s="95">
        <f t="shared" si="80"/>
        <v>0</v>
      </c>
    </row>
    <row r="227" spans="1:14" ht="21.95" customHeight="1" x14ac:dyDescent="0.25">
      <c r="A227"/>
      <c r="B227" t="s">
        <v>44</v>
      </c>
      <c r="C227" s="95">
        <f>C192</f>
        <v>0</v>
      </c>
      <c r="D227" s="95">
        <f t="shared" ref="D227:N227" si="81">D192</f>
        <v>0</v>
      </c>
      <c r="E227" s="95">
        <f t="shared" si="81"/>
        <v>0</v>
      </c>
      <c r="F227" s="95">
        <f t="shared" si="81"/>
        <v>0</v>
      </c>
      <c r="G227" s="95">
        <f t="shared" si="81"/>
        <v>0</v>
      </c>
      <c r="H227" s="95">
        <f t="shared" si="81"/>
        <v>0</v>
      </c>
      <c r="I227" s="95">
        <f t="shared" si="81"/>
        <v>0</v>
      </c>
      <c r="J227" s="95">
        <f t="shared" si="81"/>
        <v>0</v>
      </c>
      <c r="K227" s="95">
        <f t="shared" si="81"/>
        <v>0</v>
      </c>
      <c r="L227" s="95">
        <f t="shared" si="81"/>
        <v>0</v>
      </c>
      <c r="M227" s="95">
        <f t="shared" si="81"/>
        <v>0</v>
      </c>
      <c r="N227" s="95">
        <f t="shared" si="81"/>
        <v>0</v>
      </c>
    </row>
    <row r="228" spans="1:14" ht="21.95" customHeight="1" x14ac:dyDescent="0.25">
      <c r="A228"/>
      <c r="B228" t="s">
        <v>124</v>
      </c>
      <c r="C228" s="95">
        <f>C180+C189+C199+C208+C217</f>
        <v>0</v>
      </c>
      <c r="D228" s="95">
        <f t="shared" ref="D228:N230" si="82">D180+D189+D199+D208+D217</f>
        <v>0</v>
      </c>
      <c r="E228" s="95">
        <f t="shared" si="82"/>
        <v>0</v>
      </c>
      <c r="F228" s="95">
        <f t="shared" si="82"/>
        <v>0</v>
      </c>
      <c r="G228" s="95">
        <f t="shared" si="82"/>
        <v>0</v>
      </c>
      <c r="H228" s="95">
        <f t="shared" si="82"/>
        <v>0</v>
      </c>
      <c r="I228" s="95">
        <f t="shared" si="82"/>
        <v>0</v>
      </c>
      <c r="J228" s="95">
        <f t="shared" si="82"/>
        <v>0</v>
      </c>
      <c r="K228" s="95">
        <f t="shared" si="82"/>
        <v>0</v>
      </c>
      <c r="L228" s="95">
        <f t="shared" si="82"/>
        <v>0</v>
      </c>
      <c r="M228" s="95">
        <f t="shared" si="82"/>
        <v>0</v>
      </c>
      <c r="N228" s="95">
        <f t="shared" si="82"/>
        <v>0</v>
      </c>
    </row>
    <row r="229" spans="1:14" ht="21.95" customHeight="1" x14ac:dyDescent="0.25">
      <c r="A229"/>
      <c r="B229" t="s">
        <v>38</v>
      </c>
      <c r="C229" s="95">
        <f>C181+C190+C200+C209+C218</f>
        <v>0</v>
      </c>
      <c r="D229" s="95">
        <f t="shared" si="82"/>
        <v>0</v>
      </c>
      <c r="E229" s="95">
        <f t="shared" si="82"/>
        <v>0</v>
      </c>
      <c r="F229" s="95">
        <f t="shared" si="82"/>
        <v>0</v>
      </c>
      <c r="G229" s="95">
        <f t="shared" si="82"/>
        <v>0</v>
      </c>
      <c r="H229" s="95">
        <f t="shared" si="82"/>
        <v>0</v>
      </c>
      <c r="I229" s="95">
        <f t="shared" si="82"/>
        <v>0</v>
      </c>
      <c r="J229" s="95">
        <f t="shared" si="82"/>
        <v>0</v>
      </c>
      <c r="K229" s="95">
        <f t="shared" si="82"/>
        <v>0</v>
      </c>
      <c r="L229" s="95">
        <f t="shared" si="82"/>
        <v>0</v>
      </c>
      <c r="M229" s="95">
        <f t="shared" si="82"/>
        <v>0</v>
      </c>
      <c r="N229" s="95">
        <f t="shared" si="82"/>
        <v>0</v>
      </c>
    </row>
    <row r="230" spans="1:14" ht="21.95" customHeight="1" x14ac:dyDescent="0.25">
      <c r="A230"/>
      <c r="B230" s="93" t="s">
        <v>39</v>
      </c>
      <c r="C230" s="96">
        <f>C182+C191+C201+C210+C219</f>
        <v>0</v>
      </c>
      <c r="D230" s="96">
        <f t="shared" si="82"/>
        <v>0</v>
      </c>
      <c r="E230" s="96">
        <f t="shared" si="82"/>
        <v>0</v>
      </c>
      <c r="F230" s="96">
        <f t="shared" si="82"/>
        <v>0</v>
      </c>
      <c r="G230" s="96">
        <f t="shared" si="82"/>
        <v>0</v>
      </c>
      <c r="H230" s="96">
        <f t="shared" si="82"/>
        <v>0</v>
      </c>
      <c r="I230" s="96">
        <f t="shared" si="82"/>
        <v>0</v>
      </c>
      <c r="J230" s="96">
        <f t="shared" si="82"/>
        <v>0</v>
      </c>
      <c r="K230" s="96">
        <f t="shared" si="82"/>
        <v>0</v>
      </c>
      <c r="L230" s="96">
        <f t="shared" si="82"/>
        <v>0</v>
      </c>
      <c r="M230" s="96">
        <f t="shared" si="82"/>
        <v>0</v>
      </c>
      <c r="N230" s="96">
        <f t="shared" si="82"/>
        <v>0</v>
      </c>
    </row>
    <row r="231" spans="1:14" ht="21.95" customHeight="1" x14ac:dyDescent="0.25">
      <c r="A231"/>
      <c r="B231" s="107" t="s">
        <v>78</v>
      </c>
      <c r="C231" s="108">
        <f>SUM(C223:C230)</f>
        <v>0</v>
      </c>
      <c r="D231" s="108">
        <f t="shared" ref="D231:N231" si="83">SUM(D223:D230)</f>
        <v>0</v>
      </c>
      <c r="E231" s="108">
        <f t="shared" si="83"/>
        <v>0</v>
      </c>
      <c r="F231" s="108">
        <f t="shared" si="83"/>
        <v>0</v>
      </c>
      <c r="G231" s="108">
        <f t="shared" si="83"/>
        <v>0</v>
      </c>
      <c r="H231" s="108">
        <f t="shared" si="83"/>
        <v>0</v>
      </c>
      <c r="I231" s="108">
        <f t="shared" si="83"/>
        <v>0</v>
      </c>
      <c r="J231" s="108">
        <f t="shared" si="83"/>
        <v>0</v>
      </c>
      <c r="K231" s="108">
        <f t="shared" si="83"/>
        <v>0</v>
      </c>
      <c r="L231" s="108">
        <f t="shared" si="83"/>
        <v>0</v>
      </c>
      <c r="M231" s="108">
        <f t="shared" si="83"/>
        <v>0</v>
      </c>
      <c r="N231" s="108">
        <f t="shared" si="83"/>
        <v>0</v>
      </c>
    </row>
    <row r="232" spans="1:14" ht="21.95" customHeight="1" x14ac:dyDescent="0.25">
      <c r="A232"/>
      <c r="B232"/>
      <c r="C232"/>
      <c r="D232"/>
      <c r="E232"/>
      <c r="F232"/>
      <c r="G232"/>
      <c r="H232"/>
      <c r="I232"/>
      <c r="J232"/>
      <c r="K232"/>
      <c r="L232"/>
      <c r="M232"/>
      <c r="N232"/>
    </row>
    <row r="233" spans="1:14" ht="21.95" customHeight="1" x14ac:dyDescent="0.25">
      <c r="A233"/>
      <c r="B233" s="107" t="s">
        <v>145</v>
      </c>
      <c r="C233" s="108">
        <f>C231-C229-C228-C230</f>
        <v>0</v>
      </c>
      <c r="D233" s="108">
        <f t="shared" ref="D233:N233" si="84">D231-D229-D228-D230</f>
        <v>0</v>
      </c>
      <c r="E233" s="108">
        <f t="shared" si="84"/>
        <v>0</v>
      </c>
      <c r="F233" s="108">
        <f t="shared" si="84"/>
        <v>0</v>
      </c>
      <c r="G233" s="108">
        <f t="shared" si="84"/>
        <v>0</v>
      </c>
      <c r="H233" s="108">
        <f t="shared" si="84"/>
        <v>0</v>
      </c>
      <c r="I233" s="108">
        <f t="shared" si="84"/>
        <v>0</v>
      </c>
      <c r="J233" s="108">
        <f t="shared" si="84"/>
        <v>0</v>
      </c>
      <c r="K233" s="108">
        <f t="shared" si="84"/>
        <v>0</v>
      </c>
      <c r="L233" s="108">
        <f t="shared" si="84"/>
        <v>0</v>
      </c>
      <c r="M233" s="108">
        <f t="shared" si="84"/>
        <v>0</v>
      </c>
      <c r="N233" s="108">
        <f t="shared" si="84"/>
        <v>0</v>
      </c>
    </row>
  </sheetData>
  <pageMargins left="0.511811024" right="0.511811024" top="0.78740157499999996" bottom="0.78740157499999996" header="0.31496062000000002" footer="0.31496062000000002"/>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54">
    <tabColor rgb="FFFFC000"/>
  </sheetPr>
  <dimension ref="A1:AA233"/>
  <sheetViews>
    <sheetView showGridLines="0" topLeftCell="A159" workbookViewId="0">
      <selection activeCell="C170" sqref="C170:N174"/>
    </sheetView>
  </sheetViews>
  <sheetFormatPr defaultColWidth="9.140625" defaultRowHeight="21.95" customHeight="1" x14ac:dyDescent="0.25"/>
  <cols>
    <col min="1" max="1" width="2.7109375" style="12" customWidth="1"/>
    <col min="2" max="2" width="12.7109375" style="12" customWidth="1"/>
    <col min="3" max="20" width="13.28515625" style="12" customWidth="1"/>
    <col min="21" max="16384" width="9.140625" style="12"/>
  </cols>
  <sheetData>
    <row r="1" spans="1:14" ht="36" x14ac:dyDescent="0.25">
      <c r="A1"/>
      <c r="B1" s="112" t="s">
        <v>150</v>
      </c>
      <c r="C1"/>
      <c r="D1"/>
      <c r="E1"/>
      <c r="F1"/>
      <c r="G1"/>
      <c r="H1"/>
      <c r="I1"/>
      <c r="J1"/>
      <c r="K1"/>
      <c r="L1"/>
      <c r="M1"/>
      <c r="N1"/>
    </row>
    <row r="2" spans="1:14" ht="15" customHeight="1" x14ac:dyDescent="0.25">
      <c r="A2"/>
      <c r="B2" s="70"/>
      <c r="C2" s="70"/>
      <c r="D2" s="70"/>
      <c r="E2" s="70"/>
      <c r="F2" s="70"/>
      <c r="G2" s="70"/>
      <c r="H2" s="70"/>
      <c r="I2"/>
      <c r="J2"/>
      <c r="K2"/>
      <c r="L2"/>
      <c r="M2"/>
      <c r="N2"/>
    </row>
    <row r="3" spans="1:14" ht="21.95" customHeight="1" x14ac:dyDescent="0.25">
      <c r="A3"/>
      <c r="B3" s="69" t="s">
        <v>50</v>
      </c>
      <c r="C3" s="70"/>
      <c r="D3" s="70"/>
      <c r="E3" s="70"/>
      <c r="F3" s="70"/>
      <c r="G3" s="70"/>
      <c r="H3" s="70"/>
      <c r="I3"/>
      <c r="J3"/>
      <c r="K3"/>
      <c r="L3"/>
      <c r="M3"/>
      <c r="N3"/>
    </row>
    <row r="4" spans="1:14" ht="21.95" customHeight="1" x14ac:dyDescent="0.25">
      <c r="A4"/>
      <c r="B4" s="69" t="s">
        <v>48</v>
      </c>
      <c r="C4" s="70"/>
      <c r="D4" s="70"/>
      <c r="E4" s="70"/>
      <c r="F4" s="70"/>
      <c r="G4" s="70"/>
      <c r="H4" s="70"/>
      <c r="I4"/>
      <c r="J4"/>
      <c r="K4"/>
      <c r="L4"/>
      <c r="M4"/>
      <c r="N4"/>
    </row>
    <row r="5" spans="1:14" ht="21.95" customHeight="1" x14ac:dyDescent="0.25">
      <c r="A5"/>
      <c r="B5" s="69" t="s">
        <v>61</v>
      </c>
      <c r="C5" s="70"/>
      <c r="D5" s="70"/>
      <c r="E5" s="70"/>
      <c r="F5" s="70"/>
      <c r="G5" s="70"/>
      <c r="H5" s="70"/>
      <c r="I5"/>
      <c r="J5"/>
      <c r="K5"/>
      <c r="L5"/>
      <c r="M5"/>
      <c r="N5"/>
    </row>
    <row r="6" spans="1:14" ht="21.95" customHeight="1" x14ac:dyDescent="0.25">
      <c r="A6"/>
      <c r="B6" s="69" t="s">
        <v>62</v>
      </c>
      <c r="C6" s="70"/>
      <c r="D6" s="70"/>
      <c r="E6" s="70"/>
      <c r="F6" s="70"/>
      <c r="G6" s="70"/>
      <c r="H6" s="70"/>
      <c r="I6"/>
      <c r="J6"/>
      <c r="K6"/>
      <c r="L6"/>
      <c r="M6"/>
      <c r="N6"/>
    </row>
    <row r="7" spans="1:14" ht="21.95" customHeight="1" x14ac:dyDescent="0.25">
      <c r="A7"/>
      <c r="B7" s="69" t="s">
        <v>63</v>
      </c>
      <c r="C7" s="70"/>
      <c r="D7" s="70"/>
      <c r="E7" s="70"/>
      <c r="F7" s="70"/>
      <c r="G7" s="70"/>
      <c r="H7" s="70"/>
      <c r="I7"/>
      <c r="J7"/>
      <c r="K7"/>
      <c r="L7"/>
      <c r="M7"/>
      <c r="N7"/>
    </row>
    <row r="8" spans="1:14" ht="21.95" customHeight="1" x14ac:dyDescent="0.25">
      <c r="A8"/>
      <c r="B8" s="70"/>
      <c r="C8" s="70"/>
      <c r="D8" s="70"/>
      <c r="E8" s="70"/>
      <c r="F8" s="70"/>
      <c r="G8" s="70"/>
      <c r="H8" s="70"/>
      <c r="I8"/>
      <c r="J8"/>
      <c r="K8"/>
      <c r="L8"/>
      <c r="M8"/>
      <c r="N8"/>
    </row>
    <row r="9" spans="1:14" ht="21.95" customHeight="1" x14ac:dyDescent="0.25">
      <c r="A9"/>
      <c r="B9" s="70"/>
      <c r="C9" s="70"/>
      <c r="D9" s="70"/>
      <c r="E9" s="70"/>
      <c r="F9" s="70"/>
      <c r="G9" s="70"/>
      <c r="H9" s="70"/>
      <c r="I9"/>
      <c r="J9"/>
      <c r="K9"/>
      <c r="L9"/>
      <c r="M9"/>
      <c r="N9"/>
    </row>
    <row r="10" spans="1:14" ht="21.95" customHeight="1" x14ac:dyDescent="0.25">
      <c r="A10"/>
      <c r="B10" s="71" t="s">
        <v>50</v>
      </c>
      <c r="C10" s="70"/>
      <c r="D10" s="70"/>
      <c r="E10" s="70"/>
      <c r="F10" s="70"/>
      <c r="G10" s="70"/>
      <c r="H10" s="70"/>
      <c r="I10"/>
      <c r="J10"/>
      <c r="K10"/>
      <c r="L10"/>
      <c r="M10"/>
      <c r="N10"/>
    </row>
    <row r="11" spans="1:14" ht="21.95" customHeight="1" x14ac:dyDescent="0.25">
      <c r="A11"/>
      <c r="B11" s="70"/>
      <c r="C11" s="70"/>
      <c r="D11" s="70"/>
      <c r="E11" s="70"/>
      <c r="F11" s="70"/>
      <c r="G11" s="70"/>
      <c r="H11" s="70"/>
      <c r="I11"/>
      <c r="J11"/>
      <c r="K11"/>
      <c r="L11"/>
      <c r="M11"/>
      <c r="N11"/>
    </row>
    <row r="12" spans="1:14" ht="21.95" customHeight="1" x14ac:dyDescent="0.25">
      <c r="A12"/>
      <c r="B12" s="72" t="s">
        <v>134</v>
      </c>
      <c r="C12" s="72" t="s">
        <v>28</v>
      </c>
      <c r="D12" s="73" t="s">
        <v>32</v>
      </c>
      <c r="E12" s="73" t="s">
        <v>33</v>
      </c>
      <c r="F12" s="111" t="s">
        <v>16</v>
      </c>
      <c r="G12" s="73" t="s">
        <v>53</v>
      </c>
      <c r="H12" s="72" t="s">
        <v>134</v>
      </c>
      <c r="I12"/>
      <c r="J12"/>
      <c r="K12"/>
      <c r="L12"/>
      <c r="M12"/>
      <c r="N12"/>
    </row>
    <row r="13" spans="1:14" ht="21.95" customHeight="1" x14ac:dyDescent="0.25">
      <c r="A13"/>
      <c r="B13" s="74" t="s">
        <v>55</v>
      </c>
      <c r="C13" s="74" t="s">
        <v>14</v>
      </c>
      <c r="D13" s="75">
        <f>'Simples T'!G7</f>
        <v>0</v>
      </c>
      <c r="E13" s="75">
        <f>'Simples T'!H7</f>
        <v>180000</v>
      </c>
      <c r="F13" s="109">
        <f>'Simples T'!I7</f>
        <v>0.04</v>
      </c>
      <c r="G13" s="75">
        <f>'Simples T'!J7</f>
        <v>0</v>
      </c>
      <c r="H13" s="70" t="str">
        <f>B13</f>
        <v>1° Faixa</v>
      </c>
      <c r="I13"/>
      <c r="J13"/>
      <c r="K13"/>
      <c r="L13"/>
      <c r="M13"/>
      <c r="N13"/>
    </row>
    <row r="14" spans="1:14" ht="21.95" customHeight="1" x14ac:dyDescent="0.25">
      <c r="A14"/>
      <c r="B14" s="74" t="s">
        <v>56</v>
      </c>
      <c r="C14" s="74" t="s">
        <v>14</v>
      </c>
      <c r="D14" s="75">
        <f>'Simples T'!G8</f>
        <v>180000.01</v>
      </c>
      <c r="E14" s="75">
        <f>'Simples T'!H8</f>
        <v>360000</v>
      </c>
      <c r="F14" s="109">
        <f>'Simples T'!I8</f>
        <v>7.2999999999999995E-2</v>
      </c>
      <c r="G14" s="75">
        <f>'Simples T'!J8</f>
        <v>5940</v>
      </c>
      <c r="H14" s="70" t="str">
        <f t="shared" ref="H14:H18" si="0">B14</f>
        <v>2° Faixa</v>
      </c>
      <c r="I14"/>
      <c r="J14"/>
      <c r="K14"/>
      <c r="L14"/>
      <c r="M14"/>
      <c r="N14"/>
    </row>
    <row r="15" spans="1:14" ht="21.95" customHeight="1" x14ac:dyDescent="0.25">
      <c r="A15"/>
      <c r="B15" s="74" t="s">
        <v>57</v>
      </c>
      <c r="C15" s="74" t="s">
        <v>14</v>
      </c>
      <c r="D15" s="75">
        <f>'Simples T'!G9</f>
        <v>360000.01</v>
      </c>
      <c r="E15" s="75">
        <f>'Simples T'!H9</f>
        <v>720000</v>
      </c>
      <c r="F15" s="109">
        <f>'Simples T'!I9</f>
        <v>9.5000000000000001E-2</v>
      </c>
      <c r="G15" s="75">
        <f>'Simples T'!J9</f>
        <v>13860</v>
      </c>
      <c r="H15" s="70" t="str">
        <f t="shared" si="0"/>
        <v>3° Faixa</v>
      </c>
      <c r="I15"/>
      <c r="J15"/>
      <c r="K15"/>
      <c r="L15"/>
      <c r="M15"/>
      <c r="N15"/>
    </row>
    <row r="16" spans="1:14" ht="21.95" customHeight="1" x14ac:dyDescent="0.25">
      <c r="A16"/>
      <c r="B16" s="74" t="s">
        <v>58</v>
      </c>
      <c r="C16" s="74" t="s">
        <v>14</v>
      </c>
      <c r="D16" s="75">
        <f>'Simples T'!G10</f>
        <v>720000.01</v>
      </c>
      <c r="E16" s="75">
        <f>'Simples T'!H10</f>
        <v>1800000</v>
      </c>
      <c r="F16" s="109">
        <f>'Simples T'!I10</f>
        <v>0.107</v>
      </c>
      <c r="G16" s="75">
        <f>'Simples T'!J10</f>
        <v>22500</v>
      </c>
      <c r="H16" s="70" t="str">
        <f t="shared" si="0"/>
        <v>4° Faixa</v>
      </c>
      <c r="I16"/>
      <c r="J16"/>
      <c r="K16"/>
      <c r="L16"/>
      <c r="M16"/>
      <c r="N16"/>
    </row>
    <row r="17" spans="1:14" ht="21.95" customHeight="1" x14ac:dyDescent="0.25">
      <c r="A17"/>
      <c r="B17" s="74" t="s">
        <v>59</v>
      </c>
      <c r="C17" s="74" t="s">
        <v>14</v>
      </c>
      <c r="D17" s="75">
        <f>'Simples T'!G11</f>
        <v>1800000.01</v>
      </c>
      <c r="E17" s="75">
        <f>'Simples T'!H11</f>
        <v>3600000</v>
      </c>
      <c r="F17" s="109">
        <f>'Simples T'!I11</f>
        <v>0.14299999999999999</v>
      </c>
      <c r="G17" s="75">
        <f>'Simples T'!J11</f>
        <v>87300</v>
      </c>
      <c r="H17" s="70" t="str">
        <f t="shared" si="0"/>
        <v>5° Faixa</v>
      </c>
      <c r="I17"/>
      <c r="J17"/>
      <c r="K17"/>
      <c r="L17"/>
      <c r="M17"/>
      <c r="N17"/>
    </row>
    <row r="18" spans="1:14" ht="21.95" customHeight="1" x14ac:dyDescent="0.25">
      <c r="A18"/>
      <c r="B18" s="74" t="s">
        <v>60</v>
      </c>
      <c r="C18" s="74" t="s">
        <v>14</v>
      </c>
      <c r="D18" s="75">
        <f>'Simples T'!G12</f>
        <v>3600000.01</v>
      </c>
      <c r="E18" s="75">
        <f>'Simples T'!H12</f>
        <v>4800000</v>
      </c>
      <c r="F18" s="109">
        <f>'Simples T'!I12</f>
        <v>0.19</v>
      </c>
      <c r="G18" s="75">
        <f>'Simples T'!J12</f>
        <v>378000</v>
      </c>
      <c r="H18" s="70" t="str">
        <f t="shared" si="0"/>
        <v>6° Faixa</v>
      </c>
      <c r="I18"/>
      <c r="J18"/>
      <c r="K18"/>
      <c r="L18"/>
      <c r="M18"/>
      <c r="N18"/>
    </row>
    <row r="19" spans="1:14" ht="21.95" customHeight="1" x14ac:dyDescent="0.25">
      <c r="A19"/>
      <c r="B19" s="70"/>
      <c r="C19" s="70"/>
      <c r="D19" s="76"/>
      <c r="E19" s="76"/>
      <c r="F19" s="110"/>
      <c r="G19" s="76"/>
      <c r="H19" s="70"/>
      <c r="I19"/>
      <c r="J19"/>
      <c r="K19"/>
      <c r="L19"/>
      <c r="M19"/>
      <c r="N19"/>
    </row>
    <row r="20" spans="1:14" ht="21.95" customHeight="1" x14ac:dyDescent="0.25">
      <c r="A20"/>
      <c r="B20" s="71" t="s">
        <v>48</v>
      </c>
      <c r="C20" s="70"/>
      <c r="D20" s="76"/>
      <c r="E20" s="76"/>
      <c r="F20" s="110"/>
      <c r="G20" s="76"/>
      <c r="H20" s="70"/>
      <c r="I20"/>
      <c r="J20"/>
      <c r="K20"/>
      <c r="L20"/>
      <c r="M20"/>
      <c r="N20"/>
    </row>
    <row r="21" spans="1:14" ht="21.95" customHeight="1" x14ac:dyDescent="0.25">
      <c r="A21"/>
      <c r="B21" s="70"/>
      <c r="C21" s="70"/>
      <c r="D21" s="76"/>
      <c r="E21" s="76"/>
      <c r="F21" s="110"/>
      <c r="G21" s="76"/>
      <c r="H21" s="70"/>
      <c r="I21"/>
      <c r="J21"/>
      <c r="K21"/>
      <c r="L21"/>
      <c r="M21"/>
      <c r="N21"/>
    </row>
    <row r="22" spans="1:14" ht="21.95" customHeight="1" x14ac:dyDescent="0.25">
      <c r="A22"/>
      <c r="B22" s="72" t="s">
        <v>134</v>
      </c>
      <c r="C22" s="72" t="s">
        <v>28</v>
      </c>
      <c r="D22" s="73" t="s">
        <v>32</v>
      </c>
      <c r="E22" s="73" t="s">
        <v>33</v>
      </c>
      <c r="F22" s="111" t="s">
        <v>16</v>
      </c>
      <c r="G22" s="73" t="s">
        <v>53</v>
      </c>
      <c r="H22" s="72" t="s">
        <v>134</v>
      </c>
      <c r="I22"/>
      <c r="J22"/>
      <c r="K22"/>
      <c r="L22"/>
      <c r="M22"/>
      <c r="N22"/>
    </row>
    <row r="23" spans="1:14" ht="21.95" customHeight="1" x14ac:dyDescent="0.25">
      <c r="A23"/>
      <c r="B23" s="74" t="s">
        <v>55</v>
      </c>
      <c r="C23" s="74" t="s">
        <v>14</v>
      </c>
      <c r="D23" s="75">
        <f>'Simples T'!G13</f>
        <v>0</v>
      </c>
      <c r="E23" s="75">
        <f>'Simples T'!H13</f>
        <v>180000</v>
      </c>
      <c r="F23" s="109">
        <f>'Simples T'!I13</f>
        <v>4.4999999999999998E-2</v>
      </c>
      <c r="G23" s="75">
        <f>'Simples T'!J13</f>
        <v>0</v>
      </c>
      <c r="H23" s="70" t="str">
        <f>B23</f>
        <v>1° Faixa</v>
      </c>
      <c r="I23"/>
      <c r="J23"/>
      <c r="K23"/>
      <c r="L23"/>
      <c r="M23"/>
      <c r="N23"/>
    </row>
    <row r="24" spans="1:14" ht="21.95" customHeight="1" x14ac:dyDescent="0.25">
      <c r="A24"/>
      <c r="B24" s="74" t="s">
        <v>56</v>
      </c>
      <c r="C24" s="74" t="s">
        <v>14</v>
      </c>
      <c r="D24" s="75">
        <f>'Simples T'!G14</f>
        <v>180000.01</v>
      </c>
      <c r="E24" s="75">
        <f>'Simples T'!H14</f>
        <v>360000</v>
      </c>
      <c r="F24" s="109">
        <f>'Simples T'!I14</f>
        <v>7.8E-2</v>
      </c>
      <c r="G24" s="75">
        <f>'Simples T'!J14</f>
        <v>5940</v>
      </c>
      <c r="H24" s="70" t="str">
        <f t="shared" ref="H24:H28" si="1">B24</f>
        <v>2° Faixa</v>
      </c>
      <c r="I24"/>
      <c r="J24"/>
      <c r="K24"/>
      <c r="L24"/>
      <c r="M24"/>
      <c r="N24"/>
    </row>
    <row r="25" spans="1:14" ht="21.95" customHeight="1" x14ac:dyDescent="0.25">
      <c r="A25"/>
      <c r="B25" s="74" t="s">
        <v>57</v>
      </c>
      <c r="C25" s="74" t="s">
        <v>14</v>
      </c>
      <c r="D25" s="75">
        <f>'Simples T'!G15</f>
        <v>360000.01</v>
      </c>
      <c r="E25" s="75">
        <f>'Simples T'!H15</f>
        <v>720000</v>
      </c>
      <c r="F25" s="109">
        <f>'Simples T'!I15</f>
        <v>0.1</v>
      </c>
      <c r="G25" s="75">
        <f>'Simples T'!J15</f>
        <v>13860</v>
      </c>
      <c r="H25" s="70" t="str">
        <f t="shared" si="1"/>
        <v>3° Faixa</v>
      </c>
      <c r="I25"/>
      <c r="J25"/>
      <c r="K25"/>
      <c r="L25"/>
      <c r="M25"/>
      <c r="N25"/>
    </row>
    <row r="26" spans="1:14" ht="21.95" customHeight="1" x14ac:dyDescent="0.25">
      <c r="A26"/>
      <c r="B26" s="74" t="s">
        <v>58</v>
      </c>
      <c r="C26" s="74" t="s">
        <v>14</v>
      </c>
      <c r="D26" s="75">
        <f>'Simples T'!G16</f>
        <v>720000.01</v>
      </c>
      <c r="E26" s="75">
        <f>'Simples T'!H16</f>
        <v>1800000</v>
      </c>
      <c r="F26" s="109">
        <f>'Simples T'!I16</f>
        <v>0.112</v>
      </c>
      <c r="G26" s="75">
        <f>'Simples T'!J16</f>
        <v>22500</v>
      </c>
      <c r="H26" s="70" t="str">
        <f t="shared" si="1"/>
        <v>4° Faixa</v>
      </c>
      <c r="I26"/>
      <c r="J26"/>
      <c r="K26"/>
      <c r="L26"/>
      <c r="M26"/>
      <c r="N26"/>
    </row>
    <row r="27" spans="1:14" ht="21.95" customHeight="1" x14ac:dyDescent="0.25">
      <c r="A27"/>
      <c r="B27" s="74" t="s">
        <v>59</v>
      </c>
      <c r="C27" s="74" t="s">
        <v>14</v>
      </c>
      <c r="D27" s="75">
        <f>'Simples T'!G17</f>
        <v>1800000.01</v>
      </c>
      <c r="E27" s="75">
        <f>'Simples T'!H17</f>
        <v>3600000</v>
      </c>
      <c r="F27" s="109">
        <f>'Simples T'!I17</f>
        <v>0.14699999999999999</v>
      </c>
      <c r="G27" s="75">
        <f>'Simples T'!J17</f>
        <v>85500</v>
      </c>
      <c r="H27" s="70" t="str">
        <f t="shared" si="1"/>
        <v>5° Faixa</v>
      </c>
      <c r="I27"/>
      <c r="J27"/>
      <c r="K27"/>
      <c r="L27"/>
      <c r="M27"/>
      <c r="N27"/>
    </row>
    <row r="28" spans="1:14" ht="21.95" customHeight="1" x14ac:dyDescent="0.25">
      <c r="A28"/>
      <c r="B28" s="74" t="s">
        <v>60</v>
      </c>
      <c r="C28" s="74" t="s">
        <v>14</v>
      </c>
      <c r="D28" s="75">
        <f>'Simples T'!G18</f>
        <v>3600000.01</v>
      </c>
      <c r="E28" s="75">
        <f>'Simples T'!H18</f>
        <v>4800000</v>
      </c>
      <c r="F28" s="109">
        <f>'Simples T'!I18</f>
        <v>0.3</v>
      </c>
      <c r="G28" s="75">
        <f>'Simples T'!J18</f>
        <v>720000</v>
      </c>
      <c r="H28" s="70" t="str">
        <f t="shared" si="1"/>
        <v>6° Faixa</v>
      </c>
      <c r="I28"/>
      <c r="J28"/>
      <c r="K28"/>
      <c r="L28"/>
      <c r="M28"/>
      <c r="N28"/>
    </row>
    <row r="29" spans="1:14" ht="21.95" customHeight="1" x14ac:dyDescent="0.25">
      <c r="A29"/>
      <c r="B29" s="70"/>
      <c r="C29" s="70"/>
      <c r="D29" s="76"/>
      <c r="E29" s="76"/>
      <c r="F29" s="110"/>
      <c r="G29" s="76"/>
      <c r="H29" s="70"/>
      <c r="I29"/>
      <c r="J29"/>
      <c r="K29"/>
      <c r="L29"/>
      <c r="M29"/>
      <c r="N29"/>
    </row>
    <row r="30" spans="1:14" ht="21.95" customHeight="1" x14ac:dyDescent="0.25">
      <c r="A30"/>
      <c r="B30" s="71" t="s">
        <v>61</v>
      </c>
      <c r="C30" s="70"/>
      <c r="D30" s="76"/>
      <c r="E30" s="76"/>
      <c r="F30" s="110"/>
      <c r="G30" s="76"/>
      <c r="H30" s="70"/>
      <c r="I30"/>
      <c r="J30"/>
      <c r="K30"/>
      <c r="L30"/>
      <c r="M30"/>
      <c r="N30"/>
    </row>
    <row r="31" spans="1:14" ht="21.95" customHeight="1" x14ac:dyDescent="0.25">
      <c r="A31"/>
      <c r="B31" s="70"/>
      <c r="C31" s="70"/>
      <c r="D31" s="76"/>
      <c r="E31" s="76"/>
      <c r="F31" s="110"/>
      <c r="G31" s="76"/>
      <c r="H31" s="70"/>
      <c r="I31"/>
      <c r="J31"/>
      <c r="K31"/>
      <c r="L31"/>
      <c r="M31"/>
      <c r="N31"/>
    </row>
    <row r="32" spans="1:14" ht="21.95" customHeight="1" x14ac:dyDescent="0.25">
      <c r="A32"/>
      <c r="B32" s="72" t="s">
        <v>134</v>
      </c>
      <c r="C32" s="72" t="s">
        <v>28</v>
      </c>
      <c r="D32" s="73" t="s">
        <v>32</v>
      </c>
      <c r="E32" s="73" t="s">
        <v>33</v>
      </c>
      <c r="F32" s="111" t="s">
        <v>16</v>
      </c>
      <c r="G32" s="73" t="s">
        <v>53</v>
      </c>
      <c r="H32" s="72" t="s">
        <v>134</v>
      </c>
      <c r="I32"/>
      <c r="J32"/>
      <c r="K32"/>
      <c r="L32"/>
      <c r="M32"/>
      <c r="N32"/>
    </row>
    <row r="33" spans="1:14" ht="21.95" customHeight="1" x14ac:dyDescent="0.25">
      <c r="A33"/>
      <c r="B33" s="74" t="s">
        <v>55</v>
      </c>
      <c r="C33" s="74" t="s">
        <v>14</v>
      </c>
      <c r="D33" s="75">
        <f>'Simples T'!G19</f>
        <v>0</v>
      </c>
      <c r="E33" s="75">
        <f>'Simples T'!H19</f>
        <v>180000</v>
      </c>
      <c r="F33" s="109">
        <f>'Simples T'!I19</f>
        <v>0.06</v>
      </c>
      <c r="G33" s="75">
        <f>'Simples T'!J19</f>
        <v>0</v>
      </c>
      <c r="H33" s="70" t="str">
        <f>B33</f>
        <v>1° Faixa</v>
      </c>
      <c r="I33"/>
      <c r="J33"/>
      <c r="K33"/>
      <c r="L33"/>
      <c r="M33"/>
      <c r="N33"/>
    </row>
    <row r="34" spans="1:14" ht="21.95" customHeight="1" x14ac:dyDescent="0.25">
      <c r="A34"/>
      <c r="B34" s="74" t="s">
        <v>56</v>
      </c>
      <c r="C34" s="74" t="s">
        <v>14</v>
      </c>
      <c r="D34" s="75">
        <f>'Simples T'!G20</f>
        <v>180000.01</v>
      </c>
      <c r="E34" s="75">
        <f>'Simples T'!H20</f>
        <v>360000</v>
      </c>
      <c r="F34" s="109">
        <f>'Simples T'!I20</f>
        <v>0.112</v>
      </c>
      <c r="G34" s="75">
        <f>'Simples T'!J20</f>
        <v>9360</v>
      </c>
      <c r="H34" s="70" t="str">
        <f t="shared" ref="H34:H38" si="2">B34</f>
        <v>2° Faixa</v>
      </c>
      <c r="I34"/>
      <c r="J34"/>
      <c r="K34"/>
      <c r="L34"/>
      <c r="M34"/>
      <c r="N34"/>
    </row>
    <row r="35" spans="1:14" ht="21.95" customHeight="1" x14ac:dyDescent="0.25">
      <c r="A35"/>
      <c r="B35" s="74" t="s">
        <v>57</v>
      </c>
      <c r="C35" s="74" t="s">
        <v>14</v>
      </c>
      <c r="D35" s="75">
        <f>'Simples T'!G21</f>
        <v>360000.01</v>
      </c>
      <c r="E35" s="75">
        <f>'Simples T'!H21</f>
        <v>720000</v>
      </c>
      <c r="F35" s="109">
        <f>'Simples T'!I21</f>
        <v>0.13500000000000001</v>
      </c>
      <c r="G35" s="75">
        <f>'Simples T'!J21</f>
        <v>17640</v>
      </c>
      <c r="H35" s="70" t="str">
        <f t="shared" si="2"/>
        <v>3° Faixa</v>
      </c>
      <c r="I35"/>
      <c r="J35"/>
      <c r="K35"/>
      <c r="L35"/>
      <c r="M35"/>
      <c r="N35"/>
    </row>
    <row r="36" spans="1:14" ht="21.95" customHeight="1" x14ac:dyDescent="0.25">
      <c r="A36"/>
      <c r="B36" s="74" t="s">
        <v>58</v>
      </c>
      <c r="C36" s="74" t="s">
        <v>14</v>
      </c>
      <c r="D36" s="75">
        <f>'Simples T'!G22</f>
        <v>720000.01</v>
      </c>
      <c r="E36" s="75">
        <f>'Simples T'!H22</f>
        <v>1800000</v>
      </c>
      <c r="F36" s="109">
        <f>'Simples T'!I22</f>
        <v>0.16</v>
      </c>
      <c r="G36" s="75">
        <f>'Simples T'!J22</f>
        <v>35640</v>
      </c>
      <c r="H36" s="70" t="str">
        <f t="shared" si="2"/>
        <v>4° Faixa</v>
      </c>
      <c r="I36"/>
      <c r="J36"/>
      <c r="K36"/>
      <c r="L36"/>
      <c r="M36"/>
      <c r="N36"/>
    </row>
    <row r="37" spans="1:14" ht="21.95" customHeight="1" x14ac:dyDescent="0.25">
      <c r="A37"/>
      <c r="B37" s="74" t="s">
        <v>59</v>
      </c>
      <c r="C37" s="74" t="s">
        <v>14</v>
      </c>
      <c r="D37" s="75">
        <f>'Simples T'!G23</f>
        <v>1800000.01</v>
      </c>
      <c r="E37" s="75">
        <f>'Simples T'!H23</f>
        <v>3600000</v>
      </c>
      <c r="F37" s="109">
        <f>'Simples T'!I23</f>
        <v>0.21</v>
      </c>
      <c r="G37" s="75">
        <f>'Simples T'!J23</f>
        <v>125640</v>
      </c>
      <c r="H37" s="70" t="str">
        <f t="shared" si="2"/>
        <v>5° Faixa</v>
      </c>
      <c r="I37"/>
      <c r="J37"/>
      <c r="K37"/>
      <c r="L37"/>
      <c r="M37"/>
      <c r="N37"/>
    </row>
    <row r="38" spans="1:14" ht="21.95" customHeight="1" x14ac:dyDescent="0.25">
      <c r="A38"/>
      <c r="B38" s="74" t="s">
        <v>60</v>
      </c>
      <c r="C38" s="74" t="s">
        <v>14</v>
      </c>
      <c r="D38" s="75">
        <f>'Simples T'!G24</f>
        <v>3600000.01</v>
      </c>
      <c r="E38" s="75">
        <f>'Simples T'!H24</f>
        <v>4800000</v>
      </c>
      <c r="F38" s="109">
        <f>'Simples T'!I24</f>
        <v>0.33</v>
      </c>
      <c r="G38" s="75">
        <f>'Simples T'!J24</f>
        <v>648000</v>
      </c>
      <c r="H38" s="70" t="str">
        <f t="shared" si="2"/>
        <v>6° Faixa</v>
      </c>
      <c r="I38"/>
      <c r="J38"/>
      <c r="K38"/>
      <c r="L38"/>
      <c r="M38"/>
      <c r="N38"/>
    </row>
    <row r="39" spans="1:14" ht="21.95" customHeight="1" x14ac:dyDescent="0.25">
      <c r="A39"/>
      <c r="B39" s="70"/>
      <c r="C39" s="70"/>
      <c r="D39" s="76"/>
      <c r="E39" s="76"/>
      <c r="F39" s="110"/>
      <c r="G39" s="76"/>
      <c r="H39" s="70"/>
      <c r="I39"/>
      <c r="J39"/>
      <c r="K39"/>
      <c r="L39"/>
      <c r="M39"/>
      <c r="N39"/>
    </row>
    <row r="40" spans="1:14" ht="21.95" customHeight="1" x14ac:dyDescent="0.25">
      <c r="A40"/>
      <c r="B40" s="71" t="s">
        <v>62</v>
      </c>
      <c r="C40" s="70"/>
      <c r="D40" s="76"/>
      <c r="E40" s="76"/>
      <c r="F40" s="110"/>
      <c r="G40" s="76"/>
      <c r="H40" s="70"/>
      <c r="I40"/>
      <c r="J40"/>
      <c r="K40"/>
      <c r="L40"/>
      <c r="M40"/>
      <c r="N40"/>
    </row>
    <row r="41" spans="1:14" ht="21.95" customHeight="1" x14ac:dyDescent="0.25">
      <c r="A41"/>
      <c r="B41" s="70"/>
      <c r="C41" s="70"/>
      <c r="D41" s="76"/>
      <c r="E41" s="76"/>
      <c r="F41" s="110"/>
      <c r="G41" s="76"/>
      <c r="H41" s="70"/>
      <c r="I41"/>
      <c r="J41"/>
      <c r="K41"/>
      <c r="L41"/>
      <c r="M41"/>
      <c r="N41"/>
    </row>
    <row r="42" spans="1:14" ht="21.95" customHeight="1" x14ac:dyDescent="0.25">
      <c r="A42"/>
      <c r="B42" s="72" t="s">
        <v>134</v>
      </c>
      <c r="C42" s="72" t="s">
        <v>28</v>
      </c>
      <c r="D42" s="73" t="s">
        <v>32</v>
      </c>
      <c r="E42" s="73" t="s">
        <v>33</v>
      </c>
      <c r="F42" s="111" t="s">
        <v>16</v>
      </c>
      <c r="G42" s="73" t="s">
        <v>53</v>
      </c>
      <c r="H42" s="72" t="s">
        <v>134</v>
      </c>
      <c r="I42"/>
      <c r="J42"/>
      <c r="K42"/>
      <c r="L42"/>
      <c r="M42"/>
      <c r="N42"/>
    </row>
    <row r="43" spans="1:14" ht="21.95" customHeight="1" x14ac:dyDescent="0.25">
      <c r="A43"/>
      <c r="B43" s="74" t="s">
        <v>55</v>
      </c>
      <c r="C43" s="74" t="s">
        <v>14</v>
      </c>
      <c r="D43" s="75">
        <f>'Simples T'!G25</f>
        <v>0</v>
      </c>
      <c r="E43" s="75">
        <f>'Simples T'!H25</f>
        <v>180000</v>
      </c>
      <c r="F43" s="109">
        <f>'Simples T'!I25</f>
        <v>4.4999999999999998E-2</v>
      </c>
      <c r="G43" s="75">
        <f>'Simples T'!J25</f>
        <v>0</v>
      </c>
      <c r="H43" s="70" t="str">
        <f>B43</f>
        <v>1° Faixa</v>
      </c>
      <c r="I43"/>
      <c r="J43"/>
      <c r="K43"/>
      <c r="L43"/>
      <c r="M43"/>
      <c r="N43"/>
    </row>
    <row r="44" spans="1:14" ht="21.95" customHeight="1" x14ac:dyDescent="0.25">
      <c r="A44"/>
      <c r="B44" s="74" t="s">
        <v>56</v>
      </c>
      <c r="C44" s="74" t="s">
        <v>14</v>
      </c>
      <c r="D44" s="75">
        <f>'Simples T'!G26</f>
        <v>180000.01</v>
      </c>
      <c r="E44" s="75">
        <f>'Simples T'!H26</f>
        <v>360000</v>
      </c>
      <c r="F44" s="109">
        <f>'Simples T'!I26</f>
        <v>0.09</v>
      </c>
      <c r="G44" s="75">
        <f>'Simples T'!J26</f>
        <v>8100</v>
      </c>
      <c r="H44" s="70" t="str">
        <f t="shared" ref="H44:H48" si="3">B44</f>
        <v>2° Faixa</v>
      </c>
      <c r="I44"/>
      <c r="J44"/>
      <c r="K44"/>
      <c r="L44"/>
      <c r="M44"/>
      <c r="N44"/>
    </row>
    <row r="45" spans="1:14" ht="21.95" customHeight="1" x14ac:dyDescent="0.25">
      <c r="A45"/>
      <c r="B45" s="74" t="s">
        <v>57</v>
      </c>
      <c r="C45" s="74" t="s">
        <v>14</v>
      </c>
      <c r="D45" s="75">
        <f>'Simples T'!G27</f>
        <v>360000.01</v>
      </c>
      <c r="E45" s="75">
        <f>'Simples T'!H27</f>
        <v>720000</v>
      </c>
      <c r="F45" s="109">
        <f>'Simples T'!I27</f>
        <v>0.10199999999999999</v>
      </c>
      <c r="G45" s="75">
        <f>'Simples T'!J27</f>
        <v>12420</v>
      </c>
      <c r="H45" s="70" t="str">
        <f t="shared" si="3"/>
        <v>3° Faixa</v>
      </c>
      <c r="I45"/>
      <c r="J45"/>
      <c r="K45"/>
      <c r="L45"/>
      <c r="M45"/>
      <c r="N45"/>
    </row>
    <row r="46" spans="1:14" ht="21.95" customHeight="1" x14ac:dyDescent="0.25">
      <c r="A46"/>
      <c r="B46" s="74" t="s">
        <v>58</v>
      </c>
      <c r="C46" s="74" t="s">
        <v>14</v>
      </c>
      <c r="D46" s="75">
        <f>'Simples T'!G28</f>
        <v>720000.01</v>
      </c>
      <c r="E46" s="75">
        <f>'Simples T'!H28</f>
        <v>1800000</v>
      </c>
      <c r="F46" s="109">
        <f>'Simples T'!I28</f>
        <v>0.14000000000000001</v>
      </c>
      <c r="G46" s="75">
        <f>'Simples T'!J28</f>
        <v>39780</v>
      </c>
      <c r="H46" s="70" t="str">
        <f t="shared" si="3"/>
        <v>4° Faixa</v>
      </c>
      <c r="I46"/>
      <c r="J46"/>
      <c r="K46"/>
      <c r="L46"/>
      <c r="M46"/>
      <c r="N46"/>
    </row>
    <row r="47" spans="1:14" ht="21.95" customHeight="1" x14ac:dyDescent="0.25">
      <c r="A47"/>
      <c r="B47" s="74" t="s">
        <v>59</v>
      </c>
      <c r="C47" s="74" t="s">
        <v>14</v>
      </c>
      <c r="D47" s="75">
        <f>'Simples T'!G29</f>
        <v>1800000.01</v>
      </c>
      <c r="E47" s="75">
        <f>'Simples T'!H29</f>
        <v>3600000</v>
      </c>
      <c r="F47" s="109">
        <f>'Simples T'!I29</f>
        <v>0.22</v>
      </c>
      <c r="G47" s="75">
        <f>'Simples T'!J29</f>
        <v>183780</v>
      </c>
      <c r="H47" s="70" t="str">
        <f t="shared" si="3"/>
        <v>5° Faixa</v>
      </c>
      <c r="I47"/>
      <c r="J47"/>
      <c r="K47"/>
      <c r="L47"/>
      <c r="M47"/>
      <c r="N47"/>
    </row>
    <row r="48" spans="1:14" ht="21.95" customHeight="1" x14ac:dyDescent="0.25">
      <c r="A48"/>
      <c r="B48" s="74" t="s">
        <v>60</v>
      </c>
      <c r="C48" s="74" t="s">
        <v>14</v>
      </c>
      <c r="D48" s="75">
        <f>'Simples T'!G30</f>
        <v>3600000.01</v>
      </c>
      <c r="E48" s="75">
        <f>'Simples T'!H30</f>
        <v>4800000</v>
      </c>
      <c r="F48" s="109">
        <f>'Simples T'!I30</f>
        <v>0.33</v>
      </c>
      <c r="G48" s="75">
        <f>'Simples T'!J30</f>
        <v>828000</v>
      </c>
      <c r="H48" s="70" t="str">
        <f t="shared" si="3"/>
        <v>6° Faixa</v>
      </c>
      <c r="I48"/>
      <c r="J48"/>
      <c r="K48"/>
      <c r="L48"/>
      <c r="M48"/>
      <c r="N48"/>
    </row>
    <row r="49" spans="1:14" ht="21.95" customHeight="1" x14ac:dyDescent="0.25">
      <c r="A49"/>
      <c r="B49" s="70"/>
      <c r="C49" s="70"/>
      <c r="D49" s="76"/>
      <c r="E49" s="76"/>
      <c r="F49" s="110"/>
      <c r="G49" s="76"/>
      <c r="H49" s="70"/>
      <c r="I49"/>
      <c r="J49"/>
      <c r="K49"/>
      <c r="L49"/>
      <c r="M49"/>
      <c r="N49"/>
    </row>
    <row r="50" spans="1:14" ht="21.95" customHeight="1" x14ac:dyDescent="0.25">
      <c r="A50"/>
      <c r="B50" s="71" t="s">
        <v>63</v>
      </c>
      <c r="C50" s="70"/>
      <c r="D50" s="76"/>
      <c r="E50" s="76"/>
      <c r="F50" s="110"/>
      <c r="G50" s="76"/>
      <c r="H50" s="70"/>
      <c r="I50"/>
      <c r="J50"/>
      <c r="K50"/>
      <c r="L50"/>
      <c r="M50"/>
      <c r="N50"/>
    </row>
    <row r="51" spans="1:14" ht="21.95" customHeight="1" x14ac:dyDescent="0.25">
      <c r="A51"/>
      <c r="B51" s="70"/>
      <c r="C51" s="70"/>
      <c r="D51" s="76"/>
      <c r="E51" s="76"/>
      <c r="F51" s="110"/>
      <c r="G51" s="76"/>
      <c r="H51" s="70"/>
      <c r="I51"/>
      <c r="J51"/>
      <c r="K51"/>
      <c r="L51"/>
      <c r="M51"/>
      <c r="N51"/>
    </row>
    <row r="52" spans="1:14" ht="21.95" customHeight="1" x14ac:dyDescent="0.25">
      <c r="A52"/>
      <c r="B52" s="72" t="s">
        <v>134</v>
      </c>
      <c r="C52" s="72" t="s">
        <v>28</v>
      </c>
      <c r="D52" s="73" t="s">
        <v>32</v>
      </c>
      <c r="E52" s="73" t="s">
        <v>33</v>
      </c>
      <c r="F52" s="111" t="s">
        <v>16</v>
      </c>
      <c r="G52" s="73" t="s">
        <v>53</v>
      </c>
      <c r="H52" s="72" t="s">
        <v>134</v>
      </c>
      <c r="I52"/>
      <c r="J52"/>
      <c r="K52"/>
      <c r="L52"/>
      <c r="M52"/>
      <c r="N52"/>
    </row>
    <row r="53" spans="1:14" ht="21.95" customHeight="1" x14ac:dyDescent="0.25">
      <c r="A53"/>
      <c r="B53" s="74" t="s">
        <v>55</v>
      </c>
      <c r="C53" s="74" t="s">
        <v>14</v>
      </c>
      <c r="D53" s="75">
        <f>'Simples T'!G31</f>
        <v>0</v>
      </c>
      <c r="E53" s="75">
        <f>'Simples T'!H31</f>
        <v>180000</v>
      </c>
      <c r="F53" s="109">
        <f>'Simples T'!I31</f>
        <v>0.155</v>
      </c>
      <c r="G53" s="75">
        <f>'Simples T'!J31</f>
        <v>0</v>
      </c>
      <c r="H53" s="70" t="str">
        <f>B53</f>
        <v>1° Faixa</v>
      </c>
      <c r="I53"/>
      <c r="J53"/>
      <c r="K53"/>
      <c r="L53"/>
      <c r="M53"/>
      <c r="N53"/>
    </row>
    <row r="54" spans="1:14" ht="21.95" customHeight="1" x14ac:dyDescent="0.25">
      <c r="A54"/>
      <c r="B54" s="74" t="s">
        <v>56</v>
      </c>
      <c r="C54" s="74" t="s">
        <v>14</v>
      </c>
      <c r="D54" s="75">
        <f>'Simples T'!G32</f>
        <v>180000.01</v>
      </c>
      <c r="E54" s="75">
        <f>'Simples T'!H32</f>
        <v>360000</v>
      </c>
      <c r="F54" s="109">
        <f>'Simples T'!I32</f>
        <v>0.18</v>
      </c>
      <c r="G54" s="75">
        <f>'Simples T'!J32</f>
        <v>4500</v>
      </c>
      <c r="H54" s="70" t="str">
        <f t="shared" ref="H54:H58" si="4">B54</f>
        <v>2° Faixa</v>
      </c>
      <c r="I54"/>
      <c r="J54"/>
      <c r="K54"/>
      <c r="L54"/>
      <c r="M54"/>
      <c r="N54"/>
    </row>
    <row r="55" spans="1:14" ht="21.95" customHeight="1" x14ac:dyDescent="0.25">
      <c r="A55"/>
      <c r="B55" s="74" t="s">
        <v>57</v>
      </c>
      <c r="C55" s="74" t="s">
        <v>14</v>
      </c>
      <c r="D55" s="75">
        <f>'Simples T'!G33</f>
        <v>360000.01</v>
      </c>
      <c r="E55" s="75">
        <f>'Simples T'!H33</f>
        <v>720000</v>
      </c>
      <c r="F55" s="109">
        <f>'Simples T'!I33</f>
        <v>0.19500000000000001</v>
      </c>
      <c r="G55" s="75">
        <f>'Simples T'!J33</f>
        <v>9900</v>
      </c>
      <c r="H55" s="70" t="str">
        <f t="shared" si="4"/>
        <v>3° Faixa</v>
      </c>
      <c r="I55"/>
      <c r="J55"/>
      <c r="K55"/>
      <c r="L55"/>
      <c r="M55"/>
      <c r="N55"/>
    </row>
    <row r="56" spans="1:14" ht="21.95" customHeight="1" x14ac:dyDescent="0.25">
      <c r="A56"/>
      <c r="B56" s="74" t="s">
        <v>58</v>
      </c>
      <c r="C56" s="74" t="s">
        <v>14</v>
      </c>
      <c r="D56" s="75">
        <f>'Simples T'!G34</f>
        <v>720000.01</v>
      </c>
      <c r="E56" s="75">
        <f>'Simples T'!H34</f>
        <v>1800000</v>
      </c>
      <c r="F56" s="109">
        <f>'Simples T'!I34</f>
        <v>0.20499999999999999</v>
      </c>
      <c r="G56" s="75">
        <f>'Simples T'!J34</f>
        <v>17100</v>
      </c>
      <c r="H56" s="70" t="str">
        <f t="shared" si="4"/>
        <v>4° Faixa</v>
      </c>
      <c r="I56"/>
      <c r="J56"/>
      <c r="K56"/>
      <c r="L56"/>
      <c r="M56"/>
      <c r="N56"/>
    </row>
    <row r="57" spans="1:14" ht="21.95" customHeight="1" x14ac:dyDescent="0.25">
      <c r="A57"/>
      <c r="B57" s="74" t="s">
        <v>59</v>
      </c>
      <c r="C57" s="74" t="s">
        <v>14</v>
      </c>
      <c r="D57" s="75">
        <f>'Simples T'!G35</f>
        <v>1800000.01</v>
      </c>
      <c r="E57" s="75">
        <f>'Simples T'!H35</f>
        <v>3600000</v>
      </c>
      <c r="F57" s="109">
        <f>'Simples T'!I35</f>
        <v>0.23</v>
      </c>
      <c r="G57" s="75">
        <f>'Simples T'!J35</f>
        <v>62100</v>
      </c>
      <c r="H57" s="70" t="str">
        <f t="shared" si="4"/>
        <v>5° Faixa</v>
      </c>
      <c r="I57"/>
      <c r="J57"/>
      <c r="K57"/>
      <c r="L57"/>
      <c r="M57"/>
      <c r="N57"/>
    </row>
    <row r="58" spans="1:14" ht="21.95" customHeight="1" x14ac:dyDescent="0.25">
      <c r="A58"/>
      <c r="B58" s="74" t="s">
        <v>60</v>
      </c>
      <c r="C58" s="74" t="s">
        <v>14</v>
      </c>
      <c r="D58" s="75">
        <f>'Simples T'!G36</f>
        <v>3600000.01</v>
      </c>
      <c r="E58" s="75">
        <f>'Simples T'!H36</f>
        <v>4800000</v>
      </c>
      <c r="F58" s="109">
        <f>'Simples T'!I36</f>
        <v>0.30499999999999999</v>
      </c>
      <c r="G58" s="75">
        <f>'Simples T'!J36</f>
        <v>540000</v>
      </c>
      <c r="H58" s="70" t="str">
        <f t="shared" si="4"/>
        <v>6° Faixa</v>
      </c>
      <c r="I58"/>
      <c r="J58"/>
      <c r="K58"/>
      <c r="L58"/>
      <c r="M58"/>
      <c r="N58"/>
    </row>
    <row r="59" spans="1:14" ht="21.95" customHeight="1" thickBot="1" x14ac:dyDescent="0.3">
      <c r="A59"/>
      <c r="B59"/>
      <c r="C59"/>
      <c r="D59"/>
      <c r="E59"/>
      <c r="F59"/>
      <c r="G59"/>
      <c r="H59"/>
      <c r="I59"/>
      <c r="J59"/>
      <c r="K59"/>
      <c r="L59"/>
      <c r="M59"/>
      <c r="N59"/>
    </row>
    <row r="60" spans="1:14" ht="21.95" customHeight="1" x14ac:dyDescent="0.25">
      <c r="A60"/>
      <c r="B60" s="77" t="s">
        <v>64</v>
      </c>
      <c r="C60" s="78" t="s">
        <v>65</v>
      </c>
      <c r="D60" s="78" t="s">
        <v>66</v>
      </c>
      <c r="E60" s="78" t="s">
        <v>67</v>
      </c>
      <c r="F60" s="78" t="s">
        <v>68</v>
      </c>
      <c r="G60" s="78" t="s">
        <v>69</v>
      </c>
      <c r="H60" s="78" t="s">
        <v>70</v>
      </c>
      <c r="I60" s="78" t="s">
        <v>71</v>
      </c>
      <c r="J60" s="78" t="s">
        <v>72</v>
      </c>
      <c r="K60" s="78" t="s">
        <v>73</v>
      </c>
      <c r="L60" s="78" t="s">
        <v>74</v>
      </c>
      <c r="M60" s="78" t="s">
        <v>75</v>
      </c>
      <c r="N60" s="78" t="s">
        <v>76</v>
      </c>
    </row>
    <row r="61" spans="1:14" ht="21.95" customHeight="1" x14ac:dyDescent="0.25">
      <c r="A61"/>
      <c r="B61" s="39" t="s">
        <v>50</v>
      </c>
      <c r="C61" s="79">
        <f>IF('Simples (5)'!D8="",0,'Simples (5)'!D8)</f>
        <v>0</v>
      </c>
      <c r="D61" s="79">
        <f>IF('Simples (5)'!E8="",0,'Simples (5)'!E8)</f>
        <v>0</v>
      </c>
      <c r="E61" s="79">
        <f>IF('Simples (5)'!F8="",0,'Simples (5)'!F8)</f>
        <v>0</v>
      </c>
      <c r="F61" s="79">
        <f>IF('Simples (5)'!G8="",0,'Simples (5)'!G8)</f>
        <v>0</v>
      </c>
      <c r="G61" s="79">
        <f>IF('Simples (5)'!H8="",0,'Simples (5)'!H8)</f>
        <v>0</v>
      </c>
      <c r="H61" s="79">
        <f>IF('Simples (5)'!I8="",0,'Simples (5)'!I8)</f>
        <v>0</v>
      </c>
      <c r="I61" s="79">
        <f>IF('Simples (5)'!J8="",0,'Simples (5)'!J8)</f>
        <v>0</v>
      </c>
      <c r="J61" s="79">
        <f>IF('Simples (5)'!K8="",0,'Simples (5)'!K8)</f>
        <v>0</v>
      </c>
      <c r="K61" s="79">
        <f>IF('Simples (5)'!L8="",0,'Simples (5)'!L8)</f>
        <v>0</v>
      </c>
      <c r="L61" s="79">
        <f>IF('Simples (5)'!M8="",0,'Simples (5)'!M8)</f>
        <v>0</v>
      </c>
      <c r="M61" s="79">
        <f>IF('Simples (5)'!N8="",0,'Simples (5)'!N8)</f>
        <v>0</v>
      </c>
      <c r="N61" s="79">
        <f>IF('Simples (5)'!O8="",0,'Simples (5)'!O8)</f>
        <v>0</v>
      </c>
    </row>
    <row r="62" spans="1:14" ht="21.95" customHeight="1" x14ac:dyDescent="0.25">
      <c r="A62"/>
      <c r="B62" s="80" t="s">
        <v>48</v>
      </c>
      <c r="C62" s="79">
        <f>IF('Simples (5)'!D7="",0,'Simples (5)'!D7)</f>
        <v>0</v>
      </c>
      <c r="D62" s="79">
        <f>IF('Simples (5)'!E7="",0,'Simples (5)'!E7)</f>
        <v>0</v>
      </c>
      <c r="E62" s="79">
        <f>IF('Simples (5)'!F7="",0,'Simples (5)'!F7)</f>
        <v>0</v>
      </c>
      <c r="F62" s="79">
        <f>IF('Simples (5)'!G7="",0,'Simples (5)'!G7)</f>
        <v>0</v>
      </c>
      <c r="G62" s="79">
        <f>IF('Simples (5)'!H7="",0,'Simples (5)'!H7)</f>
        <v>0</v>
      </c>
      <c r="H62" s="79">
        <f>IF('Simples (5)'!I7="",0,'Simples (5)'!I7)</f>
        <v>0</v>
      </c>
      <c r="I62" s="79">
        <f>IF('Simples (5)'!J7="",0,'Simples (5)'!J7)</f>
        <v>0</v>
      </c>
      <c r="J62" s="79">
        <f>IF('Simples (5)'!K7="",0,'Simples (5)'!K7)</f>
        <v>0</v>
      </c>
      <c r="K62" s="79">
        <f>IF('Simples (5)'!L7="",0,'Simples (5)'!L7)</f>
        <v>0</v>
      </c>
      <c r="L62" s="79">
        <f>IF('Simples (5)'!M7="",0,'Simples (5)'!M7)</f>
        <v>0</v>
      </c>
      <c r="M62" s="79">
        <f>IF('Simples (5)'!N7="",0,'Simples (5)'!N7)</f>
        <v>0</v>
      </c>
      <c r="N62" s="79">
        <f>IF('Simples (5)'!O7="",0,'Simples (5)'!O7)</f>
        <v>0</v>
      </c>
    </row>
    <row r="63" spans="1:14" ht="21.95" customHeight="1" x14ac:dyDescent="0.25">
      <c r="A63"/>
      <c r="B63" s="80" t="s">
        <v>61</v>
      </c>
      <c r="C63" s="79">
        <f>IF('Simples (5)'!D9="",0,'Simples (5)'!D9)</f>
        <v>0</v>
      </c>
      <c r="D63" s="79">
        <f>IF('Simples (5)'!E9="",0,'Simples (5)'!E9)</f>
        <v>0</v>
      </c>
      <c r="E63" s="79">
        <f>IF('Simples (5)'!F9="",0,'Simples (5)'!F9)</f>
        <v>0</v>
      </c>
      <c r="F63" s="79">
        <f>IF('Simples (5)'!G9="",0,'Simples (5)'!G9)</f>
        <v>0</v>
      </c>
      <c r="G63" s="79">
        <f>IF('Simples (5)'!H9="",0,'Simples (5)'!H9)</f>
        <v>0</v>
      </c>
      <c r="H63" s="79">
        <f>IF('Simples (5)'!I9="",0,'Simples (5)'!I9)</f>
        <v>0</v>
      </c>
      <c r="I63" s="79">
        <f>IF('Simples (5)'!J9="",0,'Simples (5)'!J9)</f>
        <v>0</v>
      </c>
      <c r="J63" s="79">
        <f>IF('Simples (5)'!K9="",0,'Simples (5)'!K9)</f>
        <v>0</v>
      </c>
      <c r="K63" s="79">
        <f>IF('Simples (5)'!L9="",0,'Simples (5)'!L9)</f>
        <v>0</v>
      </c>
      <c r="L63" s="79">
        <f>IF('Simples (5)'!M9="",0,'Simples (5)'!M9)</f>
        <v>0</v>
      </c>
      <c r="M63" s="79">
        <f>IF('Simples (5)'!N9="",0,'Simples (5)'!N9)</f>
        <v>0</v>
      </c>
      <c r="N63" s="79">
        <f>IF('Simples (5)'!O9="",0,'Simples (5)'!O9)</f>
        <v>0</v>
      </c>
    </row>
    <row r="64" spans="1:14" ht="21.95" customHeight="1" x14ac:dyDescent="0.25">
      <c r="A64"/>
      <c r="B64" s="80" t="s">
        <v>62</v>
      </c>
      <c r="C64" s="79">
        <f>IF('Simples (5)'!D10="",0,'Simples (5)'!D10)</f>
        <v>0</v>
      </c>
      <c r="D64" s="79">
        <f>IF('Simples (5)'!E10="",0,'Simples (5)'!E10)</f>
        <v>0</v>
      </c>
      <c r="E64" s="79">
        <f>IF('Simples (5)'!F10="",0,'Simples (5)'!F10)</f>
        <v>0</v>
      </c>
      <c r="F64" s="79">
        <f>IF('Simples (5)'!G10="",0,'Simples (5)'!G10)</f>
        <v>0</v>
      </c>
      <c r="G64" s="79">
        <f>IF('Simples (5)'!H10="",0,'Simples (5)'!H10)</f>
        <v>0</v>
      </c>
      <c r="H64" s="79">
        <f>IF('Simples (5)'!I10="",0,'Simples (5)'!I10)</f>
        <v>0</v>
      </c>
      <c r="I64" s="79">
        <f>IF('Simples (5)'!J10="",0,'Simples (5)'!J10)</f>
        <v>0</v>
      </c>
      <c r="J64" s="79">
        <f>IF('Simples (5)'!K10="",0,'Simples (5)'!K10)</f>
        <v>0</v>
      </c>
      <c r="K64" s="79">
        <f>IF('Simples (5)'!L10="",0,'Simples (5)'!L10)</f>
        <v>0</v>
      </c>
      <c r="L64" s="79">
        <f>IF('Simples (5)'!M10="",0,'Simples (5)'!M10)</f>
        <v>0</v>
      </c>
      <c r="M64" s="79">
        <f>IF('Simples (5)'!N10="",0,'Simples (5)'!N10)</f>
        <v>0</v>
      </c>
      <c r="N64" s="79">
        <f>IF('Simples (5)'!O10="",0,'Simples (5)'!O10)</f>
        <v>0</v>
      </c>
    </row>
    <row r="65" spans="1:14" ht="21.95" customHeight="1" x14ac:dyDescent="0.25">
      <c r="A65"/>
      <c r="B65" s="80" t="s">
        <v>63</v>
      </c>
      <c r="C65" s="79">
        <f>IF('Simples (5)'!D11="",0,'Simples (5)'!D11)</f>
        <v>0</v>
      </c>
      <c r="D65" s="79">
        <f>IF('Simples (5)'!E11="",0,'Simples (5)'!E11)</f>
        <v>0</v>
      </c>
      <c r="E65" s="79">
        <f>IF('Simples (5)'!F11="",0,'Simples (5)'!F11)</f>
        <v>0</v>
      </c>
      <c r="F65" s="79">
        <f>IF('Simples (5)'!G11="",0,'Simples (5)'!G11)</f>
        <v>0</v>
      </c>
      <c r="G65" s="79">
        <f>IF('Simples (5)'!H11="",0,'Simples (5)'!H11)</f>
        <v>0</v>
      </c>
      <c r="H65" s="79">
        <f>IF('Simples (5)'!I11="",0,'Simples (5)'!I11)</f>
        <v>0</v>
      </c>
      <c r="I65" s="79">
        <f>IF('Simples (5)'!J11="",0,'Simples (5)'!J11)</f>
        <v>0</v>
      </c>
      <c r="J65" s="79">
        <f>IF('Simples (5)'!K11="",0,'Simples (5)'!K11)</f>
        <v>0</v>
      </c>
      <c r="K65" s="79">
        <f>IF('Simples (5)'!L11="",0,'Simples (5)'!L11)</f>
        <v>0</v>
      </c>
      <c r="L65" s="79">
        <f>IF('Simples (5)'!M11="",0,'Simples (5)'!M11)</f>
        <v>0</v>
      </c>
      <c r="M65" s="79">
        <f>IF('Simples (5)'!N11="",0,'Simples (5)'!N11)</f>
        <v>0</v>
      </c>
      <c r="N65" s="79">
        <f>IF('Simples (5)'!O11="",0,'Simples (5)'!O11)</f>
        <v>0</v>
      </c>
    </row>
    <row r="66" spans="1:14" ht="21.95" customHeight="1" x14ac:dyDescent="0.25">
      <c r="A66"/>
      <c r="B66"/>
      <c r="C66"/>
      <c r="D66"/>
      <c r="E66"/>
      <c r="F66"/>
      <c r="G66"/>
      <c r="H66"/>
      <c r="I66"/>
      <c r="J66"/>
      <c r="K66"/>
      <c r="L66"/>
      <c r="M66"/>
      <c r="N66"/>
    </row>
    <row r="67" spans="1:14" ht="21.95" customHeight="1" thickBot="1" x14ac:dyDescent="0.3">
      <c r="A67"/>
      <c r="B67"/>
      <c r="C67"/>
      <c r="D67"/>
      <c r="E67"/>
      <c r="F67"/>
      <c r="G67"/>
      <c r="H67"/>
      <c r="I67"/>
      <c r="J67"/>
      <c r="K67"/>
      <c r="L67"/>
      <c r="M67"/>
      <c r="N67"/>
    </row>
    <row r="68" spans="1:14" ht="21.95" customHeight="1" x14ac:dyDescent="0.25">
      <c r="A68"/>
      <c r="B68" s="77" t="s">
        <v>64</v>
      </c>
      <c r="C68" s="78" t="s">
        <v>65</v>
      </c>
      <c r="D68" s="78" t="s">
        <v>66</v>
      </c>
      <c r="E68" s="78" t="s">
        <v>67</v>
      </c>
      <c r="F68" s="78" t="s">
        <v>68</v>
      </c>
      <c r="G68" s="78" t="s">
        <v>69</v>
      </c>
      <c r="H68" s="78" t="s">
        <v>70</v>
      </c>
      <c r="I68" s="78" t="s">
        <v>71</v>
      </c>
      <c r="J68" s="78" t="s">
        <v>72</v>
      </c>
      <c r="K68" s="78" t="s">
        <v>73</v>
      </c>
      <c r="L68" s="78" t="s">
        <v>74</v>
      </c>
      <c r="M68" s="78" t="s">
        <v>75</v>
      </c>
      <c r="N68" s="78" t="s">
        <v>76</v>
      </c>
    </row>
    <row r="69" spans="1:14" ht="21.95" customHeight="1" x14ac:dyDescent="0.25">
      <c r="A69"/>
      <c r="B69" s="39" t="s">
        <v>84</v>
      </c>
      <c r="C69" s="113">
        <f>IF(Simples!D17="",0,Simples!D17)</f>
        <v>1200000</v>
      </c>
      <c r="D69" s="113">
        <f>IF(Simples!E17="",0,Simples!E17)</f>
        <v>1200000</v>
      </c>
      <c r="E69" s="113">
        <f>IF(Simples!F17="",0,Simples!F17)</f>
        <v>1200000</v>
      </c>
      <c r="F69" s="113">
        <f>IF(Simples!G17="",0,Simples!G17)</f>
        <v>1200000</v>
      </c>
      <c r="G69" s="113">
        <f>IF(Simples!H17="",0,Simples!H17)</f>
        <v>1200000</v>
      </c>
      <c r="H69" s="113">
        <f>IF(Simples!I17="",0,Simples!I17)</f>
        <v>1200000</v>
      </c>
      <c r="I69" s="113">
        <f>IF(Simples!J17="",0,Simples!J17)</f>
        <v>1200000</v>
      </c>
      <c r="J69" s="113">
        <f>IF(Simples!K17="",0,Simples!K17)</f>
        <v>1200000</v>
      </c>
      <c r="K69" s="113">
        <f>IF(Simples!L17="",0,Simples!L17)</f>
        <v>1200000</v>
      </c>
      <c r="L69" s="113">
        <f>IF(Simples!M17="",0,Simples!M17)</f>
        <v>1200000</v>
      </c>
      <c r="M69" s="113">
        <f>IF(Simples!N17="",0,Simples!N17)</f>
        <v>1200000</v>
      </c>
      <c r="N69" s="113">
        <f>IF(Simples!O17="",0,Simples!O17)</f>
        <v>1200000</v>
      </c>
    </row>
    <row r="70" spans="1:14" ht="21.95" customHeight="1" x14ac:dyDescent="0.25">
      <c r="A70"/>
      <c r="B70"/>
      <c r="C70"/>
      <c r="D70"/>
      <c r="E70"/>
      <c r="F70"/>
      <c r="G70"/>
      <c r="H70"/>
      <c r="I70"/>
      <c r="J70"/>
      <c r="K70"/>
      <c r="L70"/>
      <c r="M70"/>
      <c r="N70"/>
    </row>
    <row r="71" spans="1:14" ht="21.95" customHeight="1" x14ac:dyDescent="0.25">
      <c r="A71"/>
      <c r="B71"/>
      <c r="C71"/>
      <c r="D71"/>
      <c r="E71"/>
      <c r="F71"/>
      <c r="G71"/>
      <c r="H71"/>
      <c r="I71"/>
      <c r="J71"/>
      <c r="K71"/>
      <c r="L71"/>
      <c r="M71"/>
      <c r="N71"/>
    </row>
    <row r="72" spans="1:14" ht="21.95" customHeight="1" x14ac:dyDescent="0.25">
      <c r="A72"/>
      <c r="B72"/>
      <c r="C72"/>
      <c r="D72"/>
      <c r="E72"/>
      <c r="F72"/>
      <c r="G72"/>
      <c r="H72"/>
      <c r="I72"/>
      <c r="J72"/>
      <c r="K72"/>
      <c r="L72"/>
      <c r="M72"/>
      <c r="N72"/>
    </row>
    <row r="73" spans="1:14" ht="21.95" customHeight="1" x14ac:dyDescent="0.25">
      <c r="A73"/>
      <c r="B73"/>
      <c r="C73"/>
      <c r="D73"/>
      <c r="E73"/>
      <c r="F73"/>
      <c r="G73"/>
      <c r="H73"/>
      <c r="I73"/>
      <c r="J73"/>
      <c r="K73"/>
      <c r="L73"/>
      <c r="M73"/>
      <c r="N73"/>
    </row>
    <row r="74" spans="1:14" ht="21.95" customHeight="1" thickBot="1" x14ac:dyDescent="0.3">
      <c r="A74"/>
      <c r="B74"/>
      <c r="C74"/>
      <c r="D74"/>
      <c r="E74"/>
      <c r="F74"/>
      <c r="G74"/>
      <c r="H74"/>
      <c r="I74"/>
      <c r="J74"/>
      <c r="K74"/>
      <c r="L74"/>
      <c r="M74"/>
      <c r="N74"/>
    </row>
    <row r="75" spans="1:14" ht="21.95" customHeight="1" x14ac:dyDescent="0.25">
      <c r="A75"/>
      <c r="B75" s="77" t="s">
        <v>135</v>
      </c>
      <c r="C75" s="78" t="s">
        <v>65</v>
      </c>
      <c r="D75" s="78" t="s">
        <v>66</v>
      </c>
      <c r="E75" s="78" t="s">
        <v>67</v>
      </c>
      <c r="F75" s="78" t="s">
        <v>68</v>
      </c>
      <c r="G75" s="78" t="s">
        <v>69</v>
      </c>
      <c r="H75" s="78" t="s">
        <v>70</v>
      </c>
      <c r="I75" s="78" t="s">
        <v>71</v>
      </c>
      <c r="J75" s="78" t="s">
        <v>72</v>
      </c>
      <c r="K75" s="78" t="s">
        <v>73</v>
      </c>
      <c r="L75" s="78" t="s">
        <v>74</v>
      </c>
      <c r="M75" s="78" t="s">
        <v>75</v>
      </c>
      <c r="N75" s="78" t="s">
        <v>76</v>
      </c>
    </row>
    <row r="76" spans="1:14" ht="21.95" customHeight="1" x14ac:dyDescent="0.25">
      <c r="A76"/>
      <c r="B76" s="39" t="s">
        <v>136</v>
      </c>
      <c r="C76" s="81">
        <f>C61</f>
        <v>0</v>
      </c>
      <c r="D76" s="81">
        <f>D61</f>
        <v>0</v>
      </c>
      <c r="E76" s="81">
        <f t="shared" ref="E76:N76" si="5">E61</f>
        <v>0</v>
      </c>
      <c r="F76" s="81">
        <f t="shared" si="5"/>
        <v>0</v>
      </c>
      <c r="G76" s="81">
        <f t="shared" si="5"/>
        <v>0</v>
      </c>
      <c r="H76" s="81">
        <f t="shared" si="5"/>
        <v>0</v>
      </c>
      <c r="I76" s="81">
        <f t="shared" si="5"/>
        <v>0</v>
      </c>
      <c r="J76" s="81">
        <f t="shared" si="5"/>
        <v>0</v>
      </c>
      <c r="K76" s="81">
        <f t="shared" si="5"/>
        <v>0</v>
      </c>
      <c r="L76" s="81">
        <f t="shared" si="5"/>
        <v>0</v>
      </c>
      <c r="M76" s="81">
        <f t="shared" si="5"/>
        <v>0</v>
      </c>
      <c r="N76" s="81">
        <f t="shared" si="5"/>
        <v>0</v>
      </c>
    </row>
    <row r="77" spans="1:14" ht="21.95" customHeight="1" x14ac:dyDescent="0.25">
      <c r="A77"/>
      <c r="B77" s="80" t="s">
        <v>137</v>
      </c>
      <c r="C77" s="82">
        <f>IF(C76=0,0,IF(C69=0,0,IF(C69&lt;=$E$13,$F$13,IF(C69&lt;=$E$14,$F$14,IF(C69&lt;=$E$15,$F$15,IF(C69&lt;=$E$16,$F$16,IF(C69&lt;=$E$17,$F$17,IF(C69&gt;$E$17,$F$18))))))))</f>
        <v>0</v>
      </c>
      <c r="D77" s="82">
        <f>IF(D76=0,0,IF(D69=0,0,IF(D69&lt;=$E$13,$F$13,IF(D69&lt;=$E$14,$F$14,IF(D69&lt;=$E$15,$F$15,IF(D69&lt;=$E$16,$F$16,IF(D69&lt;=$E$17,$F$17,IF(D69&gt;$E$17,$F$18))))))))</f>
        <v>0</v>
      </c>
      <c r="E77" s="82">
        <f t="shared" ref="E77:N77" si="6">IF(E76=0,0,IF(E69=0,0,IF(E69&lt;=$E$13,$F$13,IF(E69&lt;=$E$14,$F$14,IF(E69&lt;=$E$15,$F$15,IF(E69&lt;=$E$16,$F$16,IF(E69&lt;=$E$17,$F$17,IF(E69&gt;$E$17,$F$18))))))))</f>
        <v>0</v>
      </c>
      <c r="F77" s="82">
        <f t="shared" si="6"/>
        <v>0</v>
      </c>
      <c r="G77" s="82">
        <f t="shared" si="6"/>
        <v>0</v>
      </c>
      <c r="H77" s="82">
        <f t="shared" si="6"/>
        <v>0</v>
      </c>
      <c r="I77" s="82">
        <f t="shared" si="6"/>
        <v>0</v>
      </c>
      <c r="J77" s="82">
        <f t="shared" si="6"/>
        <v>0</v>
      </c>
      <c r="K77" s="82">
        <f t="shared" si="6"/>
        <v>0</v>
      </c>
      <c r="L77" s="82">
        <f t="shared" si="6"/>
        <v>0</v>
      </c>
      <c r="M77" s="82">
        <f t="shared" si="6"/>
        <v>0</v>
      </c>
      <c r="N77" s="82">
        <f t="shared" si="6"/>
        <v>0</v>
      </c>
    </row>
    <row r="78" spans="1:14" ht="21.95" customHeight="1" x14ac:dyDescent="0.25">
      <c r="A78"/>
      <c r="B78" s="80" t="s">
        <v>138</v>
      </c>
      <c r="C78" s="81">
        <f>IF(C69=0,0,IF(C69&lt;=$E$13,$G$13,IF(C69&lt;=$E$14,$G$14,IF(C69&lt;=$E$15,$G$15,IF(C69&lt;=$E$16,$G$16,IF(C69&lt;=$E$17,$G$17,IF(C69&gt;$E$17,$G$18)))))))</f>
        <v>22500</v>
      </c>
      <c r="D78" s="81">
        <f t="shared" ref="D78:N78" si="7">IF(D69=0,0,IF(D69&lt;=$E$13,$G$13,IF(D69&lt;=$E$14,$G$14,IF(D69&lt;=$E$15,$G$15,IF(D69&lt;=$E$16,$G$16,IF(D69&lt;=$E$17,$G$17,IF(D69&gt;$E$17,$G$18)))))))</f>
        <v>22500</v>
      </c>
      <c r="E78" s="81">
        <f t="shared" si="7"/>
        <v>22500</v>
      </c>
      <c r="F78" s="81">
        <f t="shared" si="7"/>
        <v>22500</v>
      </c>
      <c r="G78" s="81">
        <f t="shared" si="7"/>
        <v>22500</v>
      </c>
      <c r="H78" s="81">
        <f t="shared" si="7"/>
        <v>22500</v>
      </c>
      <c r="I78" s="81">
        <f t="shared" si="7"/>
        <v>22500</v>
      </c>
      <c r="J78" s="81">
        <f t="shared" si="7"/>
        <v>22500</v>
      </c>
      <c r="K78" s="81">
        <f t="shared" si="7"/>
        <v>22500</v>
      </c>
      <c r="L78" s="81">
        <f t="shared" si="7"/>
        <v>22500</v>
      </c>
      <c r="M78" s="81">
        <f t="shared" si="7"/>
        <v>22500</v>
      </c>
      <c r="N78" s="81">
        <f t="shared" si="7"/>
        <v>22500</v>
      </c>
    </row>
    <row r="79" spans="1:14" ht="21.95" customHeight="1" x14ac:dyDescent="0.25">
      <c r="A79"/>
      <c r="B79" s="83" t="s">
        <v>139</v>
      </c>
      <c r="C79" s="84">
        <f>IFERROR(C81/C69,0)</f>
        <v>-1.8749999999999999E-2</v>
      </c>
      <c r="D79" s="84">
        <f t="shared" ref="D79:N79" si="8">IFERROR(D81/D69,0)</f>
        <v>-1.8749999999999999E-2</v>
      </c>
      <c r="E79" s="84">
        <f t="shared" si="8"/>
        <v>-1.8749999999999999E-2</v>
      </c>
      <c r="F79" s="84">
        <f t="shared" si="8"/>
        <v>-1.8749999999999999E-2</v>
      </c>
      <c r="G79" s="84">
        <f t="shared" si="8"/>
        <v>-1.8749999999999999E-2</v>
      </c>
      <c r="H79" s="84">
        <f t="shared" si="8"/>
        <v>-1.8749999999999999E-2</v>
      </c>
      <c r="I79" s="84">
        <f t="shared" si="8"/>
        <v>-1.8749999999999999E-2</v>
      </c>
      <c r="J79" s="84">
        <f t="shared" si="8"/>
        <v>-1.8749999999999999E-2</v>
      </c>
      <c r="K79" s="84">
        <f t="shared" si="8"/>
        <v>-1.8749999999999999E-2</v>
      </c>
      <c r="L79" s="84">
        <f t="shared" si="8"/>
        <v>-1.8749999999999999E-2</v>
      </c>
      <c r="M79" s="84">
        <f t="shared" si="8"/>
        <v>-1.8749999999999999E-2</v>
      </c>
      <c r="N79" s="84">
        <f t="shared" si="8"/>
        <v>-1.8749999999999999E-2</v>
      </c>
    </row>
    <row r="80" spans="1:14" ht="21.95" customHeight="1" x14ac:dyDescent="0.25">
      <c r="A80"/>
      <c r="B80" s="85" t="s">
        <v>140</v>
      </c>
      <c r="C80" s="86">
        <f>IFERROR(C76*C79,0)</f>
        <v>0</v>
      </c>
      <c r="D80" s="86">
        <f>IFERROR(D76*D79,0)</f>
        <v>0</v>
      </c>
      <c r="E80" s="86">
        <f t="shared" ref="E80:N80" si="9">IFERROR(E76*E79,0)</f>
        <v>0</v>
      </c>
      <c r="F80" s="86">
        <f t="shared" si="9"/>
        <v>0</v>
      </c>
      <c r="G80" s="86">
        <f t="shared" si="9"/>
        <v>0</v>
      </c>
      <c r="H80" s="86">
        <f t="shared" si="9"/>
        <v>0</v>
      </c>
      <c r="I80" s="86">
        <f t="shared" si="9"/>
        <v>0</v>
      </c>
      <c r="J80" s="86">
        <f t="shared" si="9"/>
        <v>0</v>
      </c>
      <c r="K80" s="86">
        <f t="shared" si="9"/>
        <v>0</v>
      </c>
      <c r="L80" s="86">
        <f t="shared" si="9"/>
        <v>0</v>
      </c>
      <c r="M80" s="86">
        <f t="shared" si="9"/>
        <v>0</v>
      </c>
      <c r="N80" s="86">
        <f t="shared" si="9"/>
        <v>0</v>
      </c>
    </row>
    <row r="81" spans="1:14" ht="21.95" customHeight="1" thickBot="1" x14ac:dyDescent="0.3">
      <c r="A81"/>
      <c r="B81" s="87" t="s">
        <v>141</v>
      </c>
      <c r="C81" s="88">
        <f>(C69*C77)-C78</f>
        <v>-22500</v>
      </c>
      <c r="D81" s="88">
        <f>(D69*D77)-D78</f>
        <v>-22500</v>
      </c>
      <c r="E81" s="88">
        <f t="shared" ref="E81:N81" si="10">(E69*E77)-E78</f>
        <v>-22500</v>
      </c>
      <c r="F81" s="88">
        <f t="shared" si="10"/>
        <v>-22500</v>
      </c>
      <c r="G81" s="88">
        <f t="shared" si="10"/>
        <v>-22500</v>
      </c>
      <c r="H81" s="88">
        <f t="shared" si="10"/>
        <v>-22500</v>
      </c>
      <c r="I81" s="88">
        <f t="shared" si="10"/>
        <v>-22500</v>
      </c>
      <c r="J81" s="88">
        <f t="shared" si="10"/>
        <v>-22500</v>
      </c>
      <c r="K81" s="88">
        <f t="shared" si="10"/>
        <v>-22500</v>
      </c>
      <c r="L81" s="88">
        <f t="shared" si="10"/>
        <v>-22500</v>
      </c>
      <c r="M81" s="88">
        <f t="shared" si="10"/>
        <v>-22500</v>
      </c>
      <c r="N81" s="88">
        <f t="shared" si="10"/>
        <v>-22500</v>
      </c>
    </row>
    <row r="82" spans="1:14" ht="21.95" customHeight="1" x14ac:dyDescent="0.25">
      <c r="A82"/>
      <c r="B82" s="77" t="s">
        <v>135</v>
      </c>
      <c r="C82" s="78" t="s">
        <v>65</v>
      </c>
      <c r="D82" s="78" t="s">
        <v>66</v>
      </c>
      <c r="E82" s="78" t="s">
        <v>67</v>
      </c>
      <c r="F82" s="78" t="s">
        <v>68</v>
      </c>
      <c r="G82" s="78" t="s">
        <v>69</v>
      </c>
      <c r="H82" s="78" t="s">
        <v>70</v>
      </c>
      <c r="I82" s="78" t="s">
        <v>71</v>
      </c>
      <c r="J82" s="78" t="s">
        <v>72</v>
      </c>
      <c r="K82" s="78" t="s">
        <v>73</v>
      </c>
      <c r="L82" s="78" t="s">
        <v>74</v>
      </c>
      <c r="M82" s="78" t="s">
        <v>75</v>
      </c>
      <c r="N82" s="78" t="s">
        <v>76</v>
      </c>
    </row>
    <row r="83" spans="1:14" ht="21.95" customHeight="1" x14ac:dyDescent="0.25">
      <c r="A83"/>
      <c r="B83" s="39" t="s">
        <v>142</v>
      </c>
      <c r="C83" s="81">
        <f>C62</f>
        <v>0</v>
      </c>
      <c r="D83" s="81">
        <f t="shared" ref="D83:N83" si="11">D62</f>
        <v>0</v>
      </c>
      <c r="E83" s="81">
        <f t="shared" si="11"/>
        <v>0</v>
      </c>
      <c r="F83" s="81">
        <f t="shared" si="11"/>
        <v>0</v>
      </c>
      <c r="G83" s="81">
        <f t="shared" si="11"/>
        <v>0</v>
      </c>
      <c r="H83" s="81">
        <f t="shared" si="11"/>
        <v>0</v>
      </c>
      <c r="I83" s="81">
        <f t="shared" si="11"/>
        <v>0</v>
      </c>
      <c r="J83" s="81">
        <f t="shared" si="11"/>
        <v>0</v>
      </c>
      <c r="K83" s="81">
        <f t="shared" si="11"/>
        <v>0</v>
      </c>
      <c r="L83" s="81">
        <f t="shared" si="11"/>
        <v>0</v>
      </c>
      <c r="M83" s="81">
        <f t="shared" si="11"/>
        <v>0</v>
      </c>
      <c r="N83" s="81">
        <f t="shared" si="11"/>
        <v>0</v>
      </c>
    </row>
    <row r="84" spans="1:14" ht="21.95" customHeight="1" x14ac:dyDescent="0.25">
      <c r="A84"/>
      <c r="B84" s="80" t="s">
        <v>137</v>
      </c>
      <c r="C84" s="82">
        <f>IF(C83=0,0,IF(C69=0,0,IF(C69&lt;=$E$23,$F$23,IF(C69&lt;=$E$24,$F$24,IF(C69&lt;=$E$25,$F$25,IF(C69&lt;=$E$26,$F$26,IF(C69&lt;=$E$27,$F$27,IF(C69&gt;$E$27,$F$28))))))))</f>
        <v>0</v>
      </c>
      <c r="D84" s="82">
        <f t="shared" ref="D84:N84" si="12">IF(D83=0,0,IF(D69=0,0,IF(D69&lt;=$E$23,$F$23,IF(D69&lt;=$E$24,$F$24,IF(D69&lt;=$E$25,$F$25,IF(D69&lt;=$E$26,$F$26,IF(D69&lt;=$E$27,$F$27,IF(D69&gt;$E$27,$F$28))))))))</f>
        <v>0</v>
      </c>
      <c r="E84" s="82">
        <f t="shared" si="12"/>
        <v>0</v>
      </c>
      <c r="F84" s="82">
        <f t="shared" si="12"/>
        <v>0</v>
      </c>
      <c r="G84" s="82">
        <f t="shared" si="12"/>
        <v>0</v>
      </c>
      <c r="H84" s="82">
        <f t="shared" si="12"/>
        <v>0</v>
      </c>
      <c r="I84" s="82">
        <f t="shared" si="12"/>
        <v>0</v>
      </c>
      <c r="J84" s="82">
        <f t="shared" si="12"/>
        <v>0</v>
      </c>
      <c r="K84" s="82">
        <f t="shared" si="12"/>
        <v>0</v>
      </c>
      <c r="L84" s="82">
        <f t="shared" si="12"/>
        <v>0</v>
      </c>
      <c r="M84" s="82">
        <f t="shared" si="12"/>
        <v>0</v>
      </c>
      <c r="N84" s="82">
        <f t="shared" si="12"/>
        <v>0</v>
      </c>
    </row>
    <row r="85" spans="1:14" ht="21.95" customHeight="1" x14ac:dyDescent="0.25">
      <c r="A85"/>
      <c r="B85" s="80" t="s">
        <v>138</v>
      </c>
      <c r="C85" s="81">
        <f>IF(C69=0,0,IF(C69&lt;=$E$23,$G$23,IF(C69&lt;=$E$24,$G$24,IF(C69&lt;=$E$25,$G$25,IF(C69&lt;=$E$26,$G$26,IF(C69&lt;=$E$27,$G$27,IF(C69&gt;$E$27,$G$28)))))))</f>
        <v>22500</v>
      </c>
      <c r="D85" s="81">
        <f t="shared" ref="D85:N85" si="13">IF(D69=0,0,IF(D69&lt;=$E$23,$G$23,IF(D69&lt;=$E$24,$G$24,IF(D69&lt;=$E$25,$G$25,IF(D69&lt;=$E$26,$G$26,IF(D69&lt;=$E$27,$G$27,IF(D69&gt;$E$27,$G$28)))))))</f>
        <v>22500</v>
      </c>
      <c r="E85" s="81">
        <f t="shared" si="13"/>
        <v>22500</v>
      </c>
      <c r="F85" s="81">
        <f t="shared" si="13"/>
        <v>22500</v>
      </c>
      <c r="G85" s="81">
        <f t="shared" si="13"/>
        <v>22500</v>
      </c>
      <c r="H85" s="81">
        <f t="shared" si="13"/>
        <v>22500</v>
      </c>
      <c r="I85" s="81">
        <f t="shared" si="13"/>
        <v>22500</v>
      </c>
      <c r="J85" s="81">
        <f t="shared" si="13"/>
        <v>22500</v>
      </c>
      <c r="K85" s="81">
        <f t="shared" si="13"/>
        <v>22500</v>
      </c>
      <c r="L85" s="81">
        <f t="shared" si="13"/>
        <v>22500</v>
      </c>
      <c r="M85" s="81">
        <f t="shared" si="13"/>
        <v>22500</v>
      </c>
      <c r="N85" s="81">
        <f t="shared" si="13"/>
        <v>22500</v>
      </c>
    </row>
    <row r="86" spans="1:14" ht="21.95" customHeight="1" x14ac:dyDescent="0.25">
      <c r="A86"/>
      <c r="B86" s="83" t="s">
        <v>139</v>
      </c>
      <c r="C86" s="84">
        <f>IFERROR(C88/C69,0)</f>
        <v>-1.8749999999999999E-2</v>
      </c>
      <c r="D86" s="84">
        <f t="shared" ref="D86:N86" si="14">IFERROR(D88/D69,0)</f>
        <v>-1.8749999999999999E-2</v>
      </c>
      <c r="E86" s="84">
        <f t="shared" si="14"/>
        <v>-1.8749999999999999E-2</v>
      </c>
      <c r="F86" s="84">
        <f t="shared" si="14"/>
        <v>-1.8749999999999999E-2</v>
      </c>
      <c r="G86" s="84">
        <f t="shared" si="14"/>
        <v>-1.8749999999999999E-2</v>
      </c>
      <c r="H86" s="84">
        <f t="shared" si="14"/>
        <v>-1.8749999999999999E-2</v>
      </c>
      <c r="I86" s="84">
        <f t="shared" si="14"/>
        <v>-1.8749999999999999E-2</v>
      </c>
      <c r="J86" s="84">
        <f t="shared" si="14"/>
        <v>-1.8749999999999999E-2</v>
      </c>
      <c r="K86" s="84">
        <f t="shared" si="14"/>
        <v>-1.8749999999999999E-2</v>
      </c>
      <c r="L86" s="84">
        <f t="shared" si="14"/>
        <v>-1.8749999999999999E-2</v>
      </c>
      <c r="M86" s="84">
        <f t="shared" si="14"/>
        <v>-1.8749999999999999E-2</v>
      </c>
      <c r="N86" s="84">
        <f t="shared" si="14"/>
        <v>-1.8749999999999999E-2</v>
      </c>
    </row>
    <row r="87" spans="1:14" ht="21.95" customHeight="1" x14ac:dyDescent="0.25">
      <c r="A87"/>
      <c r="B87" s="85" t="s">
        <v>140</v>
      </c>
      <c r="C87" s="86">
        <f>IFERROR(C83*C86,0)</f>
        <v>0</v>
      </c>
      <c r="D87" s="86">
        <f t="shared" ref="D87:N87" si="15">IFERROR(D83*D86,0)</f>
        <v>0</v>
      </c>
      <c r="E87" s="86">
        <f t="shared" si="15"/>
        <v>0</v>
      </c>
      <c r="F87" s="86">
        <f t="shared" si="15"/>
        <v>0</v>
      </c>
      <c r="G87" s="86">
        <f t="shared" si="15"/>
        <v>0</v>
      </c>
      <c r="H87" s="86">
        <f t="shared" si="15"/>
        <v>0</v>
      </c>
      <c r="I87" s="86">
        <f t="shared" si="15"/>
        <v>0</v>
      </c>
      <c r="J87" s="86">
        <f t="shared" si="15"/>
        <v>0</v>
      </c>
      <c r="K87" s="86">
        <f t="shared" si="15"/>
        <v>0</v>
      </c>
      <c r="L87" s="86">
        <f t="shared" si="15"/>
        <v>0</v>
      </c>
      <c r="M87" s="86">
        <f t="shared" si="15"/>
        <v>0</v>
      </c>
      <c r="N87" s="86">
        <f t="shared" si="15"/>
        <v>0</v>
      </c>
    </row>
    <row r="88" spans="1:14" ht="21.95" customHeight="1" thickBot="1" x14ac:dyDescent="0.3">
      <c r="A88"/>
      <c r="B88" s="87" t="s">
        <v>141</v>
      </c>
      <c r="C88" s="88">
        <f>(C69*C84)-C85</f>
        <v>-22500</v>
      </c>
      <c r="D88" s="88">
        <f t="shared" ref="D88:N88" si="16">(D69*D84)-D85</f>
        <v>-22500</v>
      </c>
      <c r="E88" s="88">
        <f t="shared" si="16"/>
        <v>-22500</v>
      </c>
      <c r="F88" s="88">
        <f t="shared" si="16"/>
        <v>-22500</v>
      </c>
      <c r="G88" s="88">
        <f t="shared" si="16"/>
        <v>-22500</v>
      </c>
      <c r="H88" s="88">
        <f t="shared" si="16"/>
        <v>-22500</v>
      </c>
      <c r="I88" s="88">
        <f t="shared" si="16"/>
        <v>-22500</v>
      </c>
      <c r="J88" s="88">
        <f t="shared" si="16"/>
        <v>-22500</v>
      </c>
      <c r="K88" s="88">
        <f t="shared" si="16"/>
        <v>-22500</v>
      </c>
      <c r="L88" s="88">
        <f t="shared" si="16"/>
        <v>-22500</v>
      </c>
      <c r="M88" s="88">
        <f t="shared" si="16"/>
        <v>-22500</v>
      </c>
      <c r="N88" s="88">
        <f t="shared" si="16"/>
        <v>-22500</v>
      </c>
    </row>
    <row r="89" spans="1:14" ht="21.95" customHeight="1" x14ac:dyDescent="0.25">
      <c r="A89"/>
      <c r="B89" s="77" t="s">
        <v>135</v>
      </c>
      <c r="C89" s="78" t="s">
        <v>65</v>
      </c>
      <c r="D89" s="78" t="s">
        <v>66</v>
      </c>
      <c r="E89" s="78" t="s">
        <v>67</v>
      </c>
      <c r="F89" s="78" t="s">
        <v>68</v>
      </c>
      <c r="G89" s="78" t="s">
        <v>69</v>
      </c>
      <c r="H89" s="78" t="s">
        <v>70</v>
      </c>
      <c r="I89" s="78" t="s">
        <v>71</v>
      </c>
      <c r="J89" s="78" t="s">
        <v>72</v>
      </c>
      <c r="K89" s="78" t="s">
        <v>73</v>
      </c>
      <c r="L89" s="78" t="s">
        <v>74</v>
      </c>
      <c r="M89" s="78" t="s">
        <v>75</v>
      </c>
      <c r="N89" s="78" t="s">
        <v>76</v>
      </c>
    </row>
    <row r="90" spans="1:14" ht="21.95" customHeight="1" x14ac:dyDescent="0.25">
      <c r="A90"/>
      <c r="B90" s="39" t="s">
        <v>61</v>
      </c>
      <c r="C90" s="81">
        <f>C63</f>
        <v>0</v>
      </c>
      <c r="D90" s="81">
        <f t="shared" ref="D90:N90" si="17">D63</f>
        <v>0</v>
      </c>
      <c r="E90" s="81">
        <f t="shared" si="17"/>
        <v>0</v>
      </c>
      <c r="F90" s="81">
        <f t="shared" si="17"/>
        <v>0</v>
      </c>
      <c r="G90" s="81">
        <f t="shared" si="17"/>
        <v>0</v>
      </c>
      <c r="H90" s="81">
        <f t="shared" si="17"/>
        <v>0</v>
      </c>
      <c r="I90" s="81">
        <f t="shared" si="17"/>
        <v>0</v>
      </c>
      <c r="J90" s="81">
        <f t="shared" si="17"/>
        <v>0</v>
      </c>
      <c r="K90" s="81">
        <f t="shared" si="17"/>
        <v>0</v>
      </c>
      <c r="L90" s="81">
        <f t="shared" si="17"/>
        <v>0</v>
      </c>
      <c r="M90" s="81">
        <f t="shared" si="17"/>
        <v>0</v>
      </c>
      <c r="N90" s="81">
        <f t="shared" si="17"/>
        <v>0</v>
      </c>
    </row>
    <row r="91" spans="1:14" ht="21.95" customHeight="1" x14ac:dyDescent="0.25">
      <c r="A91"/>
      <c r="B91" s="80" t="s">
        <v>137</v>
      </c>
      <c r="C91" s="82">
        <f>IF(C90=0,0,IF(C69=0,0,IF(C69&lt;=$E$33,$F$33,IF(C69&lt;=$E$34,$F$34,IF(C69&lt;=$E$35,$F$35,IF(C69&lt;=$E$36,$F$36,IF(C69&lt;=$E$37,$F$37,IF(C69&gt;$E$37,$F$38))))))))</f>
        <v>0</v>
      </c>
      <c r="D91" s="82">
        <f t="shared" ref="D91:N91" si="18">IF(D90=0,0,IF(D69=0,0,IF(D69&lt;=$E$33,$F$33,IF(D69&lt;=$E$34,$F$34,IF(D69&lt;=$E$35,$F$35,IF(D69&lt;=$E$36,$F$36,IF(D69&lt;=$E$37,$F$37,IF(D69&gt;$E$37,$F$38))))))))</f>
        <v>0</v>
      </c>
      <c r="E91" s="82">
        <f t="shared" si="18"/>
        <v>0</v>
      </c>
      <c r="F91" s="82">
        <f t="shared" si="18"/>
        <v>0</v>
      </c>
      <c r="G91" s="82">
        <f t="shared" si="18"/>
        <v>0</v>
      </c>
      <c r="H91" s="82">
        <f t="shared" si="18"/>
        <v>0</v>
      </c>
      <c r="I91" s="82">
        <f t="shared" si="18"/>
        <v>0</v>
      </c>
      <c r="J91" s="82">
        <f t="shared" si="18"/>
        <v>0</v>
      </c>
      <c r="K91" s="82">
        <f t="shared" si="18"/>
        <v>0</v>
      </c>
      <c r="L91" s="82">
        <f t="shared" si="18"/>
        <v>0</v>
      </c>
      <c r="M91" s="82">
        <f t="shared" si="18"/>
        <v>0</v>
      </c>
      <c r="N91" s="82">
        <f t="shared" si="18"/>
        <v>0</v>
      </c>
    </row>
    <row r="92" spans="1:14" ht="21.95" customHeight="1" x14ac:dyDescent="0.25">
      <c r="A92"/>
      <c r="B92" s="80" t="s">
        <v>138</v>
      </c>
      <c r="C92" s="81">
        <f>IF(C69=0,0,IF(C69&lt;=$E$33,$G$33,IF(C69&lt;=$E$34,$G$34,IF(C69&lt;=$E$35,$G$35,IF(C69&lt;=$E$36,$G$36,IF(C69&lt;=$E$37,$G$37,IF(C69&gt;$E$37,$G$38)))))))</f>
        <v>35640</v>
      </c>
      <c r="D92" s="81">
        <f t="shared" ref="D92:N92" si="19">IF(D69=0,0,IF(D69&lt;=$E$33,$G$33,IF(D69&lt;=$E$34,$G$34,IF(D69&lt;=$E$35,$G$35,IF(D69&lt;=$E$36,$G$36,IF(D69&lt;=$E$37,$G$37,IF(D69&gt;$E$37,$G$38)))))))</f>
        <v>35640</v>
      </c>
      <c r="E92" s="81">
        <f t="shared" si="19"/>
        <v>35640</v>
      </c>
      <c r="F92" s="81">
        <f t="shared" si="19"/>
        <v>35640</v>
      </c>
      <c r="G92" s="81">
        <f t="shared" si="19"/>
        <v>35640</v>
      </c>
      <c r="H92" s="81">
        <f t="shared" si="19"/>
        <v>35640</v>
      </c>
      <c r="I92" s="81">
        <f t="shared" si="19"/>
        <v>35640</v>
      </c>
      <c r="J92" s="81">
        <f t="shared" si="19"/>
        <v>35640</v>
      </c>
      <c r="K92" s="81">
        <f t="shared" si="19"/>
        <v>35640</v>
      </c>
      <c r="L92" s="81">
        <f t="shared" si="19"/>
        <v>35640</v>
      </c>
      <c r="M92" s="81">
        <f t="shared" si="19"/>
        <v>35640</v>
      </c>
      <c r="N92" s="81">
        <f t="shared" si="19"/>
        <v>35640</v>
      </c>
    </row>
    <row r="93" spans="1:14" ht="21.95" customHeight="1" x14ac:dyDescent="0.25">
      <c r="A93"/>
      <c r="B93" s="83" t="s">
        <v>139</v>
      </c>
      <c r="C93" s="84">
        <f>IFERROR(C95/C69,0)</f>
        <v>-2.9700000000000001E-2</v>
      </c>
      <c r="D93" s="84">
        <f t="shared" ref="D93:N93" si="20">IFERROR(D95/D69,0)</f>
        <v>-2.9700000000000001E-2</v>
      </c>
      <c r="E93" s="84">
        <f t="shared" si="20"/>
        <v>-2.9700000000000001E-2</v>
      </c>
      <c r="F93" s="84">
        <f t="shared" si="20"/>
        <v>-2.9700000000000001E-2</v>
      </c>
      <c r="G93" s="84">
        <f t="shared" si="20"/>
        <v>-2.9700000000000001E-2</v>
      </c>
      <c r="H93" s="84">
        <f t="shared" si="20"/>
        <v>-2.9700000000000001E-2</v>
      </c>
      <c r="I93" s="84">
        <f t="shared" si="20"/>
        <v>-2.9700000000000001E-2</v>
      </c>
      <c r="J93" s="84">
        <f t="shared" si="20"/>
        <v>-2.9700000000000001E-2</v>
      </c>
      <c r="K93" s="84">
        <f t="shared" si="20"/>
        <v>-2.9700000000000001E-2</v>
      </c>
      <c r="L93" s="84">
        <f t="shared" si="20"/>
        <v>-2.9700000000000001E-2</v>
      </c>
      <c r="M93" s="84">
        <f t="shared" si="20"/>
        <v>-2.9700000000000001E-2</v>
      </c>
      <c r="N93" s="84">
        <f t="shared" si="20"/>
        <v>-2.9700000000000001E-2</v>
      </c>
    </row>
    <row r="94" spans="1:14" ht="21.95" customHeight="1" x14ac:dyDescent="0.25">
      <c r="A94"/>
      <c r="B94" s="85" t="s">
        <v>140</v>
      </c>
      <c r="C94" s="86">
        <f>IFERROR(C90*C93,0)</f>
        <v>0</v>
      </c>
      <c r="D94" s="86">
        <f t="shared" ref="D94:N94" si="21">IFERROR(D90*D93,0)</f>
        <v>0</v>
      </c>
      <c r="E94" s="86">
        <f t="shared" si="21"/>
        <v>0</v>
      </c>
      <c r="F94" s="86">
        <f t="shared" si="21"/>
        <v>0</v>
      </c>
      <c r="G94" s="86">
        <f t="shared" si="21"/>
        <v>0</v>
      </c>
      <c r="H94" s="86">
        <f t="shared" si="21"/>
        <v>0</v>
      </c>
      <c r="I94" s="86">
        <f t="shared" si="21"/>
        <v>0</v>
      </c>
      <c r="J94" s="86">
        <f t="shared" si="21"/>
        <v>0</v>
      </c>
      <c r="K94" s="86">
        <f t="shared" si="21"/>
        <v>0</v>
      </c>
      <c r="L94" s="86">
        <f t="shared" si="21"/>
        <v>0</v>
      </c>
      <c r="M94" s="86">
        <f t="shared" si="21"/>
        <v>0</v>
      </c>
      <c r="N94" s="86">
        <f t="shared" si="21"/>
        <v>0</v>
      </c>
    </row>
    <row r="95" spans="1:14" ht="21.95" customHeight="1" thickBot="1" x14ac:dyDescent="0.3">
      <c r="A95"/>
      <c r="B95" s="87" t="s">
        <v>141</v>
      </c>
      <c r="C95" s="88">
        <f>(C69*C91)-C92</f>
        <v>-35640</v>
      </c>
      <c r="D95" s="88">
        <f t="shared" ref="D95:N95" si="22">(D69*D91)-D92</f>
        <v>-35640</v>
      </c>
      <c r="E95" s="88">
        <f t="shared" si="22"/>
        <v>-35640</v>
      </c>
      <c r="F95" s="88">
        <f t="shared" si="22"/>
        <v>-35640</v>
      </c>
      <c r="G95" s="88">
        <f t="shared" si="22"/>
        <v>-35640</v>
      </c>
      <c r="H95" s="88">
        <f t="shared" si="22"/>
        <v>-35640</v>
      </c>
      <c r="I95" s="88">
        <f t="shared" si="22"/>
        <v>-35640</v>
      </c>
      <c r="J95" s="88">
        <f t="shared" si="22"/>
        <v>-35640</v>
      </c>
      <c r="K95" s="88">
        <f t="shared" si="22"/>
        <v>-35640</v>
      </c>
      <c r="L95" s="88">
        <f t="shared" si="22"/>
        <v>-35640</v>
      </c>
      <c r="M95" s="88">
        <f t="shared" si="22"/>
        <v>-35640</v>
      </c>
      <c r="N95" s="88">
        <f t="shared" si="22"/>
        <v>-35640</v>
      </c>
    </row>
    <row r="96" spans="1:14" ht="21.95" customHeight="1" x14ac:dyDescent="0.25">
      <c r="A96"/>
      <c r="B96" s="77" t="s">
        <v>135</v>
      </c>
      <c r="C96" s="78" t="s">
        <v>65</v>
      </c>
      <c r="D96" s="78" t="s">
        <v>66</v>
      </c>
      <c r="E96" s="78" t="s">
        <v>67</v>
      </c>
      <c r="F96" s="78" t="s">
        <v>68</v>
      </c>
      <c r="G96" s="78" t="s">
        <v>69</v>
      </c>
      <c r="H96" s="78" t="s">
        <v>70</v>
      </c>
      <c r="I96" s="78" t="s">
        <v>71</v>
      </c>
      <c r="J96" s="78" t="s">
        <v>72</v>
      </c>
      <c r="K96" s="78" t="s">
        <v>73</v>
      </c>
      <c r="L96" s="78" t="s">
        <v>74</v>
      </c>
      <c r="M96" s="78" t="s">
        <v>75</v>
      </c>
      <c r="N96" s="78" t="s">
        <v>76</v>
      </c>
    </row>
    <row r="97" spans="1:14" ht="21.95" customHeight="1" x14ac:dyDescent="0.25">
      <c r="A97"/>
      <c r="B97" s="39" t="s">
        <v>62</v>
      </c>
      <c r="C97" s="81">
        <f>C64</f>
        <v>0</v>
      </c>
      <c r="D97" s="81">
        <f t="shared" ref="D97:N97" si="23">D64</f>
        <v>0</v>
      </c>
      <c r="E97" s="81">
        <f t="shared" si="23"/>
        <v>0</v>
      </c>
      <c r="F97" s="81">
        <f t="shared" si="23"/>
        <v>0</v>
      </c>
      <c r="G97" s="81">
        <f t="shared" si="23"/>
        <v>0</v>
      </c>
      <c r="H97" s="81">
        <f t="shared" si="23"/>
        <v>0</v>
      </c>
      <c r="I97" s="81">
        <f t="shared" si="23"/>
        <v>0</v>
      </c>
      <c r="J97" s="81">
        <f t="shared" si="23"/>
        <v>0</v>
      </c>
      <c r="K97" s="81">
        <f t="shared" si="23"/>
        <v>0</v>
      </c>
      <c r="L97" s="81">
        <f t="shared" si="23"/>
        <v>0</v>
      </c>
      <c r="M97" s="81">
        <f t="shared" si="23"/>
        <v>0</v>
      </c>
      <c r="N97" s="81">
        <f t="shared" si="23"/>
        <v>0</v>
      </c>
    </row>
    <row r="98" spans="1:14" ht="21.95" customHeight="1" x14ac:dyDescent="0.25">
      <c r="A98"/>
      <c r="B98" s="80" t="s">
        <v>137</v>
      </c>
      <c r="C98" s="82">
        <f>IF(C97=0,0,IF(C69=0,0,IF(C69&lt;=$E$43,$F$43,IF(C69&lt;=$E$44,$F$44,IF(C69&lt;=$E$45,$F$45,IF(C69&lt;=$E$46,$F$46,IF(C69&lt;=$E$47,$F$47,IF(C69&gt;$E$47,$F$48))))))))</f>
        <v>0</v>
      </c>
      <c r="D98" s="82">
        <f t="shared" ref="D98:N98" si="24">IF(D97=0,0,IF(D69=0,0,IF(D69&lt;=$E$43,$F$43,IF(D69&lt;=$E$44,$F$44,IF(D69&lt;=$E$45,$F$45,IF(D69&lt;=$E$46,$F$46,IF(D69&lt;=$E$47,$F$47,IF(D69&gt;$E$47,$F$48))))))))</f>
        <v>0</v>
      </c>
      <c r="E98" s="82">
        <f t="shared" si="24"/>
        <v>0</v>
      </c>
      <c r="F98" s="82">
        <f t="shared" si="24"/>
        <v>0</v>
      </c>
      <c r="G98" s="82">
        <f t="shared" si="24"/>
        <v>0</v>
      </c>
      <c r="H98" s="82">
        <f t="shared" si="24"/>
        <v>0</v>
      </c>
      <c r="I98" s="82">
        <f t="shared" si="24"/>
        <v>0</v>
      </c>
      <c r="J98" s="82">
        <f t="shared" si="24"/>
        <v>0</v>
      </c>
      <c r="K98" s="82">
        <f t="shared" si="24"/>
        <v>0</v>
      </c>
      <c r="L98" s="82">
        <f t="shared" si="24"/>
        <v>0</v>
      </c>
      <c r="M98" s="82">
        <f t="shared" si="24"/>
        <v>0</v>
      </c>
      <c r="N98" s="82">
        <f t="shared" si="24"/>
        <v>0</v>
      </c>
    </row>
    <row r="99" spans="1:14" ht="21.95" customHeight="1" x14ac:dyDescent="0.25">
      <c r="A99"/>
      <c r="B99" s="80" t="s">
        <v>138</v>
      </c>
      <c r="C99" s="81">
        <f>IF(C69=0,0,IF(C69&lt;=$E$43,$G$43,IF(C69&lt;=$E$44,$G$44,IF(C69&lt;=$E$45,$G$45,IF(C69&lt;=$E$46,$G$46,IF(C69&lt;=$E$47,$G$47,IF(C69&gt;$E$47,$G$48)))))))</f>
        <v>39780</v>
      </c>
      <c r="D99" s="81">
        <f t="shared" ref="D99:N99" si="25">IF(D69=0,0,IF(D69&lt;=$E$43,$G$43,IF(D69&lt;=$E$44,$G$44,IF(D69&lt;=$E$45,$G$45,IF(D69&lt;=$E$46,$G$46,IF(D69&lt;=$E$47,$G$47,IF(D69&gt;$E$47,$G$48)))))))</f>
        <v>39780</v>
      </c>
      <c r="E99" s="81">
        <f t="shared" si="25"/>
        <v>39780</v>
      </c>
      <c r="F99" s="81">
        <f t="shared" si="25"/>
        <v>39780</v>
      </c>
      <c r="G99" s="81">
        <f t="shared" si="25"/>
        <v>39780</v>
      </c>
      <c r="H99" s="81">
        <f t="shared" si="25"/>
        <v>39780</v>
      </c>
      <c r="I99" s="81">
        <f t="shared" si="25"/>
        <v>39780</v>
      </c>
      <c r="J99" s="81">
        <f t="shared" si="25"/>
        <v>39780</v>
      </c>
      <c r="K99" s="81">
        <f t="shared" si="25"/>
        <v>39780</v>
      </c>
      <c r="L99" s="81">
        <f t="shared" si="25"/>
        <v>39780</v>
      </c>
      <c r="M99" s="81">
        <f t="shared" si="25"/>
        <v>39780</v>
      </c>
      <c r="N99" s="81">
        <f t="shared" si="25"/>
        <v>39780</v>
      </c>
    </row>
    <row r="100" spans="1:14" ht="21.95" customHeight="1" x14ac:dyDescent="0.25">
      <c r="A100"/>
      <c r="B100" s="83" t="s">
        <v>139</v>
      </c>
      <c r="C100" s="84">
        <f>IFERROR(C102/C69,0)</f>
        <v>-3.3149999999999999E-2</v>
      </c>
      <c r="D100" s="84">
        <f t="shared" ref="D100:N100" si="26">IFERROR(D102/D69,0)</f>
        <v>-3.3149999999999999E-2</v>
      </c>
      <c r="E100" s="84">
        <f t="shared" si="26"/>
        <v>-3.3149999999999999E-2</v>
      </c>
      <c r="F100" s="84">
        <f t="shared" si="26"/>
        <v>-3.3149999999999999E-2</v>
      </c>
      <c r="G100" s="84">
        <f t="shared" si="26"/>
        <v>-3.3149999999999999E-2</v>
      </c>
      <c r="H100" s="84">
        <f t="shared" si="26"/>
        <v>-3.3149999999999999E-2</v>
      </c>
      <c r="I100" s="84">
        <f t="shared" si="26"/>
        <v>-3.3149999999999999E-2</v>
      </c>
      <c r="J100" s="84">
        <f t="shared" si="26"/>
        <v>-3.3149999999999999E-2</v>
      </c>
      <c r="K100" s="84">
        <f t="shared" si="26"/>
        <v>-3.3149999999999999E-2</v>
      </c>
      <c r="L100" s="84">
        <f t="shared" si="26"/>
        <v>-3.3149999999999999E-2</v>
      </c>
      <c r="M100" s="84">
        <f t="shared" si="26"/>
        <v>-3.3149999999999999E-2</v>
      </c>
      <c r="N100" s="84">
        <f t="shared" si="26"/>
        <v>-3.3149999999999999E-2</v>
      </c>
    </row>
    <row r="101" spans="1:14" ht="21.95" customHeight="1" x14ac:dyDescent="0.25">
      <c r="A101"/>
      <c r="B101" s="85" t="s">
        <v>140</v>
      </c>
      <c r="C101" s="86">
        <f>IFERROR(C97*C100,0)</f>
        <v>0</v>
      </c>
      <c r="D101" s="86">
        <f t="shared" ref="D101:N101" si="27">IFERROR(D97*D100,0)</f>
        <v>0</v>
      </c>
      <c r="E101" s="86">
        <f t="shared" si="27"/>
        <v>0</v>
      </c>
      <c r="F101" s="86">
        <f t="shared" si="27"/>
        <v>0</v>
      </c>
      <c r="G101" s="86">
        <f t="shared" si="27"/>
        <v>0</v>
      </c>
      <c r="H101" s="86">
        <f t="shared" si="27"/>
        <v>0</v>
      </c>
      <c r="I101" s="86">
        <f t="shared" si="27"/>
        <v>0</v>
      </c>
      <c r="J101" s="86">
        <f t="shared" si="27"/>
        <v>0</v>
      </c>
      <c r="K101" s="86">
        <f t="shared" si="27"/>
        <v>0</v>
      </c>
      <c r="L101" s="86">
        <f t="shared" si="27"/>
        <v>0</v>
      </c>
      <c r="M101" s="86">
        <f t="shared" si="27"/>
        <v>0</v>
      </c>
      <c r="N101" s="86">
        <f t="shared" si="27"/>
        <v>0</v>
      </c>
    </row>
    <row r="102" spans="1:14" ht="21.95" customHeight="1" thickBot="1" x14ac:dyDescent="0.3">
      <c r="A102"/>
      <c r="B102" s="87" t="s">
        <v>141</v>
      </c>
      <c r="C102" s="88">
        <f>(C69*C98)-C99</f>
        <v>-39780</v>
      </c>
      <c r="D102" s="88">
        <f t="shared" ref="D102:N102" si="28">(D69*D98)-D99</f>
        <v>-39780</v>
      </c>
      <c r="E102" s="88">
        <f t="shared" si="28"/>
        <v>-39780</v>
      </c>
      <c r="F102" s="88">
        <f t="shared" si="28"/>
        <v>-39780</v>
      </c>
      <c r="G102" s="88">
        <f t="shared" si="28"/>
        <v>-39780</v>
      </c>
      <c r="H102" s="88">
        <f t="shared" si="28"/>
        <v>-39780</v>
      </c>
      <c r="I102" s="88">
        <f t="shared" si="28"/>
        <v>-39780</v>
      </c>
      <c r="J102" s="88">
        <f t="shared" si="28"/>
        <v>-39780</v>
      </c>
      <c r="K102" s="88">
        <f t="shared" si="28"/>
        <v>-39780</v>
      </c>
      <c r="L102" s="88">
        <f t="shared" si="28"/>
        <v>-39780</v>
      </c>
      <c r="M102" s="88">
        <f t="shared" si="28"/>
        <v>-39780</v>
      </c>
      <c r="N102" s="88">
        <f t="shared" si="28"/>
        <v>-39780</v>
      </c>
    </row>
    <row r="103" spans="1:14" ht="21.95" customHeight="1" x14ac:dyDescent="0.25">
      <c r="A103"/>
      <c r="B103" s="77" t="s">
        <v>135</v>
      </c>
      <c r="C103" s="78" t="s">
        <v>65</v>
      </c>
      <c r="D103" s="78" t="s">
        <v>66</v>
      </c>
      <c r="E103" s="78" t="s">
        <v>67</v>
      </c>
      <c r="F103" s="78" t="s">
        <v>68</v>
      </c>
      <c r="G103" s="78" t="s">
        <v>69</v>
      </c>
      <c r="H103" s="78" t="s">
        <v>70</v>
      </c>
      <c r="I103" s="78" t="s">
        <v>71</v>
      </c>
      <c r="J103" s="78" t="s">
        <v>72</v>
      </c>
      <c r="K103" s="78" t="s">
        <v>73</v>
      </c>
      <c r="L103" s="78" t="s">
        <v>74</v>
      </c>
      <c r="M103" s="78" t="s">
        <v>75</v>
      </c>
      <c r="N103" s="78" t="s">
        <v>76</v>
      </c>
    </row>
    <row r="104" spans="1:14" ht="21.95" customHeight="1" x14ac:dyDescent="0.25">
      <c r="A104"/>
      <c r="B104" s="39" t="s">
        <v>63</v>
      </c>
      <c r="C104" s="81">
        <f>C65</f>
        <v>0</v>
      </c>
      <c r="D104" s="81">
        <f t="shared" ref="D104:N104" si="29">D65</f>
        <v>0</v>
      </c>
      <c r="E104" s="81">
        <f t="shared" si="29"/>
        <v>0</v>
      </c>
      <c r="F104" s="81">
        <f t="shared" si="29"/>
        <v>0</v>
      </c>
      <c r="G104" s="81">
        <f t="shared" si="29"/>
        <v>0</v>
      </c>
      <c r="H104" s="81">
        <f t="shared" si="29"/>
        <v>0</v>
      </c>
      <c r="I104" s="81">
        <f t="shared" si="29"/>
        <v>0</v>
      </c>
      <c r="J104" s="81">
        <f t="shared" si="29"/>
        <v>0</v>
      </c>
      <c r="K104" s="81">
        <f t="shared" si="29"/>
        <v>0</v>
      </c>
      <c r="L104" s="81">
        <f t="shared" si="29"/>
        <v>0</v>
      </c>
      <c r="M104" s="81">
        <f t="shared" si="29"/>
        <v>0</v>
      </c>
      <c r="N104" s="81">
        <f t="shared" si="29"/>
        <v>0</v>
      </c>
    </row>
    <row r="105" spans="1:14" ht="21.95" customHeight="1" x14ac:dyDescent="0.25">
      <c r="A105"/>
      <c r="B105" s="80" t="s">
        <v>137</v>
      </c>
      <c r="C105" s="82">
        <f>IF(C104=0,0,IF(C69=0,0,IF(C69&lt;=$E$53,$F$53,IF(C69&lt;=$E$54,$F$54,IF(C69&lt;=$E$55,$F$55,IF(C69&lt;=$E$56,$F$56,IF(C69&lt;=$E$57,$F$57,IF(C69&gt;$E$57,$F$58))))))))</f>
        <v>0</v>
      </c>
      <c r="D105" s="82">
        <f t="shared" ref="D105:N105" si="30">IF(D104=0,0,IF(D69=0,0,IF(D69&lt;=$E$53,$F$53,IF(D69&lt;=$E$54,$F$54,IF(D69&lt;=$E$55,$F$55,IF(D69&lt;=$E$56,$F$56,IF(D69&lt;=$E$57,$F$57,IF(D69&gt;$E$57,$F$58))))))))</f>
        <v>0</v>
      </c>
      <c r="E105" s="82">
        <f t="shared" si="30"/>
        <v>0</v>
      </c>
      <c r="F105" s="82">
        <f t="shared" si="30"/>
        <v>0</v>
      </c>
      <c r="G105" s="82">
        <f t="shared" si="30"/>
        <v>0</v>
      </c>
      <c r="H105" s="82">
        <f t="shared" si="30"/>
        <v>0</v>
      </c>
      <c r="I105" s="82">
        <f t="shared" si="30"/>
        <v>0</v>
      </c>
      <c r="J105" s="82">
        <f t="shared" si="30"/>
        <v>0</v>
      </c>
      <c r="K105" s="82">
        <f t="shared" si="30"/>
        <v>0</v>
      </c>
      <c r="L105" s="82">
        <f t="shared" si="30"/>
        <v>0</v>
      </c>
      <c r="M105" s="82">
        <f t="shared" si="30"/>
        <v>0</v>
      </c>
      <c r="N105" s="82">
        <f t="shared" si="30"/>
        <v>0</v>
      </c>
    </row>
    <row r="106" spans="1:14" ht="21.95" customHeight="1" x14ac:dyDescent="0.25">
      <c r="A106"/>
      <c r="B106" s="80" t="s">
        <v>138</v>
      </c>
      <c r="C106" s="81">
        <f>IF(C69=0,0,IF(C69&lt;=$E$53,$G$53,IF(C69&lt;=$E$54,$G$54,IF(C69&lt;=$E$55,$G$55,IF(C69&lt;=$E$56,$G$56,IF(C69&lt;=$E$57,$G$57,IF(C69&gt;$E$57,$G$58)))))))</f>
        <v>17100</v>
      </c>
      <c r="D106" s="81">
        <f t="shared" ref="D106:N106" si="31">IF(D69=0,0,IF(D69&lt;=$E$53,$G$53,IF(D69&lt;=$E$54,$G$54,IF(D69&lt;=$E$55,$G$55,IF(D69&lt;=$E$56,$G$56,IF(D69&lt;=$E$57,$G$57,IF(D69&gt;$E$57,$G$58)))))))</f>
        <v>17100</v>
      </c>
      <c r="E106" s="81">
        <f t="shared" si="31"/>
        <v>17100</v>
      </c>
      <c r="F106" s="81">
        <f t="shared" si="31"/>
        <v>17100</v>
      </c>
      <c r="G106" s="81">
        <f t="shared" si="31"/>
        <v>17100</v>
      </c>
      <c r="H106" s="81">
        <f t="shared" si="31"/>
        <v>17100</v>
      </c>
      <c r="I106" s="81">
        <f t="shared" si="31"/>
        <v>17100</v>
      </c>
      <c r="J106" s="81">
        <f t="shared" si="31"/>
        <v>17100</v>
      </c>
      <c r="K106" s="81">
        <f t="shared" si="31"/>
        <v>17100</v>
      </c>
      <c r="L106" s="81">
        <f t="shared" si="31"/>
        <v>17100</v>
      </c>
      <c r="M106" s="81">
        <f t="shared" si="31"/>
        <v>17100</v>
      </c>
      <c r="N106" s="81">
        <f t="shared" si="31"/>
        <v>17100</v>
      </c>
    </row>
    <row r="107" spans="1:14" ht="21.95" customHeight="1" x14ac:dyDescent="0.25">
      <c r="A107"/>
      <c r="B107" s="83" t="s">
        <v>139</v>
      </c>
      <c r="C107" s="84">
        <f>IFERROR(C109/C69,0)</f>
        <v>-1.4250000000000001E-2</v>
      </c>
      <c r="D107" s="84">
        <f t="shared" ref="D107:N107" si="32">IFERROR(D109/D69,0)</f>
        <v>-1.4250000000000001E-2</v>
      </c>
      <c r="E107" s="84">
        <f t="shared" si="32"/>
        <v>-1.4250000000000001E-2</v>
      </c>
      <c r="F107" s="84">
        <f t="shared" si="32"/>
        <v>-1.4250000000000001E-2</v>
      </c>
      <c r="G107" s="84">
        <f t="shared" si="32"/>
        <v>-1.4250000000000001E-2</v>
      </c>
      <c r="H107" s="84">
        <f t="shared" si="32"/>
        <v>-1.4250000000000001E-2</v>
      </c>
      <c r="I107" s="84">
        <f t="shared" si="32"/>
        <v>-1.4250000000000001E-2</v>
      </c>
      <c r="J107" s="84">
        <f t="shared" si="32"/>
        <v>-1.4250000000000001E-2</v>
      </c>
      <c r="K107" s="84">
        <f t="shared" si="32"/>
        <v>-1.4250000000000001E-2</v>
      </c>
      <c r="L107" s="84">
        <f t="shared" si="32"/>
        <v>-1.4250000000000001E-2</v>
      </c>
      <c r="M107" s="84">
        <f t="shared" si="32"/>
        <v>-1.4250000000000001E-2</v>
      </c>
      <c r="N107" s="84">
        <f t="shared" si="32"/>
        <v>-1.4250000000000001E-2</v>
      </c>
    </row>
    <row r="108" spans="1:14" ht="21.95" customHeight="1" x14ac:dyDescent="0.25">
      <c r="A108"/>
      <c r="B108" s="85" t="s">
        <v>140</v>
      </c>
      <c r="C108" s="86">
        <f>IFERROR(C104*C107,0)</f>
        <v>0</v>
      </c>
      <c r="D108" s="86">
        <f t="shared" ref="D108:N108" si="33">IFERROR(D104*D107,0)</f>
        <v>0</v>
      </c>
      <c r="E108" s="86">
        <f t="shared" si="33"/>
        <v>0</v>
      </c>
      <c r="F108" s="86">
        <f t="shared" si="33"/>
        <v>0</v>
      </c>
      <c r="G108" s="86">
        <f t="shared" si="33"/>
        <v>0</v>
      </c>
      <c r="H108" s="86">
        <f t="shared" si="33"/>
        <v>0</v>
      </c>
      <c r="I108" s="86">
        <f t="shared" si="33"/>
        <v>0</v>
      </c>
      <c r="J108" s="86">
        <f t="shared" si="33"/>
        <v>0</v>
      </c>
      <c r="K108" s="86">
        <f t="shared" si="33"/>
        <v>0</v>
      </c>
      <c r="L108" s="86">
        <f t="shared" si="33"/>
        <v>0</v>
      </c>
      <c r="M108" s="86">
        <f t="shared" si="33"/>
        <v>0</v>
      </c>
      <c r="N108" s="86">
        <f t="shared" si="33"/>
        <v>0</v>
      </c>
    </row>
    <row r="109" spans="1:14" ht="21.95" customHeight="1" x14ac:dyDescent="0.25">
      <c r="A109"/>
      <c r="B109" s="87" t="s">
        <v>141</v>
      </c>
      <c r="C109" s="88">
        <f>(C69*C105)-C106</f>
        <v>-17100</v>
      </c>
      <c r="D109" s="88">
        <f t="shared" ref="D109:N109" si="34">(D69*D105)-D106</f>
        <v>-17100</v>
      </c>
      <c r="E109" s="88">
        <f t="shared" si="34"/>
        <v>-17100</v>
      </c>
      <c r="F109" s="88">
        <f t="shared" si="34"/>
        <v>-17100</v>
      </c>
      <c r="G109" s="88">
        <f t="shared" si="34"/>
        <v>-17100</v>
      </c>
      <c r="H109" s="88">
        <f t="shared" si="34"/>
        <v>-17100</v>
      </c>
      <c r="I109" s="88">
        <f t="shared" si="34"/>
        <v>-17100</v>
      </c>
      <c r="J109" s="88">
        <f t="shared" si="34"/>
        <v>-17100</v>
      </c>
      <c r="K109" s="88">
        <f t="shared" si="34"/>
        <v>-17100</v>
      </c>
      <c r="L109" s="88">
        <f t="shared" si="34"/>
        <v>-17100</v>
      </c>
      <c r="M109" s="88">
        <f t="shared" si="34"/>
        <v>-17100</v>
      </c>
      <c r="N109" s="88">
        <f t="shared" si="34"/>
        <v>-17100</v>
      </c>
    </row>
    <row r="110" spans="1:14" ht="21.95" customHeight="1" x14ac:dyDescent="0.25">
      <c r="A110"/>
      <c r="B110"/>
      <c r="C110"/>
      <c r="D110"/>
      <c r="E110"/>
      <c r="F110"/>
      <c r="G110"/>
      <c r="H110"/>
      <c r="I110"/>
      <c r="J110"/>
      <c r="K110"/>
      <c r="L110"/>
      <c r="M110"/>
      <c r="N110"/>
    </row>
    <row r="111" spans="1:14" ht="21.95" customHeight="1" x14ac:dyDescent="0.25">
      <c r="A111"/>
      <c r="B111"/>
      <c r="C111"/>
      <c r="D111"/>
      <c r="E111"/>
      <c r="F111"/>
      <c r="G111"/>
      <c r="H111"/>
      <c r="I111"/>
      <c r="J111"/>
      <c r="K111"/>
      <c r="L111"/>
      <c r="M111"/>
      <c r="N111"/>
    </row>
    <row r="112" spans="1:14" ht="21.95" customHeight="1" x14ac:dyDescent="0.25">
      <c r="A112"/>
      <c r="B112" t="s">
        <v>143</v>
      </c>
      <c r="C112"/>
      <c r="D112"/>
      <c r="E112"/>
      <c r="F112"/>
      <c r="G112"/>
      <c r="H112"/>
      <c r="I112"/>
      <c r="J112"/>
      <c r="K112"/>
      <c r="L112"/>
      <c r="M112"/>
      <c r="N112"/>
    </row>
    <row r="113" spans="1:14" ht="21.95" customHeight="1" x14ac:dyDescent="0.25">
      <c r="A113"/>
      <c r="B113"/>
      <c r="C113"/>
      <c r="D113"/>
      <c r="E113"/>
      <c r="F113"/>
      <c r="G113"/>
      <c r="H113"/>
      <c r="I113"/>
      <c r="J113"/>
      <c r="K113"/>
      <c r="L113"/>
      <c r="M113"/>
      <c r="N113"/>
    </row>
    <row r="114" spans="1:14" ht="21.95" customHeight="1" x14ac:dyDescent="0.4">
      <c r="A114"/>
      <c r="B114" s="89" t="s">
        <v>50</v>
      </c>
      <c r="C114"/>
      <c r="D114"/>
      <c r="E114"/>
      <c r="F114"/>
      <c r="G114"/>
      <c r="H114"/>
      <c r="I114"/>
      <c r="J114"/>
      <c r="K114"/>
      <c r="L114"/>
      <c r="M114"/>
      <c r="N114"/>
    </row>
    <row r="115" spans="1:14" ht="21.95" customHeight="1" x14ac:dyDescent="0.25">
      <c r="A115"/>
      <c r="B115"/>
      <c r="C115"/>
      <c r="D115"/>
      <c r="E115"/>
      <c r="F115"/>
      <c r="G115"/>
      <c r="H115"/>
      <c r="I115"/>
      <c r="J115"/>
      <c r="K115"/>
      <c r="L115"/>
      <c r="M115"/>
      <c r="N115"/>
    </row>
    <row r="116" spans="1:14" ht="21.95" customHeight="1" x14ac:dyDescent="0.25">
      <c r="A116"/>
      <c r="B116"/>
      <c r="C116"/>
      <c r="D116"/>
      <c r="E116"/>
      <c r="F116"/>
      <c r="G116"/>
      <c r="H116"/>
      <c r="I116"/>
      <c r="J116"/>
      <c r="K116"/>
      <c r="L116"/>
      <c r="M116"/>
      <c r="N116"/>
    </row>
    <row r="117" spans="1:14" ht="21.95" customHeight="1" x14ac:dyDescent="0.25">
      <c r="A117"/>
      <c r="B117" s="90" t="s">
        <v>144</v>
      </c>
      <c r="C117" s="90" t="s">
        <v>41</v>
      </c>
      <c r="D117" s="90" t="s">
        <v>42</v>
      </c>
      <c r="E117" s="90" t="s">
        <v>43</v>
      </c>
      <c r="F117" s="90" t="s">
        <v>124</v>
      </c>
      <c r="G117" s="90" t="s">
        <v>38</v>
      </c>
      <c r="H117" s="90" t="s">
        <v>39</v>
      </c>
      <c r="I117"/>
      <c r="J117"/>
      <c r="K117"/>
      <c r="L117"/>
      <c r="M117"/>
      <c r="N117"/>
    </row>
    <row r="118" spans="1:14" ht="21.95" customHeight="1" x14ac:dyDescent="0.25">
      <c r="A118"/>
      <c r="B118" t="s">
        <v>55</v>
      </c>
      <c r="C118" s="91">
        <v>0</v>
      </c>
      <c r="D118" s="91">
        <v>0</v>
      </c>
      <c r="E118" s="91">
        <v>0</v>
      </c>
      <c r="F118" s="91">
        <v>0.41499999999999998</v>
      </c>
      <c r="G118" s="91">
        <v>3.5000000000000003E-2</v>
      </c>
      <c r="H118" s="91">
        <v>5.5E-2</v>
      </c>
      <c r="I118" s="92">
        <f>SUM(C118:H118)</f>
        <v>0.505</v>
      </c>
      <c r="J118"/>
      <c r="K118"/>
      <c r="L118"/>
      <c r="M118"/>
      <c r="N118"/>
    </row>
    <row r="119" spans="1:14" ht="21.95" customHeight="1" x14ac:dyDescent="0.25">
      <c r="A119"/>
      <c r="B119" t="s">
        <v>56</v>
      </c>
      <c r="C119" s="91">
        <v>0</v>
      </c>
      <c r="D119" s="91">
        <v>0</v>
      </c>
      <c r="E119" s="91">
        <v>0</v>
      </c>
      <c r="F119" s="91">
        <v>0.41499999999999998</v>
      </c>
      <c r="G119" s="91">
        <v>3.5000000000000003E-2</v>
      </c>
      <c r="H119" s="91">
        <v>5.5E-2</v>
      </c>
      <c r="I119" s="92">
        <f t="shared" ref="I119:I123" si="35">SUM(C119:H119)</f>
        <v>0.505</v>
      </c>
      <c r="J119"/>
      <c r="K119"/>
      <c r="L119"/>
      <c r="M119"/>
      <c r="N119"/>
    </row>
    <row r="120" spans="1:14" ht="21.95" customHeight="1" x14ac:dyDescent="0.25">
      <c r="A120"/>
      <c r="B120" t="s">
        <v>57</v>
      </c>
      <c r="C120" s="91">
        <v>0</v>
      </c>
      <c r="D120" s="91">
        <v>0</v>
      </c>
      <c r="E120" s="91">
        <v>0</v>
      </c>
      <c r="F120" s="91">
        <v>0.42</v>
      </c>
      <c r="G120" s="91">
        <v>3.5000000000000003E-2</v>
      </c>
      <c r="H120" s="91">
        <v>5.5E-2</v>
      </c>
      <c r="I120" s="92">
        <f t="shared" si="35"/>
        <v>0.51</v>
      </c>
      <c r="J120"/>
      <c r="K120"/>
      <c r="L120"/>
      <c r="M120"/>
      <c r="N120"/>
    </row>
    <row r="121" spans="1:14" ht="21.95" customHeight="1" x14ac:dyDescent="0.25">
      <c r="A121"/>
      <c r="B121" t="s">
        <v>58</v>
      </c>
      <c r="C121" s="91">
        <v>0</v>
      </c>
      <c r="D121" s="91">
        <v>0</v>
      </c>
      <c r="E121" s="91">
        <v>0</v>
      </c>
      <c r="F121" s="91">
        <v>0.42</v>
      </c>
      <c r="G121" s="91">
        <v>3.5000000000000003E-2</v>
      </c>
      <c r="H121" s="91">
        <v>5.5E-2</v>
      </c>
      <c r="I121" s="92">
        <f t="shared" si="35"/>
        <v>0.51</v>
      </c>
      <c r="J121"/>
      <c r="K121"/>
      <c r="L121"/>
      <c r="M121"/>
      <c r="N121"/>
    </row>
    <row r="122" spans="1:14" ht="21.95" customHeight="1" x14ac:dyDescent="0.25">
      <c r="A122"/>
      <c r="B122" t="s">
        <v>59</v>
      </c>
      <c r="C122" s="91">
        <v>0</v>
      </c>
      <c r="D122" s="91">
        <v>0</v>
      </c>
      <c r="E122" s="91">
        <v>0</v>
      </c>
      <c r="F122" s="91">
        <v>0.42</v>
      </c>
      <c r="G122" s="91">
        <v>3.5000000000000003E-2</v>
      </c>
      <c r="H122" s="91">
        <v>5.5E-2</v>
      </c>
      <c r="I122" s="92">
        <f t="shared" si="35"/>
        <v>0.51</v>
      </c>
      <c r="J122"/>
      <c r="K122"/>
      <c r="L122"/>
      <c r="M122"/>
      <c r="N122"/>
    </row>
    <row r="123" spans="1:14" ht="21.95" customHeight="1" x14ac:dyDescent="0.25">
      <c r="A123"/>
      <c r="B123" s="93" t="s">
        <v>60</v>
      </c>
      <c r="C123" s="91">
        <v>0</v>
      </c>
      <c r="D123" s="91">
        <v>0</v>
      </c>
      <c r="E123" s="91">
        <v>0</v>
      </c>
      <c r="F123" s="94">
        <v>0.42099999999999999</v>
      </c>
      <c r="G123" s="94">
        <v>0.1</v>
      </c>
      <c r="H123" s="94">
        <v>0.13500000000000001</v>
      </c>
      <c r="I123" s="92">
        <f t="shared" si="35"/>
        <v>0.65600000000000003</v>
      </c>
      <c r="J123"/>
      <c r="K123"/>
      <c r="L123"/>
      <c r="M123"/>
      <c r="N123"/>
    </row>
    <row r="124" spans="1:14" ht="21.95" customHeight="1" x14ac:dyDescent="0.25">
      <c r="A124"/>
      <c r="B124"/>
      <c r="C124"/>
      <c r="D124"/>
      <c r="E124"/>
      <c r="F124"/>
      <c r="G124"/>
      <c r="H124"/>
      <c r="I124"/>
      <c r="J124"/>
      <c r="K124"/>
      <c r="L124"/>
      <c r="M124"/>
      <c r="N124"/>
    </row>
    <row r="125" spans="1:14" ht="21.95" customHeight="1" x14ac:dyDescent="0.4">
      <c r="A125"/>
      <c r="B125" s="89" t="s">
        <v>48</v>
      </c>
      <c r="C125"/>
      <c r="D125"/>
      <c r="E125"/>
      <c r="F125"/>
      <c r="G125"/>
      <c r="H125"/>
      <c r="I125"/>
      <c r="J125"/>
      <c r="K125"/>
      <c r="L125"/>
      <c r="M125"/>
      <c r="N125"/>
    </row>
    <row r="126" spans="1:14" ht="21.95" customHeight="1" x14ac:dyDescent="0.25">
      <c r="A126"/>
      <c r="B126"/>
      <c r="C126"/>
      <c r="D126"/>
      <c r="E126"/>
      <c r="F126"/>
      <c r="G126"/>
      <c r="H126"/>
      <c r="I126"/>
      <c r="J126"/>
      <c r="K126"/>
      <c r="L126"/>
      <c r="M126"/>
      <c r="N126"/>
    </row>
    <row r="127" spans="1:14" ht="21.95" customHeight="1" x14ac:dyDescent="0.25">
      <c r="A127"/>
      <c r="B127"/>
      <c r="C127"/>
      <c r="D127"/>
      <c r="E127"/>
      <c r="F127"/>
      <c r="G127"/>
      <c r="H127"/>
      <c r="I127"/>
      <c r="J127"/>
      <c r="K127"/>
      <c r="L127"/>
      <c r="M127"/>
      <c r="N127"/>
    </row>
    <row r="128" spans="1:14" ht="21.95" customHeight="1" x14ac:dyDescent="0.25">
      <c r="A128"/>
      <c r="B128" s="90" t="s">
        <v>144</v>
      </c>
      <c r="C128" s="90" t="s">
        <v>41</v>
      </c>
      <c r="D128" s="90" t="s">
        <v>42</v>
      </c>
      <c r="E128" s="90" t="s">
        <v>43</v>
      </c>
      <c r="F128" s="90" t="s">
        <v>124</v>
      </c>
      <c r="G128" s="90" t="s">
        <v>38</v>
      </c>
      <c r="H128" s="90" t="s">
        <v>39</v>
      </c>
      <c r="I128" s="90" t="s">
        <v>44</v>
      </c>
      <c r="J128"/>
      <c r="K128"/>
      <c r="L128"/>
      <c r="M128"/>
      <c r="N128"/>
    </row>
    <row r="129" spans="1:14" ht="21.95" customHeight="1" x14ac:dyDescent="0.25">
      <c r="A129"/>
      <c r="B129" t="s">
        <v>55</v>
      </c>
      <c r="C129" s="91">
        <v>0</v>
      </c>
      <c r="D129" s="91">
        <v>0</v>
      </c>
      <c r="E129" s="91">
        <v>0</v>
      </c>
      <c r="F129" s="91">
        <v>0.375</v>
      </c>
      <c r="G129" s="91">
        <v>3.5000000000000003E-2</v>
      </c>
      <c r="H129" s="91">
        <v>5.5E-2</v>
      </c>
      <c r="I129" s="91">
        <v>7.4999999999999997E-2</v>
      </c>
      <c r="J129" s="92">
        <f>SUM(C129:I129)</f>
        <v>0.54</v>
      </c>
      <c r="K129"/>
      <c r="L129"/>
      <c r="M129"/>
      <c r="N129"/>
    </row>
    <row r="130" spans="1:14" ht="21.95" customHeight="1" x14ac:dyDescent="0.25">
      <c r="A130"/>
      <c r="B130" t="s">
        <v>56</v>
      </c>
      <c r="C130" s="91">
        <v>0</v>
      </c>
      <c r="D130" s="91">
        <v>0</v>
      </c>
      <c r="E130" s="91">
        <v>0</v>
      </c>
      <c r="F130" s="91">
        <v>0.375</v>
      </c>
      <c r="G130" s="91">
        <v>3.5000000000000003E-2</v>
      </c>
      <c r="H130" s="91">
        <v>5.5E-2</v>
      </c>
      <c r="I130" s="91">
        <v>7.4999999999999997E-2</v>
      </c>
      <c r="J130" s="92">
        <f t="shared" ref="J130:J134" si="36">SUM(C130:I130)</f>
        <v>0.54</v>
      </c>
      <c r="K130"/>
      <c r="L130"/>
      <c r="M130"/>
      <c r="N130"/>
    </row>
    <row r="131" spans="1:14" ht="21.95" customHeight="1" x14ac:dyDescent="0.25">
      <c r="A131"/>
      <c r="B131" t="s">
        <v>57</v>
      </c>
      <c r="C131" s="91">
        <v>0</v>
      </c>
      <c r="D131" s="91">
        <v>0</v>
      </c>
      <c r="E131" s="91">
        <v>0</v>
      </c>
      <c r="F131" s="91">
        <v>0.375</v>
      </c>
      <c r="G131" s="91">
        <v>3.5000000000000003E-2</v>
      </c>
      <c r="H131" s="91">
        <v>5.5E-2</v>
      </c>
      <c r="I131" s="91">
        <v>7.4999999999999997E-2</v>
      </c>
      <c r="J131" s="92">
        <f t="shared" si="36"/>
        <v>0.54</v>
      </c>
      <c r="K131"/>
      <c r="L131"/>
      <c r="M131"/>
      <c r="N131"/>
    </row>
    <row r="132" spans="1:14" ht="21.95" customHeight="1" x14ac:dyDescent="0.25">
      <c r="A132"/>
      <c r="B132" t="s">
        <v>58</v>
      </c>
      <c r="C132" s="91">
        <v>0</v>
      </c>
      <c r="D132" s="91">
        <v>0</v>
      </c>
      <c r="E132" s="91">
        <v>0</v>
      </c>
      <c r="F132" s="91">
        <v>0.375</v>
      </c>
      <c r="G132" s="91">
        <v>3.5000000000000003E-2</v>
      </c>
      <c r="H132" s="91">
        <v>5.5E-2</v>
      </c>
      <c r="I132" s="91">
        <v>7.4999999999999997E-2</v>
      </c>
      <c r="J132" s="92">
        <f t="shared" si="36"/>
        <v>0.54</v>
      </c>
      <c r="K132"/>
      <c r="L132"/>
      <c r="M132"/>
      <c r="N132"/>
    </row>
    <row r="133" spans="1:14" ht="21.95" customHeight="1" x14ac:dyDescent="0.25">
      <c r="A133"/>
      <c r="B133" t="s">
        <v>59</v>
      </c>
      <c r="C133" s="91">
        <v>0</v>
      </c>
      <c r="D133" s="91">
        <v>0</v>
      </c>
      <c r="E133" s="91">
        <v>0</v>
      </c>
      <c r="F133" s="91">
        <v>0.375</v>
      </c>
      <c r="G133" s="91">
        <v>3.5000000000000003E-2</v>
      </c>
      <c r="H133" s="91">
        <v>5.5E-2</v>
      </c>
      <c r="I133" s="91">
        <v>7.4999999999999997E-2</v>
      </c>
      <c r="J133" s="92">
        <f t="shared" si="36"/>
        <v>0.54</v>
      </c>
      <c r="K133"/>
      <c r="L133"/>
      <c r="M133"/>
      <c r="N133"/>
    </row>
    <row r="134" spans="1:14" ht="21.95" customHeight="1" x14ac:dyDescent="0.25">
      <c r="A134"/>
      <c r="B134" s="93" t="s">
        <v>60</v>
      </c>
      <c r="C134" s="91">
        <v>0</v>
      </c>
      <c r="D134" s="91">
        <v>0</v>
      </c>
      <c r="E134" s="91">
        <v>0</v>
      </c>
      <c r="F134" s="94">
        <v>0.23499999999999999</v>
      </c>
      <c r="G134" s="94">
        <v>7.4999999999999997E-2</v>
      </c>
      <c r="H134" s="94">
        <v>8.5000000000000006E-2</v>
      </c>
      <c r="I134" s="94">
        <v>0.35</v>
      </c>
      <c r="J134" s="92">
        <f t="shared" si="36"/>
        <v>0.745</v>
      </c>
      <c r="K134"/>
      <c r="L134"/>
      <c r="M134"/>
      <c r="N134"/>
    </row>
    <row r="135" spans="1:14" ht="21.95" customHeight="1" x14ac:dyDescent="0.25">
      <c r="A135"/>
      <c r="B135"/>
      <c r="C135"/>
      <c r="D135"/>
      <c r="E135"/>
      <c r="F135"/>
      <c r="G135"/>
      <c r="H135"/>
      <c r="I135"/>
      <c r="J135"/>
      <c r="K135"/>
      <c r="L135"/>
      <c r="M135"/>
      <c r="N135"/>
    </row>
    <row r="136" spans="1:14" ht="21.95" customHeight="1" x14ac:dyDescent="0.4">
      <c r="A136"/>
      <c r="B136" s="89" t="s">
        <v>61</v>
      </c>
      <c r="C136"/>
      <c r="D136"/>
      <c r="E136"/>
      <c r="F136"/>
      <c r="G136"/>
      <c r="H136"/>
      <c r="I136"/>
      <c r="J136"/>
      <c r="K136"/>
      <c r="L136"/>
      <c r="M136"/>
      <c r="N136"/>
    </row>
    <row r="137" spans="1:14" ht="21.95" customHeight="1" x14ac:dyDescent="0.25">
      <c r="A137"/>
      <c r="B137"/>
      <c r="C137"/>
      <c r="D137"/>
      <c r="E137"/>
      <c r="F137"/>
      <c r="G137"/>
      <c r="H137"/>
      <c r="I137"/>
      <c r="J137"/>
      <c r="K137"/>
      <c r="L137"/>
      <c r="M137"/>
      <c r="N137"/>
    </row>
    <row r="138" spans="1:14" ht="21.95" customHeight="1" x14ac:dyDescent="0.25">
      <c r="A138"/>
      <c r="B138"/>
      <c r="C138"/>
      <c r="D138"/>
      <c r="E138"/>
      <c r="F138"/>
      <c r="G138"/>
      <c r="H138"/>
      <c r="I138"/>
      <c r="J138"/>
      <c r="K138"/>
      <c r="L138"/>
      <c r="M138"/>
      <c r="N138"/>
    </row>
    <row r="139" spans="1:14" ht="21.95" customHeight="1" x14ac:dyDescent="0.25">
      <c r="A139"/>
      <c r="B139" s="90" t="s">
        <v>144</v>
      </c>
      <c r="C139" s="90" t="s">
        <v>41</v>
      </c>
      <c r="D139" s="90" t="s">
        <v>42</v>
      </c>
      <c r="E139" s="90" t="s">
        <v>45</v>
      </c>
      <c r="F139" s="90" t="s">
        <v>124</v>
      </c>
      <c r="G139" s="90" t="s">
        <v>38</v>
      </c>
      <c r="H139" s="90" t="s">
        <v>39</v>
      </c>
      <c r="I139"/>
      <c r="J139"/>
      <c r="K139"/>
      <c r="L139"/>
      <c r="M139"/>
      <c r="N139"/>
    </row>
    <row r="140" spans="1:14" ht="21.95" customHeight="1" x14ac:dyDescent="0.25">
      <c r="A140"/>
      <c r="B140" t="s">
        <v>55</v>
      </c>
      <c r="C140" s="91">
        <v>0</v>
      </c>
      <c r="D140" s="91">
        <v>0</v>
      </c>
      <c r="E140" s="91">
        <v>0.33500000000000002</v>
      </c>
      <c r="F140" s="91">
        <v>0.434</v>
      </c>
      <c r="G140" s="91">
        <v>3.5000000000000003E-2</v>
      </c>
      <c r="H140" s="91">
        <v>0.04</v>
      </c>
      <c r="I140" s="92">
        <f>SUM(C140:H140)</f>
        <v>0.84400000000000008</v>
      </c>
      <c r="J140"/>
      <c r="K140"/>
      <c r="L140"/>
      <c r="M140"/>
      <c r="N140"/>
    </row>
    <row r="141" spans="1:14" ht="21.95" customHeight="1" x14ac:dyDescent="0.25">
      <c r="A141"/>
      <c r="B141" t="s">
        <v>56</v>
      </c>
      <c r="C141" s="91">
        <v>0</v>
      </c>
      <c r="D141" s="91">
        <v>0</v>
      </c>
      <c r="E141" s="91">
        <v>0.32</v>
      </c>
      <c r="F141" s="91">
        <v>0.434</v>
      </c>
      <c r="G141" s="91">
        <v>3.5000000000000003E-2</v>
      </c>
      <c r="H141" s="91">
        <v>0.04</v>
      </c>
      <c r="I141" s="92">
        <f t="shared" ref="I141:I145" si="37">SUM(C141:H141)</f>
        <v>0.82900000000000007</v>
      </c>
      <c r="J141"/>
      <c r="K141"/>
      <c r="L141"/>
      <c r="M141"/>
      <c r="N141"/>
    </row>
    <row r="142" spans="1:14" ht="21.95" customHeight="1" x14ac:dyDescent="0.25">
      <c r="A142"/>
      <c r="B142" t="s">
        <v>57</v>
      </c>
      <c r="C142" s="91">
        <v>0</v>
      </c>
      <c r="D142" s="91">
        <v>0</v>
      </c>
      <c r="E142" s="91">
        <v>0.32500000000000001</v>
      </c>
      <c r="F142" s="91">
        <v>0.434</v>
      </c>
      <c r="G142" s="91">
        <v>3.5000000000000003E-2</v>
      </c>
      <c r="H142" s="91">
        <v>0.04</v>
      </c>
      <c r="I142" s="92">
        <f t="shared" si="37"/>
        <v>0.83400000000000007</v>
      </c>
      <c r="J142"/>
      <c r="K142"/>
      <c r="L142"/>
      <c r="M142"/>
      <c r="N142"/>
    </row>
    <row r="143" spans="1:14" ht="21.95" customHeight="1" x14ac:dyDescent="0.25">
      <c r="A143"/>
      <c r="B143" t="s">
        <v>58</v>
      </c>
      <c r="C143" s="91">
        <v>0</v>
      </c>
      <c r="D143" s="91">
        <v>0</v>
      </c>
      <c r="E143" s="91">
        <v>0.32500000000000001</v>
      </c>
      <c r="F143" s="91">
        <v>0.434</v>
      </c>
      <c r="G143" s="91">
        <v>3.5000000000000003E-2</v>
      </c>
      <c r="H143" s="91">
        <v>0.04</v>
      </c>
      <c r="I143" s="92">
        <f t="shared" si="37"/>
        <v>0.83400000000000007</v>
      </c>
      <c r="J143"/>
      <c r="K143"/>
      <c r="L143"/>
      <c r="M143"/>
      <c r="N143"/>
    </row>
    <row r="144" spans="1:14" ht="21.95" customHeight="1" x14ac:dyDescent="0.25">
      <c r="A144"/>
      <c r="B144" t="s">
        <v>59</v>
      </c>
      <c r="C144" s="91">
        <v>0</v>
      </c>
      <c r="D144" s="91">
        <v>0</v>
      </c>
      <c r="E144" s="91">
        <v>0.33500000000000002</v>
      </c>
      <c r="F144" s="91">
        <v>0.434</v>
      </c>
      <c r="G144" s="91">
        <v>3.5000000000000003E-2</v>
      </c>
      <c r="H144" s="91">
        <v>0.04</v>
      </c>
      <c r="I144" s="92">
        <f t="shared" si="37"/>
        <v>0.84400000000000008</v>
      </c>
      <c r="J144"/>
      <c r="K144"/>
      <c r="L144"/>
      <c r="M144"/>
      <c r="N144"/>
    </row>
    <row r="145" spans="1:14" ht="21.95" customHeight="1" x14ac:dyDescent="0.25">
      <c r="A145"/>
      <c r="B145" s="93" t="s">
        <v>60</v>
      </c>
      <c r="C145" s="91">
        <v>0</v>
      </c>
      <c r="D145" s="91">
        <v>0</v>
      </c>
      <c r="E145" s="94">
        <v>0</v>
      </c>
      <c r="F145" s="94">
        <v>0.30499999999999999</v>
      </c>
      <c r="G145" s="94">
        <v>0.15</v>
      </c>
      <c r="H145" s="94">
        <v>0.35</v>
      </c>
      <c r="I145" s="92">
        <f t="shared" si="37"/>
        <v>0.80499999999999994</v>
      </c>
      <c r="J145"/>
      <c r="K145"/>
      <c r="L145"/>
      <c r="M145"/>
      <c r="N145"/>
    </row>
    <row r="146" spans="1:14" ht="21.95" customHeight="1" x14ac:dyDescent="0.25">
      <c r="A146"/>
      <c r="B146"/>
      <c r="C146"/>
      <c r="D146"/>
      <c r="E146"/>
      <c r="F146"/>
      <c r="G146"/>
      <c r="H146"/>
      <c r="I146"/>
      <c r="J146"/>
      <c r="K146"/>
      <c r="L146"/>
      <c r="M146"/>
      <c r="N146"/>
    </row>
    <row r="147" spans="1:14" ht="21.95" customHeight="1" x14ac:dyDescent="0.4">
      <c r="A147"/>
      <c r="B147" s="89" t="s">
        <v>62</v>
      </c>
      <c r="C147"/>
      <c r="D147"/>
      <c r="E147"/>
      <c r="F147"/>
      <c r="G147"/>
      <c r="H147"/>
      <c r="I147"/>
      <c r="J147"/>
      <c r="K147"/>
      <c r="L147"/>
      <c r="M147"/>
      <c r="N147"/>
    </row>
    <row r="148" spans="1:14" ht="21.95" customHeight="1" x14ac:dyDescent="0.25">
      <c r="A148"/>
      <c r="B148"/>
      <c r="C148"/>
      <c r="D148"/>
      <c r="E148"/>
      <c r="F148"/>
      <c r="G148"/>
      <c r="H148"/>
      <c r="I148"/>
      <c r="J148"/>
      <c r="K148"/>
      <c r="L148"/>
      <c r="M148"/>
      <c r="N148"/>
    </row>
    <row r="149" spans="1:14" ht="21.95" customHeight="1" x14ac:dyDescent="0.25">
      <c r="A149"/>
      <c r="B149"/>
      <c r="C149"/>
      <c r="D149"/>
      <c r="E149"/>
      <c r="F149"/>
      <c r="G149"/>
      <c r="H149"/>
      <c r="I149"/>
      <c r="J149"/>
      <c r="K149"/>
      <c r="L149"/>
      <c r="M149"/>
      <c r="N149"/>
    </row>
    <row r="150" spans="1:14" ht="21.95" customHeight="1" x14ac:dyDescent="0.25">
      <c r="A150"/>
      <c r="B150" s="90" t="s">
        <v>144</v>
      </c>
      <c r="C150" s="90" t="s">
        <v>41</v>
      </c>
      <c r="D150" s="90" t="s">
        <v>42</v>
      </c>
      <c r="E150" s="90" t="s">
        <v>45</v>
      </c>
      <c r="F150" s="90" t="s">
        <v>124</v>
      </c>
      <c r="G150" s="90" t="s">
        <v>38</v>
      </c>
      <c r="H150" s="90" t="s">
        <v>39</v>
      </c>
      <c r="I150"/>
      <c r="J150"/>
      <c r="K150"/>
      <c r="L150"/>
      <c r="M150"/>
      <c r="N150"/>
    </row>
    <row r="151" spans="1:14" ht="21.95" customHeight="1" x14ac:dyDescent="0.25">
      <c r="A151"/>
      <c r="B151" t="s">
        <v>55</v>
      </c>
      <c r="C151" s="91">
        <v>0</v>
      </c>
      <c r="D151" s="91">
        <v>0</v>
      </c>
      <c r="E151" s="91">
        <v>0.44500000000000001</v>
      </c>
      <c r="F151" s="91"/>
      <c r="G151" s="91">
        <v>0.152</v>
      </c>
      <c r="H151" s="91">
        <v>0.188</v>
      </c>
      <c r="I151" s="92">
        <f>SUM(C151:H151)</f>
        <v>0.78499999999999992</v>
      </c>
      <c r="J151"/>
      <c r="K151"/>
      <c r="L151"/>
      <c r="M151"/>
      <c r="N151"/>
    </row>
    <row r="152" spans="1:14" ht="21.95" customHeight="1" x14ac:dyDescent="0.25">
      <c r="A152"/>
      <c r="B152" t="s">
        <v>56</v>
      </c>
      <c r="C152" s="91">
        <v>0</v>
      </c>
      <c r="D152" s="91">
        <v>0</v>
      </c>
      <c r="E152" s="91">
        <v>0.4</v>
      </c>
      <c r="F152" s="91"/>
      <c r="G152" s="91">
        <v>0.152</v>
      </c>
      <c r="H152" s="91">
        <v>0.19800000000000001</v>
      </c>
      <c r="I152" s="92">
        <f t="shared" ref="I152:I156" si="38">SUM(C152:H152)</f>
        <v>0.75</v>
      </c>
      <c r="J152"/>
      <c r="K152"/>
      <c r="L152"/>
      <c r="M152"/>
      <c r="N152"/>
    </row>
    <row r="153" spans="1:14" ht="21.95" customHeight="1" x14ac:dyDescent="0.25">
      <c r="A153"/>
      <c r="B153" t="s">
        <v>57</v>
      </c>
      <c r="C153" s="91">
        <v>0</v>
      </c>
      <c r="D153" s="91">
        <v>0</v>
      </c>
      <c r="E153" s="91">
        <v>0.4</v>
      </c>
      <c r="F153" s="91"/>
      <c r="G153" s="91">
        <v>0.152</v>
      </c>
      <c r="H153" s="91">
        <v>0.20799999999999999</v>
      </c>
      <c r="I153" s="92">
        <f t="shared" si="38"/>
        <v>0.76</v>
      </c>
      <c r="J153"/>
      <c r="K153"/>
      <c r="L153"/>
      <c r="M153"/>
      <c r="N153"/>
    </row>
    <row r="154" spans="1:14" ht="21.95" customHeight="1" x14ac:dyDescent="0.25">
      <c r="A154"/>
      <c r="B154" t="s">
        <v>58</v>
      </c>
      <c r="C154" s="91">
        <v>0</v>
      </c>
      <c r="D154" s="91">
        <v>0</v>
      </c>
      <c r="E154" s="91">
        <v>0.4</v>
      </c>
      <c r="F154" s="91"/>
      <c r="G154" s="91">
        <v>0.192</v>
      </c>
      <c r="H154" s="91">
        <v>0.17799999999999999</v>
      </c>
      <c r="I154" s="92">
        <f t="shared" si="38"/>
        <v>0.77</v>
      </c>
      <c r="J154"/>
      <c r="K154"/>
      <c r="L154"/>
      <c r="M154"/>
      <c r="N154"/>
    </row>
    <row r="155" spans="1:14" ht="21.95" customHeight="1" x14ac:dyDescent="0.25">
      <c r="A155"/>
      <c r="B155" t="s">
        <v>59</v>
      </c>
      <c r="C155" s="91">
        <v>0</v>
      </c>
      <c r="D155" s="91">
        <v>0</v>
      </c>
      <c r="E155" s="91">
        <v>0.4</v>
      </c>
      <c r="F155" s="91"/>
      <c r="G155" s="91">
        <v>0.192</v>
      </c>
      <c r="H155" s="91">
        <v>0.188</v>
      </c>
      <c r="I155" s="92">
        <f t="shared" si="38"/>
        <v>0.78</v>
      </c>
      <c r="J155"/>
      <c r="K155"/>
      <c r="L155"/>
      <c r="M155"/>
      <c r="N155"/>
    </row>
    <row r="156" spans="1:14" ht="21.95" customHeight="1" x14ac:dyDescent="0.25">
      <c r="A156"/>
      <c r="B156" s="93" t="s">
        <v>60</v>
      </c>
      <c r="C156" s="91">
        <v>0</v>
      </c>
      <c r="D156" s="91">
        <v>0</v>
      </c>
      <c r="E156" s="94">
        <v>0</v>
      </c>
      <c r="F156" s="94"/>
      <c r="G156" s="94">
        <v>0.215</v>
      </c>
      <c r="H156" s="94">
        <v>0.53500000000000003</v>
      </c>
      <c r="I156" s="92">
        <f t="shared" si="38"/>
        <v>0.75</v>
      </c>
      <c r="J156"/>
      <c r="K156"/>
      <c r="L156"/>
      <c r="M156"/>
      <c r="N156"/>
    </row>
    <row r="157" spans="1:14" ht="21.95" customHeight="1" x14ac:dyDescent="0.25">
      <c r="A157"/>
      <c r="B157"/>
      <c r="C157"/>
      <c r="D157"/>
      <c r="E157"/>
      <c r="F157"/>
      <c r="G157"/>
      <c r="H157"/>
      <c r="I157"/>
      <c r="J157"/>
      <c r="K157"/>
      <c r="L157"/>
      <c r="M157"/>
      <c r="N157"/>
    </row>
    <row r="158" spans="1:14" ht="21.95" customHeight="1" x14ac:dyDescent="0.4">
      <c r="A158"/>
      <c r="B158" s="89" t="s">
        <v>62</v>
      </c>
      <c r="C158"/>
      <c r="D158"/>
      <c r="E158"/>
      <c r="F158"/>
      <c r="G158"/>
      <c r="H158"/>
      <c r="I158"/>
      <c r="J158"/>
      <c r="K158"/>
      <c r="L158"/>
      <c r="M158"/>
      <c r="N158"/>
    </row>
    <row r="159" spans="1:14" ht="21.95" customHeight="1" x14ac:dyDescent="0.25">
      <c r="A159"/>
      <c r="B159"/>
      <c r="C159"/>
      <c r="D159"/>
      <c r="E159"/>
      <c r="F159"/>
      <c r="G159"/>
      <c r="H159"/>
      <c r="I159"/>
      <c r="J159"/>
      <c r="K159"/>
      <c r="L159"/>
      <c r="M159"/>
      <c r="N159"/>
    </row>
    <row r="160" spans="1:14" ht="21.95" customHeight="1" x14ac:dyDescent="0.25">
      <c r="A160"/>
      <c r="B160"/>
      <c r="C160"/>
      <c r="D160"/>
      <c r="E160"/>
      <c r="F160"/>
      <c r="G160"/>
      <c r="H160"/>
      <c r="I160"/>
      <c r="J160"/>
      <c r="K160"/>
      <c r="L160"/>
      <c r="M160"/>
      <c r="N160"/>
    </row>
    <row r="161" spans="1:16" ht="21.95" customHeight="1" x14ac:dyDescent="0.25">
      <c r="A161"/>
      <c r="B161" s="90" t="s">
        <v>144</v>
      </c>
      <c r="C161" s="90" t="s">
        <v>41</v>
      </c>
      <c r="D161" s="90" t="s">
        <v>42</v>
      </c>
      <c r="E161" s="90" t="s">
        <v>45</v>
      </c>
      <c r="F161" s="90" t="s">
        <v>124</v>
      </c>
      <c r="G161" s="90" t="s">
        <v>38</v>
      </c>
      <c r="H161" s="90" t="s">
        <v>39</v>
      </c>
      <c r="I161"/>
      <c r="J161"/>
      <c r="K161"/>
      <c r="L161"/>
      <c r="M161"/>
      <c r="N161"/>
    </row>
    <row r="162" spans="1:16" ht="21.95" customHeight="1" x14ac:dyDescent="0.25">
      <c r="A162"/>
      <c r="B162" t="s">
        <v>55</v>
      </c>
      <c r="C162" s="91">
        <v>0</v>
      </c>
      <c r="D162" s="91">
        <v>0</v>
      </c>
      <c r="E162" s="91">
        <v>0.14000000000000001</v>
      </c>
      <c r="F162" s="91">
        <v>0.28849999999999998</v>
      </c>
      <c r="G162" s="91">
        <v>0.15</v>
      </c>
      <c r="H162" s="91">
        <v>0.25</v>
      </c>
      <c r="I162" s="92">
        <f>SUM(C162:H162)</f>
        <v>0.82850000000000001</v>
      </c>
      <c r="J162"/>
      <c r="K162"/>
      <c r="L162"/>
      <c r="M162"/>
      <c r="N162"/>
    </row>
    <row r="163" spans="1:16" ht="21.95" customHeight="1" x14ac:dyDescent="0.25">
      <c r="A163"/>
      <c r="B163" t="s">
        <v>56</v>
      </c>
      <c r="C163" s="91">
        <v>0</v>
      </c>
      <c r="D163" s="91">
        <v>0</v>
      </c>
      <c r="E163" s="91">
        <v>0.17</v>
      </c>
      <c r="F163" s="91">
        <v>0.27850000000000003</v>
      </c>
      <c r="G163" s="91">
        <v>0.15</v>
      </c>
      <c r="H163" s="91">
        <v>0.23</v>
      </c>
      <c r="I163" s="92">
        <f t="shared" ref="I163:I167" si="39">SUM(C163:H163)</f>
        <v>0.82850000000000001</v>
      </c>
      <c r="J163"/>
      <c r="K163"/>
      <c r="L163"/>
      <c r="M163"/>
      <c r="N163"/>
    </row>
    <row r="164" spans="1:16" ht="21.95" customHeight="1" x14ac:dyDescent="0.25">
      <c r="A164"/>
      <c r="B164" t="s">
        <v>57</v>
      </c>
      <c r="C164" s="91">
        <v>0</v>
      </c>
      <c r="D164" s="91">
        <v>0</v>
      </c>
      <c r="E164" s="91">
        <v>0.19</v>
      </c>
      <c r="F164" s="91">
        <v>0.23849999999999999</v>
      </c>
      <c r="G164" s="91">
        <v>0.15</v>
      </c>
      <c r="H164" s="91">
        <v>0.24</v>
      </c>
      <c r="I164" s="92">
        <f t="shared" si="39"/>
        <v>0.81850000000000001</v>
      </c>
      <c r="J164"/>
      <c r="K164"/>
      <c r="L164"/>
      <c r="M164"/>
      <c r="N164"/>
    </row>
    <row r="165" spans="1:16" ht="21.95" customHeight="1" x14ac:dyDescent="0.25">
      <c r="A165"/>
      <c r="B165" t="s">
        <v>58</v>
      </c>
      <c r="C165" s="91">
        <v>0</v>
      </c>
      <c r="D165" s="91">
        <v>0</v>
      </c>
      <c r="E165" s="91">
        <v>0.21</v>
      </c>
      <c r="F165" s="91">
        <v>0.23849999999999999</v>
      </c>
      <c r="G165" s="91">
        <v>0.15</v>
      </c>
      <c r="H165" s="91">
        <v>0.21</v>
      </c>
      <c r="I165" s="92">
        <f t="shared" si="39"/>
        <v>0.8085</v>
      </c>
      <c r="J165"/>
      <c r="K165"/>
      <c r="L165"/>
      <c r="M165"/>
      <c r="N165"/>
    </row>
    <row r="166" spans="1:16" ht="21.95" customHeight="1" x14ac:dyDescent="0.25">
      <c r="A166"/>
      <c r="B166" t="s">
        <v>59</v>
      </c>
      <c r="C166" s="91">
        <v>0</v>
      </c>
      <c r="D166" s="91">
        <v>0</v>
      </c>
      <c r="E166" s="91">
        <v>0.23499999999999999</v>
      </c>
      <c r="F166" s="91">
        <v>0.23849999999999999</v>
      </c>
      <c r="G166" s="91">
        <v>0.125</v>
      </c>
      <c r="H166" s="91">
        <v>0.23</v>
      </c>
      <c r="I166" s="92">
        <f t="shared" si="39"/>
        <v>0.82850000000000001</v>
      </c>
      <c r="J166"/>
      <c r="K166"/>
      <c r="L166"/>
      <c r="M166"/>
      <c r="N166"/>
    </row>
    <row r="167" spans="1:16" ht="21.95" customHeight="1" x14ac:dyDescent="0.25">
      <c r="A167"/>
      <c r="B167" s="93" t="s">
        <v>60</v>
      </c>
      <c r="C167" s="91">
        <v>0</v>
      </c>
      <c r="D167" s="91">
        <v>0</v>
      </c>
      <c r="E167" s="94">
        <v>0</v>
      </c>
      <c r="F167" s="94">
        <v>0.29499999999999998</v>
      </c>
      <c r="G167" s="94">
        <v>0.155</v>
      </c>
      <c r="H167" s="94">
        <v>0.35</v>
      </c>
      <c r="I167" s="92">
        <f t="shared" si="39"/>
        <v>0.79999999999999993</v>
      </c>
      <c r="J167"/>
      <c r="K167"/>
      <c r="L167"/>
      <c r="M167"/>
      <c r="N167"/>
    </row>
    <row r="168" spans="1:16" ht="21.95" customHeight="1" x14ac:dyDescent="0.25">
      <c r="A168"/>
      <c r="B168"/>
      <c r="C168"/>
      <c r="D168"/>
      <c r="E168"/>
      <c r="F168"/>
      <c r="G168"/>
      <c r="H168"/>
      <c r="I168"/>
      <c r="J168"/>
      <c r="K168"/>
      <c r="L168"/>
      <c r="M168"/>
      <c r="N168"/>
    </row>
    <row r="169" spans="1:16" ht="21.95" customHeight="1" x14ac:dyDescent="0.25">
      <c r="A169"/>
      <c r="B169" s="90" t="s">
        <v>85</v>
      </c>
      <c r="C169" s="90" t="s">
        <v>65</v>
      </c>
      <c r="D169" s="90" t="s">
        <v>66</v>
      </c>
      <c r="E169" s="90" t="s">
        <v>67</v>
      </c>
      <c r="F169" s="90" t="s">
        <v>68</v>
      </c>
      <c r="G169" s="90" t="s">
        <v>69</v>
      </c>
      <c r="H169" s="90" t="s">
        <v>70</v>
      </c>
      <c r="I169" s="90" t="s">
        <v>71</v>
      </c>
      <c r="J169" s="90" t="s">
        <v>72</v>
      </c>
      <c r="K169" s="90" t="s">
        <v>73</v>
      </c>
      <c r="L169" s="90" t="s">
        <v>74</v>
      </c>
      <c r="M169" s="90" t="s">
        <v>75</v>
      </c>
      <c r="N169" s="90" t="s">
        <v>76</v>
      </c>
    </row>
    <row r="170" spans="1:16" ht="21.95" customHeight="1" x14ac:dyDescent="0.25">
      <c r="A170"/>
      <c r="B170" t="s">
        <v>136</v>
      </c>
      <c r="C170" s="114">
        <f>'Banco 03'!C170</f>
        <v>1200000</v>
      </c>
      <c r="D170" s="114">
        <f>'Banco 03'!D170</f>
        <v>1200000</v>
      </c>
      <c r="E170" s="114">
        <f>'Banco 03'!E170</f>
        <v>1200000</v>
      </c>
      <c r="F170" s="114">
        <f>'Banco 03'!F170</f>
        <v>1200000</v>
      </c>
      <c r="G170" s="114">
        <f>'Banco 03'!G170</f>
        <v>1200000</v>
      </c>
      <c r="H170" s="114">
        <f>'Banco 03'!H170</f>
        <v>1200000</v>
      </c>
      <c r="I170" s="114">
        <f>'Banco 03'!I170</f>
        <v>1200000</v>
      </c>
      <c r="J170" s="114">
        <f>'Banco 03'!J170</f>
        <v>1200000</v>
      </c>
      <c r="K170" s="114">
        <f>'Banco 03'!K170</f>
        <v>1200000</v>
      </c>
      <c r="L170" s="114">
        <f>'Banco 03'!L170</f>
        <v>1200000</v>
      </c>
      <c r="M170" s="114">
        <f>'Banco 03'!M170</f>
        <v>1200000</v>
      </c>
      <c r="N170" s="114">
        <f>'Banco 03'!N170</f>
        <v>1200000</v>
      </c>
    </row>
    <row r="171" spans="1:16" ht="21.95" customHeight="1" x14ac:dyDescent="0.25">
      <c r="A171"/>
      <c r="B171" t="s">
        <v>142</v>
      </c>
      <c r="C171" s="114">
        <f>'Banco 03'!C171</f>
        <v>1200000</v>
      </c>
      <c r="D171" s="114">
        <f>'Banco 03'!D171</f>
        <v>1200000</v>
      </c>
      <c r="E171" s="114">
        <f>'Banco 03'!E171</f>
        <v>1200000</v>
      </c>
      <c r="F171" s="114">
        <f>'Banco 03'!F171</f>
        <v>1200000</v>
      </c>
      <c r="G171" s="114">
        <f>'Banco 03'!G171</f>
        <v>1200000</v>
      </c>
      <c r="H171" s="114">
        <f>'Banco 03'!H171</f>
        <v>1200000</v>
      </c>
      <c r="I171" s="114">
        <f>'Banco 03'!I171</f>
        <v>1200000</v>
      </c>
      <c r="J171" s="114">
        <f>'Banco 03'!J171</f>
        <v>1200000</v>
      </c>
      <c r="K171" s="114">
        <f>'Banco 03'!K171</f>
        <v>1200000</v>
      </c>
      <c r="L171" s="114">
        <f>'Banco 03'!L171</f>
        <v>1200000</v>
      </c>
      <c r="M171" s="114">
        <f>'Banco 03'!M171</f>
        <v>1200000</v>
      </c>
      <c r="N171" s="114">
        <f>'Banco 03'!N171</f>
        <v>1200000</v>
      </c>
    </row>
    <row r="172" spans="1:16" ht="21.95" customHeight="1" x14ac:dyDescent="0.25">
      <c r="A172"/>
      <c r="B172" t="s">
        <v>61</v>
      </c>
      <c r="C172" s="114">
        <f>'Banco 03'!C172</f>
        <v>1200000</v>
      </c>
      <c r="D172" s="114">
        <f>'Banco 03'!D172</f>
        <v>1200000</v>
      </c>
      <c r="E172" s="114">
        <f>'Banco 03'!E172</f>
        <v>1200000</v>
      </c>
      <c r="F172" s="114">
        <f>'Banco 03'!F172</f>
        <v>1200000</v>
      </c>
      <c r="G172" s="114">
        <f>'Banco 03'!G172</f>
        <v>1200000</v>
      </c>
      <c r="H172" s="114">
        <f>'Banco 03'!H172</f>
        <v>1200000</v>
      </c>
      <c r="I172" s="114">
        <f>'Banco 03'!I172</f>
        <v>1200000</v>
      </c>
      <c r="J172" s="114">
        <f>'Banco 03'!J172</f>
        <v>1200000</v>
      </c>
      <c r="K172" s="114">
        <f>'Banco 03'!K172</f>
        <v>1200000</v>
      </c>
      <c r="L172" s="114">
        <f>'Banco 03'!L172</f>
        <v>1200000</v>
      </c>
      <c r="M172" s="114">
        <f>'Banco 03'!M172</f>
        <v>1200000</v>
      </c>
      <c r="N172" s="114">
        <f>'Banco 03'!N172</f>
        <v>1200000</v>
      </c>
    </row>
    <row r="173" spans="1:16" ht="21.95" customHeight="1" x14ac:dyDescent="0.25">
      <c r="A173"/>
      <c r="B173" t="s">
        <v>62</v>
      </c>
      <c r="C173" s="114">
        <f>'Banco 03'!C173</f>
        <v>1200000</v>
      </c>
      <c r="D173" s="114">
        <f>'Banco 03'!D173</f>
        <v>1200000</v>
      </c>
      <c r="E173" s="114">
        <f>'Banco 03'!E173</f>
        <v>1200000</v>
      </c>
      <c r="F173" s="114">
        <f>'Banco 03'!F173</f>
        <v>1200000</v>
      </c>
      <c r="G173" s="114">
        <f>'Banco 03'!G173</f>
        <v>1200000</v>
      </c>
      <c r="H173" s="114">
        <f>'Banco 03'!H173</f>
        <v>1200000</v>
      </c>
      <c r="I173" s="114">
        <f>'Banco 03'!I173</f>
        <v>1200000</v>
      </c>
      <c r="J173" s="114">
        <f>'Banco 03'!J173</f>
        <v>1200000</v>
      </c>
      <c r="K173" s="114">
        <f>'Banco 03'!K173</f>
        <v>1200000</v>
      </c>
      <c r="L173" s="114">
        <f>'Banco 03'!L173</f>
        <v>1200000</v>
      </c>
      <c r="M173" s="114">
        <f>'Banco 03'!M173</f>
        <v>1200000</v>
      </c>
      <c r="N173" s="114">
        <f>'Banco 03'!N173</f>
        <v>1200000</v>
      </c>
    </row>
    <row r="174" spans="1:16" ht="21.95" customHeight="1" x14ac:dyDescent="0.25">
      <c r="A174"/>
      <c r="B174" s="115" t="s">
        <v>63</v>
      </c>
      <c r="C174" s="114">
        <f>'Banco 03'!C174</f>
        <v>1200000</v>
      </c>
      <c r="D174" s="114">
        <f>'Banco 03'!D174</f>
        <v>1200000</v>
      </c>
      <c r="E174" s="114">
        <f>'Banco 03'!E174</f>
        <v>1200000</v>
      </c>
      <c r="F174" s="114">
        <f>'Banco 03'!F174</f>
        <v>1200000</v>
      </c>
      <c r="G174" s="114">
        <f>'Banco 03'!G174</f>
        <v>1200000</v>
      </c>
      <c r="H174" s="114">
        <f>'Banco 03'!H174</f>
        <v>1200000</v>
      </c>
      <c r="I174" s="114">
        <f>'Banco 03'!I174</f>
        <v>1200000</v>
      </c>
      <c r="J174" s="114">
        <f>'Banco 03'!J174</f>
        <v>1200000</v>
      </c>
      <c r="K174" s="114">
        <f>'Banco 03'!K174</f>
        <v>1200000</v>
      </c>
      <c r="L174" s="114">
        <f>'Banco 03'!L174</f>
        <v>1200000</v>
      </c>
      <c r="M174" s="114">
        <f>'Banco 03'!M174</f>
        <v>1200000</v>
      </c>
      <c r="N174" s="114">
        <f>'Banco 03'!N174</f>
        <v>1200000</v>
      </c>
    </row>
    <row r="175" spans="1:16" ht="21.95" customHeight="1" x14ac:dyDescent="0.25">
      <c r="A175"/>
      <c r="B175"/>
      <c r="C175"/>
      <c r="D175"/>
      <c r="E175"/>
      <c r="F175"/>
      <c r="G175"/>
      <c r="H175"/>
      <c r="I175"/>
      <c r="J175"/>
      <c r="K175"/>
      <c r="L175"/>
      <c r="M175"/>
      <c r="N175"/>
    </row>
    <row r="176" spans="1:16" ht="21.95" customHeight="1" x14ac:dyDescent="0.25">
      <c r="A176"/>
      <c r="B176" s="90" t="s">
        <v>136</v>
      </c>
      <c r="C176" s="90" t="s">
        <v>65</v>
      </c>
      <c r="D176" s="90" t="s">
        <v>66</v>
      </c>
      <c r="E176" s="90" t="s">
        <v>67</v>
      </c>
      <c r="F176" s="90" t="s">
        <v>68</v>
      </c>
      <c r="G176" s="90" t="s">
        <v>69</v>
      </c>
      <c r="H176" s="90" t="s">
        <v>70</v>
      </c>
      <c r="I176" s="90" t="s">
        <v>71</v>
      </c>
      <c r="J176" s="90" t="s">
        <v>72</v>
      </c>
      <c r="K176" s="90" t="s">
        <v>73</v>
      </c>
      <c r="L176" s="90" t="s">
        <v>74</v>
      </c>
      <c r="M176" s="90" t="s">
        <v>75</v>
      </c>
      <c r="N176" s="90" t="s">
        <v>76</v>
      </c>
      <c r="P176" s="299">
        <f>IFERROR(E17+(E17*20%),0)</f>
        <v>4320000</v>
      </c>
    </row>
    <row r="177" spans="1:27" ht="21.95" customHeight="1" x14ac:dyDescent="0.25">
      <c r="A177"/>
      <c r="B177" t="s">
        <v>41</v>
      </c>
      <c r="C177" s="95">
        <f>IF(C170&lt;=$E$13,C80*$C$118,IF(C170&lt;=$E$14,C80*$C$119,IF(C170&lt;=$E$15,C80*$C$120,IF(C170&lt;=$E$16,C80*$C$121,IF(C170&lt;=$E$17,C80*$C$122,IF(C170&lt;=$E$18,C80*$C$123,IF(C170&gt;$E$18,C80*$C$123)))))))</f>
        <v>0</v>
      </c>
      <c r="D177" s="95">
        <f t="shared" ref="D177:N177" si="40">IF(D170&lt;=$E$13,D80*$C$118,IF(D170&lt;=$E$14,D80*$C$119,IF(D170&lt;=$E$15,D80*$C$120,IF(D170&lt;=$E$16,D80*$C$121,IF(D170&lt;=$E$17,D80*$C$122,IF(D170&lt;=$E$18,D80*$C$123,IF(D170&gt;$E$18,D80*$C$123)))))))</f>
        <v>0</v>
      </c>
      <c r="E177" s="95">
        <f t="shared" si="40"/>
        <v>0</v>
      </c>
      <c r="F177" s="95">
        <f t="shared" si="40"/>
        <v>0</v>
      </c>
      <c r="G177" s="95">
        <f t="shared" si="40"/>
        <v>0</v>
      </c>
      <c r="H177" s="95">
        <f t="shared" si="40"/>
        <v>0</v>
      </c>
      <c r="I177" s="95">
        <f t="shared" si="40"/>
        <v>0</v>
      </c>
      <c r="J177" s="95">
        <f t="shared" si="40"/>
        <v>0</v>
      </c>
      <c r="K177" s="95">
        <f t="shared" si="40"/>
        <v>0</v>
      </c>
      <c r="L177" s="95">
        <f t="shared" si="40"/>
        <v>0</v>
      </c>
      <c r="M177" s="95">
        <f t="shared" si="40"/>
        <v>0</v>
      </c>
      <c r="N177" s="95">
        <f t="shared" si="40"/>
        <v>0</v>
      </c>
    </row>
    <row r="178" spans="1:27" ht="21.95" customHeight="1" x14ac:dyDescent="0.25">
      <c r="A178"/>
      <c r="B178" t="s">
        <v>42</v>
      </c>
      <c r="C178" s="95">
        <f>IF(C$170&lt;=$E$13,C$80*$D$118,IF(C$170&lt;=$E$14,C$80*$D$119,IF(C$170&lt;=$E$15,C$80*$D$120,IF(C$170&lt;=$E$16,C$80*$D$121,IF(C$170&lt;=$E$17,C$80*$D$122,IF(C$170&lt;=$E$18,C$80*$D$123,IF(C$170&gt;$E$18,C$80*$D$123)))))))</f>
        <v>0</v>
      </c>
      <c r="D178" s="95">
        <f t="shared" ref="D178:N178" si="41">IF(D$170&lt;=$E$13,D$80*$D$118,IF(D$170&lt;=$E$14,D$80*$D$119,IF(D$170&lt;=$E$15,D$80*$D$120,IF(D$170&lt;=$E$16,D$80*$D$121,IF(D$170&lt;=$E$17,D$80*$D$122,IF(D$170&lt;=$E$18,D$80*$D$123,IF(D$170&gt;$E$18,D$80*$D$123)))))))</f>
        <v>0</v>
      </c>
      <c r="E178" s="95">
        <f t="shared" si="41"/>
        <v>0</v>
      </c>
      <c r="F178" s="95">
        <f t="shared" si="41"/>
        <v>0</v>
      </c>
      <c r="G178" s="95">
        <f t="shared" si="41"/>
        <v>0</v>
      </c>
      <c r="H178" s="95">
        <f t="shared" si="41"/>
        <v>0</v>
      </c>
      <c r="I178" s="95">
        <f t="shared" si="41"/>
        <v>0</v>
      </c>
      <c r="J178" s="95">
        <f t="shared" si="41"/>
        <v>0</v>
      </c>
      <c r="K178" s="95">
        <f t="shared" si="41"/>
        <v>0</v>
      </c>
      <c r="L178" s="95">
        <f t="shared" si="41"/>
        <v>0</v>
      </c>
      <c r="M178" s="95">
        <f t="shared" si="41"/>
        <v>0</v>
      </c>
      <c r="N178" s="95">
        <f t="shared" si="41"/>
        <v>0</v>
      </c>
      <c r="P178" s="12" t="s">
        <v>65</v>
      </c>
      <c r="Q178" s="12" t="s">
        <v>66</v>
      </c>
      <c r="R178" s="12" t="s">
        <v>67</v>
      </c>
      <c r="S178" s="12" t="s">
        <v>68</v>
      </c>
      <c r="T178" s="12" t="s">
        <v>69</v>
      </c>
      <c r="U178" s="12" t="s">
        <v>70</v>
      </c>
      <c r="V178" s="12" t="s">
        <v>71</v>
      </c>
      <c r="W178" s="12" t="s">
        <v>72</v>
      </c>
      <c r="X178" s="12" t="s">
        <v>73</v>
      </c>
      <c r="Y178" s="12" t="s">
        <v>74</v>
      </c>
      <c r="Z178" s="12" t="s">
        <v>75</v>
      </c>
      <c r="AA178" s="12" t="s">
        <v>76</v>
      </c>
    </row>
    <row r="179" spans="1:27" ht="21.95" customHeight="1" x14ac:dyDescent="0.25">
      <c r="A179"/>
      <c r="B179" t="s">
        <v>43</v>
      </c>
      <c r="C179" s="95">
        <f>IF(C$170&lt;=$E$13,C$80*$E$118,IF(C$170&lt;=$E$14,C$80*$E$119,IF(C$170&lt;=$E$15,C$80*$E$120,IF(C$170&lt;=$E$16,C$80*$E$121,IF(C$170&lt;=$E$17,C$80*$E$122,IF(C$170&lt;=$E$18,C$80*$E$123,IF(C$170&gt;$E$18,C$80*$E$123)))))))</f>
        <v>0</v>
      </c>
      <c r="D179" s="95">
        <f t="shared" ref="D179:N179" si="42">IF(D$170&lt;=$E$13,D$80*$E$118,IF(D$170&lt;=$E$14,D$80*$E$119,IF(D$170&lt;=$E$15,D$80*$E$120,IF(D$170&lt;=$E$16,D$80*$E$121,IF(D$170&lt;=$E$17,D$80*$E$122,IF(D$170&lt;=$E$18,D$80*$E$123,IF(D$170&gt;$E$18,D$80*$E$123)))))))</f>
        <v>0</v>
      </c>
      <c r="E179" s="95">
        <f t="shared" si="42"/>
        <v>0</v>
      </c>
      <c r="F179" s="95">
        <f t="shared" si="42"/>
        <v>0</v>
      </c>
      <c r="G179" s="95">
        <f t="shared" si="42"/>
        <v>0</v>
      </c>
      <c r="H179" s="95">
        <f t="shared" si="42"/>
        <v>0</v>
      </c>
      <c r="I179" s="95">
        <f t="shared" si="42"/>
        <v>0</v>
      </c>
      <c r="J179" s="95">
        <f t="shared" si="42"/>
        <v>0</v>
      </c>
      <c r="K179" s="95">
        <f t="shared" si="42"/>
        <v>0</v>
      </c>
      <c r="L179" s="95">
        <f t="shared" si="42"/>
        <v>0</v>
      </c>
      <c r="M179" s="95">
        <f t="shared" si="42"/>
        <v>0</v>
      </c>
      <c r="N179" s="95">
        <f t="shared" si="42"/>
        <v>0</v>
      </c>
      <c r="P179" s="298">
        <f>IFERROR((C69*$F$17-$G$17)/C69*$E$122,0)</f>
        <v>0</v>
      </c>
      <c r="Q179" s="298">
        <f t="shared" ref="Q179:U179" si="43">IFERROR((D69*$F$17-$G$17)/D69*$E$122,0)</f>
        <v>0</v>
      </c>
      <c r="R179" s="298">
        <f t="shared" si="43"/>
        <v>0</v>
      </c>
      <c r="S179" s="298">
        <f t="shared" si="43"/>
        <v>0</v>
      </c>
      <c r="T179" s="298">
        <f t="shared" si="43"/>
        <v>0</v>
      </c>
      <c r="U179" s="298">
        <f t="shared" si="43"/>
        <v>0</v>
      </c>
      <c r="V179" s="298">
        <f>IFERROR((I69*$F$17-$G$17)/I69*$E$122,0)</f>
        <v>0</v>
      </c>
      <c r="W179" s="298">
        <f t="shared" ref="W179:AA179" si="44">IFERROR((J69*$F$17-$G$17)/J69*$E$122,0)</f>
        <v>0</v>
      </c>
      <c r="X179" s="298">
        <f t="shared" si="44"/>
        <v>0</v>
      </c>
      <c r="Y179" s="298">
        <f t="shared" si="44"/>
        <v>0</v>
      </c>
      <c r="Z179" s="298">
        <f t="shared" si="44"/>
        <v>0</v>
      </c>
      <c r="AA179" s="298">
        <f t="shared" si="44"/>
        <v>0</v>
      </c>
    </row>
    <row r="180" spans="1:27" ht="21.95" customHeight="1" x14ac:dyDescent="0.25">
      <c r="A180"/>
      <c r="B180" t="s">
        <v>124</v>
      </c>
      <c r="C180" s="95">
        <f>IF(C$170&lt;=$E$13,C$80*$F$118,IF(C$170&lt;=$E$14,C$80*$F$119,IF(C$170&lt;=$E$15,C$80*$F$120,IF(C$170&lt;=$E$16,C$80*$F$121,IF(C$170&lt;=$E$17,C$80*$F$122,IF(C$170&lt;=$E$18,C$80*$F$123,IF(C$170&gt;$E$18,C$80*$F$123)))))))</f>
        <v>0</v>
      </c>
      <c r="D180" s="95">
        <f t="shared" ref="D180:N180" si="45">IF(D$170&lt;=$E$13,D$80*$F$118,IF(D$170&lt;=$E$14,D$80*$F$119,IF(D$170&lt;=$E$15,D$80*$F$120,IF(D$170&lt;=$E$16,D$80*$F$121,IF(D$170&lt;=$E$17,D$80*$F$122,IF(D$170&lt;=$E$18,D$80*$F$123,IF(D$170&gt;$E$18,D$80*$F$123)))))))</f>
        <v>0</v>
      </c>
      <c r="E180" s="95">
        <f t="shared" si="45"/>
        <v>0</v>
      </c>
      <c r="F180" s="95">
        <f t="shared" si="45"/>
        <v>0</v>
      </c>
      <c r="G180" s="95">
        <f t="shared" si="45"/>
        <v>0</v>
      </c>
      <c r="H180" s="95">
        <f t="shared" si="45"/>
        <v>0</v>
      </c>
      <c r="I180" s="95">
        <f t="shared" si="45"/>
        <v>0</v>
      </c>
      <c r="J180" s="95">
        <f t="shared" si="45"/>
        <v>0</v>
      </c>
      <c r="K180" s="95">
        <f t="shared" si="45"/>
        <v>0</v>
      </c>
      <c r="L180" s="95">
        <f t="shared" si="45"/>
        <v>0</v>
      </c>
      <c r="M180" s="95">
        <f t="shared" si="45"/>
        <v>0</v>
      </c>
      <c r="N180" s="95">
        <f t="shared" si="45"/>
        <v>0</v>
      </c>
    </row>
    <row r="181" spans="1:27" ht="21.95" customHeight="1" x14ac:dyDescent="0.25">
      <c r="A181"/>
      <c r="B181" t="s">
        <v>38</v>
      </c>
      <c r="C181" s="95">
        <f>IF(C$170&lt;=$E$13,C$80*$G$118,IF(C$170&lt;=$E$14,C$80*$G$119,IF(C$170&lt;=$E$15,C$80*$G$120,IF(C$170&lt;=$E$16,C$80*$G$121,IF(C$170&lt;=$E$17,C$80*$G$122,IF(C$170&lt;=$E$18,C$80*$G$123,IF(C$170&gt;$E$18,C$80*$G$123)))))))</f>
        <v>0</v>
      </c>
      <c r="D181" s="95">
        <f t="shared" ref="D181:N181" si="46">IF(D$170&lt;=$E$13,D$80*$G$118,IF(D$170&lt;=$E$14,D$80*$G$119,IF(D$170&lt;=$E$15,D$80*$G$120,IF(D$170&lt;=$E$16,D$80*$G$121,IF(D$170&lt;=$E$17,D$80*$G$122,IF(D$170&lt;=$E$18,D$80*$G$123,IF(D$170&gt;$E$18,D$80*$G$123)))))))</f>
        <v>0</v>
      </c>
      <c r="E181" s="95">
        <f t="shared" si="46"/>
        <v>0</v>
      </c>
      <c r="F181" s="95">
        <f t="shared" si="46"/>
        <v>0</v>
      </c>
      <c r="G181" s="95">
        <f t="shared" si="46"/>
        <v>0</v>
      </c>
      <c r="H181" s="95">
        <f t="shared" si="46"/>
        <v>0</v>
      </c>
      <c r="I181" s="95">
        <f t="shared" si="46"/>
        <v>0</v>
      </c>
      <c r="J181" s="95">
        <f t="shared" si="46"/>
        <v>0</v>
      </c>
      <c r="K181" s="95">
        <f t="shared" si="46"/>
        <v>0</v>
      </c>
      <c r="L181" s="95">
        <f t="shared" si="46"/>
        <v>0</v>
      </c>
      <c r="M181" s="95">
        <f t="shared" si="46"/>
        <v>0</v>
      </c>
      <c r="N181" s="95">
        <f t="shared" si="46"/>
        <v>0</v>
      </c>
    </row>
    <row r="182" spans="1:27" ht="21.95" customHeight="1" x14ac:dyDescent="0.25">
      <c r="A182"/>
      <c r="B182" s="93" t="s">
        <v>39</v>
      </c>
      <c r="C182" s="96">
        <f>IF(C$170&lt;=$E$13,C$80*$H$118,IF(C$170&lt;=$E$14,C$80*$H$119,IF(C$170&lt;=$E$15,C$80*$H$120,IF(C$170&lt;=$E$16,C$80*$H$121,IF(C$170&lt;=$E$17,C$80*$H$122,IF(C$170&lt;=$E$18,C$80*$H$123,IF(C$170&gt;$E$18,C$80*$H$123)))))))</f>
        <v>0</v>
      </c>
      <c r="D182" s="96">
        <f t="shared" ref="D182:N182" si="47">IF(D$170&lt;=$E$13,D$80*$H$118,IF(D$170&lt;=$E$14,D$80*$H$119,IF(D$170&lt;=$E$15,D$80*$H$120,IF(D$170&lt;=$E$16,D$80*$H$121,IF(D$170&lt;=$E$17,D$80*$H$122,IF(D$170&lt;=$E$18,D$80*$H$123,IF(D$170&gt;$E$18,D$80*$H$123)))))))</f>
        <v>0</v>
      </c>
      <c r="E182" s="96">
        <f t="shared" si="47"/>
        <v>0</v>
      </c>
      <c r="F182" s="96">
        <f t="shared" si="47"/>
        <v>0</v>
      </c>
      <c r="G182" s="96">
        <f t="shared" si="47"/>
        <v>0</v>
      </c>
      <c r="H182" s="96">
        <f t="shared" si="47"/>
        <v>0</v>
      </c>
      <c r="I182" s="96">
        <f t="shared" si="47"/>
        <v>0</v>
      </c>
      <c r="J182" s="96">
        <f t="shared" si="47"/>
        <v>0</v>
      </c>
      <c r="K182" s="96">
        <f t="shared" si="47"/>
        <v>0</v>
      </c>
      <c r="L182" s="96">
        <f t="shared" si="47"/>
        <v>0</v>
      </c>
      <c r="M182" s="96">
        <f t="shared" si="47"/>
        <v>0</v>
      </c>
      <c r="N182" s="96">
        <f t="shared" si="47"/>
        <v>0</v>
      </c>
    </row>
    <row r="183" spans="1:27" ht="21.95" customHeight="1" x14ac:dyDescent="0.25">
      <c r="A183"/>
      <c r="B183" s="97" t="s">
        <v>83</v>
      </c>
      <c r="C183" s="98">
        <f>SUM(C177:C182)</f>
        <v>0</v>
      </c>
      <c r="D183" s="98">
        <f t="shared" ref="D183:N183" si="48">SUM(D177:D182)</f>
        <v>0</v>
      </c>
      <c r="E183" s="98">
        <f t="shared" si="48"/>
        <v>0</v>
      </c>
      <c r="F183" s="98">
        <f t="shared" si="48"/>
        <v>0</v>
      </c>
      <c r="G183" s="98">
        <f t="shared" si="48"/>
        <v>0</v>
      </c>
      <c r="H183" s="98">
        <f t="shared" si="48"/>
        <v>0</v>
      </c>
      <c r="I183" s="98">
        <f t="shared" si="48"/>
        <v>0</v>
      </c>
      <c r="J183" s="98">
        <f t="shared" si="48"/>
        <v>0</v>
      </c>
      <c r="K183" s="98">
        <f t="shared" si="48"/>
        <v>0</v>
      </c>
      <c r="L183" s="98">
        <f t="shared" si="48"/>
        <v>0</v>
      </c>
      <c r="M183" s="98">
        <f t="shared" si="48"/>
        <v>0</v>
      </c>
      <c r="N183" s="98">
        <f t="shared" si="48"/>
        <v>0</v>
      </c>
    </row>
    <row r="184" spans="1:27" ht="21.95" customHeight="1" x14ac:dyDescent="0.25">
      <c r="A184"/>
      <c r="B184"/>
      <c r="C184"/>
      <c r="D184"/>
      <c r="E184"/>
      <c r="F184"/>
      <c r="G184"/>
      <c r="H184"/>
      <c r="I184"/>
      <c r="J184"/>
      <c r="K184"/>
      <c r="L184"/>
      <c r="M184"/>
      <c r="N184"/>
    </row>
    <row r="185" spans="1:27" ht="21.95" customHeight="1" x14ac:dyDescent="0.25">
      <c r="A185"/>
      <c r="B185" s="90" t="s">
        <v>142</v>
      </c>
      <c r="C185" s="90" t="s">
        <v>65</v>
      </c>
      <c r="D185" s="90" t="s">
        <v>66</v>
      </c>
      <c r="E185" s="90" t="s">
        <v>67</v>
      </c>
      <c r="F185" s="90" t="s">
        <v>68</v>
      </c>
      <c r="G185" s="90" t="s">
        <v>69</v>
      </c>
      <c r="H185" s="90" t="s">
        <v>70</v>
      </c>
      <c r="I185" s="90" t="s">
        <v>71</v>
      </c>
      <c r="J185" s="90" t="s">
        <v>72</v>
      </c>
      <c r="K185" s="90" t="s">
        <v>73</v>
      </c>
      <c r="L185" s="90" t="s">
        <v>74</v>
      </c>
      <c r="M185" s="90" t="s">
        <v>75</v>
      </c>
      <c r="N185" s="90" t="s">
        <v>76</v>
      </c>
    </row>
    <row r="186" spans="1:27" ht="21.95" customHeight="1" x14ac:dyDescent="0.25">
      <c r="A186"/>
      <c r="B186" t="s">
        <v>41</v>
      </c>
      <c r="C186" s="95">
        <f>IF(C$171&lt;=$E$23,C$87*$C$129,IF(C$171&lt;=$E$24,C$87*$C$130,IF(C$171&lt;=$E$25,C$87*$C$131,IF(C$171&lt;=$E$26,C$87*$C$132,IF(C$171&lt;=$E$27,C$87*$C$133,IF(C$171&lt;=$E$28,C$87*$C$134,IF(C$171&gt;$E$28,C$87*$C$134)))))))</f>
        <v>0</v>
      </c>
      <c r="D186" s="95">
        <f t="shared" ref="D186:N186" si="49">IF(D$171&lt;=$E$23,D$87*$C$129,IF(D$171&lt;=$E$24,D$87*$C$130,IF(D$171&lt;=$E$25,D$87*$C$131,IF(D$171&lt;=$E$26,D$87*$C$132,IF(D$171&lt;=$E$27,D$87*$C$133,IF(D$171&lt;=$E$28,D$87*$C$134,IF(D$171&gt;$E$28,D$87*$C$134)))))))</f>
        <v>0</v>
      </c>
      <c r="E186" s="95">
        <f t="shared" si="49"/>
        <v>0</v>
      </c>
      <c r="F186" s="95">
        <f t="shared" si="49"/>
        <v>0</v>
      </c>
      <c r="G186" s="95">
        <f t="shared" si="49"/>
        <v>0</v>
      </c>
      <c r="H186" s="95">
        <f t="shared" si="49"/>
        <v>0</v>
      </c>
      <c r="I186" s="95">
        <f t="shared" si="49"/>
        <v>0</v>
      </c>
      <c r="J186" s="95">
        <f t="shared" si="49"/>
        <v>0</v>
      </c>
      <c r="K186" s="95">
        <f t="shared" si="49"/>
        <v>0</v>
      </c>
      <c r="L186" s="95">
        <f t="shared" si="49"/>
        <v>0</v>
      </c>
      <c r="M186" s="95">
        <f t="shared" si="49"/>
        <v>0</v>
      </c>
      <c r="N186" s="95">
        <f t="shared" si="49"/>
        <v>0</v>
      </c>
    </row>
    <row r="187" spans="1:27" ht="21.95" customHeight="1" x14ac:dyDescent="0.25">
      <c r="A187"/>
      <c r="B187" t="s">
        <v>42</v>
      </c>
      <c r="C187" s="95">
        <f>IF(C$171&lt;=$E$23,C$87*$D$129,IF(C$171&lt;=$E$24,C$87*$D$130,IF(C$171&lt;=$E$25,C$87*$D$131,IF(C$171&lt;=$E$26,C$87*$D$132,IF(C$171&lt;=$E$27,C$87*$D$133,IF(C$171&lt;=$E$28,C$87*$D$134,IF(C$171&gt;$E$28,C$87*$D$134)))))))</f>
        <v>0</v>
      </c>
      <c r="D187" s="95">
        <f t="shared" ref="D187:N187" si="50">IF(D$171&lt;=$E$23,D$87*$D$129,IF(D$171&lt;=$E$24,D$87*$D$130,IF(D$171&lt;=$E$25,D$87*$D$131,IF(D$171&lt;=$E$26,D$87*$D$132,IF(D$171&lt;=$E$27,D$87*$D$133,IF(D$171&lt;=$E$28,D$87*$D$134,IF(D$171&gt;$E$28,D$87*$D$134)))))))</f>
        <v>0</v>
      </c>
      <c r="E187" s="95">
        <f t="shared" si="50"/>
        <v>0</v>
      </c>
      <c r="F187" s="95">
        <f t="shared" si="50"/>
        <v>0</v>
      </c>
      <c r="G187" s="95">
        <f t="shared" si="50"/>
        <v>0</v>
      </c>
      <c r="H187" s="95">
        <f t="shared" si="50"/>
        <v>0</v>
      </c>
      <c r="I187" s="95">
        <f t="shared" si="50"/>
        <v>0</v>
      </c>
      <c r="J187" s="95">
        <f t="shared" si="50"/>
        <v>0</v>
      </c>
      <c r="K187" s="95">
        <f t="shared" si="50"/>
        <v>0</v>
      </c>
      <c r="L187" s="95">
        <f t="shared" si="50"/>
        <v>0</v>
      </c>
      <c r="M187" s="95">
        <f t="shared" si="50"/>
        <v>0</v>
      </c>
      <c r="N187" s="95">
        <f t="shared" si="50"/>
        <v>0</v>
      </c>
    </row>
    <row r="188" spans="1:27" ht="21.95" customHeight="1" x14ac:dyDescent="0.25">
      <c r="A188"/>
      <c r="B188" t="s">
        <v>43</v>
      </c>
      <c r="C188" s="95">
        <f>IF(C$171&lt;=$E$23,C$87*$E$129,IF(C$171&lt;=$E$24,C$87*$E$130,IF(C$171&lt;=$E$25,C$87*$E$131,IF(C$171&lt;=$E$26,C$87*$E$132,IF(C$171&lt;=$E$27,C$87*$E$133,IF(C$171&lt;=$E$28,C$87*$E$134,IF(C$171&gt;$E$28,C$87*$E$134)))))))</f>
        <v>0</v>
      </c>
      <c r="D188" s="95">
        <f t="shared" ref="D188:N188" si="51">IF(D$171&lt;=$E$23,D$87*$E$129,IF(D$171&lt;=$E$24,D$87*$E$130,IF(D$171&lt;=$E$25,D$87*$E$131,IF(D$171&lt;=$E$26,D$87*$E$132,IF(D$171&lt;=$E$27,D$87*$E$133,IF(D$171&lt;=$E$28,D$87*$E$134,IF(D$171&gt;$E$28,D$87*$E$134)))))))</f>
        <v>0</v>
      </c>
      <c r="E188" s="95">
        <f t="shared" si="51"/>
        <v>0</v>
      </c>
      <c r="F188" s="95">
        <f t="shared" si="51"/>
        <v>0</v>
      </c>
      <c r="G188" s="95">
        <f t="shared" si="51"/>
        <v>0</v>
      </c>
      <c r="H188" s="95">
        <f t="shared" si="51"/>
        <v>0</v>
      </c>
      <c r="I188" s="95">
        <f t="shared" si="51"/>
        <v>0</v>
      </c>
      <c r="J188" s="95">
        <f t="shared" si="51"/>
        <v>0</v>
      </c>
      <c r="K188" s="95">
        <f t="shared" si="51"/>
        <v>0</v>
      </c>
      <c r="L188" s="95">
        <f t="shared" si="51"/>
        <v>0</v>
      </c>
      <c r="M188" s="95">
        <f t="shared" si="51"/>
        <v>0</v>
      </c>
      <c r="N188" s="95">
        <f t="shared" si="51"/>
        <v>0</v>
      </c>
    </row>
    <row r="189" spans="1:27" ht="21.95" customHeight="1" x14ac:dyDescent="0.25">
      <c r="A189"/>
      <c r="B189" t="s">
        <v>124</v>
      </c>
      <c r="C189" s="95">
        <f>IF(C$171&lt;=$E$23,C$87*$F$129,IF(C$171&lt;=$E$24,C$87*$F$130,IF(C$171&lt;=$E$25,C$87*$F$131,IF(C$171&lt;=$E$26,C$87*$F$132,IF(C$171&lt;=$E$27,C$87*$F$133,IF(C$171&lt;=$E$28,C$87*$F$134,IF(C$171&gt;$E$28,C$87*$F$134)))))))</f>
        <v>0</v>
      </c>
      <c r="D189" s="95">
        <f t="shared" ref="D189:N189" si="52">IF(D$171&lt;=$E$23,D$87*$F$129,IF(D$171&lt;=$E$24,D$87*$F$130,IF(D$171&lt;=$E$25,D$87*$F$131,IF(D$171&lt;=$E$26,D$87*$F$132,IF(D$171&lt;=$E$27,D$87*$F$133,IF(D$171&lt;=$E$28,D$87*$F$134,IF(D$171&gt;$E$28,D$87*$F$134)))))))</f>
        <v>0</v>
      </c>
      <c r="E189" s="95">
        <f t="shared" si="52"/>
        <v>0</v>
      </c>
      <c r="F189" s="95">
        <f t="shared" si="52"/>
        <v>0</v>
      </c>
      <c r="G189" s="95">
        <f t="shared" si="52"/>
        <v>0</v>
      </c>
      <c r="H189" s="95">
        <f t="shared" si="52"/>
        <v>0</v>
      </c>
      <c r="I189" s="95">
        <f t="shared" si="52"/>
        <v>0</v>
      </c>
      <c r="J189" s="95">
        <f t="shared" si="52"/>
        <v>0</v>
      </c>
      <c r="K189" s="95">
        <f t="shared" si="52"/>
        <v>0</v>
      </c>
      <c r="L189" s="95">
        <f t="shared" si="52"/>
        <v>0</v>
      </c>
      <c r="M189" s="95">
        <f t="shared" si="52"/>
        <v>0</v>
      </c>
      <c r="N189" s="95">
        <f t="shared" si="52"/>
        <v>0</v>
      </c>
    </row>
    <row r="190" spans="1:27" ht="21.95" customHeight="1" x14ac:dyDescent="0.25">
      <c r="A190"/>
      <c r="B190" t="s">
        <v>38</v>
      </c>
      <c r="C190" s="95">
        <f>IF(C$171&lt;=$E$23,C$87*$G$129,IF(C$171&lt;=$E$24,C$87*$G$130,IF(C$171&lt;=$E$25,C$87*$G$131,IF(C$171&lt;=$E$26,C$87*$G$132,IF(C$171&lt;=$E$27,C$87*$G$133,IF(C$171&lt;=$E$28,C$87*$G$134,IF(C$171&gt;$E$28,C$87*$G$134)))))))</f>
        <v>0</v>
      </c>
      <c r="D190" s="95">
        <f t="shared" ref="D190:N190" si="53">IF(D$171&lt;=$E$23,D$87*$G$129,IF(D$171&lt;=$E$24,D$87*$G$130,IF(D$171&lt;=$E$25,D$87*$G$131,IF(D$171&lt;=$E$26,D$87*$G$132,IF(D$171&lt;=$E$27,D$87*$G$133,IF(D$171&lt;=$E$28,D$87*$G$134,IF(D$171&gt;$E$28,D$87*$G$134)))))))</f>
        <v>0</v>
      </c>
      <c r="E190" s="95">
        <f t="shared" si="53"/>
        <v>0</v>
      </c>
      <c r="F190" s="95">
        <f t="shared" si="53"/>
        <v>0</v>
      </c>
      <c r="G190" s="95">
        <f t="shared" si="53"/>
        <v>0</v>
      </c>
      <c r="H190" s="95">
        <f t="shared" si="53"/>
        <v>0</v>
      </c>
      <c r="I190" s="95">
        <f t="shared" si="53"/>
        <v>0</v>
      </c>
      <c r="J190" s="95">
        <f t="shared" si="53"/>
        <v>0</v>
      </c>
      <c r="K190" s="95">
        <f t="shared" si="53"/>
        <v>0</v>
      </c>
      <c r="L190" s="95">
        <f t="shared" si="53"/>
        <v>0</v>
      </c>
      <c r="M190" s="95">
        <f t="shared" si="53"/>
        <v>0</v>
      </c>
      <c r="N190" s="95">
        <f t="shared" si="53"/>
        <v>0</v>
      </c>
    </row>
    <row r="191" spans="1:27" ht="21.95" customHeight="1" x14ac:dyDescent="0.25">
      <c r="A191"/>
      <c r="B191" t="s">
        <v>39</v>
      </c>
      <c r="C191" s="95">
        <f>IF(C$171&lt;=$E$23,C$87*$H$129,IF(C$171&lt;=$E$24,C$87*$H$130,IF(C$171&lt;=$E$25,C$87*$H$131,IF(C$171&lt;=$E$26,C$87*$H$132,IF(C$171&lt;=$E$27,C$87*$H$133,IF(C$171&lt;=$E$28,C$87*$H$134,IF(C$171&gt;$E$28,C$87*$H$134)))))))</f>
        <v>0</v>
      </c>
      <c r="D191" s="95">
        <f t="shared" ref="D191:N191" si="54">IF(D$171&lt;=$E$23,D$87*$H$129,IF(D$171&lt;=$E$24,D$87*$H$130,IF(D$171&lt;=$E$25,D$87*$H$131,IF(D$171&lt;=$E$26,D$87*$H$132,IF(D$171&lt;=$E$27,D$87*$H$133,IF(D$171&lt;=$E$28,D$87*$H$134,IF(D$171&gt;$E$28,D$87*$H$134)))))))</f>
        <v>0</v>
      </c>
      <c r="E191" s="95">
        <f t="shared" si="54"/>
        <v>0</v>
      </c>
      <c r="F191" s="95">
        <f t="shared" si="54"/>
        <v>0</v>
      </c>
      <c r="G191" s="95">
        <f t="shared" si="54"/>
        <v>0</v>
      </c>
      <c r="H191" s="95">
        <f t="shared" si="54"/>
        <v>0</v>
      </c>
      <c r="I191" s="95">
        <f t="shared" si="54"/>
        <v>0</v>
      </c>
      <c r="J191" s="95">
        <f t="shared" si="54"/>
        <v>0</v>
      </c>
      <c r="K191" s="95">
        <f t="shared" si="54"/>
        <v>0</v>
      </c>
      <c r="L191" s="95">
        <f t="shared" si="54"/>
        <v>0</v>
      </c>
      <c r="M191" s="95">
        <f t="shared" si="54"/>
        <v>0</v>
      </c>
      <c r="N191" s="95">
        <f t="shared" si="54"/>
        <v>0</v>
      </c>
    </row>
    <row r="192" spans="1:27" ht="21.95" customHeight="1" x14ac:dyDescent="0.25">
      <c r="A192"/>
      <c r="B192" s="93" t="s">
        <v>44</v>
      </c>
      <c r="C192" s="96">
        <v>0</v>
      </c>
      <c r="D192" s="96">
        <v>0</v>
      </c>
      <c r="E192" s="96">
        <v>0</v>
      </c>
      <c r="F192" s="96">
        <v>0</v>
      </c>
      <c r="G192" s="96">
        <v>0</v>
      </c>
      <c r="H192" s="96">
        <v>0</v>
      </c>
      <c r="I192" s="96">
        <v>0</v>
      </c>
      <c r="J192" s="96">
        <v>0</v>
      </c>
      <c r="K192" s="96">
        <v>0</v>
      </c>
      <c r="L192" s="96">
        <v>0</v>
      </c>
      <c r="M192" s="96">
        <v>0</v>
      </c>
      <c r="N192" s="96">
        <v>0</v>
      </c>
    </row>
    <row r="193" spans="1:14" ht="21.95" customHeight="1" x14ac:dyDescent="0.25">
      <c r="A193"/>
      <c r="B193" s="99" t="s">
        <v>83</v>
      </c>
      <c r="C193" s="100">
        <f>SUM(C186:C192)</f>
        <v>0</v>
      </c>
      <c r="D193" s="100">
        <f t="shared" ref="D193:N193" si="55">SUM(D186:D192)</f>
        <v>0</v>
      </c>
      <c r="E193" s="100">
        <f t="shared" si="55"/>
        <v>0</v>
      </c>
      <c r="F193" s="100">
        <f t="shared" si="55"/>
        <v>0</v>
      </c>
      <c r="G193" s="100">
        <f t="shared" si="55"/>
        <v>0</v>
      </c>
      <c r="H193" s="100">
        <f t="shared" si="55"/>
        <v>0</v>
      </c>
      <c r="I193" s="100">
        <f t="shared" si="55"/>
        <v>0</v>
      </c>
      <c r="J193" s="100">
        <f t="shared" si="55"/>
        <v>0</v>
      </c>
      <c r="K193" s="100">
        <f t="shared" si="55"/>
        <v>0</v>
      </c>
      <c r="L193" s="100">
        <f t="shared" si="55"/>
        <v>0</v>
      </c>
      <c r="M193" s="100">
        <f t="shared" si="55"/>
        <v>0</v>
      </c>
      <c r="N193" s="100">
        <f t="shared" si="55"/>
        <v>0</v>
      </c>
    </row>
    <row r="194" spans="1:14" ht="21.95" customHeight="1" x14ac:dyDescent="0.25">
      <c r="A194"/>
      <c r="B194"/>
      <c r="C194"/>
      <c r="D194"/>
      <c r="E194"/>
      <c r="F194"/>
      <c r="G194"/>
      <c r="H194"/>
      <c r="I194"/>
      <c r="J194"/>
      <c r="K194"/>
      <c r="L194"/>
      <c r="M194"/>
      <c r="N194"/>
    </row>
    <row r="195" spans="1:14" ht="21.95" customHeight="1" x14ac:dyDescent="0.25">
      <c r="A195"/>
      <c r="B195" s="90" t="s">
        <v>61</v>
      </c>
      <c r="C195" s="90" t="s">
        <v>65</v>
      </c>
      <c r="D195" s="90" t="s">
        <v>66</v>
      </c>
      <c r="E195" s="90" t="s">
        <v>67</v>
      </c>
      <c r="F195" s="90" t="s">
        <v>68</v>
      </c>
      <c r="G195" s="90" t="s">
        <v>69</v>
      </c>
      <c r="H195" s="90" t="s">
        <v>70</v>
      </c>
      <c r="I195" s="90" t="s">
        <v>71</v>
      </c>
      <c r="J195" s="90" t="s">
        <v>72</v>
      </c>
      <c r="K195" s="90" t="s">
        <v>73</v>
      </c>
      <c r="L195" s="90" t="s">
        <v>74</v>
      </c>
      <c r="M195" s="90" t="s">
        <v>75</v>
      </c>
      <c r="N195" s="90" t="s">
        <v>76</v>
      </c>
    </row>
    <row r="196" spans="1:14" ht="21.95" customHeight="1" x14ac:dyDescent="0.25">
      <c r="A196"/>
      <c r="B196" t="s">
        <v>41</v>
      </c>
      <c r="C196" s="95">
        <f>IF(C$172&lt;=$E$33,C$94*$C$140,IF(C$172&lt;=$E$34,C$94*$C$141,IF(C$172&lt;=$E$35,C$94*$C$142,IF(C$172&lt;=$E$36,C$94*$C$143,IF(C$172&lt;=$E$37,C$94*$C$144,IF(C$172&lt;=$E$38,C$94*$C$145,IF(C$172&gt;$E$38,C$94*$C$145)))))))</f>
        <v>0</v>
      </c>
      <c r="D196" s="95">
        <f t="shared" ref="D196:N196" si="56">IF(D$172&lt;=$E$33,D$94*$C$140,IF(D$172&lt;=$E$34,D$94*$C$141,IF(D$172&lt;=$E$35,D$94*$C$142,IF(D$172&lt;=$E$36,D$94*$C$143,IF(D$172&lt;=$E$37,D$94*$C$144,IF(D$172&lt;=$E$38,D$94*$C$145,IF(D$172&gt;$E$38,D$94*$C$145)))))))</f>
        <v>0</v>
      </c>
      <c r="E196" s="95">
        <f t="shared" si="56"/>
        <v>0</v>
      </c>
      <c r="F196" s="95">
        <f t="shared" si="56"/>
        <v>0</v>
      </c>
      <c r="G196" s="95">
        <f t="shared" si="56"/>
        <v>0</v>
      </c>
      <c r="H196" s="95">
        <f t="shared" si="56"/>
        <v>0</v>
      </c>
      <c r="I196" s="95">
        <f t="shared" si="56"/>
        <v>0</v>
      </c>
      <c r="J196" s="95">
        <f t="shared" si="56"/>
        <v>0</v>
      </c>
      <c r="K196" s="95">
        <f t="shared" si="56"/>
        <v>0</v>
      </c>
      <c r="L196" s="95">
        <f t="shared" si="56"/>
        <v>0</v>
      </c>
      <c r="M196" s="95">
        <f t="shared" si="56"/>
        <v>0</v>
      </c>
      <c r="N196" s="95">
        <f t="shared" si="56"/>
        <v>0</v>
      </c>
    </row>
    <row r="197" spans="1:14" ht="21.95" customHeight="1" x14ac:dyDescent="0.25">
      <c r="A197"/>
      <c r="B197" t="s">
        <v>42</v>
      </c>
      <c r="C197" s="95">
        <f>IF(C$172&lt;=$E$33,C$94*$D$140,IF(C$172&lt;=$E$34,C$94*$D$141,IF(C$172&lt;=$E$35,C$94*$D$142,IF(C$172&lt;=$E$36,C$94*$D$143,IF(C$172&lt;=$E$37,C$94*$D$144,IF(C$172&lt;=$E$38,C$94*$D$145,IF(C$172&gt;$E$38,C$94*$D$145)))))))</f>
        <v>0</v>
      </c>
      <c r="D197" s="95">
        <f t="shared" ref="D197:N197" si="57">IF(D$172&lt;=$E$33,D$94*$D$140,IF(D$172&lt;=$E$34,D$94*$D$141,IF(D$172&lt;=$E$35,D$94*$D$142,IF(D$172&lt;=$E$36,D$94*$D$143,IF(D$172&lt;=$E$37,D$94*$D$144,IF(D$172&lt;=$E$38,D$94*$D$145,IF(D$172&gt;$E$38,D$94*$D$145)))))))</f>
        <v>0</v>
      </c>
      <c r="E197" s="95">
        <f t="shared" si="57"/>
        <v>0</v>
      </c>
      <c r="F197" s="95">
        <f t="shared" si="57"/>
        <v>0</v>
      </c>
      <c r="G197" s="95">
        <f t="shared" si="57"/>
        <v>0</v>
      </c>
      <c r="H197" s="95">
        <f t="shared" si="57"/>
        <v>0</v>
      </c>
      <c r="I197" s="95">
        <f t="shared" si="57"/>
        <v>0</v>
      </c>
      <c r="J197" s="95">
        <f t="shared" si="57"/>
        <v>0</v>
      </c>
      <c r="K197" s="95">
        <f t="shared" si="57"/>
        <v>0</v>
      </c>
      <c r="L197" s="95">
        <f t="shared" si="57"/>
        <v>0</v>
      </c>
      <c r="M197" s="95">
        <f t="shared" si="57"/>
        <v>0</v>
      </c>
      <c r="N197" s="95">
        <f t="shared" si="57"/>
        <v>0</v>
      </c>
    </row>
    <row r="198" spans="1:14" ht="21.95" customHeight="1" x14ac:dyDescent="0.25">
      <c r="A198"/>
      <c r="B198" t="s">
        <v>45</v>
      </c>
      <c r="C198" s="95">
        <f>IF(C$172&lt;=$E$33,C$94*$E$140,IF(C$172&lt;=$E$34,C$94*$E$141,IF(C$172&lt;=$E$35,C$94*$E$142,IF(C$172&lt;=$E$36,C$94*$E$143,IF(C$172&lt;=$E$37,C$94*$E$144,IF(C$172&lt;=$E$38,C$94*$E$145,IF(C$172&gt;$E$38,C$94*$E$145)))))))</f>
        <v>0</v>
      </c>
      <c r="D198" s="95">
        <f t="shared" ref="D198:N198" si="58">IF(D$172&lt;=$E$33,D$94*$E$140,IF(D$172&lt;=$E$34,D$94*$E$141,IF(D$172&lt;=$E$35,D$94*$E$142,IF(D$172&lt;=$E$36,D$94*$E$143,IF(D$172&lt;=$E$37,D$94*$E$144,IF(D$172&lt;=$E$38,D$94*$E$145,IF(D$172&gt;$E$38,D$94*$E$145)))))))</f>
        <v>0</v>
      </c>
      <c r="E198" s="95">
        <f t="shared" si="58"/>
        <v>0</v>
      </c>
      <c r="F198" s="95">
        <f t="shared" si="58"/>
        <v>0</v>
      </c>
      <c r="G198" s="95">
        <f t="shared" si="58"/>
        <v>0</v>
      </c>
      <c r="H198" s="95">
        <f t="shared" si="58"/>
        <v>0</v>
      </c>
      <c r="I198" s="95">
        <f t="shared" si="58"/>
        <v>0</v>
      </c>
      <c r="J198" s="95">
        <f t="shared" si="58"/>
        <v>0</v>
      </c>
      <c r="K198" s="95">
        <f t="shared" si="58"/>
        <v>0</v>
      </c>
      <c r="L198" s="95">
        <f t="shared" si="58"/>
        <v>0</v>
      </c>
      <c r="M198" s="95">
        <f t="shared" si="58"/>
        <v>0</v>
      </c>
      <c r="N198" s="95">
        <f t="shared" si="58"/>
        <v>0</v>
      </c>
    </row>
    <row r="199" spans="1:14" ht="21.95" customHeight="1" x14ac:dyDescent="0.25">
      <c r="A199"/>
      <c r="B199" t="s">
        <v>124</v>
      </c>
      <c r="C199" s="95">
        <f>IF(C$172&lt;=$E$33,C$94*$F$140,IF(C$172&lt;=$E$34,C$94*$F$141,IF(C$172&lt;=$E$35,C$94*$F$142,IF(C$172&lt;=$E$36,C$94*$F$143,IF(C$172&lt;=$E$37,C$94*$F$144,IF(C$172&lt;=$E$38,C$94*$F$145,IF(C$172&gt;$E$38,C$94*$F$145)))))))</f>
        <v>0</v>
      </c>
      <c r="D199" s="95">
        <f t="shared" ref="D199:N199" si="59">IF(D$172&lt;=$E$33,D$94*$F$140,IF(D$172&lt;=$E$34,D$94*$F$141,IF(D$172&lt;=$E$35,D$94*$F$142,IF(D$172&lt;=$E$36,D$94*$F$143,IF(D$172&lt;=$E$37,D$94*$F$144,IF(D$172&lt;=$E$38,D$94*$F$145,IF(D$172&gt;$E$38,D$94*$F$145)))))))</f>
        <v>0</v>
      </c>
      <c r="E199" s="95">
        <f t="shared" si="59"/>
        <v>0</v>
      </c>
      <c r="F199" s="95">
        <f t="shared" si="59"/>
        <v>0</v>
      </c>
      <c r="G199" s="95">
        <f t="shared" si="59"/>
        <v>0</v>
      </c>
      <c r="H199" s="95">
        <f t="shared" si="59"/>
        <v>0</v>
      </c>
      <c r="I199" s="95">
        <f t="shared" si="59"/>
        <v>0</v>
      </c>
      <c r="J199" s="95">
        <f t="shared" si="59"/>
        <v>0</v>
      </c>
      <c r="K199" s="95">
        <f t="shared" si="59"/>
        <v>0</v>
      </c>
      <c r="L199" s="95">
        <f t="shared" si="59"/>
        <v>0</v>
      </c>
      <c r="M199" s="95">
        <f t="shared" si="59"/>
        <v>0</v>
      </c>
      <c r="N199" s="95">
        <f t="shared" si="59"/>
        <v>0</v>
      </c>
    </row>
    <row r="200" spans="1:14" ht="21.95" customHeight="1" x14ac:dyDescent="0.25">
      <c r="A200"/>
      <c r="B200" t="s">
        <v>38</v>
      </c>
      <c r="C200" s="95">
        <f>IF(C$172&lt;=$E$33,C$94*$G$140,IF(C$172&lt;=$E$34,C$94*$G$141,IF(C$172&lt;=$E$35,C$94*$G$142,IF(C$172&lt;=$E$36,C$94*$G$143,IF(C$172&lt;=$E$37,C$94*$G$144,IF(C$172&lt;=$E$38,C$94*$G$145,IF(C$172&gt;$E$38,C$94*$G$145)))))))</f>
        <v>0</v>
      </c>
      <c r="D200" s="95">
        <f t="shared" ref="D200:N200" si="60">IF(D$172&lt;=$E$33,D$94*$G$140,IF(D$172&lt;=$E$34,D$94*$G$141,IF(D$172&lt;=$E$35,D$94*$G$142,IF(D$172&lt;=$E$36,D$94*$G$143,IF(D$172&lt;=$E$37,D$94*$G$144,IF(D$172&lt;=$E$38,D$94*$G$145,IF(D$172&gt;$E$38,D$94*$G$145)))))))</f>
        <v>0</v>
      </c>
      <c r="E200" s="95">
        <f t="shared" si="60"/>
        <v>0</v>
      </c>
      <c r="F200" s="95">
        <f t="shared" si="60"/>
        <v>0</v>
      </c>
      <c r="G200" s="95">
        <f t="shared" si="60"/>
        <v>0</v>
      </c>
      <c r="H200" s="95">
        <f t="shared" si="60"/>
        <v>0</v>
      </c>
      <c r="I200" s="95">
        <f t="shared" si="60"/>
        <v>0</v>
      </c>
      <c r="J200" s="95">
        <f t="shared" si="60"/>
        <v>0</v>
      </c>
      <c r="K200" s="95">
        <f t="shared" si="60"/>
        <v>0</v>
      </c>
      <c r="L200" s="95">
        <f t="shared" si="60"/>
        <v>0</v>
      </c>
      <c r="M200" s="95">
        <f t="shared" si="60"/>
        <v>0</v>
      </c>
      <c r="N200" s="95">
        <f t="shared" si="60"/>
        <v>0</v>
      </c>
    </row>
    <row r="201" spans="1:14" ht="21.95" customHeight="1" x14ac:dyDescent="0.25">
      <c r="A201"/>
      <c r="B201" s="93" t="s">
        <v>39</v>
      </c>
      <c r="C201" s="96">
        <f>IF(C$172&lt;=$E$33,C$94*$H$140,IF(C$172&lt;=$E$34,C$94*$H$141,IF(C$172&lt;=$E$35,C$94*$H$142,IF(C$172&lt;=$E$36,C$94*$H$143,IF(C$172&lt;=$E$37,C$94*$H$144,IF(C$172&lt;=$E$38,C$94*$H$145,IF(C$172&gt;$E$38,C$94*$H$145)))))))</f>
        <v>0</v>
      </c>
      <c r="D201" s="96">
        <f t="shared" ref="D201:N201" si="61">IF(D$172&lt;=$E$33,D$94*$H$140,IF(D$172&lt;=$E$34,D$94*$H$141,IF(D$172&lt;=$E$35,D$94*$H$142,IF(D$172&lt;=$E$36,D$94*$H$143,IF(D$172&lt;=$E$37,D$94*$H$144,IF(D$172&lt;=$E$38,D$94*$H$145,IF(D$172&gt;$E$38,D$94*$H$145)))))))</f>
        <v>0</v>
      </c>
      <c r="E201" s="96">
        <f t="shared" si="61"/>
        <v>0</v>
      </c>
      <c r="F201" s="96">
        <f t="shared" si="61"/>
        <v>0</v>
      </c>
      <c r="G201" s="96">
        <f t="shared" si="61"/>
        <v>0</v>
      </c>
      <c r="H201" s="96">
        <f t="shared" si="61"/>
        <v>0</v>
      </c>
      <c r="I201" s="96">
        <f t="shared" si="61"/>
        <v>0</v>
      </c>
      <c r="J201" s="96">
        <f t="shared" si="61"/>
        <v>0</v>
      </c>
      <c r="K201" s="96">
        <f t="shared" si="61"/>
        <v>0</v>
      </c>
      <c r="L201" s="96">
        <f t="shared" si="61"/>
        <v>0</v>
      </c>
      <c r="M201" s="96">
        <f t="shared" si="61"/>
        <v>0</v>
      </c>
      <c r="N201" s="96">
        <f t="shared" si="61"/>
        <v>0</v>
      </c>
    </row>
    <row r="202" spans="1:14" ht="21.95" customHeight="1" x14ac:dyDescent="0.25">
      <c r="A202"/>
      <c r="B202" s="101" t="s">
        <v>83</v>
      </c>
      <c r="C202" s="102">
        <f>SUM(C196:C201)</f>
        <v>0</v>
      </c>
      <c r="D202" s="102">
        <f t="shared" ref="D202:N202" si="62">SUM(D196:D201)</f>
        <v>0</v>
      </c>
      <c r="E202" s="102">
        <f t="shared" si="62"/>
        <v>0</v>
      </c>
      <c r="F202" s="102">
        <f t="shared" si="62"/>
        <v>0</v>
      </c>
      <c r="G202" s="102">
        <f t="shared" si="62"/>
        <v>0</v>
      </c>
      <c r="H202" s="102">
        <f t="shared" si="62"/>
        <v>0</v>
      </c>
      <c r="I202" s="102">
        <f t="shared" si="62"/>
        <v>0</v>
      </c>
      <c r="J202" s="102">
        <f t="shared" si="62"/>
        <v>0</v>
      </c>
      <c r="K202" s="102">
        <f t="shared" si="62"/>
        <v>0</v>
      </c>
      <c r="L202" s="102">
        <f t="shared" si="62"/>
        <v>0</v>
      </c>
      <c r="M202" s="102">
        <f t="shared" si="62"/>
        <v>0</v>
      </c>
      <c r="N202" s="102">
        <f t="shared" si="62"/>
        <v>0</v>
      </c>
    </row>
    <row r="203" spans="1:14" ht="21.95" customHeight="1" x14ac:dyDescent="0.25">
      <c r="A203"/>
      <c r="B203"/>
      <c r="C203"/>
      <c r="D203"/>
      <c r="E203"/>
      <c r="F203"/>
      <c r="G203"/>
      <c r="H203"/>
      <c r="I203"/>
      <c r="J203"/>
      <c r="K203"/>
      <c r="L203"/>
      <c r="M203"/>
      <c r="N203"/>
    </row>
    <row r="204" spans="1:14" ht="21.95" customHeight="1" x14ac:dyDescent="0.25">
      <c r="A204"/>
      <c r="B204" s="90" t="s">
        <v>62</v>
      </c>
      <c r="C204" s="90" t="s">
        <v>65</v>
      </c>
      <c r="D204" s="90" t="s">
        <v>66</v>
      </c>
      <c r="E204" s="90" t="s">
        <v>67</v>
      </c>
      <c r="F204" s="90" t="s">
        <v>68</v>
      </c>
      <c r="G204" s="90" t="s">
        <v>69</v>
      </c>
      <c r="H204" s="90" t="s">
        <v>70</v>
      </c>
      <c r="I204" s="90" t="s">
        <v>71</v>
      </c>
      <c r="J204" s="90" t="s">
        <v>72</v>
      </c>
      <c r="K204" s="90" t="s">
        <v>73</v>
      </c>
      <c r="L204" s="90" t="s">
        <v>74</v>
      </c>
      <c r="M204" s="90" t="s">
        <v>75</v>
      </c>
      <c r="N204" s="90" t="s">
        <v>76</v>
      </c>
    </row>
    <row r="205" spans="1:14" ht="21.95" customHeight="1" x14ac:dyDescent="0.25">
      <c r="A205"/>
      <c r="B205" t="s">
        <v>41</v>
      </c>
      <c r="C205" s="95">
        <f>IF(C$173&lt;=$E$43,C$101*$C$151,IF(C$173&lt;=$E$44,C$101*$C$152,IF(C$173&lt;=$E$45,C$101*$C$153,IF(C$173&lt;=$E$46,C$101*$C$154,IF(C$173&lt;=$E$47,C$101*$C$155,IF(C$173&lt;=$E$48,C$101*$C$156,IF(C$173&gt;$E$48,C$101*$C$156)))))))</f>
        <v>0</v>
      </c>
      <c r="D205" s="95">
        <f t="shared" ref="D205:N205" si="63">IF(D$173&lt;=$E$43,D$101*$C$151,IF(D$173&lt;=$E$44,D$101*$C$152,IF(D$173&lt;=$E$45,D$101*$C$153,IF(D$173&lt;=$E$46,D$101*$C$154,IF(D$173&lt;=$E$47,D$101*$C$155,IF(D$173&lt;=$E$48,D$101*$C$156,IF(D$173&gt;$E$48,D$101*$C$156)))))))</f>
        <v>0</v>
      </c>
      <c r="E205" s="95">
        <f t="shared" si="63"/>
        <v>0</v>
      </c>
      <c r="F205" s="95">
        <f t="shared" si="63"/>
        <v>0</v>
      </c>
      <c r="G205" s="95">
        <f t="shared" si="63"/>
        <v>0</v>
      </c>
      <c r="H205" s="95">
        <f t="shared" si="63"/>
        <v>0</v>
      </c>
      <c r="I205" s="95">
        <f t="shared" si="63"/>
        <v>0</v>
      </c>
      <c r="J205" s="95">
        <f t="shared" si="63"/>
        <v>0</v>
      </c>
      <c r="K205" s="95">
        <f t="shared" si="63"/>
        <v>0</v>
      </c>
      <c r="L205" s="95">
        <f t="shared" si="63"/>
        <v>0</v>
      </c>
      <c r="M205" s="95">
        <f t="shared" si="63"/>
        <v>0</v>
      </c>
      <c r="N205" s="95">
        <f t="shared" si="63"/>
        <v>0</v>
      </c>
    </row>
    <row r="206" spans="1:14" ht="21.95" customHeight="1" x14ac:dyDescent="0.25">
      <c r="A206"/>
      <c r="B206" t="s">
        <v>42</v>
      </c>
      <c r="C206" s="95">
        <f>IF(C$173&lt;=$E$43,C$101*$D$151,IF(C$173&lt;=$E$44,C$101*$D$152,IF(C$173&lt;=$E$45,C$101*$D$153,IF(C$173&lt;=$E$46,C$101*$D$154,IF(C$173&lt;=$E$47,C$101*$D$155,IF(C$173&lt;=$E$48,C$101*$D$156,IF(C$173&gt;$E$48,C$101*$D$156)))))))</f>
        <v>0</v>
      </c>
      <c r="D206" s="95">
        <f t="shared" ref="D206:N206" si="64">IF(D$173&lt;=$E$43,D$101*$D$151,IF(D$173&lt;=$E$44,D$101*$D$152,IF(D$173&lt;=$E$45,D$101*$D$153,IF(D$173&lt;=$E$46,D$101*$D$154,IF(D$173&lt;=$E$47,D$101*$D$155,IF(D$173&lt;=$E$48,D$101*$D$156,IF(D$173&gt;$E$48,D$101*$D$156)))))))</f>
        <v>0</v>
      </c>
      <c r="E206" s="95">
        <f t="shared" si="64"/>
        <v>0</v>
      </c>
      <c r="F206" s="95">
        <f t="shared" si="64"/>
        <v>0</v>
      </c>
      <c r="G206" s="95">
        <f t="shared" si="64"/>
        <v>0</v>
      </c>
      <c r="H206" s="95">
        <f t="shared" si="64"/>
        <v>0</v>
      </c>
      <c r="I206" s="95">
        <f t="shared" si="64"/>
        <v>0</v>
      </c>
      <c r="J206" s="95">
        <f t="shared" si="64"/>
        <v>0</v>
      </c>
      <c r="K206" s="95">
        <f t="shared" si="64"/>
        <v>0</v>
      </c>
      <c r="L206" s="95">
        <f t="shared" si="64"/>
        <v>0</v>
      </c>
      <c r="M206" s="95">
        <f t="shared" si="64"/>
        <v>0</v>
      </c>
      <c r="N206" s="95">
        <f t="shared" si="64"/>
        <v>0</v>
      </c>
    </row>
    <row r="207" spans="1:14" ht="21.95" customHeight="1" x14ac:dyDescent="0.25">
      <c r="A207"/>
      <c r="B207" t="s">
        <v>45</v>
      </c>
      <c r="C207" s="95">
        <f>IF(C$173&lt;=$E$43,C$101*$E$151,IF(C$173&lt;=$E$44,C$101*$E$152,IF(C$173&lt;=$E$45,C$101*$E$153,IF(C$173&lt;=$E$46,C$101*$E$154,IF(C$173&lt;=$E$47,C$101*$E$155,IF(C$173&lt;=$E$48,C$101*$E$156,IF(C$173&gt;$E$48,C$101*$E$156)))))))</f>
        <v>0</v>
      </c>
      <c r="D207" s="95">
        <f t="shared" ref="D207:N207" si="65">IF(D$173&lt;=$E$43,D$101*$E$151,IF(D$173&lt;=$E$44,D$101*$E$152,IF(D$173&lt;=$E$45,D$101*$E$153,IF(D$173&lt;=$E$46,D$101*$E$154,IF(D$173&lt;=$E$47,D$101*$E$155,IF(D$173&lt;=$E$48,D$101*$E$156,IF(D$173&gt;$E$48,D$101*$E$156)))))))</f>
        <v>0</v>
      </c>
      <c r="E207" s="95">
        <f t="shared" si="65"/>
        <v>0</v>
      </c>
      <c r="F207" s="95">
        <f t="shared" si="65"/>
        <v>0</v>
      </c>
      <c r="G207" s="95">
        <f t="shared" si="65"/>
        <v>0</v>
      </c>
      <c r="H207" s="95">
        <f t="shared" si="65"/>
        <v>0</v>
      </c>
      <c r="I207" s="95">
        <f t="shared" si="65"/>
        <v>0</v>
      </c>
      <c r="J207" s="95">
        <f t="shared" si="65"/>
        <v>0</v>
      </c>
      <c r="K207" s="95">
        <f t="shared" si="65"/>
        <v>0</v>
      </c>
      <c r="L207" s="95">
        <f t="shared" si="65"/>
        <v>0</v>
      </c>
      <c r="M207" s="95">
        <f t="shared" si="65"/>
        <v>0</v>
      </c>
      <c r="N207" s="95">
        <f t="shared" si="65"/>
        <v>0</v>
      </c>
    </row>
    <row r="208" spans="1:14" ht="21.95" customHeight="1" x14ac:dyDescent="0.25">
      <c r="A208"/>
      <c r="B208" t="s">
        <v>124</v>
      </c>
      <c r="C208" s="95">
        <f>IF(C$173&lt;=$E$43,C$101*$F$151,IF(C$173&lt;=$E$44,C$101*$F$152,IF(C$173&lt;=$E$45,C$101*$F$153,IF(C$173&lt;=$E$46,C$101*$F$154,IF(C$173&lt;=$E$47,C$101*$F$155,IF(C$173&lt;=$E$48,C$101*$F$156,IF(C$173&gt;$E$48,C$101*$F$156)))))))</f>
        <v>0</v>
      </c>
      <c r="D208" s="95">
        <f t="shared" ref="D208:N208" si="66">IF(D$173&lt;=$E$43,D$101*$F$151,IF(D$173&lt;=$E$44,D$101*$F$152,IF(D$173&lt;=$E$45,D$101*$F$153,IF(D$173&lt;=$E$46,D$101*$F$154,IF(D$173&lt;=$E$47,D$101*$F$155,IF(D$173&lt;=$E$48,D$101*$F$156,IF(D$173&gt;$E$48,D$101*$F$156)))))))</f>
        <v>0</v>
      </c>
      <c r="E208" s="95">
        <f t="shared" si="66"/>
        <v>0</v>
      </c>
      <c r="F208" s="95">
        <f t="shared" si="66"/>
        <v>0</v>
      </c>
      <c r="G208" s="95">
        <f t="shared" si="66"/>
        <v>0</v>
      </c>
      <c r="H208" s="95">
        <f t="shared" si="66"/>
        <v>0</v>
      </c>
      <c r="I208" s="95">
        <f t="shared" si="66"/>
        <v>0</v>
      </c>
      <c r="J208" s="95">
        <f t="shared" si="66"/>
        <v>0</v>
      </c>
      <c r="K208" s="95">
        <f t="shared" si="66"/>
        <v>0</v>
      </c>
      <c r="L208" s="95">
        <f t="shared" si="66"/>
        <v>0</v>
      </c>
      <c r="M208" s="95">
        <f t="shared" si="66"/>
        <v>0</v>
      </c>
      <c r="N208" s="95">
        <f t="shared" si="66"/>
        <v>0</v>
      </c>
    </row>
    <row r="209" spans="1:14" ht="21.95" customHeight="1" x14ac:dyDescent="0.25">
      <c r="A209"/>
      <c r="B209" t="s">
        <v>38</v>
      </c>
      <c r="C209" s="95">
        <f>IF(C$173&lt;=$E$43,C$101*$G$151,IF(C$173&lt;=$E$44,C$101*$G$152,IF(C$173&lt;=$E$45,C$101*$G$153,IF(C$173&lt;=$E$46,C$101*$G$154,IF(C$173&lt;=$E$47,C$101*$G$155,IF(C$173&lt;=$E$48,C$101*$G$156,IF(C$173&gt;$E$48,C$101*$G$156)))))))</f>
        <v>0</v>
      </c>
      <c r="D209" s="95">
        <f t="shared" ref="D209:N209" si="67">IF(D$173&lt;=$E$43,D$101*$G$151,IF(D$173&lt;=$E$44,D$101*$G$152,IF(D$173&lt;=$E$45,D$101*$G$153,IF(D$173&lt;=$E$46,D$101*$G$154,IF(D$173&lt;=$E$47,D$101*$G$155,IF(D$173&lt;=$E$48,D$101*$G$156,IF(D$173&gt;$E$48,D$101*$G$156)))))))</f>
        <v>0</v>
      </c>
      <c r="E209" s="95">
        <f t="shared" si="67"/>
        <v>0</v>
      </c>
      <c r="F209" s="95">
        <f t="shared" si="67"/>
        <v>0</v>
      </c>
      <c r="G209" s="95">
        <f t="shared" si="67"/>
        <v>0</v>
      </c>
      <c r="H209" s="95">
        <f t="shared" si="67"/>
        <v>0</v>
      </c>
      <c r="I209" s="95">
        <f t="shared" si="67"/>
        <v>0</v>
      </c>
      <c r="J209" s="95">
        <f t="shared" si="67"/>
        <v>0</v>
      </c>
      <c r="K209" s="95">
        <f t="shared" si="67"/>
        <v>0</v>
      </c>
      <c r="L209" s="95">
        <f t="shared" si="67"/>
        <v>0</v>
      </c>
      <c r="M209" s="95">
        <f t="shared" si="67"/>
        <v>0</v>
      </c>
      <c r="N209" s="95">
        <f t="shared" si="67"/>
        <v>0</v>
      </c>
    </row>
    <row r="210" spans="1:14" ht="21.95" customHeight="1" x14ac:dyDescent="0.25">
      <c r="A210"/>
      <c r="B210" s="93" t="s">
        <v>39</v>
      </c>
      <c r="C210" s="96">
        <f>IF(C$173&lt;=$E$43,C$101*$H$151,IF(C$173&lt;=$E$44,C$101*$H$152,IF(C$173&lt;=$E$45,C$101*$H$153,IF(C$173&lt;=$E$46,C$101*$H$154,IF(C$173&lt;=$E$47,C$101*$H$155,IF(C$173&lt;=$E$48,C$101*$H$156,IF(C$173&gt;$E$48,C$101*$H$156)))))))</f>
        <v>0</v>
      </c>
      <c r="D210" s="96">
        <f t="shared" ref="D210:N210" si="68">IF(D$173&lt;=$E$43,D$101*$H$151,IF(D$173&lt;=$E$44,D$101*$H$152,IF(D$173&lt;=$E$45,D$101*$H$153,IF(D$173&lt;=$E$46,D$101*$H$154,IF(D$173&lt;=$E$47,D$101*$H$155,IF(D$173&lt;=$E$48,D$101*$H$156,IF(D$173&gt;$E$48,D$101*$H$156)))))))</f>
        <v>0</v>
      </c>
      <c r="E210" s="96">
        <f t="shared" si="68"/>
        <v>0</v>
      </c>
      <c r="F210" s="96">
        <f t="shared" si="68"/>
        <v>0</v>
      </c>
      <c r="G210" s="96">
        <f t="shared" si="68"/>
        <v>0</v>
      </c>
      <c r="H210" s="96">
        <f t="shared" si="68"/>
        <v>0</v>
      </c>
      <c r="I210" s="96">
        <f t="shared" si="68"/>
        <v>0</v>
      </c>
      <c r="J210" s="96">
        <f t="shared" si="68"/>
        <v>0</v>
      </c>
      <c r="K210" s="96">
        <f t="shared" si="68"/>
        <v>0</v>
      </c>
      <c r="L210" s="96">
        <f t="shared" si="68"/>
        <v>0</v>
      </c>
      <c r="M210" s="96">
        <f t="shared" si="68"/>
        <v>0</v>
      </c>
      <c r="N210" s="96">
        <f t="shared" si="68"/>
        <v>0</v>
      </c>
    </row>
    <row r="211" spans="1:14" ht="21.95" customHeight="1" x14ac:dyDescent="0.25">
      <c r="A211"/>
      <c r="B211" s="103" t="s">
        <v>83</v>
      </c>
      <c r="C211" s="104">
        <f>SUM(C205:C210)</f>
        <v>0</v>
      </c>
      <c r="D211" s="104">
        <f t="shared" ref="D211:N211" si="69">SUM(D205:D210)</f>
        <v>0</v>
      </c>
      <c r="E211" s="104">
        <f t="shared" si="69"/>
        <v>0</v>
      </c>
      <c r="F211" s="104">
        <f t="shared" si="69"/>
        <v>0</v>
      </c>
      <c r="G211" s="104">
        <f t="shared" si="69"/>
        <v>0</v>
      </c>
      <c r="H211" s="104">
        <f t="shared" si="69"/>
        <v>0</v>
      </c>
      <c r="I211" s="104">
        <f t="shared" si="69"/>
        <v>0</v>
      </c>
      <c r="J211" s="104">
        <f t="shared" si="69"/>
        <v>0</v>
      </c>
      <c r="K211" s="104">
        <f t="shared" si="69"/>
        <v>0</v>
      </c>
      <c r="L211" s="104">
        <f t="shared" si="69"/>
        <v>0</v>
      </c>
      <c r="M211" s="104">
        <f t="shared" si="69"/>
        <v>0</v>
      </c>
      <c r="N211" s="104">
        <f t="shared" si="69"/>
        <v>0</v>
      </c>
    </row>
    <row r="212" spans="1:14" ht="21.95" customHeight="1" x14ac:dyDescent="0.25">
      <c r="A212"/>
      <c r="B212"/>
      <c r="C212"/>
      <c r="D212"/>
      <c r="E212"/>
      <c r="F212"/>
      <c r="G212"/>
      <c r="H212"/>
      <c r="I212"/>
      <c r="J212"/>
      <c r="K212"/>
      <c r="L212"/>
      <c r="M212"/>
      <c r="N212"/>
    </row>
    <row r="213" spans="1:14" ht="21.95" customHeight="1" x14ac:dyDescent="0.25">
      <c r="A213"/>
      <c r="B213" s="90" t="s">
        <v>63</v>
      </c>
      <c r="C213" s="90" t="s">
        <v>65</v>
      </c>
      <c r="D213" s="90" t="s">
        <v>66</v>
      </c>
      <c r="E213" s="90" t="s">
        <v>67</v>
      </c>
      <c r="F213" s="90" t="s">
        <v>68</v>
      </c>
      <c r="G213" s="90" t="s">
        <v>69</v>
      </c>
      <c r="H213" s="90" t="s">
        <v>70</v>
      </c>
      <c r="I213" s="90" t="s">
        <v>71</v>
      </c>
      <c r="J213" s="90" t="s">
        <v>72</v>
      </c>
      <c r="K213" s="90" t="s">
        <v>73</v>
      </c>
      <c r="L213" s="90" t="s">
        <v>74</v>
      </c>
      <c r="M213" s="90" t="s">
        <v>75</v>
      </c>
      <c r="N213" s="90" t="s">
        <v>76</v>
      </c>
    </row>
    <row r="214" spans="1:14" ht="21.95" customHeight="1" x14ac:dyDescent="0.25">
      <c r="A214"/>
      <c r="B214" t="s">
        <v>41</v>
      </c>
      <c r="C214" s="95">
        <f>IF(C$174&lt;=$E$53,C$108*$C$162,IF(C$174&lt;=$E$54,C$108*$C$163,IF(C$174&lt;=$E$55,C$108*$C$164,IF(C$174&lt;=$E$56,C$108*$C$165,IF(C$174&lt;=$E$57,C$108*$C$166,IF(C$174&lt;=$E$58,C$108*$C$167,IF(C$174&gt;$E$58,C$108*$C$167)))))))</f>
        <v>0</v>
      </c>
      <c r="D214" s="95">
        <f t="shared" ref="D214:N214" si="70">IF(D$174&lt;=$E$53,D$108*$C$162,IF(D$174&lt;=$E$54,D$108*$C$163,IF(D$174&lt;=$E$55,D$108*$C$164,IF(D$174&lt;=$E$56,D$108*$C$165,IF(D$174&lt;=$E$57,D$108*$C$166,IF(D$174&lt;=$E$58,D$108*$C$167,IF(D$174&gt;$E$58,D$108*$C$167)))))))</f>
        <v>0</v>
      </c>
      <c r="E214" s="95">
        <f t="shared" si="70"/>
        <v>0</v>
      </c>
      <c r="F214" s="95">
        <f t="shared" si="70"/>
        <v>0</v>
      </c>
      <c r="G214" s="95">
        <f t="shared" si="70"/>
        <v>0</v>
      </c>
      <c r="H214" s="95">
        <f t="shared" si="70"/>
        <v>0</v>
      </c>
      <c r="I214" s="95">
        <f t="shared" si="70"/>
        <v>0</v>
      </c>
      <c r="J214" s="95">
        <f t="shared" si="70"/>
        <v>0</v>
      </c>
      <c r="K214" s="95">
        <f t="shared" si="70"/>
        <v>0</v>
      </c>
      <c r="L214" s="95">
        <f t="shared" si="70"/>
        <v>0</v>
      </c>
      <c r="M214" s="95">
        <f t="shared" si="70"/>
        <v>0</v>
      </c>
      <c r="N214" s="95">
        <f t="shared" si="70"/>
        <v>0</v>
      </c>
    </row>
    <row r="215" spans="1:14" ht="21.95" customHeight="1" x14ac:dyDescent="0.25">
      <c r="A215"/>
      <c r="B215" t="s">
        <v>42</v>
      </c>
      <c r="C215" s="95">
        <f>IF(C$174&lt;=$E$53,C$108*$D$162,IF(C$174&lt;=$E$54,C$108*$D$163,IF(C$174&lt;=$E$55,C$108*$D$164,IF(C$174&lt;=$E$56,C$108*$D$165,IF(C$174&lt;=$E$57,C$108*$D$166,IF(C$174&lt;=$E$58,C$108*$D$167,IF(C$174&gt;$E$58,C$108*$D$167)))))))</f>
        <v>0</v>
      </c>
      <c r="D215" s="95">
        <f t="shared" ref="D215:N215" si="71">IF(D$174&lt;=$E$53,D$108*$D$162,IF(D$174&lt;=$E$54,D$108*$D$163,IF(D$174&lt;=$E$55,D$108*$D$164,IF(D$174&lt;=$E$56,D$108*$D$165,IF(D$174&lt;=$E$57,D$108*$D$166,IF(D$174&lt;=$E$58,D$108*$D$167,IF(D$174&gt;$E$58,D$108*$D$167)))))))</f>
        <v>0</v>
      </c>
      <c r="E215" s="95">
        <f t="shared" si="71"/>
        <v>0</v>
      </c>
      <c r="F215" s="95">
        <f t="shared" si="71"/>
        <v>0</v>
      </c>
      <c r="G215" s="95">
        <f t="shared" si="71"/>
        <v>0</v>
      </c>
      <c r="H215" s="95">
        <f t="shared" si="71"/>
        <v>0</v>
      </c>
      <c r="I215" s="95">
        <f t="shared" si="71"/>
        <v>0</v>
      </c>
      <c r="J215" s="95">
        <f t="shared" si="71"/>
        <v>0</v>
      </c>
      <c r="K215" s="95">
        <f t="shared" si="71"/>
        <v>0</v>
      </c>
      <c r="L215" s="95">
        <f t="shared" si="71"/>
        <v>0</v>
      </c>
      <c r="M215" s="95">
        <f t="shared" si="71"/>
        <v>0</v>
      </c>
      <c r="N215" s="95">
        <f t="shared" si="71"/>
        <v>0</v>
      </c>
    </row>
    <row r="216" spans="1:14" ht="21.95" customHeight="1" x14ac:dyDescent="0.25">
      <c r="A216"/>
      <c r="B216" t="s">
        <v>45</v>
      </c>
      <c r="C216" s="95">
        <f>IF(C$174&lt;=$E$53,C$108*$E$162,IF(C$174&lt;=$E$54,C$108*$E$163,IF(C$174&lt;=$E$55,C$108*$E$164,IF(C$174&lt;=$E$56,C$108*$E$165,IF(C$174&lt;=$E$57,C$108*$E$166,IF(C$174&lt;=$E$58,C$108*$E$167,IF(C$174&gt;$E$58,C$108*$E$167)))))))</f>
        <v>0</v>
      </c>
      <c r="D216" s="95">
        <f t="shared" ref="D216:N216" si="72">IF(D$174&lt;=$E$53,D$108*$E$162,IF(D$174&lt;=$E$54,D$108*$E$163,IF(D$174&lt;=$E$55,D$108*$E$164,IF(D$174&lt;=$E$56,D$108*$E$165,IF(D$174&lt;=$E$57,D$108*$E$166,IF(D$174&lt;=$E$58,D$108*$E$167,IF(D$174&gt;$E$58,D$108*$E$167)))))))</f>
        <v>0</v>
      </c>
      <c r="E216" s="95">
        <f t="shared" si="72"/>
        <v>0</v>
      </c>
      <c r="F216" s="95">
        <f t="shared" si="72"/>
        <v>0</v>
      </c>
      <c r="G216" s="95">
        <f t="shared" si="72"/>
        <v>0</v>
      </c>
      <c r="H216" s="95">
        <f t="shared" si="72"/>
        <v>0</v>
      </c>
      <c r="I216" s="95">
        <f t="shared" si="72"/>
        <v>0</v>
      </c>
      <c r="J216" s="95">
        <f t="shared" si="72"/>
        <v>0</v>
      </c>
      <c r="K216" s="95">
        <f t="shared" si="72"/>
        <v>0</v>
      </c>
      <c r="L216" s="95">
        <f t="shared" si="72"/>
        <v>0</v>
      </c>
      <c r="M216" s="95">
        <f t="shared" si="72"/>
        <v>0</v>
      </c>
      <c r="N216" s="95">
        <f t="shared" si="72"/>
        <v>0</v>
      </c>
    </row>
    <row r="217" spans="1:14" ht="21.95" customHeight="1" x14ac:dyDescent="0.25">
      <c r="A217"/>
      <c r="B217" t="s">
        <v>124</v>
      </c>
      <c r="C217" s="95">
        <f>IF(C$174&lt;=$E$53,C$108*$F$162,IF(C$174&lt;=$E$54,C$108*$F$163,IF(C$174&lt;=$E$55,C$108*$F$164,IF(C$174&lt;=$E$56,C$108*$F$165,IF(C$174&lt;=$E$57,C$108*$F$166,IF(C$174&lt;=$E$58,C$108*$F$167,IF(C$174&gt;$E$58,C$108*$F$167)))))))</f>
        <v>0</v>
      </c>
      <c r="D217" s="95">
        <f t="shared" ref="D217:N217" si="73">IF(D$174&lt;=$E$53,D$108*$F$162,IF(D$174&lt;=$E$54,D$108*$F$163,IF(D$174&lt;=$E$55,D$108*$F$164,IF(D$174&lt;=$E$56,D$108*$F$165,IF(D$174&lt;=$E$57,D$108*$F$166,IF(D$174&lt;=$E$58,D$108*$F$167,IF(D$174&gt;$E$58,D$108*$F$167)))))))</f>
        <v>0</v>
      </c>
      <c r="E217" s="95">
        <f t="shared" si="73"/>
        <v>0</v>
      </c>
      <c r="F217" s="95">
        <f t="shared" si="73"/>
        <v>0</v>
      </c>
      <c r="G217" s="95">
        <f t="shared" si="73"/>
        <v>0</v>
      </c>
      <c r="H217" s="95">
        <f t="shared" si="73"/>
        <v>0</v>
      </c>
      <c r="I217" s="95">
        <f t="shared" si="73"/>
        <v>0</v>
      </c>
      <c r="J217" s="95">
        <f t="shared" si="73"/>
        <v>0</v>
      </c>
      <c r="K217" s="95">
        <f t="shared" si="73"/>
        <v>0</v>
      </c>
      <c r="L217" s="95">
        <f t="shared" si="73"/>
        <v>0</v>
      </c>
      <c r="M217" s="95">
        <f t="shared" si="73"/>
        <v>0</v>
      </c>
      <c r="N217" s="95">
        <f t="shared" si="73"/>
        <v>0</v>
      </c>
    </row>
    <row r="218" spans="1:14" ht="21.95" customHeight="1" x14ac:dyDescent="0.25">
      <c r="A218"/>
      <c r="B218" t="s">
        <v>38</v>
      </c>
      <c r="C218" s="95">
        <f>IF(C$174&lt;=$E$53,C$108*$G$162,IF(C$174&lt;=$E$54,C$108*$G$163,IF(C$174&lt;=$E$55,C$108*$G$164,IF(C$174&lt;=$E$56,C$108*$G$165,IF(C$174&lt;=$E$57,C$108*$G$166,IF(C$174&lt;=$E$58,C$108*$G$167,IF(C$174&gt;$E$58,C$108*$G$167)))))))</f>
        <v>0</v>
      </c>
      <c r="D218" s="95">
        <f t="shared" ref="D218:N218" si="74">IF(D$174&lt;=$E$53,D$108*$G$162,IF(D$174&lt;=$E$54,D$108*$G$163,IF(D$174&lt;=$E$55,D$108*$G$164,IF(D$174&lt;=$E$56,D$108*$G$165,IF(D$174&lt;=$E$57,D$108*$G$166,IF(D$174&lt;=$E$58,D$108*$G$167,IF(D$174&gt;$E$58,D$108*$G$167)))))))</f>
        <v>0</v>
      </c>
      <c r="E218" s="95">
        <f t="shared" si="74"/>
        <v>0</v>
      </c>
      <c r="F218" s="95">
        <f t="shared" si="74"/>
        <v>0</v>
      </c>
      <c r="G218" s="95">
        <f t="shared" si="74"/>
        <v>0</v>
      </c>
      <c r="H218" s="95">
        <f t="shared" si="74"/>
        <v>0</v>
      </c>
      <c r="I218" s="95">
        <f t="shared" si="74"/>
        <v>0</v>
      </c>
      <c r="J218" s="95">
        <f t="shared" si="74"/>
        <v>0</v>
      </c>
      <c r="K218" s="95">
        <f t="shared" si="74"/>
        <v>0</v>
      </c>
      <c r="L218" s="95">
        <f t="shared" si="74"/>
        <v>0</v>
      </c>
      <c r="M218" s="95">
        <f t="shared" si="74"/>
        <v>0</v>
      </c>
      <c r="N218" s="95">
        <f t="shared" si="74"/>
        <v>0</v>
      </c>
    </row>
    <row r="219" spans="1:14" ht="21.95" customHeight="1" x14ac:dyDescent="0.25">
      <c r="A219"/>
      <c r="B219" s="93" t="s">
        <v>39</v>
      </c>
      <c r="C219" s="96">
        <f>IF(C$174&lt;=$E$53,C$108*$H$162,IF(C$174&lt;=$E$54,C$108*$H$163,IF(C$174&lt;=$E$55,C$108*$H$164,IF(C$174&lt;=$E$56,C$108*$H$165,IF(C$174&lt;=$E$57,C$108*$H$166,IF(C$174&lt;=$E$58,C$108*$H$167,IF(C$174&gt;$E$58,C$108*$H$167)))))))</f>
        <v>0</v>
      </c>
      <c r="D219" s="96">
        <f t="shared" ref="D219:N219" si="75">IF(D$174&lt;=$E$53,D$108*$H$162,IF(D$174&lt;=$E$54,D$108*$H$163,IF(D$174&lt;=$E$55,D$108*$H$164,IF(D$174&lt;=$E$56,D$108*$H$165,IF(D$174&lt;=$E$57,D$108*$H$166,IF(D$174&lt;=$E$58,D$108*$H$167,IF(D$174&gt;$E$58,D$108*$H$167)))))))</f>
        <v>0</v>
      </c>
      <c r="E219" s="96">
        <f t="shared" si="75"/>
        <v>0</v>
      </c>
      <c r="F219" s="96">
        <f t="shared" si="75"/>
        <v>0</v>
      </c>
      <c r="G219" s="96">
        <f t="shared" si="75"/>
        <v>0</v>
      </c>
      <c r="H219" s="96">
        <f t="shared" si="75"/>
        <v>0</v>
      </c>
      <c r="I219" s="96">
        <f t="shared" si="75"/>
        <v>0</v>
      </c>
      <c r="J219" s="96">
        <f t="shared" si="75"/>
        <v>0</v>
      </c>
      <c r="K219" s="96">
        <f t="shared" si="75"/>
        <v>0</v>
      </c>
      <c r="L219" s="96">
        <f t="shared" si="75"/>
        <v>0</v>
      </c>
      <c r="M219" s="96">
        <f t="shared" si="75"/>
        <v>0</v>
      </c>
      <c r="N219" s="96">
        <f t="shared" si="75"/>
        <v>0</v>
      </c>
    </row>
    <row r="220" spans="1:14" ht="21.95" customHeight="1" x14ac:dyDescent="0.25">
      <c r="A220"/>
      <c r="B220" s="105" t="s">
        <v>83</v>
      </c>
      <c r="C220" s="106">
        <f>SUM(C214:C219)</f>
        <v>0</v>
      </c>
      <c r="D220" s="106">
        <f t="shared" ref="D220:N220" si="76">SUM(D214:D219)</f>
        <v>0</v>
      </c>
      <c r="E220" s="106">
        <f t="shared" si="76"/>
        <v>0</v>
      </c>
      <c r="F220" s="106">
        <f t="shared" si="76"/>
        <v>0</v>
      </c>
      <c r="G220" s="106">
        <f t="shared" si="76"/>
        <v>0</v>
      </c>
      <c r="H220" s="106">
        <f t="shared" si="76"/>
        <v>0</v>
      </c>
      <c r="I220" s="106">
        <f t="shared" si="76"/>
        <v>0</v>
      </c>
      <c r="J220" s="106">
        <f t="shared" si="76"/>
        <v>0</v>
      </c>
      <c r="K220" s="106">
        <f t="shared" si="76"/>
        <v>0</v>
      </c>
      <c r="L220" s="106">
        <f t="shared" si="76"/>
        <v>0</v>
      </c>
      <c r="M220" s="106">
        <f t="shared" si="76"/>
        <v>0</v>
      </c>
      <c r="N220" s="106">
        <f t="shared" si="76"/>
        <v>0</v>
      </c>
    </row>
    <row r="221" spans="1:14" ht="21.95" customHeight="1" x14ac:dyDescent="0.25">
      <c r="A221"/>
      <c r="B221"/>
      <c r="C221"/>
      <c r="D221"/>
      <c r="E221"/>
      <c r="F221"/>
      <c r="G221"/>
      <c r="H221"/>
      <c r="I221"/>
      <c r="J221"/>
      <c r="K221"/>
      <c r="L221"/>
      <c r="M221"/>
      <c r="N221"/>
    </row>
    <row r="222" spans="1:14" ht="21.95" customHeight="1" x14ac:dyDescent="0.25">
      <c r="A222"/>
      <c r="B222" s="90" t="s">
        <v>63</v>
      </c>
      <c r="C222" s="90" t="s">
        <v>65</v>
      </c>
      <c r="D222" s="90" t="s">
        <v>66</v>
      </c>
      <c r="E222" s="90" t="s">
        <v>67</v>
      </c>
      <c r="F222" s="90" t="s">
        <v>68</v>
      </c>
      <c r="G222" s="90" t="s">
        <v>69</v>
      </c>
      <c r="H222" s="90" t="s">
        <v>70</v>
      </c>
      <c r="I222" s="90" t="s">
        <v>71</v>
      </c>
      <c r="J222" s="90" t="s">
        <v>72</v>
      </c>
      <c r="K222" s="90" t="s">
        <v>73</v>
      </c>
      <c r="L222" s="90" t="s">
        <v>74</v>
      </c>
      <c r="M222" s="90" t="s">
        <v>75</v>
      </c>
      <c r="N222" s="90" t="s">
        <v>76</v>
      </c>
    </row>
    <row r="223" spans="1:14" ht="21.95" customHeight="1" x14ac:dyDescent="0.25">
      <c r="A223"/>
      <c r="B223" t="s">
        <v>41</v>
      </c>
      <c r="C223" s="95">
        <f>C177+C186+C196+C205+C214</f>
        <v>0</v>
      </c>
      <c r="D223" s="95">
        <f t="shared" ref="D223:N224" si="77">D177+D186+D196+D205+D214</f>
        <v>0</v>
      </c>
      <c r="E223" s="95">
        <f t="shared" si="77"/>
        <v>0</v>
      </c>
      <c r="F223" s="95">
        <f t="shared" si="77"/>
        <v>0</v>
      </c>
      <c r="G223" s="95">
        <f t="shared" si="77"/>
        <v>0</v>
      </c>
      <c r="H223" s="95">
        <f t="shared" si="77"/>
        <v>0</v>
      </c>
      <c r="I223" s="95">
        <f t="shared" si="77"/>
        <v>0</v>
      </c>
      <c r="J223" s="95">
        <f t="shared" si="77"/>
        <v>0</v>
      </c>
      <c r="K223" s="95">
        <f t="shared" si="77"/>
        <v>0</v>
      </c>
      <c r="L223" s="95">
        <f t="shared" si="77"/>
        <v>0</v>
      </c>
      <c r="M223" s="95">
        <f t="shared" si="77"/>
        <v>0</v>
      </c>
      <c r="N223" s="95">
        <f t="shared" si="77"/>
        <v>0</v>
      </c>
    </row>
    <row r="224" spans="1:14" ht="21.95" customHeight="1" x14ac:dyDescent="0.25">
      <c r="A224"/>
      <c r="B224" t="s">
        <v>42</v>
      </c>
      <c r="C224" s="95">
        <f>C178+C187+C197+C206+C215</f>
        <v>0</v>
      </c>
      <c r="D224" s="95">
        <f t="shared" si="77"/>
        <v>0</v>
      </c>
      <c r="E224" s="95">
        <f t="shared" si="77"/>
        <v>0</v>
      </c>
      <c r="F224" s="95">
        <f t="shared" si="77"/>
        <v>0</v>
      </c>
      <c r="G224" s="95">
        <f t="shared" si="77"/>
        <v>0</v>
      </c>
      <c r="H224" s="95">
        <f t="shared" si="77"/>
        <v>0</v>
      </c>
      <c r="I224" s="95">
        <f t="shared" si="77"/>
        <v>0</v>
      </c>
      <c r="J224" s="95">
        <f t="shared" si="77"/>
        <v>0</v>
      </c>
      <c r="K224" s="95">
        <f t="shared" si="77"/>
        <v>0</v>
      </c>
      <c r="L224" s="95">
        <f t="shared" si="77"/>
        <v>0</v>
      </c>
      <c r="M224" s="95">
        <f t="shared" si="77"/>
        <v>0</v>
      </c>
      <c r="N224" s="95">
        <f t="shared" si="77"/>
        <v>0</v>
      </c>
    </row>
    <row r="225" spans="1:14" ht="21.95" customHeight="1" x14ac:dyDescent="0.25">
      <c r="A225"/>
      <c r="B225" t="s">
        <v>43</v>
      </c>
      <c r="C225" s="95">
        <f>C179+C188</f>
        <v>0</v>
      </c>
      <c r="D225" s="95">
        <f t="shared" ref="D225:N225" si="78">D179+D188</f>
        <v>0</v>
      </c>
      <c r="E225" s="95">
        <f t="shared" si="78"/>
        <v>0</v>
      </c>
      <c r="F225" s="95">
        <f t="shared" si="78"/>
        <v>0</v>
      </c>
      <c r="G225" s="95">
        <f t="shared" si="78"/>
        <v>0</v>
      </c>
      <c r="H225" s="95">
        <f t="shared" si="78"/>
        <v>0</v>
      </c>
      <c r="I225" s="95">
        <f t="shared" si="78"/>
        <v>0</v>
      </c>
      <c r="J225" s="95">
        <f t="shared" si="78"/>
        <v>0</v>
      </c>
      <c r="K225" s="95">
        <f t="shared" si="78"/>
        <v>0</v>
      </c>
      <c r="L225" s="95">
        <f t="shared" si="78"/>
        <v>0</v>
      </c>
      <c r="M225" s="95">
        <f t="shared" si="78"/>
        <v>0</v>
      </c>
      <c r="N225" s="95">
        <f t="shared" si="78"/>
        <v>0</v>
      </c>
    </row>
    <row r="226" spans="1:14" ht="21.95" customHeight="1" x14ac:dyDescent="0.25">
      <c r="A226"/>
      <c r="B226" t="s">
        <v>45</v>
      </c>
      <c r="C226" s="95">
        <f>C198+C207+C216</f>
        <v>0</v>
      </c>
      <c r="D226" s="95">
        <f t="shared" ref="D226:N226" si="79">D198+D207+D216</f>
        <v>0</v>
      </c>
      <c r="E226" s="95">
        <f t="shared" si="79"/>
        <v>0</v>
      </c>
      <c r="F226" s="95">
        <f t="shared" si="79"/>
        <v>0</v>
      </c>
      <c r="G226" s="95">
        <f t="shared" si="79"/>
        <v>0</v>
      </c>
      <c r="H226" s="95">
        <f t="shared" si="79"/>
        <v>0</v>
      </c>
      <c r="I226" s="95">
        <f t="shared" si="79"/>
        <v>0</v>
      </c>
      <c r="J226" s="95">
        <f t="shared" si="79"/>
        <v>0</v>
      </c>
      <c r="K226" s="95">
        <f t="shared" si="79"/>
        <v>0</v>
      </c>
      <c r="L226" s="95">
        <f t="shared" si="79"/>
        <v>0</v>
      </c>
      <c r="M226" s="95">
        <f t="shared" si="79"/>
        <v>0</v>
      </c>
      <c r="N226" s="95">
        <f t="shared" si="79"/>
        <v>0</v>
      </c>
    </row>
    <row r="227" spans="1:14" ht="21.95" customHeight="1" x14ac:dyDescent="0.25">
      <c r="A227"/>
      <c r="B227" t="s">
        <v>44</v>
      </c>
      <c r="C227" s="95">
        <f>C192</f>
        <v>0</v>
      </c>
      <c r="D227" s="95">
        <f t="shared" ref="D227:N227" si="80">D192</f>
        <v>0</v>
      </c>
      <c r="E227" s="95">
        <f t="shared" si="80"/>
        <v>0</v>
      </c>
      <c r="F227" s="95">
        <f t="shared" si="80"/>
        <v>0</v>
      </c>
      <c r="G227" s="95">
        <f t="shared" si="80"/>
        <v>0</v>
      </c>
      <c r="H227" s="95">
        <f t="shared" si="80"/>
        <v>0</v>
      </c>
      <c r="I227" s="95">
        <f t="shared" si="80"/>
        <v>0</v>
      </c>
      <c r="J227" s="95">
        <f t="shared" si="80"/>
        <v>0</v>
      </c>
      <c r="K227" s="95">
        <f t="shared" si="80"/>
        <v>0</v>
      </c>
      <c r="L227" s="95">
        <f t="shared" si="80"/>
        <v>0</v>
      </c>
      <c r="M227" s="95">
        <f t="shared" si="80"/>
        <v>0</v>
      </c>
      <c r="N227" s="95">
        <f t="shared" si="80"/>
        <v>0</v>
      </c>
    </row>
    <row r="228" spans="1:14" ht="21.95" customHeight="1" x14ac:dyDescent="0.25">
      <c r="A228"/>
      <c r="B228" t="s">
        <v>124</v>
      </c>
      <c r="C228" s="95">
        <f>C180+C189+C199+C208+C217</f>
        <v>0</v>
      </c>
      <c r="D228" s="95">
        <f t="shared" ref="D228:N230" si="81">D180+D189+D199+D208+D217</f>
        <v>0</v>
      </c>
      <c r="E228" s="95">
        <f t="shared" si="81"/>
        <v>0</v>
      </c>
      <c r="F228" s="95">
        <f t="shared" si="81"/>
        <v>0</v>
      </c>
      <c r="G228" s="95">
        <f t="shared" si="81"/>
        <v>0</v>
      </c>
      <c r="H228" s="95">
        <f t="shared" si="81"/>
        <v>0</v>
      </c>
      <c r="I228" s="95">
        <f t="shared" si="81"/>
        <v>0</v>
      </c>
      <c r="J228" s="95">
        <f t="shared" si="81"/>
        <v>0</v>
      </c>
      <c r="K228" s="95">
        <f t="shared" si="81"/>
        <v>0</v>
      </c>
      <c r="L228" s="95">
        <f t="shared" si="81"/>
        <v>0</v>
      </c>
      <c r="M228" s="95">
        <f t="shared" si="81"/>
        <v>0</v>
      </c>
      <c r="N228" s="95">
        <f t="shared" si="81"/>
        <v>0</v>
      </c>
    </row>
    <row r="229" spans="1:14" ht="21.95" customHeight="1" x14ac:dyDescent="0.25">
      <c r="A229"/>
      <c r="B229" t="s">
        <v>38</v>
      </c>
      <c r="C229" s="95">
        <f>C181+C190+C200+C209+C218</f>
        <v>0</v>
      </c>
      <c r="D229" s="95">
        <f t="shared" si="81"/>
        <v>0</v>
      </c>
      <c r="E229" s="95">
        <f t="shared" si="81"/>
        <v>0</v>
      </c>
      <c r="F229" s="95">
        <f t="shared" si="81"/>
        <v>0</v>
      </c>
      <c r="G229" s="95">
        <f t="shared" si="81"/>
        <v>0</v>
      </c>
      <c r="H229" s="95">
        <f t="shared" si="81"/>
        <v>0</v>
      </c>
      <c r="I229" s="95">
        <f t="shared" si="81"/>
        <v>0</v>
      </c>
      <c r="J229" s="95">
        <f t="shared" si="81"/>
        <v>0</v>
      </c>
      <c r="K229" s="95">
        <f t="shared" si="81"/>
        <v>0</v>
      </c>
      <c r="L229" s="95">
        <f t="shared" si="81"/>
        <v>0</v>
      </c>
      <c r="M229" s="95">
        <f t="shared" si="81"/>
        <v>0</v>
      </c>
      <c r="N229" s="95">
        <f t="shared" si="81"/>
        <v>0</v>
      </c>
    </row>
    <row r="230" spans="1:14" ht="21.95" customHeight="1" x14ac:dyDescent="0.25">
      <c r="A230"/>
      <c r="B230" s="93" t="s">
        <v>39</v>
      </c>
      <c r="C230" s="96">
        <f>C182+C191+C201+C210+C219</f>
        <v>0</v>
      </c>
      <c r="D230" s="96">
        <f t="shared" si="81"/>
        <v>0</v>
      </c>
      <c r="E230" s="96">
        <f t="shared" si="81"/>
        <v>0</v>
      </c>
      <c r="F230" s="96">
        <f t="shared" si="81"/>
        <v>0</v>
      </c>
      <c r="G230" s="96">
        <f t="shared" si="81"/>
        <v>0</v>
      </c>
      <c r="H230" s="96">
        <f t="shared" si="81"/>
        <v>0</v>
      </c>
      <c r="I230" s="96">
        <f t="shared" si="81"/>
        <v>0</v>
      </c>
      <c r="J230" s="96">
        <f t="shared" si="81"/>
        <v>0</v>
      </c>
      <c r="K230" s="96">
        <f t="shared" si="81"/>
        <v>0</v>
      </c>
      <c r="L230" s="96">
        <f t="shared" si="81"/>
        <v>0</v>
      </c>
      <c r="M230" s="96">
        <f t="shared" si="81"/>
        <v>0</v>
      </c>
      <c r="N230" s="96">
        <f t="shared" si="81"/>
        <v>0</v>
      </c>
    </row>
    <row r="231" spans="1:14" ht="21.95" customHeight="1" x14ac:dyDescent="0.25">
      <c r="A231"/>
      <c r="B231" s="107" t="s">
        <v>78</v>
      </c>
      <c r="C231" s="108">
        <f>SUM(C223:C230)</f>
        <v>0</v>
      </c>
      <c r="D231" s="108">
        <f t="shared" ref="D231:N231" si="82">SUM(D223:D230)</f>
        <v>0</v>
      </c>
      <c r="E231" s="108">
        <f t="shared" si="82"/>
        <v>0</v>
      </c>
      <c r="F231" s="108">
        <f t="shared" si="82"/>
        <v>0</v>
      </c>
      <c r="G231" s="108">
        <f t="shared" si="82"/>
        <v>0</v>
      </c>
      <c r="H231" s="108">
        <f t="shared" si="82"/>
        <v>0</v>
      </c>
      <c r="I231" s="108">
        <f t="shared" si="82"/>
        <v>0</v>
      </c>
      <c r="J231" s="108">
        <f t="shared" si="82"/>
        <v>0</v>
      </c>
      <c r="K231" s="108">
        <f t="shared" si="82"/>
        <v>0</v>
      </c>
      <c r="L231" s="108">
        <f t="shared" si="82"/>
        <v>0</v>
      </c>
      <c r="M231" s="108">
        <f t="shared" si="82"/>
        <v>0</v>
      </c>
      <c r="N231" s="108">
        <f t="shared" si="82"/>
        <v>0</v>
      </c>
    </row>
    <row r="232" spans="1:14" ht="21.95" customHeight="1" x14ac:dyDescent="0.25">
      <c r="A232"/>
      <c r="B232"/>
      <c r="C232"/>
      <c r="D232"/>
      <c r="E232"/>
      <c r="F232"/>
      <c r="G232"/>
      <c r="H232"/>
      <c r="I232"/>
      <c r="J232"/>
      <c r="K232"/>
      <c r="L232"/>
      <c r="M232"/>
      <c r="N232"/>
    </row>
    <row r="233" spans="1:14" ht="21.95" customHeight="1" x14ac:dyDescent="0.25">
      <c r="A233"/>
      <c r="B233" s="107" t="s">
        <v>145</v>
      </c>
      <c r="C233" s="108">
        <f>C231-C229-C228-C230</f>
        <v>0</v>
      </c>
      <c r="D233" s="108">
        <f t="shared" ref="D233:N233" si="83">D231-D229-D228-D230</f>
        <v>0</v>
      </c>
      <c r="E233" s="108">
        <f t="shared" si="83"/>
        <v>0</v>
      </c>
      <c r="F233" s="108">
        <f t="shared" si="83"/>
        <v>0</v>
      </c>
      <c r="G233" s="108">
        <f t="shared" si="83"/>
        <v>0</v>
      </c>
      <c r="H233" s="108">
        <f t="shared" si="83"/>
        <v>0</v>
      </c>
      <c r="I233" s="108">
        <f t="shared" si="83"/>
        <v>0</v>
      </c>
      <c r="J233" s="108">
        <f t="shared" si="83"/>
        <v>0</v>
      </c>
      <c r="K233" s="108">
        <f t="shared" si="83"/>
        <v>0</v>
      </c>
      <c r="L233" s="108">
        <f t="shared" si="83"/>
        <v>0</v>
      </c>
      <c r="M233" s="108">
        <f t="shared" si="83"/>
        <v>0</v>
      </c>
      <c r="N233" s="108">
        <f t="shared" si="83"/>
        <v>0</v>
      </c>
    </row>
  </sheetData>
  <pageMargins left="0.511811024" right="0.511811024" top="0.78740157499999996" bottom="0.78740157499999996" header="0.31496062000000002" footer="0.31496062000000002"/>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ilha7">
    <tabColor rgb="FF00C5C0"/>
  </sheetPr>
  <dimension ref="B1:O45"/>
  <sheetViews>
    <sheetView showGridLines="0" workbookViewId="0">
      <selection activeCell="H15" sqref="H15"/>
    </sheetView>
  </sheetViews>
  <sheetFormatPr defaultRowHeight="15" x14ac:dyDescent="0.25"/>
  <cols>
    <col min="1" max="1" width="2.7109375" customWidth="1"/>
    <col min="2" max="15" width="12.7109375" customWidth="1"/>
  </cols>
  <sheetData>
    <row r="1" spans="2:15" ht="15.75" thickBot="1" x14ac:dyDescent="0.3"/>
    <row r="2" spans="2:15" x14ac:dyDescent="0.25">
      <c r="B2" s="16" t="s">
        <v>29</v>
      </c>
      <c r="C2" s="17" t="s">
        <v>65</v>
      </c>
      <c r="D2" s="17" t="s">
        <v>66</v>
      </c>
      <c r="E2" s="17" t="s">
        <v>67</v>
      </c>
      <c r="F2" s="17" t="s">
        <v>68</v>
      </c>
      <c r="G2" s="17" t="s">
        <v>69</v>
      </c>
      <c r="H2" s="17" t="s">
        <v>70</v>
      </c>
      <c r="I2" s="17" t="s">
        <v>71</v>
      </c>
      <c r="J2" s="17" t="s">
        <v>72</v>
      </c>
      <c r="K2" s="17" t="s">
        <v>73</v>
      </c>
      <c r="L2" s="17" t="s">
        <v>74</v>
      </c>
      <c r="M2" s="17" t="s">
        <v>75</v>
      </c>
      <c r="N2" s="17" t="s">
        <v>76</v>
      </c>
      <c r="O2" s="17" t="s">
        <v>83</v>
      </c>
    </row>
    <row r="3" spans="2:15" x14ac:dyDescent="0.25">
      <c r="B3" s="30" t="s">
        <v>136</v>
      </c>
      <c r="C3" s="35">
        <f>'Banco 03'!C76+'Banco 03 (2)'!C76+'Banco 03 (3)'!C76+'Banco 03 (4)'!C76+'Banco 03 (5)'!C76</f>
        <v>100000</v>
      </c>
      <c r="D3" s="35">
        <f>'Banco 03'!D76+'Banco 03 (2)'!D76+'Banco 03 (3)'!D76+'Banco 03 (4)'!D76+'Banco 03 (5)'!D76</f>
        <v>100000</v>
      </c>
      <c r="E3" s="35">
        <f>'Banco 03'!E76+'Banco 03 (2)'!E76+'Banco 03 (3)'!E76+'Banco 03 (4)'!E76+'Banco 03 (5)'!E76</f>
        <v>100000</v>
      </c>
      <c r="F3" s="35">
        <f>'Banco 03'!F76+'Banco 03 (2)'!F76+'Banco 03 (3)'!F76+'Banco 03 (4)'!F76+'Banco 03 (5)'!F76</f>
        <v>100000</v>
      </c>
      <c r="G3" s="35">
        <f>'Banco 03'!G76+'Banco 03 (2)'!G76+'Banco 03 (3)'!G76+'Banco 03 (4)'!G76+'Banco 03 (5)'!G76</f>
        <v>100000</v>
      </c>
      <c r="H3" s="35">
        <f>'Banco 03'!H76+'Banco 03 (2)'!H76+'Banco 03 (3)'!H76+'Banco 03 (4)'!H76+'Banco 03 (5)'!H76</f>
        <v>100000</v>
      </c>
      <c r="I3" s="35">
        <f>'Banco 03'!I76+'Banco 03 (2)'!I76+'Banco 03 (3)'!I76+'Banco 03 (4)'!I76+'Banco 03 (5)'!I76</f>
        <v>100000</v>
      </c>
      <c r="J3" s="35">
        <f>'Banco 03'!J76+'Banco 03 (2)'!J76+'Banco 03 (3)'!J76+'Banco 03 (4)'!J76+'Banco 03 (5)'!J76</f>
        <v>100000</v>
      </c>
      <c r="K3" s="35">
        <f>'Banco 03'!K76+'Banco 03 (2)'!K76+'Banco 03 (3)'!K76+'Banco 03 (4)'!K76+'Banco 03 (5)'!K76</f>
        <v>100000</v>
      </c>
      <c r="L3" s="35">
        <f>'Banco 03'!L76+'Banco 03 (2)'!L76+'Banco 03 (3)'!L76+'Banco 03 (4)'!L76+'Banco 03 (5)'!L76</f>
        <v>100000</v>
      </c>
      <c r="M3" s="35">
        <f>'Banco 03'!M76+'Banco 03 (2)'!M76+'Banco 03 (3)'!M76+'Banco 03 (4)'!M76+'Banco 03 (5)'!M76</f>
        <v>100000</v>
      </c>
      <c r="N3" s="35">
        <f>'Banco 03'!N76+'Banco 03 (2)'!N76+'Banco 03 (3)'!N76+'Banco 03 (4)'!N76+'Banco 03 (5)'!N76</f>
        <v>100000</v>
      </c>
      <c r="O3" s="35">
        <f>SUM(C3:N3)</f>
        <v>1200000</v>
      </c>
    </row>
    <row r="4" spans="2:15" x14ac:dyDescent="0.25">
      <c r="B4" s="40" t="s">
        <v>137</v>
      </c>
      <c r="C4" s="144">
        <f>'Banco 03'!C77+'Banco 03 (2)'!C77+'Banco 03 (3)'!C77+'Banco 03 (4)'!C77+'Banco 03 (5)'!C77</f>
        <v>0.107</v>
      </c>
      <c r="D4" s="144">
        <f>'Banco 03'!D77+'Banco 03 (2)'!D77+'Banco 03 (3)'!D77+'Banco 03 (4)'!D77+'Banco 03 (5)'!D77</f>
        <v>0.107</v>
      </c>
      <c r="E4" s="144">
        <f>'Banco 03'!E77+'Banco 03 (2)'!E77+'Banco 03 (3)'!E77+'Banco 03 (4)'!E77+'Banco 03 (5)'!E77</f>
        <v>0.107</v>
      </c>
      <c r="F4" s="144">
        <f>'Banco 03'!F77+'Banco 03 (2)'!F77+'Banco 03 (3)'!F77+'Banco 03 (4)'!F77+'Banco 03 (5)'!F77</f>
        <v>0.107</v>
      </c>
      <c r="G4" s="144">
        <f>'Banco 03'!G77+'Banco 03 (2)'!G77+'Banco 03 (3)'!G77+'Banco 03 (4)'!G77+'Banco 03 (5)'!G77</f>
        <v>0.107</v>
      </c>
      <c r="H4" s="144">
        <f>'Banco 03'!H77+'Banco 03 (2)'!H77+'Banco 03 (3)'!H77+'Banco 03 (4)'!H77+'Banco 03 (5)'!H77</f>
        <v>0.107</v>
      </c>
      <c r="I4" s="144">
        <f>'Banco 03'!I77+'Banco 03 (2)'!I77+'Banco 03 (3)'!I77+'Banco 03 (4)'!I77+'Banco 03 (5)'!I77</f>
        <v>0.107</v>
      </c>
      <c r="J4" s="144">
        <f>'Banco 03'!J77+'Banco 03 (2)'!J77+'Banco 03 (3)'!J77+'Banco 03 (4)'!J77+'Banco 03 (5)'!J77</f>
        <v>0.107</v>
      </c>
      <c r="K4" s="144">
        <f>'Banco 03'!K77+'Banco 03 (2)'!K77+'Banco 03 (3)'!K77+'Banco 03 (4)'!K77+'Banco 03 (5)'!K77</f>
        <v>0.107</v>
      </c>
      <c r="L4" s="144">
        <f>'Banco 03'!L77+'Banco 03 (2)'!L77+'Banco 03 (3)'!L77+'Banco 03 (4)'!L77+'Banco 03 (5)'!L77</f>
        <v>0.107</v>
      </c>
      <c r="M4" s="144">
        <f>'Banco 03'!M77+'Banco 03 (2)'!M77+'Banco 03 (3)'!M77+'Banco 03 (4)'!M77+'Banco 03 (5)'!M77</f>
        <v>0.107</v>
      </c>
      <c r="N4" s="144">
        <f>'Banco 03'!N77+'Banco 03 (2)'!N77+'Banco 03 (3)'!N77+'Banco 03 (4)'!N77+'Banco 03 (5)'!N77</f>
        <v>0.107</v>
      </c>
      <c r="O4" s="235">
        <f t="shared" ref="O4:O6" si="0">SUM(C4:N4)</f>
        <v>1.284</v>
      </c>
    </row>
    <row r="5" spans="2:15" x14ac:dyDescent="0.25">
      <c r="B5" s="32" t="s">
        <v>138</v>
      </c>
      <c r="C5" s="35">
        <f>'Banco 03'!C78+'Banco 03 (2)'!C78+'Banco 03 (3)'!C78+'Banco 03 (4)'!C78+'Banco 03 (5)'!C78</f>
        <v>112500</v>
      </c>
      <c r="D5" s="35">
        <f>'Banco 03'!D78+'Banco 03 (2)'!D78+'Banco 03 (3)'!D78+'Banco 03 (4)'!D78+'Banco 03 (5)'!D78</f>
        <v>112500</v>
      </c>
      <c r="E5" s="35">
        <f>'Banco 03'!E78+'Banco 03 (2)'!E78+'Banco 03 (3)'!E78+'Banco 03 (4)'!E78+'Banco 03 (5)'!E78</f>
        <v>112500</v>
      </c>
      <c r="F5" s="35">
        <f>'Banco 03'!F78+'Banco 03 (2)'!F78+'Banco 03 (3)'!F78+'Banco 03 (4)'!F78+'Banco 03 (5)'!F78</f>
        <v>112500</v>
      </c>
      <c r="G5" s="35">
        <f>'Banco 03'!G78+'Banco 03 (2)'!G78+'Banco 03 (3)'!G78+'Banco 03 (4)'!G78+'Banco 03 (5)'!G78</f>
        <v>112500</v>
      </c>
      <c r="H5" s="35">
        <f>'Banco 03'!H78+'Banco 03 (2)'!H78+'Banco 03 (3)'!H78+'Banco 03 (4)'!H78+'Banco 03 (5)'!H78</f>
        <v>112500</v>
      </c>
      <c r="I5" s="35">
        <f>'Banco 03'!I78+'Banco 03 (2)'!I78+'Banco 03 (3)'!I78+'Banco 03 (4)'!I78+'Banco 03 (5)'!I78</f>
        <v>112500</v>
      </c>
      <c r="J5" s="35">
        <f>'Banco 03'!J78+'Banco 03 (2)'!J78+'Banco 03 (3)'!J78+'Banco 03 (4)'!J78+'Banco 03 (5)'!J78</f>
        <v>112500</v>
      </c>
      <c r="K5" s="35">
        <f>'Banco 03'!K78+'Banco 03 (2)'!K78+'Banco 03 (3)'!K78+'Banco 03 (4)'!K78+'Banco 03 (5)'!K78</f>
        <v>112500</v>
      </c>
      <c r="L5" s="35">
        <f>'Banco 03'!L78+'Banco 03 (2)'!L78+'Banco 03 (3)'!L78+'Banco 03 (4)'!L78+'Banco 03 (5)'!L78</f>
        <v>112500</v>
      </c>
      <c r="M5" s="35">
        <f>'Banco 03'!M78+'Banco 03 (2)'!M78+'Banco 03 (3)'!M78+'Banco 03 (4)'!M78+'Banco 03 (5)'!M78</f>
        <v>112500</v>
      </c>
      <c r="N5" s="35">
        <f>'Banco 03'!N78+'Banco 03 (2)'!N78+'Banco 03 (3)'!N78+'Banco 03 (4)'!N78+'Banco 03 (5)'!N78</f>
        <v>112500</v>
      </c>
      <c r="O5" s="35">
        <f t="shared" si="0"/>
        <v>1350000</v>
      </c>
    </row>
    <row r="6" spans="2:15" x14ac:dyDescent="0.25">
      <c r="B6" s="42" t="s">
        <v>139</v>
      </c>
      <c r="C6" s="148">
        <f>IF('Banco 03'!C79&lt;0,0,'Banco 03'!C79+IF('Banco 03 (2)'!C79&lt;0,0,'Banco 03 (2)'!C79+IF('Banco 03 (3)'!C79&lt;0,0,'Banco 03 (3)'!C79+IF('Banco 03 (4)'!C79&lt;0,0,'Banco 03 (4)'!C79+IF('Banco 03 (5)'!C79&lt;0,0,'Banco 03 (5)'!C79)))))</f>
        <v>8.8249999999999995E-2</v>
      </c>
      <c r="D6" s="148">
        <f>IF('Banco 03'!D79&lt;0,0,'Banco 03'!D79+IF('Banco 03 (2)'!D79&lt;0,0,'Banco 03 (2)'!D79+IF('Banco 03 (3)'!D79&lt;0,0,'Banco 03 (3)'!D79+IF('Banco 03 (4)'!D79&lt;0,0,'Banco 03 (4)'!D79+IF('Banco 03 (5)'!D79&lt;0,0,'Banco 03 (5)'!D79)))))</f>
        <v>8.8249999999999995E-2</v>
      </c>
      <c r="E6" s="148">
        <f>IF('Banco 03'!E79&lt;0,0,'Banco 03'!E79+IF('Banco 03 (2)'!E79&lt;0,0,'Banco 03 (2)'!E79+IF('Banco 03 (3)'!E79&lt;0,0,'Banco 03 (3)'!E79+IF('Banco 03 (4)'!E79&lt;0,0,'Banco 03 (4)'!E79+IF('Banco 03 (5)'!E79&lt;0,0,'Banco 03 (5)'!E79)))))</f>
        <v>8.8249999999999995E-2</v>
      </c>
      <c r="F6" s="148">
        <f>IF('Banco 03'!F79&lt;0,0,'Banco 03'!F79+IF('Banco 03 (2)'!F79&lt;0,0,'Banco 03 (2)'!F79+IF('Banco 03 (3)'!F79&lt;0,0,'Banco 03 (3)'!F79+IF('Banco 03 (4)'!F79&lt;0,0,'Banco 03 (4)'!F79+IF('Banco 03 (5)'!F79&lt;0,0,'Banco 03 (5)'!F79)))))</f>
        <v>8.8249999999999995E-2</v>
      </c>
      <c r="G6" s="148">
        <f>IF('Banco 03'!G79&lt;0,0,'Banco 03'!G79+IF('Banco 03 (2)'!G79&lt;0,0,'Banco 03 (2)'!G79+IF('Banco 03 (3)'!G79&lt;0,0,'Banco 03 (3)'!G79+IF('Banco 03 (4)'!G79&lt;0,0,'Banco 03 (4)'!G79+IF('Banco 03 (5)'!G79&lt;0,0,'Banco 03 (5)'!G79)))))</f>
        <v>8.8249999999999995E-2</v>
      </c>
      <c r="H6" s="148">
        <f>IF('Banco 03'!H79&lt;0,0,'Banco 03'!H79+IF('Banco 03 (2)'!H79&lt;0,0,'Banco 03 (2)'!H79+IF('Banco 03 (3)'!H79&lt;0,0,'Banco 03 (3)'!H79+IF('Banco 03 (4)'!H79&lt;0,0,'Banco 03 (4)'!H79+IF('Banco 03 (5)'!H79&lt;0,0,'Banco 03 (5)'!H79)))))</f>
        <v>8.8249999999999995E-2</v>
      </c>
      <c r="I6" s="148">
        <f>IF('Banco 03'!I79&lt;0,0,'Banco 03'!I79+IF('Banco 03 (2)'!I79&lt;0,0,'Banco 03 (2)'!I79+IF('Banco 03 (3)'!I79&lt;0,0,'Banco 03 (3)'!I79+IF('Banco 03 (4)'!I79&lt;0,0,'Banco 03 (4)'!I79+IF('Banco 03 (5)'!I79&lt;0,0,'Banco 03 (5)'!I79)))))</f>
        <v>8.8249999999999995E-2</v>
      </c>
      <c r="J6" s="148">
        <f>IF('Banco 03'!J79&lt;0,0,'Banco 03'!J79+IF('Banco 03 (2)'!J79&lt;0,0,'Banco 03 (2)'!J79+IF('Banco 03 (3)'!J79&lt;0,0,'Banco 03 (3)'!J79+IF('Banco 03 (4)'!J79&lt;0,0,'Banco 03 (4)'!J79+IF('Banco 03 (5)'!J79&lt;0,0,'Banco 03 (5)'!J79)))))</f>
        <v>8.8249999999999995E-2</v>
      </c>
      <c r="K6" s="148">
        <f>IF('Banco 03'!K79&lt;0,0,'Banco 03'!K79+IF('Banco 03 (2)'!K79&lt;0,0,'Banco 03 (2)'!K79+IF('Banco 03 (3)'!K79&lt;0,0,'Banco 03 (3)'!K79+IF('Banco 03 (4)'!K79&lt;0,0,'Banco 03 (4)'!K79+IF('Banco 03 (5)'!K79&lt;0,0,'Banco 03 (5)'!K79)))))</f>
        <v>8.8249999999999995E-2</v>
      </c>
      <c r="L6" s="148">
        <f>IF('Banco 03'!L79&lt;0,0,'Banco 03'!L79+IF('Banco 03 (2)'!L79&lt;0,0,'Banco 03 (2)'!L79+IF('Banco 03 (3)'!L79&lt;0,0,'Banco 03 (3)'!L79+IF('Banco 03 (4)'!L79&lt;0,0,'Banco 03 (4)'!L79+IF('Banco 03 (5)'!L79&lt;0,0,'Banco 03 (5)'!L79)))))</f>
        <v>8.8249999999999995E-2</v>
      </c>
      <c r="M6" s="148">
        <f>IF('Banco 03'!M79&lt;0,0,'Banco 03'!M79+IF('Banco 03 (2)'!M79&lt;0,0,'Banco 03 (2)'!M79+IF('Banco 03 (3)'!M79&lt;0,0,'Banco 03 (3)'!M79+IF('Banco 03 (4)'!M79&lt;0,0,'Banco 03 (4)'!M79+IF('Banco 03 (5)'!M79&lt;0,0,'Banco 03 (5)'!M79)))))</f>
        <v>8.8249999999999995E-2</v>
      </c>
      <c r="N6" s="148">
        <f>IF('Banco 03'!N79&lt;0,0,'Banco 03'!N79+IF('Banco 03 (2)'!N79&lt;0,0,'Banco 03 (2)'!N79+IF('Banco 03 (3)'!N79&lt;0,0,'Banco 03 (3)'!N79+IF('Banco 03 (4)'!N79&lt;0,0,'Banco 03 (4)'!N79+IF('Banco 03 (5)'!N79&lt;0,0,'Banco 03 (5)'!N79)))))</f>
        <v>8.8249999999999995E-2</v>
      </c>
      <c r="O6" s="235">
        <f t="shared" si="0"/>
        <v>1.0589999999999997</v>
      </c>
    </row>
    <row r="7" spans="2:15" x14ac:dyDescent="0.25">
      <c r="B7" s="151" t="s">
        <v>140</v>
      </c>
      <c r="C7" s="197">
        <f>'Banco 03'!C183+'Banco 03 (2)'!C183+'Banco 03 (3)'!C183+'Banco 03 (4)'!C183+'Banco 03 (5)'!C183</f>
        <v>8825</v>
      </c>
      <c r="D7" s="197">
        <f>'Banco 03'!D183+'Banco 03 (2)'!D183+'Banco 03 (3)'!D183+'Banco 03 (4)'!D183+'Banco 03 (5)'!D183</f>
        <v>8825</v>
      </c>
      <c r="E7" s="197">
        <f>'Banco 03'!E183+'Banco 03 (2)'!E183+'Banco 03 (3)'!E183+'Banco 03 (4)'!E183+'Banco 03 (5)'!E183</f>
        <v>8825</v>
      </c>
      <c r="F7" s="197">
        <f>'Banco 03'!F183+'Banco 03 (2)'!F183+'Banco 03 (3)'!F183+'Banco 03 (4)'!F183+'Banco 03 (5)'!F183</f>
        <v>8825</v>
      </c>
      <c r="G7" s="197">
        <f>'Banco 03'!G183+'Banco 03 (2)'!G183+'Banco 03 (3)'!G183+'Banco 03 (4)'!G183+'Banco 03 (5)'!G183</f>
        <v>8825</v>
      </c>
      <c r="H7" s="197">
        <f>'Banco 03'!H183+'Banco 03 (2)'!H183+'Banco 03 (3)'!H183+'Banco 03 (4)'!H183+'Banco 03 (5)'!H183</f>
        <v>8825</v>
      </c>
      <c r="I7" s="197">
        <f>'Banco 03'!I183+'Banco 03 (2)'!I183+'Banco 03 (3)'!I183+'Banco 03 (4)'!I183+'Banco 03 (5)'!I183</f>
        <v>8825</v>
      </c>
      <c r="J7" s="197">
        <f>'Banco 03'!J183+'Banco 03 (2)'!J183+'Banco 03 (3)'!J183+'Banco 03 (4)'!J183+'Banco 03 (5)'!J183</f>
        <v>8825</v>
      </c>
      <c r="K7" s="197">
        <f>'Banco 03'!K183+'Banco 03 (2)'!K183+'Banco 03 (3)'!K183+'Banco 03 (4)'!K183+'Banco 03 (5)'!K183</f>
        <v>8825</v>
      </c>
      <c r="L7" s="197">
        <f>'Banco 03'!L183+'Banco 03 (2)'!L183+'Banco 03 (3)'!L183+'Banco 03 (4)'!L183+'Banco 03 (5)'!L183</f>
        <v>8825</v>
      </c>
      <c r="M7" s="197">
        <f>'Banco 03'!M183+'Banco 03 (2)'!M183+'Banco 03 (3)'!M183+'Banco 03 (4)'!M183+'Banco 03 (5)'!M183</f>
        <v>8825</v>
      </c>
      <c r="N7" s="197">
        <f>'Banco 03'!N183+'Banco 03 (2)'!N183+'Banco 03 (3)'!N183+'Banco 03 (4)'!N183+'Banco 03 (5)'!N183</f>
        <v>8825</v>
      </c>
      <c r="O7" s="35">
        <f>SUM(C7:N7)</f>
        <v>105900</v>
      </c>
    </row>
    <row r="8" spans="2:15" ht="15.75" thickBot="1" x14ac:dyDescent="0.3">
      <c r="B8" s="18"/>
      <c r="C8" s="18"/>
      <c r="D8" s="18"/>
      <c r="E8" s="18"/>
      <c r="F8" s="18"/>
      <c r="G8" s="18"/>
      <c r="H8" s="18"/>
      <c r="I8" s="18"/>
      <c r="J8" s="18"/>
      <c r="K8" s="18"/>
      <c r="L8" s="18"/>
      <c r="M8" s="18"/>
      <c r="N8" s="18"/>
      <c r="O8" s="35">
        <f>SUM(C8:N8)</f>
        <v>0</v>
      </c>
    </row>
    <row r="9" spans="2:15" x14ac:dyDescent="0.25">
      <c r="B9" s="16" t="s">
        <v>29</v>
      </c>
      <c r="C9" s="17" t="s">
        <v>65</v>
      </c>
      <c r="D9" s="17" t="s">
        <v>66</v>
      </c>
      <c r="E9" s="17" t="s">
        <v>67</v>
      </c>
      <c r="F9" s="17" t="s">
        <v>68</v>
      </c>
      <c r="G9" s="17" t="s">
        <v>69</v>
      </c>
      <c r="H9" s="17" t="s">
        <v>70</v>
      </c>
      <c r="I9" s="17" t="s">
        <v>71</v>
      </c>
      <c r="J9" s="17" t="s">
        <v>72</v>
      </c>
      <c r="K9" s="17" t="s">
        <v>73</v>
      </c>
      <c r="L9" s="17" t="s">
        <v>74</v>
      </c>
      <c r="M9" s="17" t="s">
        <v>75</v>
      </c>
      <c r="N9" s="17" t="s">
        <v>76</v>
      </c>
      <c r="O9" s="17" t="s">
        <v>83</v>
      </c>
    </row>
    <row r="10" spans="2:15" x14ac:dyDescent="0.25">
      <c r="B10" s="30" t="s">
        <v>142</v>
      </c>
      <c r="C10" s="35">
        <f>'Banco 03'!C83+'Banco 03 (2)'!C83+'Banco 03 (3)'!C83+'Banco 03 (4)'!C83+'Banco 03 (5)'!C83</f>
        <v>0</v>
      </c>
      <c r="D10" s="35">
        <f>'Banco 03'!D83+'Banco 03 (2)'!D83+'Banco 03 (3)'!D83+'Banco 03 (4)'!D83+'Banco 03 (5)'!D83</f>
        <v>0</v>
      </c>
      <c r="E10" s="35">
        <f>'Banco 03'!E83+'Banco 03 (2)'!E83+'Banco 03 (3)'!E83+'Banco 03 (4)'!E83+'Banco 03 (5)'!E83</f>
        <v>0</v>
      </c>
      <c r="F10" s="35">
        <f>'Banco 03'!F83+'Banco 03 (2)'!F83+'Banco 03 (3)'!F83+'Banco 03 (4)'!F83+'Banco 03 (5)'!F83</f>
        <v>0</v>
      </c>
      <c r="G10" s="35">
        <f>'Banco 03'!G83+'Banco 03 (2)'!G83+'Banco 03 (3)'!G83+'Banco 03 (4)'!G83+'Banco 03 (5)'!G83</f>
        <v>0</v>
      </c>
      <c r="H10" s="35">
        <f>'Banco 03'!H83+'Banco 03 (2)'!H83+'Banco 03 (3)'!H83+'Banco 03 (4)'!H83+'Banco 03 (5)'!H83</f>
        <v>0</v>
      </c>
      <c r="I10" s="35">
        <f>'Banco 03'!I83+'Banco 03 (2)'!I83+'Banco 03 (3)'!I83+'Banco 03 (4)'!I83+'Banco 03 (5)'!I83</f>
        <v>0</v>
      </c>
      <c r="J10" s="35">
        <f>'Banco 03'!J83+'Banco 03 (2)'!J83+'Banco 03 (3)'!J83+'Banco 03 (4)'!J83+'Banco 03 (5)'!J83</f>
        <v>0</v>
      </c>
      <c r="K10" s="35">
        <f>'Banco 03'!K83+'Banco 03 (2)'!K83+'Banco 03 (3)'!K83+'Banco 03 (4)'!K83+'Banco 03 (5)'!K83</f>
        <v>0</v>
      </c>
      <c r="L10" s="35">
        <f>'Banco 03'!L83+'Banco 03 (2)'!L83+'Banco 03 (3)'!L83+'Banco 03 (4)'!L83+'Banco 03 (5)'!L83</f>
        <v>0</v>
      </c>
      <c r="M10" s="35">
        <f>'Banco 03'!M83+'Banco 03 (2)'!M83+'Banco 03 (3)'!M83+'Banco 03 (4)'!M83+'Banco 03 (5)'!M83</f>
        <v>0</v>
      </c>
      <c r="N10" s="35">
        <f>'Banco 03'!N83+'Banco 03 (2)'!N83+'Banco 03 (3)'!N83+'Banco 03 (4)'!N83+'Banco 03 (5)'!N83</f>
        <v>0</v>
      </c>
      <c r="O10" s="35">
        <f>SUM(C10:N10)</f>
        <v>0</v>
      </c>
    </row>
    <row r="11" spans="2:15" x14ac:dyDescent="0.25">
      <c r="B11" s="40" t="s">
        <v>137</v>
      </c>
      <c r="C11" s="144">
        <f>'Banco 03'!C84+'Banco 03 (2)'!C84+'Banco 03 (3)'!C84+'Banco 03 (4)'!C84+'Banco 03 (5)'!C84</f>
        <v>0</v>
      </c>
      <c r="D11" s="144">
        <f>'Banco 03'!D84+'Banco 03 (2)'!D84+'Banco 03 (3)'!D84+'Banco 03 (4)'!D84+'Banco 03 (5)'!D84</f>
        <v>0</v>
      </c>
      <c r="E11" s="144">
        <f>'Banco 03'!E84+'Banco 03 (2)'!E84+'Banco 03 (3)'!E84+'Banco 03 (4)'!E84+'Banco 03 (5)'!E84</f>
        <v>0</v>
      </c>
      <c r="F11" s="144">
        <f>'Banco 03'!F84+'Banco 03 (2)'!F84+'Banco 03 (3)'!F84+'Banco 03 (4)'!F84+'Banco 03 (5)'!F84</f>
        <v>0</v>
      </c>
      <c r="G11" s="144">
        <f>'Banco 03'!G84+'Banco 03 (2)'!G84+'Banco 03 (3)'!G84+'Banco 03 (4)'!G84+'Banco 03 (5)'!G84</f>
        <v>0</v>
      </c>
      <c r="H11" s="144">
        <f>'Banco 03'!H84+'Banco 03 (2)'!H84+'Banco 03 (3)'!H84+'Banco 03 (4)'!H84+'Banco 03 (5)'!H84</f>
        <v>0</v>
      </c>
      <c r="I11" s="144">
        <f>'Banco 03'!I84+'Banco 03 (2)'!I84+'Banco 03 (3)'!I84+'Banco 03 (4)'!I84+'Banco 03 (5)'!I84</f>
        <v>0</v>
      </c>
      <c r="J11" s="144">
        <f>'Banco 03'!J84+'Banco 03 (2)'!J84+'Banco 03 (3)'!J84+'Banco 03 (4)'!J84+'Banco 03 (5)'!J84</f>
        <v>0</v>
      </c>
      <c r="K11" s="144">
        <f>'Banco 03'!K84+'Banco 03 (2)'!K84+'Banco 03 (3)'!K84+'Banco 03 (4)'!K84+'Banco 03 (5)'!K84</f>
        <v>0</v>
      </c>
      <c r="L11" s="144">
        <f>'Banco 03'!L84+'Banco 03 (2)'!L84+'Banco 03 (3)'!L84+'Banco 03 (4)'!L84+'Banco 03 (5)'!L84</f>
        <v>0</v>
      </c>
      <c r="M11" s="144">
        <f>'Banco 03'!M84+'Banco 03 (2)'!M84+'Banco 03 (3)'!M84+'Banco 03 (4)'!M84+'Banco 03 (5)'!M84</f>
        <v>0</v>
      </c>
      <c r="N11" s="144">
        <f>'Banco 03'!N84+'Banco 03 (2)'!N84+'Banco 03 (3)'!N84+'Banco 03 (4)'!N84+'Banco 03 (5)'!N84</f>
        <v>0</v>
      </c>
      <c r="O11" s="235">
        <f t="shared" ref="O11:O13" si="1">SUM(C11:N11)</f>
        <v>0</v>
      </c>
    </row>
    <row r="12" spans="2:15" x14ac:dyDescent="0.25">
      <c r="B12" s="32" t="s">
        <v>138</v>
      </c>
      <c r="C12" s="35">
        <f>'Banco 03'!C85+'Banco 03 (2)'!C85+'Banco 03 (3)'!C85+'Banco 03 (4)'!C85+'Banco 03 (5)'!C85</f>
        <v>112500</v>
      </c>
      <c r="D12" s="35">
        <f>'Banco 03'!D85+'Banco 03 (2)'!D85+'Banco 03 (3)'!D85+'Banco 03 (4)'!D85+'Banco 03 (5)'!D85</f>
        <v>112500</v>
      </c>
      <c r="E12" s="35">
        <f>'Banco 03'!E85+'Banco 03 (2)'!E85+'Banco 03 (3)'!E85+'Banco 03 (4)'!E85+'Banco 03 (5)'!E85</f>
        <v>112500</v>
      </c>
      <c r="F12" s="35">
        <f>'Banco 03'!F85+'Banco 03 (2)'!F85+'Banco 03 (3)'!F85+'Banco 03 (4)'!F85+'Banco 03 (5)'!F85</f>
        <v>112500</v>
      </c>
      <c r="G12" s="35">
        <f>'Banco 03'!G85+'Banco 03 (2)'!G85+'Banco 03 (3)'!G85+'Banco 03 (4)'!G85+'Banco 03 (5)'!G85</f>
        <v>112500</v>
      </c>
      <c r="H12" s="35">
        <f>'Banco 03'!H85+'Banco 03 (2)'!H85+'Banco 03 (3)'!H85+'Banco 03 (4)'!H85+'Banco 03 (5)'!H85</f>
        <v>112500</v>
      </c>
      <c r="I12" s="35">
        <f>'Banco 03'!I85+'Banco 03 (2)'!I85+'Banco 03 (3)'!I85+'Banco 03 (4)'!I85+'Banco 03 (5)'!I85</f>
        <v>112500</v>
      </c>
      <c r="J12" s="35">
        <f>'Banco 03'!J85+'Banco 03 (2)'!J85+'Banco 03 (3)'!J85+'Banco 03 (4)'!J85+'Banco 03 (5)'!J85</f>
        <v>112500</v>
      </c>
      <c r="K12" s="35">
        <f>'Banco 03'!K85+'Banco 03 (2)'!K85+'Banco 03 (3)'!K85+'Banco 03 (4)'!K85+'Banco 03 (5)'!K85</f>
        <v>112500</v>
      </c>
      <c r="L12" s="35">
        <f>'Banco 03'!L85+'Banco 03 (2)'!L85+'Banco 03 (3)'!L85+'Banco 03 (4)'!L85+'Banco 03 (5)'!L85</f>
        <v>112500</v>
      </c>
      <c r="M12" s="35">
        <f>'Banco 03'!M85+'Banco 03 (2)'!M85+'Banco 03 (3)'!M85+'Banco 03 (4)'!M85+'Banco 03 (5)'!M85</f>
        <v>112500</v>
      </c>
      <c r="N12" s="35">
        <f>'Banco 03'!N85+'Banco 03 (2)'!N85+'Banco 03 (3)'!N85+'Banco 03 (4)'!N85+'Banco 03 (5)'!N85</f>
        <v>112500</v>
      </c>
      <c r="O12" s="35">
        <f t="shared" si="1"/>
        <v>1350000</v>
      </c>
    </row>
    <row r="13" spans="2:15" x14ac:dyDescent="0.25">
      <c r="B13" s="33" t="s">
        <v>139</v>
      </c>
      <c r="C13" s="148">
        <f>IF('Banco 03'!C86&lt;0,0,'Banco 03'!C86+IF('Banco 03 (2)'!C86&lt;0,0,'Banco 03 (2)'!C86+IF('Banco 03 (3)'!C86&lt;0,0,'Banco 03 (3)'!C86+IF('Banco 03 (4)'!C86&lt;0,0,'Banco 03 (4)'!C86+IF('Banco 03 (5)'!C86&lt;0,0,'Banco 03 (5)'!C86)))))</f>
        <v>0</v>
      </c>
      <c r="D13" s="148">
        <f>IF('Banco 03'!D86&lt;0,0,'Banco 03'!D86+IF('Banco 03 (2)'!D86&lt;0,0,'Banco 03 (2)'!D86+IF('Banco 03 (3)'!D86&lt;0,0,'Banco 03 (3)'!D86+IF('Banco 03 (4)'!D86&lt;0,0,'Banco 03 (4)'!D86+IF('Banco 03 (5)'!D86&lt;0,0,'Banco 03 (5)'!D86)))))</f>
        <v>0</v>
      </c>
      <c r="E13" s="148">
        <f>IF('Banco 03'!E86&lt;0,0,'Banco 03'!E86+IF('Banco 03 (2)'!E86&lt;0,0,'Banco 03 (2)'!E86+IF('Banco 03 (3)'!E86&lt;0,0,'Banco 03 (3)'!E86+IF('Banco 03 (4)'!E86&lt;0,0,'Banco 03 (4)'!E86+IF('Banco 03 (5)'!E86&lt;0,0,'Banco 03 (5)'!E86)))))</f>
        <v>0</v>
      </c>
      <c r="F13" s="148">
        <f>IF('Banco 03'!F86&lt;0,0,'Banco 03'!F86+IF('Banco 03 (2)'!F86&lt;0,0,'Banco 03 (2)'!F86+IF('Banco 03 (3)'!F86&lt;0,0,'Banco 03 (3)'!F86+IF('Banco 03 (4)'!F86&lt;0,0,'Banco 03 (4)'!F86+IF('Banco 03 (5)'!F86&lt;0,0,'Banco 03 (5)'!F86)))))</f>
        <v>0</v>
      </c>
      <c r="G13" s="148">
        <f>IF('Banco 03'!G86&lt;0,0,'Banco 03'!G86+IF('Banco 03 (2)'!G86&lt;0,0,'Banco 03 (2)'!G86+IF('Banco 03 (3)'!G86&lt;0,0,'Banco 03 (3)'!G86+IF('Banco 03 (4)'!G86&lt;0,0,'Banco 03 (4)'!G86+IF('Banco 03 (5)'!G86&lt;0,0,'Banco 03 (5)'!G86)))))</f>
        <v>0</v>
      </c>
      <c r="H13" s="148">
        <f>IF('Banco 03'!H86&lt;0,0,'Banco 03'!H86+IF('Banco 03 (2)'!H86&lt;0,0,'Banco 03 (2)'!H86+IF('Banco 03 (3)'!H86&lt;0,0,'Banco 03 (3)'!H86+IF('Banco 03 (4)'!H86&lt;0,0,'Banco 03 (4)'!H86+IF('Banco 03 (5)'!H86&lt;0,0,'Banco 03 (5)'!H86)))))</f>
        <v>0</v>
      </c>
      <c r="I13" s="148">
        <f>IF('Banco 03'!I86&lt;0,0,'Banco 03'!I86+IF('Banco 03 (2)'!I86&lt;0,0,'Banco 03 (2)'!I86+IF('Banco 03 (3)'!I86&lt;0,0,'Banco 03 (3)'!I86+IF('Banco 03 (4)'!I86&lt;0,0,'Banco 03 (4)'!I86+IF('Banco 03 (5)'!I86&lt;0,0,'Banco 03 (5)'!I86)))))</f>
        <v>0</v>
      </c>
      <c r="J13" s="148">
        <f>IF('Banco 03'!J86&lt;0,0,'Banco 03'!J86+IF('Banco 03 (2)'!J86&lt;0,0,'Banco 03 (2)'!J86+IF('Banco 03 (3)'!J86&lt;0,0,'Banco 03 (3)'!J86+IF('Banco 03 (4)'!J86&lt;0,0,'Banco 03 (4)'!J86+IF('Banco 03 (5)'!J86&lt;0,0,'Banco 03 (5)'!J86)))))</f>
        <v>0</v>
      </c>
      <c r="K13" s="148">
        <f>IF('Banco 03'!K86&lt;0,0,'Banco 03'!K86+IF('Banco 03 (2)'!K86&lt;0,0,'Banco 03 (2)'!K86+IF('Banco 03 (3)'!K86&lt;0,0,'Banco 03 (3)'!K86+IF('Banco 03 (4)'!K86&lt;0,0,'Banco 03 (4)'!K86+IF('Banco 03 (5)'!K86&lt;0,0,'Banco 03 (5)'!K86)))))</f>
        <v>0</v>
      </c>
      <c r="L13" s="148">
        <f>IF('Banco 03'!L86&lt;0,0,'Banco 03'!L86+IF('Banco 03 (2)'!L86&lt;0,0,'Banco 03 (2)'!L86+IF('Banco 03 (3)'!L86&lt;0,0,'Banco 03 (3)'!L86+IF('Banco 03 (4)'!L86&lt;0,0,'Banco 03 (4)'!L86+IF('Banco 03 (5)'!L86&lt;0,0,'Banco 03 (5)'!L86)))))</f>
        <v>0</v>
      </c>
      <c r="M13" s="148">
        <f>IF('Banco 03'!M86&lt;0,0,'Banco 03'!M86+IF('Banco 03 (2)'!M86&lt;0,0,'Banco 03 (2)'!M86+IF('Banco 03 (3)'!M86&lt;0,0,'Banco 03 (3)'!M86+IF('Banco 03 (4)'!M86&lt;0,0,'Banco 03 (4)'!M86+IF('Banco 03 (5)'!M86&lt;0,0,'Banco 03 (5)'!M86)))))</f>
        <v>0</v>
      </c>
      <c r="N13" s="148">
        <f>IF('Banco 03'!N86&lt;0,0,'Banco 03'!N86+IF('Banco 03 (2)'!N86&lt;0,0,'Banco 03 (2)'!N86+IF('Banco 03 (3)'!N86&lt;0,0,'Banco 03 (3)'!N86+IF('Banco 03 (4)'!N86&lt;0,0,'Banco 03 (4)'!N86+IF('Banco 03 (5)'!N86&lt;0,0,'Banco 03 (5)'!N86)))))</f>
        <v>0</v>
      </c>
      <c r="O13" s="235">
        <f t="shared" si="1"/>
        <v>0</v>
      </c>
    </row>
    <row r="14" spans="2:15" x14ac:dyDescent="0.25">
      <c r="B14" s="152" t="s">
        <v>140</v>
      </c>
      <c r="C14" s="197">
        <f>'Banco 03'!C193+'Banco 03 (2)'!C193+'Banco 03 (3)'!C193+'Banco 03 (4)'!C193+'Banco 03 (5)'!C193</f>
        <v>0</v>
      </c>
      <c r="D14" s="197">
        <f>'Banco 03'!D193+'Banco 03 (2)'!D193+'Banco 03 (3)'!D193+'Banco 03 (4)'!D193+'Banco 03 (5)'!D193</f>
        <v>0</v>
      </c>
      <c r="E14" s="197">
        <f>'Banco 03'!E193+'Banco 03 (2)'!E193+'Banco 03 (3)'!E193+'Banco 03 (4)'!E193+'Banco 03 (5)'!E193</f>
        <v>0</v>
      </c>
      <c r="F14" s="197">
        <f>'Banco 03'!F193+'Banco 03 (2)'!F193+'Banco 03 (3)'!F193+'Banco 03 (4)'!F193+'Banco 03 (5)'!F193</f>
        <v>0</v>
      </c>
      <c r="G14" s="197">
        <f>'Banco 03'!G193+'Banco 03 (2)'!G193+'Banco 03 (3)'!G193+'Banco 03 (4)'!G193+'Banco 03 (5)'!G193</f>
        <v>0</v>
      </c>
      <c r="H14" s="197">
        <f>'Banco 03'!H193+'Banco 03 (2)'!H193+'Banco 03 (3)'!H193+'Banco 03 (4)'!H193+'Banco 03 (5)'!H193</f>
        <v>0</v>
      </c>
      <c r="I14" s="197">
        <f>'Banco 03'!I193+'Banco 03 (2)'!I193+'Banco 03 (3)'!I193+'Banco 03 (4)'!I193+'Banco 03 (5)'!I193</f>
        <v>0</v>
      </c>
      <c r="J14" s="197">
        <f>'Banco 03'!J193+'Banco 03 (2)'!J193+'Banco 03 (3)'!J193+'Banco 03 (4)'!J193+'Banco 03 (5)'!J193</f>
        <v>0</v>
      </c>
      <c r="K14" s="197">
        <f>'Banco 03'!K193+'Banco 03 (2)'!K193+'Banco 03 (3)'!K193+'Banco 03 (4)'!K193+'Banco 03 (5)'!K193</f>
        <v>0</v>
      </c>
      <c r="L14" s="197">
        <f>'Banco 03'!L193+'Banco 03 (2)'!L193+'Banco 03 (3)'!L193+'Banco 03 (4)'!L193+'Banco 03 (5)'!L193</f>
        <v>0</v>
      </c>
      <c r="M14" s="197">
        <f>'Banco 03'!M193+'Banco 03 (2)'!M193+'Banco 03 (3)'!M193+'Banco 03 (4)'!M193+'Banco 03 (5)'!M193</f>
        <v>0</v>
      </c>
      <c r="N14" s="197">
        <f>'Banco 03'!N193+'Banco 03 (2)'!N193+'Banco 03 (3)'!N193+'Banco 03 (4)'!N193+'Banco 03 (5)'!N193</f>
        <v>0</v>
      </c>
      <c r="O14" s="35">
        <f>SUM(C14:N14)</f>
        <v>0</v>
      </c>
    </row>
    <row r="15" spans="2:15" ht="15.75" thickBot="1" x14ac:dyDescent="0.3">
      <c r="B15" s="18"/>
      <c r="C15" s="18"/>
      <c r="D15" s="18"/>
      <c r="E15" s="18"/>
      <c r="F15" s="18"/>
      <c r="G15" s="18"/>
      <c r="H15" s="18"/>
      <c r="I15" s="18"/>
      <c r="J15" s="18"/>
      <c r="K15" s="18"/>
      <c r="L15" s="18"/>
      <c r="M15" s="18"/>
      <c r="N15" s="18"/>
      <c r="O15" s="19"/>
    </row>
    <row r="16" spans="2:15" x14ac:dyDescent="0.25">
      <c r="B16" s="16" t="s">
        <v>29</v>
      </c>
      <c r="C16" s="17" t="s">
        <v>65</v>
      </c>
      <c r="D16" s="17" t="s">
        <v>66</v>
      </c>
      <c r="E16" s="17" t="s">
        <v>67</v>
      </c>
      <c r="F16" s="17" t="s">
        <v>68</v>
      </c>
      <c r="G16" s="17" t="s">
        <v>69</v>
      </c>
      <c r="H16" s="17" t="s">
        <v>70</v>
      </c>
      <c r="I16" s="17" t="s">
        <v>71</v>
      </c>
      <c r="J16" s="17" t="s">
        <v>72</v>
      </c>
      <c r="K16" s="17" t="s">
        <v>73</v>
      </c>
      <c r="L16" s="17" t="s">
        <v>74</v>
      </c>
      <c r="M16" s="17" t="s">
        <v>75</v>
      </c>
      <c r="N16" s="17" t="s">
        <v>76</v>
      </c>
      <c r="O16" s="17" t="s">
        <v>83</v>
      </c>
    </row>
    <row r="17" spans="2:15" x14ac:dyDescent="0.25">
      <c r="B17" s="30" t="s">
        <v>61</v>
      </c>
      <c r="C17" s="35">
        <f>'Banco 03'!C90+'Banco 03 (2)'!C90+'Banco 03 (3)'!C90+'Banco 03 (4)'!C90+'Banco 03 (5)'!C90</f>
        <v>0</v>
      </c>
      <c r="D17" s="35">
        <f>'Banco 03'!D90+'Banco 03 (2)'!D90+'Banco 03 (3)'!D90+'Banco 03 (4)'!D90+'Banco 03 (5)'!D90</f>
        <v>0</v>
      </c>
      <c r="E17" s="35">
        <f>'Banco 03'!E90+'Banco 03 (2)'!E90+'Banco 03 (3)'!E90+'Banco 03 (4)'!E90+'Banco 03 (5)'!E90</f>
        <v>0</v>
      </c>
      <c r="F17" s="35">
        <f>'Banco 03'!F90+'Banco 03 (2)'!F90+'Banco 03 (3)'!F90+'Banco 03 (4)'!F90+'Banco 03 (5)'!F90</f>
        <v>0</v>
      </c>
      <c r="G17" s="35">
        <f>'Banco 03'!G90+'Banco 03 (2)'!G90+'Banco 03 (3)'!G90+'Banco 03 (4)'!G90+'Banco 03 (5)'!G90</f>
        <v>0</v>
      </c>
      <c r="H17" s="35">
        <f>'Banco 03'!H90+'Banco 03 (2)'!H90+'Banco 03 (3)'!H90+'Banco 03 (4)'!H90+'Banco 03 (5)'!H90</f>
        <v>0</v>
      </c>
      <c r="I17" s="35">
        <f>'Banco 03'!I90+'Banco 03 (2)'!I90+'Banco 03 (3)'!I90+'Banco 03 (4)'!I90+'Banco 03 (5)'!I90</f>
        <v>0</v>
      </c>
      <c r="J17" s="35">
        <f>'Banco 03'!J90+'Banco 03 (2)'!J90+'Banco 03 (3)'!J90+'Banco 03 (4)'!J90+'Banco 03 (5)'!J90</f>
        <v>0</v>
      </c>
      <c r="K17" s="35">
        <f>'Banco 03'!K90+'Banco 03 (2)'!K90+'Banco 03 (3)'!K90+'Banco 03 (4)'!K90+'Banco 03 (5)'!K90</f>
        <v>0</v>
      </c>
      <c r="L17" s="35">
        <f>'Banco 03'!L90+'Banco 03 (2)'!L90+'Banco 03 (3)'!L90+'Banco 03 (4)'!L90+'Banco 03 (5)'!L90</f>
        <v>0</v>
      </c>
      <c r="M17" s="35">
        <f>'Banco 03'!M90+'Banco 03 (2)'!M90+'Banco 03 (3)'!M90+'Banco 03 (4)'!M90+'Banco 03 (5)'!M90</f>
        <v>0</v>
      </c>
      <c r="N17" s="35">
        <f>'Banco 03'!N90+'Banco 03 (2)'!N90+'Banco 03 (3)'!N90+'Banco 03 (4)'!N90+'Banco 03 (5)'!N90</f>
        <v>0</v>
      </c>
      <c r="O17" s="35">
        <f>SUM(C17:N17)</f>
        <v>0</v>
      </c>
    </row>
    <row r="18" spans="2:15" x14ac:dyDescent="0.25">
      <c r="B18" s="40" t="s">
        <v>137</v>
      </c>
      <c r="C18" s="144">
        <f>'Banco 03'!C91+'Banco 03 (2)'!C91+'Banco 03 (3)'!C91+'Banco 03 (4)'!C91+'Banco 03 (5)'!C91</f>
        <v>0</v>
      </c>
      <c r="D18" s="144">
        <f>'Banco 03'!D91+'Banco 03 (2)'!D91+'Banco 03 (3)'!D91+'Banco 03 (4)'!D91+'Banco 03 (5)'!D91</f>
        <v>0</v>
      </c>
      <c r="E18" s="144">
        <f>'Banco 03'!E91+'Banco 03 (2)'!E91+'Banco 03 (3)'!E91+'Banco 03 (4)'!E91+'Banco 03 (5)'!E91</f>
        <v>0</v>
      </c>
      <c r="F18" s="144">
        <f>'Banco 03'!F91+'Banco 03 (2)'!F91+'Banco 03 (3)'!F91+'Banco 03 (4)'!F91+'Banco 03 (5)'!F91</f>
        <v>0</v>
      </c>
      <c r="G18" s="144">
        <f>'Banco 03'!G91+'Banco 03 (2)'!G91+'Banco 03 (3)'!G91+'Banco 03 (4)'!G91+'Banco 03 (5)'!G91</f>
        <v>0</v>
      </c>
      <c r="H18" s="144">
        <f>'Banco 03'!H91+'Banco 03 (2)'!H91+'Banco 03 (3)'!H91+'Banco 03 (4)'!H91+'Banco 03 (5)'!H91</f>
        <v>0</v>
      </c>
      <c r="I18" s="144">
        <f>'Banco 03'!I91+'Banco 03 (2)'!I91+'Banco 03 (3)'!I91+'Banco 03 (4)'!I91+'Banco 03 (5)'!I91</f>
        <v>0</v>
      </c>
      <c r="J18" s="144">
        <f>'Banco 03'!J91+'Banco 03 (2)'!J91+'Banco 03 (3)'!J91+'Banco 03 (4)'!J91+'Banco 03 (5)'!J91</f>
        <v>0</v>
      </c>
      <c r="K18" s="144">
        <f>'Banco 03'!K91+'Banco 03 (2)'!K91+'Banco 03 (3)'!K91+'Banco 03 (4)'!K91+'Banco 03 (5)'!K91</f>
        <v>0</v>
      </c>
      <c r="L18" s="144">
        <f>'Banco 03'!L91+'Banco 03 (2)'!L91+'Banco 03 (3)'!L91+'Banco 03 (4)'!L91+'Banco 03 (5)'!L91</f>
        <v>0</v>
      </c>
      <c r="M18" s="144">
        <f>'Banco 03'!M91+'Banco 03 (2)'!M91+'Banco 03 (3)'!M91+'Banco 03 (4)'!M91+'Banco 03 (5)'!M91</f>
        <v>0</v>
      </c>
      <c r="N18" s="144">
        <f>'Banco 03'!N91+'Banco 03 (2)'!N91+'Banco 03 (3)'!N91+'Banco 03 (4)'!N91+'Banco 03 (5)'!N91</f>
        <v>0</v>
      </c>
      <c r="O18" s="235">
        <f t="shared" ref="O18:O20" si="2">SUM(C18:N18)</f>
        <v>0</v>
      </c>
    </row>
    <row r="19" spans="2:15" x14ac:dyDescent="0.25">
      <c r="B19" s="32" t="s">
        <v>138</v>
      </c>
      <c r="C19" s="35">
        <f>'Banco 03'!C92+'Banco 03 (2)'!C92+'Banco 03 (3)'!C92+'Banco 03 (4)'!C92+'Banco 03 (5)'!C92</f>
        <v>178200</v>
      </c>
      <c r="D19" s="35">
        <f>'Banco 03'!D92+'Banco 03 (2)'!D92+'Banco 03 (3)'!D92+'Banco 03 (4)'!D92+'Banco 03 (5)'!D92</f>
        <v>178200</v>
      </c>
      <c r="E19" s="35">
        <f>'Banco 03'!E92+'Banco 03 (2)'!E92+'Banco 03 (3)'!E92+'Banco 03 (4)'!E92+'Banco 03 (5)'!E92</f>
        <v>178200</v>
      </c>
      <c r="F19" s="35">
        <f>'Banco 03'!F92+'Banco 03 (2)'!F92+'Banco 03 (3)'!F92+'Banco 03 (4)'!F92+'Banco 03 (5)'!F92</f>
        <v>178200</v>
      </c>
      <c r="G19" s="35">
        <f>'Banco 03'!G92+'Banco 03 (2)'!G92+'Banco 03 (3)'!G92+'Banco 03 (4)'!G92+'Banco 03 (5)'!G92</f>
        <v>178200</v>
      </c>
      <c r="H19" s="35">
        <f>'Banco 03'!H92+'Banco 03 (2)'!H92+'Banco 03 (3)'!H92+'Banco 03 (4)'!H92+'Banco 03 (5)'!H92</f>
        <v>178200</v>
      </c>
      <c r="I19" s="35">
        <f>'Banco 03'!I92+'Banco 03 (2)'!I92+'Banco 03 (3)'!I92+'Banco 03 (4)'!I92+'Banco 03 (5)'!I92</f>
        <v>178200</v>
      </c>
      <c r="J19" s="35">
        <f>'Banco 03'!J92+'Banco 03 (2)'!J92+'Banco 03 (3)'!J92+'Banco 03 (4)'!J92+'Banco 03 (5)'!J92</f>
        <v>178200</v>
      </c>
      <c r="K19" s="35">
        <f>'Banco 03'!K92+'Banco 03 (2)'!K92+'Banco 03 (3)'!K92+'Banco 03 (4)'!K92+'Banco 03 (5)'!K92</f>
        <v>178200</v>
      </c>
      <c r="L19" s="35">
        <f>'Banco 03'!L92+'Banco 03 (2)'!L92+'Banco 03 (3)'!L92+'Banco 03 (4)'!L92+'Banco 03 (5)'!L92</f>
        <v>178200</v>
      </c>
      <c r="M19" s="35">
        <f>'Banco 03'!M92+'Banco 03 (2)'!M92+'Banco 03 (3)'!M92+'Banco 03 (4)'!M92+'Banco 03 (5)'!M92</f>
        <v>178200</v>
      </c>
      <c r="N19" s="35">
        <f>'Banco 03'!N92+'Banco 03 (2)'!N92+'Banco 03 (3)'!N92+'Banco 03 (4)'!N92+'Banco 03 (5)'!N92</f>
        <v>178200</v>
      </c>
      <c r="O19" s="35">
        <f t="shared" si="2"/>
        <v>2138400</v>
      </c>
    </row>
    <row r="20" spans="2:15" x14ac:dyDescent="0.25">
      <c r="B20" s="33" t="s">
        <v>139</v>
      </c>
      <c r="C20" s="148">
        <f>IF('Banco 03'!C93&lt;0,0,'Banco 03'!C93+IF('Banco 03 (2)'!C93&lt;0,0,'Banco 03 (2)'!C93+IF('Banco 03 (3)'!C93&lt;0,0,'Banco 03 (3)'!C93+IF('Banco 03 (4)'!C93&lt;0,0,'Banco 03 (4)'!C93+IF('Banco 03 (5)'!C93&lt;0,0,'Banco 03 (5)'!C93)))))</f>
        <v>0</v>
      </c>
      <c r="D20" s="148">
        <f>IF('Banco 03'!D93&lt;0,0,'Banco 03'!D93+IF('Banco 03 (2)'!D93&lt;0,0,'Banco 03 (2)'!D93+IF('Banco 03 (3)'!D93&lt;0,0,'Banco 03 (3)'!D93+IF('Banco 03 (4)'!D93&lt;0,0,'Banco 03 (4)'!D93+IF('Banco 03 (5)'!D93&lt;0,0,'Banco 03 (5)'!D93)))))</f>
        <v>0</v>
      </c>
      <c r="E20" s="148">
        <f>IF('Banco 03'!E93&lt;0,0,'Banco 03'!E93+IF('Banco 03 (2)'!E93&lt;0,0,'Banco 03 (2)'!E93+IF('Banco 03 (3)'!E93&lt;0,0,'Banco 03 (3)'!E93+IF('Banco 03 (4)'!E93&lt;0,0,'Banco 03 (4)'!E93+IF('Banco 03 (5)'!E93&lt;0,0,'Banco 03 (5)'!E93)))))</f>
        <v>0</v>
      </c>
      <c r="F20" s="148">
        <f>IF('Banco 03'!F93&lt;0,0,'Banco 03'!F93+IF('Banco 03 (2)'!F93&lt;0,0,'Banco 03 (2)'!F93+IF('Banco 03 (3)'!F93&lt;0,0,'Banco 03 (3)'!F93+IF('Banco 03 (4)'!F93&lt;0,0,'Banco 03 (4)'!F93+IF('Banco 03 (5)'!F93&lt;0,0,'Banco 03 (5)'!F93)))))</f>
        <v>0</v>
      </c>
      <c r="G20" s="148">
        <f>IF('Banco 03'!G93&lt;0,0,'Banco 03'!G93+IF('Banco 03 (2)'!G93&lt;0,0,'Banco 03 (2)'!G93+IF('Banco 03 (3)'!G93&lt;0,0,'Banco 03 (3)'!G93+IF('Banco 03 (4)'!G93&lt;0,0,'Banco 03 (4)'!G93+IF('Banco 03 (5)'!G93&lt;0,0,'Banco 03 (5)'!G93)))))</f>
        <v>0</v>
      </c>
      <c r="H20" s="148">
        <f>IF('Banco 03'!H93&lt;0,0,'Banco 03'!H93+IF('Banco 03 (2)'!H93&lt;0,0,'Banco 03 (2)'!H93+IF('Banco 03 (3)'!H93&lt;0,0,'Banco 03 (3)'!H93+IF('Banco 03 (4)'!H93&lt;0,0,'Banco 03 (4)'!H93+IF('Banco 03 (5)'!H93&lt;0,0,'Banco 03 (5)'!H93)))))</f>
        <v>0</v>
      </c>
      <c r="I20" s="148">
        <f>IF('Banco 03'!I93&lt;0,0,'Banco 03'!I93+IF('Banco 03 (2)'!I93&lt;0,0,'Banco 03 (2)'!I93+IF('Banco 03 (3)'!I93&lt;0,0,'Banco 03 (3)'!I93+IF('Banco 03 (4)'!I93&lt;0,0,'Banco 03 (4)'!I93+IF('Banco 03 (5)'!I93&lt;0,0,'Banco 03 (5)'!I93)))))</f>
        <v>0</v>
      </c>
      <c r="J20" s="148">
        <f>IF('Banco 03'!J93&lt;0,0,'Banco 03'!J93+IF('Banco 03 (2)'!J93&lt;0,0,'Banco 03 (2)'!J93+IF('Banco 03 (3)'!J93&lt;0,0,'Banco 03 (3)'!J93+IF('Banco 03 (4)'!J93&lt;0,0,'Banco 03 (4)'!J93+IF('Banco 03 (5)'!J93&lt;0,0,'Banco 03 (5)'!J93)))))</f>
        <v>0</v>
      </c>
      <c r="K20" s="148">
        <f>IF('Banco 03'!K93&lt;0,0,'Banco 03'!K93+IF('Banco 03 (2)'!K93&lt;0,0,'Banco 03 (2)'!K93+IF('Banco 03 (3)'!K93&lt;0,0,'Banco 03 (3)'!K93+IF('Banco 03 (4)'!K93&lt;0,0,'Banco 03 (4)'!K93+IF('Banco 03 (5)'!K93&lt;0,0,'Banco 03 (5)'!K93)))))</f>
        <v>0</v>
      </c>
      <c r="L20" s="148">
        <f>IF('Banco 03'!L93&lt;0,0,'Banco 03'!L93+IF('Banco 03 (2)'!L93&lt;0,0,'Banco 03 (2)'!L93+IF('Banco 03 (3)'!L93&lt;0,0,'Banco 03 (3)'!L93+IF('Banco 03 (4)'!L93&lt;0,0,'Banco 03 (4)'!L93+IF('Banco 03 (5)'!L93&lt;0,0,'Banco 03 (5)'!L93)))))</f>
        <v>0</v>
      </c>
      <c r="M20" s="148">
        <f>IF('Banco 03'!M93&lt;0,0,'Banco 03'!M93+IF('Banco 03 (2)'!M93&lt;0,0,'Banco 03 (2)'!M93+IF('Banco 03 (3)'!M93&lt;0,0,'Banco 03 (3)'!M93+IF('Banco 03 (4)'!M93&lt;0,0,'Banco 03 (4)'!M93+IF('Banco 03 (5)'!M93&lt;0,0,'Banco 03 (5)'!M93)))))</f>
        <v>0</v>
      </c>
      <c r="N20" s="148">
        <f>IF('Banco 03'!N93&lt;0,0,'Banco 03'!N93+IF('Banco 03 (2)'!N93&lt;0,0,'Banco 03 (2)'!N93+IF('Banco 03 (3)'!N93&lt;0,0,'Banco 03 (3)'!N93+IF('Banco 03 (4)'!N93&lt;0,0,'Banco 03 (4)'!N93+IF('Banco 03 (5)'!N93&lt;0,0,'Banco 03 (5)'!N93)))))</f>
        <v>0</v>
      </c>
      <c r="O20" s="235">
        <f t="shared" si="2"/>
        <v>0</v>
      </c>
    </row>
    <row r="21" spans="2:15" x14ac:dyDescent="0.25">
      <c r="B21" s="152" t="s">
        <v>140</v>
      </c>
      <c r="C21" s="197">
        <f>'Banco 03'!C202+'Banco 03 (2)'!C202+'Banco 03 (3)'!C202+'Banco 03 (4)'!C202+'Banco 03 (5)'!C202</f>
        <v>0</v>
      </c>
      <c r="D21" s="197">
        <f>'Banco 03'!D202+'Banco 03 (2)'!D202+'Banco 03 (3)'!D202+'Banco 03 (4)'!D202+'Banco 03 (5)'!D202</f>
        <v>0</v>
      </c>
      <c r="E21" s="197">
        <f>'Banco 03'!E202+'Banco 03 (2)'!E202+'Banco 03 (3)'!E202+'Banco 03 (4)'!E202+'Banco 03 (5)'!E202</f>
        <v>0</v>
      </c>
      <c r="F21" s="197">
        <f>'Banco 03'!F202+'Banco 03 (2)'!F202+'Banco 03 (3)'!F202+'Banco 03 (4)'!F202+'Banco 03 (5)'!F202</f>
        <v>0</v>
      </c>
      <c r="G21" s="197">
        <f>'Banco 03'!G202+'Banco 03 (2)'!G202+'Banco 03 (3)'!G202+'Banco 03 (4)'!G202+'Banco 03 (5)'!G202</f>
        <v>0</v>
      </c>
      <c r="H21" s="197">
        <f>'Banco 03'!H202+'Banco 03 (2)'!H202+'Banco 03 (3)'!H202+'Banco 03 (4)'!H202+'Banco 03 (5)'!H202</f>
        <v>0</v>
      </c>
      <c r="I21" s="197">
        <f>'Banco 03'!I202+'Banco 03 (2)'!I202+'Banco 03 (3)'!I202+'Banco 03 (4)'!I202+'Banco 03 (5)'!I202</f>
        <v>0</v>
      </c>
      <c r="J21" s="197">
        <f>'Banco 03'!J202+'Banco 03 (2)'!J202+'Banco 03 (3)'!J202+'Banco 03 (4)'!J202+'Banco 03 (5)'!J202</f>
        <v>0</v>
      </c>
      <c r="K21" s="197">
        <f>'Banco 03'!K202+'Banco 03 (2)'!K202+'Banco 03 (3)'!K202+'Banco 03 (4)'!K202+'Banco 03 (5)'!K202</f>
        <v>0</v>
      </c>
      <c r="L21" s="197">
        <f>'Banco 03'!L202+'Banco 03 (2)'!L202+'Banco 03 (3)'!L202+'Banco 03 (4)'!L202+'Banco 03 (5)'!L202</f>
        <v>0</v>
      </c>
      <c r="M21" s="197">
        <f>'Banco 03'!M202+'Banco 03 (2)'!M202+'Banco 03 (3)'!M202+'Banco 03 (4)'!M202+'Banco 03 (5)'!M202</f>
        <v>0</v>
      </c>
      <c r="N21" s="197">
        <f>'Banco 03'!N202+'Banco 03 (2)'!N202+'Banco 03 (3)'!N202+'Banco 03 (4)'!N202+'Banco 03 (5)'!N202</f>
        <v>0</v>
      </c>
      <c r="O21" s="35">
        <f>SUM(C21:N21)</f>
        <v>0</v>
      </c>
    </row>
    <row r="22" spans="2:15" ht="15.75" thickBot="1" x14ac:dyDescent="0.3">
      <c r="B22" s="18"/>
      <c r="C22" s="18"/>
      <c r="D22" s="18"/>
      <c r="E22" s="18"/>
      <c r="F22" s="18"/>
      <c r="G22" s="18"/>
      <c r="H22" s="18"/>
      <c r="I22" s="18"/>
      <c r="J22" s="18"/>
      <c r="K22" s="18"/>
      <c r="L22" s="18"/>
      <c r="M22" s="18"/>
      <c r="N22" s="18"/>
      <c r="O22" s="19"/>
    </row>
    <row r="23" spans="2:15" x14ac:dyDescent="0.25">
      <c r="B23" s="16" t="s">
        <v>29</v>
      </c>
      <c r="C23" s="17" t="s">
        <v>65</v>
      </c>
      <c r="D23" s="17" t="s">
        <v>66</v>
      </c>
      <c r="E23" s="17" t="s">
        <v>67</v>
      </c>
      <c r="F23" s="17" t="s">
        <v>68</v>
      </c>
      <c r="G23" s="17" t="s">
        <v>69</v>
      </c>
      <c r="H23" s="17" t="s">
        <v>70</v>
      </c>
      <c r="I23" s="17" t="s">
        <v>71</v>
      </c>
      <c r="J23" s="17" t="s">
        <v>72</v>
      </c>
      <c r="K23" s="17" t="s">
        <v>73</v>
      </c>
      <c r="L23" s="17" t="s">
        <v>74</v>
      </c>
      <c r="M23" s="17" t="s">
        <v>75</v>
      </c>
      <c r="N23" s="17" t="s">
        <v>76</v>
      </c>
      <c r="O23" s="17" t="s">
        <v>83</v>
      </c>
    </row>
    <row r="24" spans="2:15" x14ac:dyDescent="0.25">
      <c r="B24" s="30" t="s">
        <v>62</v>
      </c>
      <c r="C24" s="35">
        <f>'Banco 03'!C97+'Banco 03 (2)'!C97+'Banco 03 (3)'!C97+'Banco 03 (4)'!C97+'Banco 03 (5)'!C97</f>
        <v>0</v>
      </c>
      <c r="D24" s="35">
        <f>'Banco 03'!D97+'Banco 03 (2)'!D97+'Banco 03 (3)'!D97+'Banco 03 (4)'!D97+'Banco 03 (5)'!D97</f>
        <v>0</v>
      </c>
      <c r="E24" s="35">
        <f>'Banco 03'!E97+'Banco 03 (2)'!E97+'Banco 03 (3)'!E97+'Banco 03 (4)'!E97+'Banco 03 (5)'!E97</f>
        <v>0</v>
      </c>
      <c r="F24" s="35">
        <f>'Banco 03'!F97+'Banco 03 (2)'!F97+'Banco 03 (3)'!F97+'Banco 03 (4)'!F97+'Banco 03 (5)'!F97</f>
        <v>0</v>
      </c>
      <c r="G24" s="35">
        <f>'Banco 03'!G97+'Banco 03 (2)'!G97+'Banco 03 (3)'!G97+'Banco 03 (4)'!G97+'Banco 03 (5)'!G97</f>
        <v>0</v>
      </c>
      <c r="H24" s="35">
        <f>'Banco 03'!H97+'Banco 03 (2)'!H97+'Banco 03 (3)'!H97+'Banco 03 (4)'!H97+'Banco 03 (5)'!H97</f>
        <v>0</v>
      </c>
      <c r="I24" s="35">
        <f>'Banco 03'!I97+'Banco 03 (2)'!I97+'Banco 03 (3)'!I97+'Banco 03 (4)'!I97+'Banco 03 (5)'!I97</f>
        <v>0</v>
      </c>
      <c r="J24" s="35">
        <f>'Banco 03'!J97+'Banco 03 (2)'!J97+'Banco 03 (3)'!J97+'Banco 03 (4)'!J97+'Banco 03 (5)'!J97</f>
        <v>0</v>
      </c>
      <c r="K24" s="35">
        <f>'Banco 03'!K97+'Banco 03 (2)'!K97+'Banco 03 (3)'!K97+'Banco 03 (4)'!K97+'Banco 03 (5)'!K97</f>
        <v>0</v>
      </c>
      <c r="L24" s="35">
        <f>'Banco 03'!L97+'Banco 03 (2)'!L97+'Banco 03 (3)'!L97+'Banco 03 (4)'!L97+'Banco 03 (5)'!L97</f>
        <v>0</v>
      </c>
      <c r="M24" s="35">
        <f>'Banco 03'!M97+'Banco 03 (2)'!M97+'Banco 03 (3)'!M97+'Banco 03 (4)'!M97+'Banco 03 (5)'!M97</f>
        <v>0</v>
      </c>
      <c r="N24" s="35">
        <f>'Banco 03'!N97+'Banco 03 (2)'!N97+'Banco 03 (3)'!N97+'Banco 03 (4)'!N97+'Banco 03 (5)'!N97</f>
        <v>0</v>
      </c>
      <c r="O24" s="35">
        <f>SUM(C24:N24)</f>
        <v>0</v>
      </c>
    </row>
    <row r="25" spans="2:15" x14ac:dyDescent="0.25">
      <c r="B25" s="40" t="s">
        <v>137</v>
      </c>
      <c r="C25" s="144">
        <f>'Banco 03'!C98+'Banco 03 (2)'!C98+'Banco 03 (3)'!C98+'Banco 03 (4)'!C98+'Banco 03 (5)'!C98</f>
        <v>0</v>
      </c>
      <c r="D25" s="144">
        <f>'Banco 03'!D98+'Banco 03 (2)'!D98+'Banco 03 (3)'!D98+'Banco 03 (4)'!D98+'Banco 03 (5)'!D98</f>
        <v>0</v>
      </c>
      <c r="E25" s="144">
        <f>'Banco 03'!E98+'Banco 03 (2)'!E98+'Banco 03 (3)'!E98+'Banco 03 (4)'!E98+'Banco 03 (5)'!E98</f>
        <v>0</v>
      </c>
      <c r="F25" s="144">
        <f>'Banco 03'!F98+'Banco 03 (2)'!F98+'Banco 03 (3)'!F98+'Banco 03 (4)'!F98+'Banco 03 (5)'!F98</f>
        <v>0</v>
      </c>
      <c r="G25" s="144">
        <f>'Banco 03'!G98+'Banco 03 (2)'!G98+'Banco 03 (3)'!G98+'Banco 03 (4)'!G98+'Banco 03 (5)'!G98</f>
        <v>0</v>
      </c>
      <c r="H25" s="144">
        <f>'Banco 03'!H98+'Banco 03 (2)'!H98+'Banco 03 (3)'!H98+'Banco 03 (4)'!H98+'Banco 03 (5)'!H98</f>
        <v>0</v>
      </c>
      <c r="I25" s="144">
        <f>'Banco 03'!I98+'Banco 03 (2)'!I98+'Banco 03 (3)'!I98+'Banco 03 (4)'!I98+'Banco 03 (5)'!I98</f>
        <v>0</v>
      </c>
      <c r="J25" s="144">
        <f>'Banco 03'!J98+'Banco 03 (2)'!J98+'Banco 03 (3)'!J98+'Banco 03 (4)'!J98+'Banco 03 (5)'!J98</f>
        <v>0</v>
      </c>
      <c r="K25" s="144">
        <f>'Banco 03'!K98+'Banco 03 (2)'!K98+'Banco 03 (3)'!K98+'Banco 03 (4)'!K98+'Banco 03 (5)'!K98</f>
        <v>0</v>
      </c>
      <c r="L25" s="144">
        <f>'Banco 03'!L98+'Banco 03 (2)'!L98+'Banco 03 (3)'!L98+'Banco 03 (4)'!L98+'Banco 03 (5)'!L98</f>
        <v>0</v>
      </c>
      <c r="M25" s="144">
        <f>'Banco 03'!M98+'Banco 03 (2)'!M98+'Banco 03 (3)'!M98+'Banco 03 (4)'!M98+'Banco 03 (5)'!M98</f>
        <v>0</v>
      </c>
      <c r="N25" s="144">
        <f>'Banco 03'!N98+'Banco 03 (2)'!N98+'Banco 03 (3)'!N98+'Banco 03 (4)'!N98+'Banco 03 (5)'!N98</f>
        <v>0</v>
      </c>
      <c r="O25" s="235">
        <f t="shared" ref="O25:O27" si="3">SUM(C25:N25)</f>
        <v>0</v>
      </c>
    </row>
    <row r="26" spans="2:15" x14ac:dyDescent="0.25">
      <c r="B26" s="32" t="s">
        <v>138</v>
      </c>
      <c r="C26" s="35">
        <f>'Banco 03'!C99+'Banco 03 (2)'!C99+'Banco 03 (3)'!C99+'Banco 03 (4)'!C99+'Banco 03 (5)'!C99</f>
        <v>198900</v>
      </c>
      <c r="D26" s="35">
        <f>'Banco 03'!D99+'Banco 03 (2)'!D99+'Banco 03 (3)'!D99+'Banco 03 (4)'!D99+'Banco 03 (5)'!D99</f>
        <v>198900</v>
      </c>
      <c r="E26" s="35">
        <f>'Banco 03'!E99+'Banco 03 (2)'!E99+'Banco 03 (3)'!E99+'Banco 03 (4)'!E99+'Banco 03 (5)'!E99</f>
        <v>198900</v>
      </c>
      <c r="F26" s="35">
        <f>'Banco 03'!F99+'Banco 03 (2)'!F99+'Banco 03 (3)'!F99+'Banco 03 (4)'!F99+'Banco 03 (5)'!F99</f>
        <v>198900</v>
      </c>
      <c r="G26" s="35">
        <f>'Banco 03'!G99+'Banco 03 (2)'!G99+'Banco 03 (3)'!G99+'Banco 03 (4)'!G99+'Banco 03 (5)'!G99</f>
        <v>198900</v>
      </c>
      <c r="H26" s="35">
        <f>'Banco 03'!H99+'Banco 03 (2)'!H99+'Banco 03 (3)'!H99+'Banco 03 (4)'!H99+'Banco 03 (5)'!H99</f>
        <v>198900</v>
      </c>
      <c r="I26" s="35">
        <f>'Banco 03'!I99+'Banco 03 (2)'!I99+'Banco 03 (3)'!I99+'Banco 03 (4)'!I99+'Banco 03 (5)'!I99</f>
        <v>198900</v>
      </c>
      <c r="J26" s="35">
        <f>'Banco 03'!J99+'Banco 03 (2)'!J99+'Banco 03 (3)'!J99+'Banco 03 (4)'!J99+'Banco 03 (5)'!J99</f>
        <v>198900</v>
      </c>
      <c r="K26" s="35">
        <f>'Banco 03'!K99+'Banco 03 (2)'!K99+'Banco 03 (3)'!K99+'Banco 03 (4)'!K99+'Banco 03 (5)'!K99</f>
        <v>198900</v>
      </c>
      <c r="L26" s="35">
        <f>'Banco 03'!L99+'Banco 03 (2)'!L99+'Banco 03 (3)'!L99+'Banco 03 (4)'!L99+'Banco 03 (5)'!L99</f>
        <v>198900</v>
      </c>
      <c r="M26" s="35">
        <f>'Banco 03'!M99+'Banco 03 (2)'!M99+'Banco 03 (3)'!M99+'Banco 03 (4)'!M99+'Banco 03 (5)'!M99</f>
        <v>198900</v>
      </c>
      <c r="N26" s="35">
        <f>'Banco 03'!N99+'Banco 03 (2)'!N99+'Banco 03 (3)'!N99+'Banco 03 (4)'!N99+'Banco 03 (5)'!N99</f>
        <v>198900</v>
      </c>
      <c r="O26" s="35">
        <f t="shared" si="3"/>
        <v>2386800</v>
      </c>
    </row>
    <row r="27" spans="2:15" x14ac:dyDescent="0.25">
      <c r="B27" s="33" t="s">
        <v>139</v>
      </c>
      <c r="C27" s="148">
        <f>IF('Banco 03'!C100&lt;0,0,'Banco 03'!C100+IF('Banco 03 (2)'!C100&lt;0,0,'Banco 03 (2)'!C100+IF('Banco 03 (3)'!C100&lt;0,0,'Banco 03 (3)'!C100+IF('Banco 03 (4)'!C100&lt;0,0,'Banco 03 (4)'!C100+IF('Banco 03 (5)'!C100&lt;0,0,'Banco 03 (5)'!C100)))))</f>
        <v>0</v>
      </c>
      <c r="D27" s="148">
        <f>IF('Banco 03'!D100&lt;0,0,'Banco 03'!D100+IF('Banco 03 (2)'!D100&lt;0,0,'Banco 03 (2)'!D100+IF('Banco 03 (3)'!D100&lt;0,0,'Banco 03 (3)'!D100+IF('Banco 03 (4)'!D100&lt;0,0,'Banco 03 (4)'!D100+IF('Banco 03 (5)'!D100&lt;0,0,'Banco 03 (5)'!D100)))))</f>
        <v>0</v>
      </c>
      <c r="E27" s="148">
        <f>IF('Banco 03'!E100&lt;0,0,'Banco 03'!E100+IF('Banco 03 (2)'!E100&lt;0,0,'Banco 03 (2)'!E100+IF('Banco 03 (3)'!E100&lt;0,0,'Banco 03 (3)'!E100+IF('Banco 03 (4)'!E100&lt;0,0,'Banco 03 (4)'!E100+IF('Banco 03 (5)'!E100&lt;0,0,'Banco 03 (5)'!E100)))))</f>
        <v>0</v>
      </c>
      <c r="F27" s="148">
        <f>IF('Banco 03'!F100&lt;0,0,'Banco 03'!F100+IF('Banco 03 (2)'!F100&lt;0,0,'Banco 03 (2)'!F100+IF('Banco 03 (3)'!F100&lt;0,0,'Banco 03 (3)'!F100+IF('Banco 03 (4)'!F100&lt;0,0,'Banco 03 (4)'!F100+IF('Banco 03 (5)'!F100&lt;0,0,'Banco 03 (5)'!F100)))))</f>
        <v>0</v>
      </c>
      <c r="G27" s="148">
        <f>IF('Banco 03'!G100&lt;0,0,'Banco 03'!G100+IF('Banco 03 (2)'!G100&lt;0,0,'Banco 03 (2)'!G100+IF('Banco 03 (3)'!G100&lt;0,0,'Banco 03 (3)'!G100+IF('Banco 03 (4)'!G100&lt;0,0,'Banco 03 (4)'!G100+IF('Banco 03 (5)'!G100&lt;0,0,'Banco 03 (5)'!G100)))))</f>
        <v>0</v>
      </c>
      <c r="H27" s="148">
        <f>IF('Banco 03'!H100&lt;0,0,'Banco 03'!H100+IF('Banco 03 (2)'!H100&lt;0,0,'Banco 03 (2)'!H100+IF('Banco 03 (3)'!H100&lt;0,0,'Banco 03 (3)'!H100+IF('Banco 03 (4)'!H100&lt;0,0,'Banco 03 (4)'!H100+IF('Banco 03 (5)'!H100&lt;0,0,'Banco 03 (5)'!H100)))))</f>
        <v>0</v>
      </c>
      <c r="I27" s="148">
        <f>IF('Banco 03'!I100&lt;0,0,'Banco 03'!I100+IF('Banco 03 (2)'!I100&lt;0,0,'Banco 03 (2)'!I100+IF('Banco 03 (3)'!I100&lt;0,0,'Banco 03 (3)'!I100+IF('Banco 03 (4)'!I100&lt;0,0,'Banco 03 (4)'!I100+IF('Banco 03 (5)'!I100&lt;0,0,'Banco 03 (5)'!I100)))))</f>
        <v>0</v>
      </c>
      <c r="J27" s="148">
        <f>IF('Banco 03'!J100&lt;0,0,'Banco 03'!J100+IF('Banco 03 (2)'!J100&lt;0,0,'Banco 03 (2)'!J100+IF('Banco 03 (3)'!J100&lt;0,0,'Banco 03 (3)'!J100+IF('Banco 03 (4)'!J100&lt;0,0,'Banco 03 (4)'!J100+IF('Banco 03 (5)'!J100&lt;0,0,'Banco 03 (5)'!J100)))))</f>
        <v>0</v>
      </c>
      <c r="K27" s="148">
        <f>IF('Banco 03'!K100&lt;0,0,'Banco 03'!K100+IF('Banco 03 (2)'!K100&lt;0,0,'Banco 03 (2)'!K100+IF('Banco 03 (3)'!K100&lt;0,0,'Banco 03 (3)'!K100+IF('Banco 03 (4)'!K100&lt;0,0,'Banco 03 (4)'!K100+IF('Banco 03 (5)'!K100&lt;0,0,'Banco 03 (5)'!K100)))))</f>
        <v>0</v>
      </c>
      <c r="L27" s="148">
        <f>IF('Banco 03'!L100&lt;0,0,'Banco 03'!L100+IF('Banco 03 (2)'!L100&lt;0,0,'Banco 03 (2)'!L100+IF('Banco 03 (3)'!L100&lt;0,0,'Banco 03 (3)'!L100+IF('Banco 03 (4)'!L100&lt;0,0,'Banco 03 (4)'!L100+IF('Banco 03 (5)'!L100&lt;0,0,'Banco 03 (5)'!L100)))))</f>
        <v>0</v>
      </c>
      <c r="M27" s="148">
        <f>IF('Banco 03'!M100&lt;0,0,'Banco 03'!M100+IF('Banco 03 (2)'!M100&lt;0,0,'Banco 03 (2)'!M100+IF('Banco 03 (3)'!M100&lt;0,0,'Banco 03 (3)'!M100+IF('Banco 03 (4)'!M100&lt;0,0,'Banco 03 (4)'!M100+IF('Banco 03 (5)'!M100&lt;0,0,'Banco 03 (5)'!M100)))))</f>
        <v>0</v>
      </c>
      <c r="N27" s="148">
        <f>IF('Banco 03'!N100&lt;0,0,'Banco 03'!N100+IF('Banco 03 (2)'!N100&lt;0,0,'Banco 03 (2)'!N100+IF('Banco 03 (3)'!N100&lt;0,0,'Banco 03 (3)'!N100+IF('Banco 03 (4)'!N100&lt;0,0,'Banco 03 (4)'!N100+IF('Banco 03 (5)'!N100&lt;0,0,'Banco 03 (5)'!N100)))))</f>
        <v>0</v>
      </c>
      <c r="O27" s="235">
        <f t="shared" si="3"/>
        <v>0</v>
      </c>
    </row>
    <row r="28" spans="2:15" x14ac:dyDescent="0.25">
      <c r="B28" s="152" t="s">
        <v>140</v>
      </c>
      <c r="C28" s="197">
        <f>'Banco 03'!C211+'Banco 03 (2)'!C211+'Banco 03 (3)'!C211+'Banco 03 (4)'!C211+'Banco 03 (5)'!C211</f>
        <v>0</v>
      </c>
      <c r="D28" s="197">
        <f>'Banco 03'!D211+'Banco 03 (2)'!D211+'Banco 03 (3)'!D211+'Banco 03 (4)'!D211+'Banco 03 (5)'!D211</f>
        <v>0</v>
      </c>
      <c r="E28" s="197">
        <f>'Banco 03'!E211+'Banco 03 (2)'!E211+'Banco 03 (3)'!E211+'Banco 03 (4)'!E211+'Banco 03 (5)'!E211</f>
        <v>0</v>
      </c>
      <c r="F28" s="197">
        <f>'Banco 03'!F211+'Banco 03 (2)'!F211+'Banco 03 (3)'!F211+'Banco 03 (4)'!F211+'Banco 03 (5)'!F211</f>
        <v>0</v>
      </c>
      <c r="G28" s="197">
        <f>'Banco 03'!G211+'Banco 03 (2)'!G211+'Banco 03 (3)'!G211+'Banco 03 (4)'!G211+'Banco 03 (5)'!G211</f>
        <v>0</v>
      </c>
      <c r="H28" s="197">
        <f>'Banco 03'!H211+'Banco 03 (2)'!H211+'Banco 03 (3)'!H211+'Banco 03 (4)'!H211+'Banco 03 (5)'!H211</f>
        <v>0</v>
      </c>
      <c r="I28" s="197">
        <f>'Banco 03'!I211+'Banco 03 (2)'!I211+'Banco 03 (3)'!I211+'Banco 03 (4)'!I211+'Banco 03 (5)'!I211</f>
        <v>0</v>
      </c>
      <c r="J28" s="197">
        <f>'Banco 03'!J211+'Banco 03 (2)'!J211+'Banco 03 (3)'!J211+'Banco 03 (4)'!J211+'Banco 03 (5)'!J211</f>
        <v>0</v>
      </c>
      <c r="K28" s="197">
        <f>'Banco 03'!K211+'Banco 03 (2)'!K211+'Banco 03 (3)'!K211+'Banco 03 (4)'!K211+'Banco 03 (5)'!K211</f>
        <v>0</v>
      </c>
      <c r="L28" s="197">
        <f>'Banco 03'!L211+'Banco 03 (2)'!L211+'Banco 03 (3)'!L211+'Banco 03 (4)'!L211+'Banco 03 (5)'!L211</f>
        <v>0</v>
      </c>
      <c r="M28" s="197">
        <f>'Banco 03'!M211+'Banco 03 (2)'!M211+'Banco 03 (3)'!M211+'Banco 03 (4)'!M211+'Banco 03 (5)'!M211</f>
        <v>0</v>
      </c>
      <c r="N28" s="197">
        <f>'Banco 03'!N211+'Banco 03 (2)'!N211+'Banco 03 (3)'!N211+'Banco 03 (4)'!N211+'Banco 03 (5)'!N211</f>
        <v>0</v>
      </c>
      <c r="O28" s="35">
        <f>SUM(C28:N28)</f>
        <v>0</v>
      </c>
    </row>
    <row r="29" spans="2:15" ht="15.75" thickBot="1" x14ac:dyDescent="0.3">
      <c r="B29" s="18"/>
      <c r="C29" s="18"/>
      <c r="D29" s="18"/>
      <c r="E29" s="18"/>
      <c r="F29" s="18"/>
      <c r="G29" s="18"/>
      <c r="H29" s="18"/>
      <c r="I29" s="18"/>
      <c r="J29" s="18"/>
      <c r="K29" s="18"/>
      <c r="L29" s="18"/>
      <c r="M29" s="18"/>
      <c r="N29" s="18"/>
      <c r="O29" s="19"/>
    </row>
    <row r="30" spans="2:15" x14ac:dyDescent="0.25">
      <c r="B30" s="16" t="s">
        <v>29</v>
      </c>
      <c r="C30" s="17" t="s">
        <v>65</v>
      </c>
      <c r="D30" s="17" t="s">
        <v>66</v>
      </c>
      <c r="E30" s="17" t="s">
        <v>67</v>
      </c>
      <c r="F30" s="17" t="s">
        <v>68</v>
      </c>
      <c r="G30" s="17" t="s">
        <v>69</v>
      </c>
      <c r="H30" s="17" t="s">
        <v>70</v>
      </c>
      <c r="I30" s="17" t="s">
        <v>71</v>
      </c>
      <c r="J30" s="17" t="s">
        <v>72</v>
      </c>
      <c r="K30" s="17" t="s">
        <v>73</v>
      </c>
      <c r="L30" s="17" t="s">
        <v>74</v>
      </c>
      <c r="M30" s="17" t="s">
        <v>75</v>
      </c>
      <c r="N30" s="17" t="s">
        <v>76</v>
      </c>
      <c r="O30" s="17" t="s">
        <v>83</v>
      </c>
    </row>
    <row r="31" spans="2:15" x14ac:dyDescent="0.25">
      <c r="B31" s="30" t="s">
        <v>63</v>
      </c>
      <c r="C31" s="35">
        <f>'Banco 03'!C104+'Banco 03 (2)'!C104+'Banco 03 (3)'!C104+'Banco 03 (4)'!C104+'Banco 03 (5)'!C104</f>
        <v>0</v>
      </c>
      <c r="D31" s="35">
        <f>'Banco 03'!D104+'Banco 03 (2)'!D104+'Banco 03 (3)'!D104+'Banco 03 (4)'!D104+'Banco 03 (5)'!D104</f>
        <v>0</v>
      </c>
      <c r="E31" s="35">
        <f>'Banco 03'!E104+'Banco 03 (2)'!E104+'Banco 03 (3)'!E104+'Banco 03 (4)'!E104+'Banco 03 (5)'!E104</f>
        <v>0</v>
      </c>
      <c r="F31" s="35">
        <f>'Banco 03'!F104+'Banco 03 (2)'!F104+'Banco 03 (3)'!F104+'Banco 03 (4)'!F104+'Banco 03 (5)'!F104</f>
        <v>0</v>
      </c>
      <c r="G31" s="35">
        <f>'Banco 03'!G104+'Banco 03 (2)'!G104+'Banco 03 (3)'!G104+'Banco 03 (4)'!G104+'Banco 03 (5)'!G104</f>
        <v>0</v>
      </c>
      <c r="H31" s="35">
        <f>'Banco 03'!H104+'Banco 03 (2)'!H104+'Banco 03 (3)'!H104+'Banco 03 (4)'!H104+'Banco 03 (5)'!H104</f>
        <v>0</v>
      </c>
      <c r="I31" s="35">
        <f>'Banco 03'!I104+'Banco 03 (2)'!I104+'Banco 03 (3)'!I104+'Banco 03 (4)'!I104+'Banco 03 (5)'!I104</f>
        <v>0</v>
      </c>
      <c r="J31" s="35">
        <f>'Banco 03'!J104+'Banco 03 (2)'!J104+'Banco 03 (3)'!J104+'Banco 03 (4)'!J104+'Banco 03 (5)'!J104</f>
        <v>0</v>
      </c>
      <c r="K31" s="35">
        <f>'Banco 03'!K104+'Banco 03 (2)'!K104+'Banco 03 (3)'!K104+'Banco 03 (4)'!K104+'Banco 03 (5)'!K104</f>
        <v>0</v>
      </c>
      <c r="L31" s="35">
        <f>'Banco 03'!L104+'Banco 03 (2)'!L104+'Banco 03 (3)'!L104+'Banco 03 (4)'!L104+'Banco 03 (5)'!L104</f>
        <v>0</v>
      </c>
      <c r="M31" s="35">
        <f>'Banco 03'!M104+'Banco 03 (2)'!M104+'Banco 03 (3)'!M104+'Banco 03 (4)'!M104+'Banco 03 (5)'!M104</f>
        <v>0</v>
      </c>
      <c r="N31" s="35">
        <f>'Banco 03'!N104+'Banco 03 (2)'!N104+'Banco 03 (3)'!N104+'Banco 03 (4)'!N104+'Banco 03 (5)'!N104</f>
        <v>0</v>
      </c>
      <c r="O31" s="35">
        <f>SUM(C31:N31)</f>
        <v>0</v>
      </c>
    </row>
    <row r="32" spans="2:15" x14ac:dyDescent="0.25">
      <c r="B32" s="40" t="s">
        <v>137</v>
      </c>
      <c r="C32" s="144">
        <f>'Banco 03'!C105+'Banco 03 (2)'!C105+'Banco 03 (3)'!C105+'Banco 03 (4)'!C105+'Banco 03 (5)'!C105</f>
        <v>0</v>
      </c>
      <c r="D32" s="144">
        <f>'Banco 03'!D105+'Banco 03 (2)'!D105+'Banco 03 (3)'!D105+'Banco 03 (4)'!D105+'Banco 03 (5)'!D105</f>
        <v>0</v>
      </c>
      <c r="E32" s="144">
        <f>'Banco 03'!E105+'Banco 03 (2)'!E105+'Banco 03 (3)'!E105+'Banco 03 (4)'!E105+'Banco 03 (5)'!E105</f>
        <v>0</v>
      </c>
      <c r="F32" s="144">
        <f>'Banco 03'!F105+'Banco 03 (2)'!F105+'Banco 03 (3)'!F105+'Banco 03 (4)'!F105+'Banco 03 (5)'!F105</f>
        <v>0</v>
      </c>
      <c r="G32" s="144">
        <f>'Banco 03'!G105+'Banco 03 (2)'!G105+'Banco 03 (3)'!G105+'Banco 03 (4)'!G105+'Banco 03 (5)'!G105</f>
        <v>0</v>
      </c>
      <c r="H32" s="144">
        <f>'Banco 03'!H105+'Banco 03 (2)'!H105+'Banco 03 (3)'!H105+'Banco 03 (4)'!H105+'Banco 03 (5)'!H105</f>
        <v>0</v>
      </c>
      <c r="I32" s="144">
        <f>'Banco 03'!I105+'Banco 03 (2)'!I105+'Banco 03 (3)'!I105+'Banco 03 (4)'!I105+'Banco 03 (5)'!I105</f>
        <v>0</v>
      </c>
      <c r="J32" s="144">
        <f>'Banco 03'!J105+'Banco 03 (2)'!J105+'Banco 03 (3)'!J105+'Banco 03 (4)'!J105+'Banco 03 (5)'!J105</f>
        <v>0</v>
      </c>
      <c r="K32" s="144">
        <f>'Banco 03'!K105+'Banco 03 (2)'!K105+'Banco 03 (3)'!K105+'Banco 03 (4)'!K105+'Banco 03 (5)'!K105</f>
        <v>0</v>
      </c>
      <c r="L32" s="144">
        <f>'Banco 03'!L105+'Banco 03 (2)'!L105+'Banco 03 (3)'!L105+'Banco 03 (4)'!L105+'Banco 03 (5)'!L105</f>
        <v>0</v>
      </c>
      <c r="M32" s="144">
        <f>'Banco 03'!M105+'Banco 03 (2)'!M105+'Banco 03 (3)'!M105+'Banco 03 (4)'!M105+'Banco 03 (5)'!M105</f>
        <v>0</v>
      </c>
      <c r="N32" s="144">
        <f>'Banco 03'!N105+'Banco 03 (2)'!N105+'Banco 03 (3)'!N105+'Banco 03 (4)'!N105+'Banco 03 (5)'!N105</f>
        <v>0</v>
      </c>
      <c r="O32" s="235">
        <f t="shared" ref="O32:O34" si="4">SUM(C32:N32)</f>
        <v>0</v>
      </c>
    </row>
    <row r="33" spans="2:15" x14ac:dyDescent="0.25">
      <c r="B33" s="32" t="s">
        <v>138</v>
      </c>
      <c r="C33" s="35">
        <f>'Banco 03'!C106+'Banco 03 (2)'!C106+'Banco 03 (3)'!C106+'Banco 03 (4)'!C106+'Banco 03 (5)'!C106</f>
        <v>85500</v>
      </c>
      <c r="D33" s="35">
        <f>'Banco 03'!D106+'Banco 03 (2)'!D106+'Banco 03 (3)'!D106+'Banco 03 (4)'!D106+'Banco 03 (5)'!D106</f>
        <v>85500</v>
      </c>
      <c r="E33" s="35">
        <f>'Banco 03'!E106+'Banco 03 (2)'!E106+'Banco 03 (3)'!E106+'Banco 03 (4)'!E106+'Banco 03 (5)'!E106</f>
        <v>85500</v>
      </c>
      <c r="F33" s="35">
        <f>'Banco 03'!F106+'Banco 03 (2)'!F106+'Banco 03 (3)'!F106+'Banco 03 (4)'!F106+'Banco 03 (5)'!F106</f>
        <v>85500</v>
      </c>
      <c r="G33" s="35">
        <f>'Banco 03'!G106+'Banco 03 (2)'!G106+'Banco 03 (3)'!G106+'Banco 03 (4)'!G106+'Banco 03 (5)'!G106</f>
        <v>85500</v>
      </c>
      <c r="H33" s="35">
        <f>'Banco 03'!H106+'Banco 03 (2)'!H106+'Banco 03 (3)'!H106+'Banco 03 (4)'!H106+'Banco 03 (5)'!H106</f>
        <v>85500</v>
      </c>
      <c r="I33" s="35">
        <f>'Banco 03'!I106+'Banco 03 (2)'!I106+'Banco 03 (3)'!I106+'Banco 03 (4)'!I106+'Banco 03 (5)'!I106</f>
        <v>85500</v>
      </c>
      <c r="J33" s="35">
        <f>'Banco 03'!J106+'Banco 03 (2)'!J106+'Banco 03 (3)'!J106+'Banco 03 (4)'!J106+'Banco 03 (5)'!J106</f>
        <v>85500</v>
      </c>
      <c r="K33" s="35">
        <f>'Banco 03'!K106+'Banco 03 (2)'!K106+'Banco 03 (3)'!K106+'Banco 03 (4)'!K106+'Banco 03 (5)'!K106</f>
        <v>85500</v>
      </c>
      <c r="L33" s="35">
        <f>'Banco 03'!L106+'Banco 03 (2)'!L106+'Banco 03 (3)'!L106+'Banco 03 (4)'!L106+'Banco 03 (5)'!L106</f>
        <v>85500</v>
      </c>
      <c r="M33" s="35">
        <f>'Banco 03'!M106+'Banco 03 (2)'!M106+'Banco 03 (3)'!M106+'Banco 03 (4)'!M106+'Banco 03 (5)'!M106</f>
        <v>85500</v>
      </c>
      <c r="N33" s="35">
        <f>'Banco 03'!N106+'Banco 03 (2)'!N106+'Banco 03 (3)'!N106+'Banco 03 (4)'!N106+'Banco 03 (5)'!N106</f>
        <v>85500</v>
      </c>
      <c r="O33" s="35">
        <f t="shared" si="4"/>
        <v>1026000</v>
      </c>
    </row>
    <row r="34" spans="2:15" x14ac:dyDescent="0.25">
      <c r="B34" s="33" t="s">
        <v>139</v>
      </c>
      <c r="C34" s="148">
        <f>IF('Banco 03'!C107&lt;0,0,'Banco 03'!C107+IF('Banco 03 (2)'!C107&lt;0,0,'Banco 03 (2)'!C107+IF('Banco 03 (3)'!C107&lt;0,0,'Banco 03 (3)'!C107+IF('Banco 03 (4)'!C107&lt;0,0,'Banco 03 (4)'!C107+IF('Banco 03 (5)'!C107&lt;0,0,'Banco 03 (5)'!C107)))))</f>
        <v>0</v>
      </c>
      <c r="D34" s="148">
        <f>IF('Banco 03'!D107&lt;0,0,'Banco 03'!D107+IF('Banco 03 (2)'!D107&lt;0,0,'Banco 03 (2)'!D107+IF('Banco 03 (3)'!D107&lt;0,0,'Banco 03 (3)'!D107+IF('Banco 03 (4)'!D107&lt;0,0,'Banco 03 (4)'!D107+IF('Banco 03 (5)'!D107&lt;0,0,'Banco 03 (5)'!D107)))))</f>
        <v>0</v>
      </c>
      <c r="E34" s="148">
        <f>IF('Banco 03'!E107&lt;0,0,'Banco 03'!E107+IF('Banco 03 (2)'!E107&lt;0,0,'Banco 03 (2)'!E107+IF('Banco 03 (3)'!E107&lt;0,0,'Banco 03 (3)'!E107+IF('Banco 03 (4)'!E107&lt;0,0,'Banco 03 (4)'!E107+IF('Banco 03 (5)'!E107&lt;0,0,'Banco 03 (5)'!E107)))))</f>
        <v>0</v>
      </c>
      <c r="F34" s="148">
        <f>IF('Banco 03'!F107&lt;0,0,'Banco 03'!F107+IF('Banco 03 (2)'!F107&lt;0,0,'Banco 03 (2)'!F107+IF('Banco 03 (3)'!F107&lt;0,0,'Banco 03 (3)'!F107+IF('Banco 03 (4)'!F107&lt;0,0,'Banco 03 (4)'!F107+IF('Banco 03 (5)'!F107&lt;0,0,'Banco 03 (5)'!F107)))))</f>
        <v>0</v>
      </c>
      <c r="G34" s="148">
        <f>IF('Banco 03'!G107&lt;0,0,'Banco 03'!G107+IF('Banco 03 (2)'!G107&lt;0,0,'Banco 03 (2)'!G107+IF('Banco 03 (3)'!G107&lt;0,0,'Banco 03 (3)'!G107+IF('Banco 03 (4)'!G107&lt;0,0,'Banco 03 (4)'!G107+IF('Banco 03 (5)'!G107&lt;0,0,'Banco 03 (5)'!G107)))))</f>
        <v>0</v>
      </c>
      <c r="H34" s="148">
        <f>IF('Banco 03'!H107&lt;0,0,'Banco 03'!H107+IF('Banco 03 (2)'!H107&lt;0,0,'Banco 03 (2)'!H107+IF('Banco 03 (3)'!H107&lt;0,0,'Banco 03 (3)'!H107+IF('Banco 03 (4)'!H107&lt;0,0,'Banco 03 (4)'!H107+IF('Banco 03 (5)'!H107&lt;0,0,'Banco 03 (5)'!H107)))))</f>
        <v>0</v>
      </c>
      <c r="I34" s="148">
        <f>IF('Banco 03'!I107&lt;0,0,'Banco 03'!I107+IF('Banco 03 (2)'!I107&lt;0,0,'Banco 03 (2)'!I107+IF('Banco 03 (3)'!I107&lt;0,0,'Banco 03 (3)'!I107+IF('Banco 03 (4)'!I107&lt;0,0,'Banco 03 (4)'!I107+IF('Banco 03 (5)'!I107&lt;0,0,'Banco 03 (5)'!I107)))))</f>
        <v>0</v>
      </c>
      <c r="J34" s="148">
        <f>IF('Banco 03'!J107&lt;0,0,'Banco 03'!J107+IF('Banco 03 (2)'!J107&lt;0,0,'Banco 03 (2)'!J107+IF('Banco 03 (3)'!J107&lt;0,0,'Banco 03 (3)'!J107+IF('Banco 03 (4)'!J107&lt;0,0,'Banco 03 (4)'!J107+IF('Banco 03 (5)'!J107&lt;0,0,'Banco 03 (5)'!J107)))))</f>
        <v>0</v>
      </c>
      <c r="K34" s="148">
        <f>IF('Banco 03'!K107&lt;0,0,'Banco 03'!K107+IF('Banco 03 (2)'!K107&lt;0,0,'Banco 03 (2)'!K107+IF('Banco 03 (3)'!K107&lt;0,0,'Banco 03 (3)'!K107+IF('Banco 03 (4)'!K107&lt;0,0,'Banco 03 (4)'!K107+IF('Banco 03 (5)'!K107&lt;0,0,'Banco 03 (5)'!K107)))))</f>
        <v>0</v>
      </c>
      <c r="L34" s="148">
        <f>IF('Banco 03'!L107&lt;0,0,'Banco 03'!L107+IF('Banco 03 (2)'!L107&lt;0,0,'Banco 03 (2)'!L107+IF('Banco 03 (3)'!L107&lt;0,0,'Banco 03 (3)'!L107+IF('Banco 03 (4)'!L107&lt;0,0,'Banco 03 (4)'!L107+IF('Banco 03 (5)'!L107&lt;0,0,'Banco 03 (5)'!L107)))))</f>
        <v>0</v>
      </c>
      <c r="M34" s="148">
        <f>IF('Banco 03'!M107&lt;0,0,'Banco 03'!M107+IF('Banco 03 (2)'!M107&lt;0,0,'Banco 03 (2)'!M107+IF('Banco 03 (3)'!M107&lt;0,0,'Banco 03 (3)'!M107+IF('Banco 03 (4)'!M107&lt;0,0,'Banco 03 (4)'!M107+IF('Banco 03 (5)'!M107&lt;0,0,'Banco 03 (5)'!M107)))))</f>
        <v>0</v>
      </c>
      <c r="N34" s="148">
        <f>IF('Banco 03'!N107&lt;0,0,'Banco 03'!N107+IF('Banco 03 (2)'!N107&lt;0,0,'Banco 03 (2)'!N107+IF('Banco 03 (3)'!N107&lt;0,0,'Banco 03 (3)'!N107+IF('Banco 03 (4)'!N107&lt;0,0,'Banco 03 (4)'!N107+IF('Banco 03 (5)'!N107&lt;0,0,'Banco 03 (5)'!N107)))))</f>
        <v>0</v>
      </c>
      <c r="O34" s="235">
        <f t="shared" si="4"/>
        <v>0</v>
      </c>
    </row>
    <row r="35" spans="2:15" x14ac:dyDescent="0.25">
      <c r="B35" s="152" t="s">
        <v>140</v>
      </c>
      <c r="C35" s="197">
        <f>'Banco 03'!C220+'Banco 03 (2)'!C220+'Banco 03 (3)'!C220+'Banco 03 (4)'!C220+'Banco 03 (5)'!C220</f>
        <v>0</v>
      </c>
      <c r="D35" s="197">
        <f>'Banco 03'!D220+'Banco 03 (2)'!D220+'Banco 03 (3)'!D220+'Banco 03 (4)'!D220+'Banco 03 (5)'!D220</f>
        <v>0</v>
      </c>
      <c r="E35" s="197">
        <f>'Banco 03'!E220+'Banco 03 (2)'!E220+'Banco 03 (3)'!E220+'Banco 03 (4)'!E220+'Banco 03 (5)'!E220</f>
        <v>0</v>
      </c>
      <c r="F35" s="197">
        <f>'Banco 03'!F220+'Banco 03 (2)'!F220+'Banco 03 (3)'!F220+'Banco 03 (4)'!F220+'Banco 03 (5)'!F220</f>
        <v>0</v>
      </c>
      <c r="G35" s="197">
        <f>'Banco 03'!G220+'Banco 03 (2)'!G220+'Banco 03 (3)'!G220+'Banco 03 (4)'!G220+'Banco 03 (5)'!G220</f>
        <v>0</v>
      </c>
      <c r="H35" s="197">
        <f>'Banco 03'!H220+'Banco 03 (2)'!H220+'Banco 03 (3)'!H220+'Banco 03 (4)'!H220+'Banco 03 (5)'!H220</f>
        <v>0</v>
      </c>
      <c r="I35" s="197">
        <f>'Banco 03'!I220+'Banco 03 (2)'!I220+'Banco 03 (3)'!I220+'Banco 03 (4)'!I220+'Banco 03 (5)'!I220</f>
        <v>0</v>
      </c>
      <c r="J35" s="197">
        <f>'Banco 03'!J220+'Banco 03 (2)'!J220+'Banco 03 (3)'!J220+'Banco 03 (4)'!J220+'Banco 03 (5)'!J220</f>
        <v>0</v>
      </c>
      <c r="K35" s="197">
        <f>'Banco 03'!K220+'Banco 03 (2)'!K220+'Banco 03 (3)'!K220+'Banco 03 (4)'!K220+'Banco 03 (5)'!K220</f>
        <v>0</v>
      </c>
      <c r="L35" s="197">
        <f>'Banco 03'!L220+'Banco 03 (2)'!L220+'Banco 03 (3)'!L220+'Banco 03 (4)'!L220+'Banco 03 (5)'!L220</f>
        <v>0</v>
      </c>
      <c r="M35" s="197">
        <f>'Banco 03'!M220+'Banco 03 (2)'!M220+'Banco 03 (3)'!M220+'Banco 03 (4)'!M220+'Banco 03 (5)'!M220</f>
        <v>0</v>
      </c>
      <c r="N35" s="197">
        <f>'Banco 03'!N220+'Banco 03 (2)'!N220+'Banco 03 (3)'!N220+'Banco 03 (4)'!N220+'Banco 03 (5)'!N220</f>
        <v>0</v>
      </c>
      <c r="O35" s="35">
        <f>SUM(C35:N35)</f>
        <v>0</v>
      </c>
    </row>
    <row r="37" spans="2:15" x14ac:dyDescent="0.25">
      <c r="B37" s="229"/>
      <c r="C37" s="229" t="s">
        <v>65</v>
      </c>
      <c r="D37" s="229" t="s">
        <v>66</v>
      </c>
      <c r="E37" s="229" t="s">
        <v>67</v>
      </c>
      <c r="F37" s="229" t="s">
        <v>68</v>
      </c>
      <c r="G37" s="229" t="s">
        <v>69</v>
      </c>
      <c r="H37" s="229" t="s">
        <v>70</v>
      </c>
      <c r="I37" s="229" t="s">
        <v>71</v>
      </c>
      <c r="J37" s="229" t="s">
        <v>72</v>
      </c>
      <c r="K37" s="229" t="s">
        <v>73</v>
      </c>
      <c r="L37" s="229" t="s">
        <v>74</v>
      </c>
      <c r="M37" s="229" t="s">
        <v>75</v>
      </c>
      <c r="N37" s="229" t="s">
        <v>76</v>
      </c>
      <c r="O37" s="229" t="s">
        <v>83</v>
      </c>
    </row>
    <row r="38" spans="2:15" x14ac:dyDescent="0.25">
      <c r="B38" s="227" t="s">
        <v>275</v>
      </c>
      <c r="C38" s="228">
        <f>'Banco 03'!C231+'Banco 03 (2)'!C231+'Banco 03 (3)'!C231+'Banco 03 (4)'!C231+'Banco 03 (5)'!C231</f>
        <v>8825</v>
      </c>
      <c r="D38" s="228">
        <f>'Banco 03'!D231+'Banco 03 (2)'!D231+'Banco 03 (3)'!D231+'Banco 03 (4)'!D231+'Banco 03 (5)'!D231</f>
        <v>8825</v>
      </c>
      <c r="E38" s="228">
        <f>'Banco 03'!E231+'Banco 03 (2)'!E231+'Banco 03 (3)'!E231+'Banco 03 (4)'!E231+'Banco 03 (5)'!E231</f>
        <v>8825</v>
      </c>
      <c r="F38" s="228">
        <f>'Banco 03'!F231+'Banco 03 (2)'!F231+'Banco 03 (3)'!F231+'Banco 03 (4)'!F231+'Banco 03 (5)'!F231</f>
        <v>8825</v>
      </c>
      <c r="G38" s="228">
        <f>'Banco 03'!G231+'Banco 03 (2)'!G231+'Banco 03 (3)'!G231+'Banco 03 (4)'!G231+'Banco 03 (5)'!G231</f>
        <v>8825</v>
      </c>
      <c r="H38" s="228">
        <f>'Banco 03'!H231+'Banco 03 (2)'!H231+'Banco 03 (3)'!H231+'Banco 03 (4)'!H231+'Banco 03 (5)'!H231</f>
        <v>8825</v>
      </c>
      <c r="I38" s="228">
        <f>'Banco 03'!I231+'Banco 03 (2)'!I231+'Banco 03 (3)'!I231+'Banco 03 (4)'!I231+'Banco 03 (5)'!I231</f>
        <v>8825</v>
      </c>
      <c r="J38" s="228">
        <f>'Banco 03'!J231+'Banco 03 (2)'!J231+'Banco 03 (3)'!J231+'Banco 03 (4)'!J231+'Banco 03 (5)'!J231</f>
        <v>8825</v>
      </c>
      <c r="K38" s="228">
        <f>'Banco 03'!K231+'Banco 03 (2)'!K231+'Banco 03 (3)'!K231+'Banco 03 (4)'!K231+'Banco 03 (5)'!K231</f>
        <v>8825</v>
      </c>
      <c r="L38" s="228">
        <f>'Banco 03'!L231+'Banco 03 (2)'!L231+'Banco 03 (3)'!L231+'Banco 03 (4)'!L231+'Banco 03 (5)'!L231</f>
        <v>8825</v>
      </c>
      <c r="M38" s="228">
        <f>'Banco 03'!M231+'Banco 03 (2)'!M231+'Banco 03 (3)'!M231+'Banco 03 (4)'!M231+'Banco 03 (5)'!M231</f>
        <v>8825</v>
      </c>
      <c r="N38" s="228">
        <f>'Banco 03'!N231+'Banco 03 (2)'!N231+'Banco 03 (3)'!N231+'Banco 03 (4)'!N231+'Banco 03 (5)'!N231</f>
        <v>8825</v>
      </c>
      <c r="O38" s="228">
        <f>SUM(C38:N38)</f>
        <v>105900</v>
      </c>
    </row>
    <row r="39" spans="2:15" x14ac:dyDescent="0.25">
      <c r="B39" s="226"/>
      <c r="C39" s="226"/>
      <c r="D39" s="226"/>
      <c r="E39" s="226"/>
      <c r="F39" s="226"/>
      <c r="G39" s="226"/>
      <c r="H39" s="226"/>
      <c r="I39" s="226"/>
      <c r="J39" s="226"/>
      <c r="K39" s="226"/>
      <c r="L39" s="226"/>
      <c r="M39" s="226"/>
      <c r="N39" s="226"/>
      <c r="O39" s="226"/>
    </row>
    <row r="40" spans="2:15" x14ac:dyDescent="0.25">
      <c r="B40" s="226"/>
      <c r="C40" s="226"/>
      <c r="D40" s="226"/>
      <c r="E40" s="226"/>
      <c r="F40" s="226"/>
      <c r="G40" s="226"/>
      <c r="H40" s="226"/>
      <c r="I40" s="226"/>
      <c r="J40" s="226"/>
      <c r="K40" s="226"/>
      <c r="L40" s="226"/>
      <c r="M40" s="226"/>
      <c r="N40" s="226"/>
      <c r="O40" s="226"/>
    </row>
    <row r="41" spans="2:15" x14ac:dyDescent="0.25">
      <c r="B41" s="226"/>
      <c r="C41" s="226"/>
      <c r="D41" s="226"/>
      <c r="E41" s="226"/>
      <c r="F41" s="226"/>
      <c r="G41" s="226"/>
      <c r="H41" s="226"/>
      <c r="I41" s="226"/>
      <c r="J41" s="226"/>
      <c r="K41" s="226"/>
      <c r="L41" s="226"/>
      <c r="M41" s="226"/>
      <c r="N41" s="226"/>
      <c r="O41" s="226"/>
    </row>
    <row r="42" spans="2:15" x14ac:dyDescent="0.25">
      <c r="B42" s="226"/>
      <c r="C42" s="226"/>
      <c r="D42" s="226"/>
      <c r="E42" s="226"/>
      <c r="F42" s="226"/>
      <c r="G42" s="226"/>
      <c r="H42" s="226"/>
      <c r="I42" s="226"/>
      <c r="J42" s="226"/>
      <c r="K42" s="226"/>
      <c r="L42" s="226"/>
      <c r="M42" s="226"/>
      <c r="N42" s="226"/>
      <c r="O42" s="226"/>
    </row>
    <row r="43" spans="2:15" x14ac:dyDescent="0.25">
      <c r="B43" s="226"/>
      <c r="C43" s="226"/>
      <c r="D43" s="226"/>
      <c r="E43" s="226"/>
      <c r="F43" s="226"/>
      <c r="G43" s="226"/>
      <c r="H43" s="226"/>
      <c r="I43" s="226"/>
      <c r="J43" s="226"/>
      <c r="K43" s="226"/>
      <c r="L43" s="226"/>
      <c r="M43" s="226"/>
      <c r="N43" s="226"/>
      <c r="O43" s="226"/>
    </row>
    <row r="44" spans="2:15" x14ac:dyDescent="0.25">
      <c r="B44" s="226"/>
      <c r="C44" s="226"/>
      <c r="D44" s="226"/>
      <c r="E44" s="226"/>
      <c r="F44" s="226"/>
      <c r="G44" s="226"/>
      <c r="H44" s="226"/>
      <c r="I44" s="226"/>
      <c r="J44" s="226"/>
      <c r="K44" s="226"/>
      <c r="L44" s="226"/>
      <c r="M44" s="226"/>
      <c r="N44" s="226"/>
      <c r="O44" s="226"/>
    </row>
    <row r="45" spans="2:15" x14ac:dyDescent="0.25">
      <c r="B45" s="226"/>
      <c r="C45" s="226"/>
      <c r="D45" s="226"/>
      <c r="E45" s="226"/>
      <c r="F45" s="226"/>
      <c r="G45" s="226"/>
      <c r="H45" s="226"/>
      <c r="I45" s="226"/>
      <c r="J45" s="226"/>
      <c r="K45" s="226"/>
      <c r="L45" s="226"/>
      <c r="M45" s="226"/>
      <c r="N45" s="226"/>
      <c r="O45" s="226"/>
    </row>
  </sheetData>
  <phoneticPr fontId="18" type="noConversion"/>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ilha3">
    <tabColor rgb="FFFFC000"/>
  </sheetPr>
  <dimension ref="B1:O24"/>
  <sheetViews>
    <sheetView showGridLines="0" showRowColHeaders="0" workbookViewId="0">
      <selection activeCell="B19" sqref="B19"/>
    </sheetView>
  </sheetViews>
  <sheetFormatPr defaultColWidth="9.140625" defaultRowHeight="21.95" customHeight="1" x14ac:dyDescent="0.25"/>
  <cols>
    <col min="1" max="1" width="2.7109375" style="12" customWidth="1"/>
    <col min="2" max="2" width="12.7109375" style="12" customWidth="1"/>
    <col min="3" max="15" width="13.28515625" style="12" customWidth="1"/>
    <col min="16" max="16384" width="9.140625" style="12"/>
  </cols>
  <sheetData>
    <row r="1" spans="2:15" ht="15" customHeight="1" x14ac:dyDescent="0.25"/>
    <row r="2" spans="2:15" ht="15" customHeight="1" x14ac:dyDescent="0.25">
      <c r="B2" s="15" t="s">
        <v>151</v>
      </c>
    </row>
    <row r="3" spans="2:15" ht="21.95" customHeight="1" thickBot="1" x14ac:dyDescent="0.3"/>
    <row r="4" spans="2:15" ht="21.95" customHeight="1" x14ac:dyDescent="0.25">
      <c r="B4" s="16" t="s">
        <v>64</v>
      </c>
      <c r="C4" s="17" t="s">
        <v>65</v>
      </c>
      <c r="D4" s="17" t="s">
        <v>66</v>
      </c>
      <c r="E4" s="17" t="s">
        <v>67</v>
      </c>
      <c r="F4" s="17" t="s">
        <v>68</v>
      </c>
      <c r="G4" s="17" t="s">
        <v>69</v>
      </c>
      <c r="H4" s="17" t="s">
        <v>70</v>
      </c>
      <c r="I4" s="17" t="s">
        <v>71</v>
      </c>
      <c r="J4" s="17" t="s">
        <v>72</v>
      </c>
      <c r="K4" s="17" t="s">
        <v>73</v>
      </c>
      <c r="L4" s="17" t="s">
        <v>74</v>
      </c>
      <c r="M4" s="17" t="s">
        <v>75</v>
      </c>
      <c r="N4" s="17" t="s">
        <v>76</v>
      </c>
      <c r="O4" s="17" t="s">
        <v>83</v>
      </c>
    </row>
    <row r="5" spans="2:15" ht="21.95" customHeight="1" x14ac:dyDescent="0.25">
      <c r="B5" s="30" t="s">
        <v>48</v>
      </c>
      <c r="C5" s="37">
        <f>'Banco 03'!C62+'Banco 03 (2)'!C62+'Banco 03 (3)'!C62+'Banco 03 (4)'!C62+'Banco 03 (5)'!C62</f>
        <v>0</v>
      </c>
      <c r="D5" s="37">
        <f>'Banco 03'!D62+'Banco 03 (2)'!D62+'Banco 03 (3)'!D62+'Banco 03 (4)'!D62+'Banco 03 (5)'!D62</f>
        <v>0</v>
      </c>
      <c r="E5" s="37">
        <f>'Banco 03'!E62+'Banco 03 (2)'!E62+'Banco 03 (3)'!E62+'Banco 03 (4)'!E62+'Banco 03 (5)'!E62</f>
        <v>0</v>
      </c>
      <c r="F5" s="37">
        <f>'Banco 03'!F62+'Banco 03 (2)'!F62+'Banco 03 (3)'!F62+'Banco 03 (4)'!F62+'Banco 03 (5)'!F62</f>
        <v>0</v>
      </c>
      <c r="G5" s="37">
        <f>'Banco 03'!G62+'Banco 03 (2)'!G62+'Banco 03 (3)'!G62+'Banco 03 (4)'!G62+'Banco 03 (5)'!G62</f>
        <v>0</v>
      </c>
      <c r="H5" s="37">
        <f>'Banco 03'!H62+'Banco 03 (2)'!H62+'Banco 03 (3)'!H62+'Banco 03 (4)'!H62+'Banco 03 (5)'!H62</f>
        <v>0</v>
      </c>
      <c r="I5" s="37">
        <f>'Banco 03'!I62+'Banco 03 (2)'!I62+'Banco 03 (3)'!I62+'Banco 03 (4)'!I62+'Banco 03 (5)'!I62</f>
        <v>0</v>
      </c>
      <c r="J5" s="37">
        <f>'Banco 03'!J62+'Banco 03 (2)'!J62+'Banco 03 (3)'!J62+'Banco 03 (4)'!J62+'Banco 03 (5)'!J62</f>
        <v>0</v>
      </c>
      <c r="K5" s="37">
        <f>'Banco 03'!K62+'Banco 03 (2)'!K62+'Banco 03 (3)'!K62+'Banco 03 (4)'!K62+'Banco 03 (5)'!K62</f>
        <v>0</v>
      </c>
      <c r="L5" s="37">
        <f>'Banco 03'!L62+'Banco 03 (2)'!L62+'Banco 03 (3)'!L62+'Banco 03 (4)'!L62+'Banco 03 (5)'!L62</f>
        <v>0</v>
      </c>
      <c r="M5" s="37">
        <f>'Banco 03'!M62+'Banco 03 (2)'!M62+'Banco 03 (3)'!M62+'Banco 03 (4)'!M62+'Banco 03 (5)'!M62</f>
        <v>0</v>
      </c>
      <c r="N5" s="37">
        <f>'Banco 03'!N62+'Banco 03 (2)'!N62+'Banco 03 (3)'!N62+'Banco 03 (4)'!N62+'Banco 03 (5)'!N62</f>
        <v>0</v>
      </c>
      <c r="O5" s="37">
        <f>SUM(C5:N5)</f>
        <v>0</v>
      </c>
    </row>
    <row r="6" spans="2:15" ht="21.95" customHeight="1" x14ac:dyDescent="0.25">
      <c r="B6" s="32" t="s">
        <v>50</v>
      </c>
      <c r="C6" s="37">
        <f>'Banco 03'!C61+'Banco 03 (2)'!C61+'Banco 03 (3)'!C61+'Banco 03 (4)'!C61+'Banco 03 (5)'!C61</f>
        <v>100000</v>
      </c>
      <c r="D6" s="37">
        <f>'Banco 03'!D61+'Banco 03 (2)'!D61+'Banco 03 (3)'!D61+'Banco 03 (4)'!D61+'Banco 03 (5)'!D61</f>
        <v>100000</v>
      </c>
      <c r="E6" s="37">
        <f>'Banco 03'!E61+'Banco 03 (2)'!E61+'Banco 03 (3)'!E61+'Banco 03 (4)'!E61+'Banco 03 (5)'!E61</f>
        <v>100000</v>
      </c>
      <c r="F6" s="37">
        <f>'Banco 03'!F61+'Banco 03 (2)'!F61+'Banco 03 (3)'!F61+'Banco 03 (4)'!F61+'Banco 03 (5)'!F61</f>
        <v>100000</v>
      </c>
      <c r="G6" s="37">
        <f>'Banco 03'!G61+'Banco 03 (2)'!G61+'Banco 03 (3)'!G61+'Banco 03 (4)'!G61+'Banco 03 (5)'!G61</f>
        <v>100000</v>
      </c>
      <c r="H6" s="37">
        <f>'Banco 03'!H61+'Banco 03 (2)'!H61+'Banco 03 (3)'!H61+'Banco 03 (4)'!H61+'Banco 03 (5)'!H61</f>
        <v>100000</v>
      </c>
      <c r="I6" s="37">
        <f>'Banco 03'!I61+'Banco 03 (2)'!I61+'Banco 03 (3)'!I61+'Banco 03 (4)'!I61+'Banco 03 (5)'!I61</f>
        <v>100000</v>
      </c>
      <c r="J6" s="37">
        <f>'Banco 03'!J61+'Banco 03 (2)'!J61+'Banco 03 (3)'!J61+'Banco 03 (4)'!J61+'Banco 03 (5)'!J61</f>
        <v>100000</v>
      </c>
      <c r="K6" s="37">
        <f>'Banco 03'!K61+'Banco 03 (2)'!K61+'Banco 03 (3)'!K61+'Banco 03 (4)'!K61+'Banco 03 (5)'!K61</f>
        <v>100000</v>
      </c>
      <c r="L6" s="37">
        <f>'Banco 03'!L61+'Banco 03 (2)'!L61+'Banco 03 (3)'!L61+'Banco 03 (4)'!L61+'Banco 03 (5)'!L61</f>
        <v>100000</v>
      </c>
      <c r="M6" s="37">
        <f>'Banco 03'!M61+'Banco 03 (2)'!M61+'Banco 03 (3)'!M61+'Banco 03 (4)'!M61+'Banco 03 (5)'!M61</f>
        <v>100000</v>
      </c>
      <c r="N6" s="37">
        <f>'Banco 03'!N61+'Banco 03 (2)'!N61+'Banco 03 (3)'!N61+'Banco 03 (4)'!N61+'Banco 03 (5)'!N61</f>
        <v>100000</v>
      </c>
      <c r="O6" s="37">
        <f t="shared" ref="O6:O9" si="0">SUM(C6:N6)</f>
        <v>1200000</v>
      </c>
    </row>
    <row r="7" spans="2:15" ht="21.95" customHeight="1" x14ac:dyDescent="0.25">
      <c r="B7" s="32" t="s">
        <v>61</v>
      </c>
      <c r="C7" s="37">
        <f>'Banco 03'!C63+'Banco 03 (2)'!C63+'Banco 03 (3)'!C63+'Banco 03 (4)'!C63+'Banco 03 (5)'!C63</f>
        <v>0</v>
      </c>
      <c r="D7" s="37">
        <f>'Banco 03'!D63+'Banco 03 (2)'!D63+'Banco 03 (3)'!D63+'Banco 03 (4)'!D63+'Banco 03 (5)'!D63</f>
        <v>0</v>
      </c>
      <c r="E7" s="37">
        <f>'Banco 03'!E63+'Banco 03 (2)'!E63+'Banco 03 (3)'!E63+'Banco 03 (4)'!E63+'Banco 03 (5)'!E63</f>
        <v>0</v>
      </c>
      <c r="F7" s="37">
        <f>'Banco 03'!F63+'Banco 03 (2)'!F63+'Banco 03 (3)'!F63+'Banco 03 (4)'!F63+'Banco 03 (5)'!F63</f>
        <v>0</v>
      </c>
      <c r="G7" s="37">
        <f>'Banco 03'!G63+'Banco 03 (2)'!G63+'Banco 03 (3)'!G63+'Banco 03 (4)'!G63+'Banco 03 (5)'!G63</f>
        <v>0</v>
      </c>
      <c r="H7" s="37">
        <f>'Banco 03'!H63+'Banco 03 (2)'!H63+'Banco 03 (3)'!H63+'Banco 03 (4)'!H63+'Banco 03 (5)'!H63</f>
        <v>0</v>
      </c>
      <c r="I7" s="37">
        <f>'Banco 03'!I63+'Banco 03 (2)'!I63+'Banco 03 (3)'!I63+'Banco 03 (4)'!I63+'Banco 03 (5)'!I63</f>
        <v>0</v>
      </c>
      <c r="J7" s="37">
        <f>'Banco 03'!J63+'Banco 03 (2)'!J63+'Banco 03 (3)'!J63+'Banco 03 (4)'!J63+'Banco 03 (5)'!J63</f>
        <v>0</v>
      </c>
      <c r="K7" s="37">
        <f>'Banco 03'!K63+'Banco 03 (2)'!K63+'Banco 03 (3)'!K63+'Banco 03 (4)'!K63+'Banco 03 (5)'!K63</f>
        <v>0</v>
      </c>
      <c r="L7" s="37">
        <f>'Banco 03'!L63+'Banco 03 (2)'!L63+'Banco 03 (3)'!L63+'Banco 03 (4)'!L63+'Banco 03 (5)'!L63</f>
        <v>0</v>
      </c>
      <c r="M7" s="37">
        <f>'Banco 03'!M63+'Banco 03 (2)'!M63+'Banco 03 (3)'!M63+'Banco 03 (4)'!M63+'Banco 03 (5)'!M63</f>
        <v>0</v>
      </c>
      <c r="N7" s="37">
        <f>'Banco 03'!N63+'Banco 03 (2)'!N63+'Banco 03 (3)'!N63+'Banco 03 (4)'!N63+'Banco 03 (5)'!N63</f>
        <v>0</v>
      </c>
      <c r="O7" s="37">
        <f t="shared" si="0"/>
        <v>0</v>
      </c>
    </row>
    <row r="8" spans="2:15" ht="21.95" customHeight="1" x14ac:dyDescent="0.25">
      <c r="B8" s="32" t="s">
        <v>62</v>
      </c>
      <c r="C8" s="37">
        <f>'Banco 03'!C64+'Banco 03 (2)'!C64+'Banco 03 (3)'!C64+'Banco 03 (4)'!C64+'Banco 03 (5)'!C64</f>
        <v>0</v>
      </c>
      <c r="D8" s="37">
        <f>'Banco 03'!D64+'Banco 03 (2)'!D64+'Banco 03 (3)'!D64+'Banco 03 (4)'!D64+'Banco 03 (5)'!D64</f>
        <v>0</v>
      </c>
      <c r="E8" s="37">
        <f>'Banco 03'!E64+'Banco 03 (2)'!E64+'Banco 03 (3)'!E64+'Banco 03 (4)'!E64+'Banco 03 (5)'!E64</f>
        <v>0</v>
      </c>
      <c r="F8" s="37">
        <f>'Banco 03'!F64+'Banco 03 (2)'!F64+'Banco 03 (3)'!F64+'Banco 03 (4)'!F64+'Banco 03 (5)'!F64</f>
        <v>0</v>
      </c>
      <c r="G8" s="37">
        <f>'Banco 03'!G64+'Banco 03 (2)'!G64+'Banco 03 (3)'!G64+'Banco 03 (4)'!G64+'Banco 03 (5)'!G64</f>
        <v>0</v>
      </c>
      <c r="H8" s="37">
        <f>'Banco 03'!H64+'Banco 03 (2)'!H64+'Banco 03 (3)'!H64+'Banco 03 (4)'!H64+'Banco 03 (5)'!H64</f>
        <v>0</v>
      </c>
      <c r="I8" s="37">
        <f>'Banco 03'!I64+'Banco 03 (2)'!I64+'Banco 03 (3)'!I64+'Banco 03 (4)'!I64+'Banco 03 (5)'!I64</f>
        <v>0</v>
      </c>
      <c r="J8" s="37">
        <f>'Banco 03'!J64+'Banco 03 (2)'!J64+'Banco 03 (3)'!J64+'Banco 03 (4)'!J64+'Banco 03 (5)'!J64</f>
        <v>0</v>
      </c>
      <c r="K8" s="37">
        <f>'Banco 03'!K64+'Banco 03 (2)'!K64+'Banco 03 (3)'!K64+'Banco 03 (4)'!K64+'Banco 03 (5)'!K64</f>
        <v>0</v>
      </c>
      <c r="L8" s="37">
        <f>'Banco 03'!L64+'Banco 03 (2)'!L64+'Banco 03 (3)'!L64+'Banco 03 (4)'!L64+'Banco 03 (5)'!L64</f>
        <v>0</v>
      </c>
      <c r="M8" s="37">
        <f>'Banco 03'!M64+'Banco 03 (2)'!M64+'Banco 03 (3)'!M64+'Banco 03 (4)'!M64+'Banco 03 (5)'!M64</f>
        <v>0</v>
      </c>
      <c r="N8" s="37">
        <f>'Banco 03'!N64+'Banco 03 (2)'!N64+'Banco 03 (3)'!N64+'Banco 03 (4)'!N64+'Banco 03 (5)'!N64</f>
        <v>0</v>
      </c>
      <c r="O8" s="37">
        <f t="shared" si="0"/>
        <v>0</v>
      </c>
    </row>
    <row r="9" spans="2:15" ht="21.95" customHeight="1" x14ac:dyDescent="0.25">
      <c r="B9" s="42" t="s">
        <v>63</v>
      </c>
      <c r="C9" s="64">
        <f>'Banco 03'!C65+'Banco 03 (2)'!C65+'Banco 03 (3)'!C65+'Banco 03 (4)'!C65+'Banco 03 (5)'!C65</f>
        <v>0</v>
      </c>
      <c r="D9" s="43">
        <f>'Banco 03'!D65+'Banco 03 (2)'!D65+'Banco 03 (3)'!D65+'Banco 03 (4)'!D65+'Banco 03 (5)'!D65</f>
        <v>0</v>
      </c>
      <c r="E9" s="43">
        <f>'Banco 03'!E65+'Banco 03 (2)'!E65+'Banco 03 (3)'!E65+'Banco 03 (4)'!E65+'Banco 03 (5)'!E65</f>
        <v>0</v>
      </c>
      <c r="F9" s="43">
        <f>'Banco 03'!F65+'Banco 03 (2)'!F65+'Banco 03 (3)'!F65+'Banco 03 (4)'!F65+'Banco 03 (5)'!F65</f>
        <v>0</v>
      </c>
      <c r="G9" s="43">
        <f>'Banco 03'!G65+'Banco 03 (2)'!G65+'Banco 03 (3)'!G65+'Banco 03 (4)'!G65+'Banco 03 (5)'!G65</f>
        <v>0</v>
      </c>
      <c r="H9" s="43">
        <f>'Banco 03'!H65+'Banco 03 (2)'!H65+'Banco 03 (3)'!H65+'Banco 03 (4)'!H65+'Banco 03 (5)'!H65</f>
        <v>0</v>
      </c>
      <c r="I9" s="43">
        <f>'Banco 03'!I65+'Banco 03 (2)'!I65+'Banco 03 (3)'!I65+'Banco 03 (4)'!I65+'Banco 03 (5)'!I65</f>
        <v>0</v>
      </c>
      <c r="J9" s="43">
        <f>'Banco 03'!J65+'Banco 03 (2)'!J65+'Banco 03 (3)'!J65+'Banco 03 (4)'!J65+'Banco 03 (5)'!J65</f>
        <v>0</v>
      </c>
      <c r="K9" s="43">
        <f>'Banco 03'!K65+'Banco 03 (2)'!K65+'Banco 03 (3)'!K65+'Banco 03 (4)'!K65+'Banco 03 (5)'!K65</f>
        <v>0</v>
      </c>
      <c r="L9" s="43">
        <f>'Banco 03'!L65+'Banco 03 (2)'!L65+'Banco 03 (3)'!L65+'Banco 03 (4)'!L65+'Banco 03 (5)'!L65</f>
        <v>0</v>
      </c>
      <c r="M9" s="43">
        <f>'Banco 03'!M65+'Banco 03 (2)'!M65+'Banco 03 (3)'!M65+'Banco 03 (4)'!M65+'Banco 03 (5)'!M65</f>
        <v>0</v>
      </c>
      <c r="N9" s="64">
        <f>'Banco 03'!N65+'Banco 03 (2)'!N65+'Banco 03 (3)'!N65+'Banco 03 (4)'!N65+'Banco 03 (5)'!N65</f>
        <v>0</v>
      </c>
      <c r="O9" s="43">
        <f t="shared" si="0"/>
        <v>0</v>
      </c>
    </row>
    <row r="10" spans="2:15" ht="21.95" customHeight="1" x14ac:dyDescent="0.25">
      <c r="B10" s="32" t="s">
        <v>83</v>
      </c>
      <c r="C10" s="37">
        <f>SUM(C5:C8)-C9</f>
        <v>100000</v>
      </c>
      <c r="D10" s="37">
        <f t="shared" ref="D10:N10" si="1">SUM(D5:D8)-D9</f>
        <v>100000</v>
      </c>
      <c r="E10" s="37">
        <f t="shared" si="1"/>
        <v>100000</v>
      </c>
      <c r="F10" s="37">
        <f t="shared" si="1"/>
        <v>100000</v>
      </c>
      <c r="G10" s="37">
        <f t="shared" si="1"/>
        <v>100000</v>
      </c>
      <c r="H10" s="37">
        <f t="shared" si="1"/>
        <v>100000</v>
      </c>
      <c r="I10" s="37">
        <f t="shared" si="1"/>
        <v>100000</v>
      </c>
      <c r="J10" s="37">
        <f t="shared" si="1"/>
        <v>100000</v>
      </c>
      <c r="K10" s="37">
        <f t="shared" si="1"/>
        <v>100000</v>
      </c>
      <c r="L10" s="37">
        <f t="shared" si="1"/>
        <v>100000</v>
      </c>
      <c r="M10" s="37">
        <f t="shared" si="1"/>
        <v>100000</v>
      </c>
      <c r="N10" s="37">
        <f t="shared" si="1"/>
        <v>100000</v>
      </c>
      <c r="O10" s="37">
        <f t="shared" ref="O10" si="2">SUM(C10:N10)</f>
        <v>1200000</v>
      </c>
    </row>
    <row r="11" spans="2:15" ht="21.95" customHeight="1" thickBot="1" x14ac:dyDescent="0.3"/>
    <row r="12" spans="2:15" ht="21.95" customHeight="1" x14ac:dyDescent="0.25">
      <c r="B12" s="16" t="s">
        <v>64</v>
      </c>
      <c r="C12" s="17" t="s">
        <v>65</v>
      </c>
      <c r="D12" s="17" t="s">
        <v>66</v>
      </c>
      <c r="E12" s="17" t="s">
        <v>67</v>
      </c>
      <c r="F12" s="17" t="s">
        <v>68</v>
      </c>
      <c r="G12" s="17" t="s">
        <v>69</v>
      </c>
      <c r="H12" s="17" t="s">
        <v>70</v>
      </c>
      <c r="I12" s="17" t="s">
        <v>71</v>
      </c>
      <c r="J12" s="17" t="s">
        <v>72</v>
      </c>
      <c r="K12" s="17" t="s">
        <v>73</v>
      </c>
      <c r="L12" s="17" t="s">
        <v>74</v>
      </c>
      <c r="M12" s="17" t="s">
        <v>75</v>
      </c>
      <c r="N12" s="17" t="s">
        <v>76</v>
      </c>
      <c r="O12" s="17" t="s">
        <v>83</v>
      </c>
    </row>
    <row r="13" spans="2:15" ht="21.95" customHeight="1" x14ac:dyDescent="0.25">
      <c r="B13" s="30" t="s">
        <v>84</v>
      </c>
      <c r="C13" s="37">
        <f>'Banco 03'!C69</f>
        <v>1200000</v>
      </c>
      <c r="D13" s="37">
        <f>'Banco 03'!D69</f>
        <v>1200000</v>
      </c>
      <c r="E13" s="37">
        <f>'Banco 03'!E69</f>
        <v>1200000</v>
      </c>
      <c r="F13" s="37">
        <f>'Banco 03'!F69</f>
        <v>1200000</v>
      </c>
      <c r="G13" s="37">
        <f>'Banco 03'!G69</f>
        <v>1200000</v>
      </c>
      <c r="H13" s="37">
        <f>'Banco 03'!H69</f>
        <v>1200000</v>
      </c>
      <c r="I13" s="37">
        <f>'Banco 03'!I69</f>
        <v>1200000</v>
      </c>
      <c r="J13" s="37">
        <f>'Banco 03'!J69</f>
        <v>1200000</v>
      </c>
      <c r="K13" s="37">
        <f>'Banco 03'!K69</f>
        <v>1200000</v>
      </c>
      <c r="L13" s="37">
        <f>'Banco 03'!L69</f>
        <v>1200000</v>
      </c>
      <c r="M13" s="37">
        <f>'Banco 03'!M69</f>
        <v>1200000</v>
      </c>
      <c r="N13" s="37">
        <f>'Banco 03'!N69</f>
        <v>1200000</v>
      </c>
      <c r="O13" s="37">
        <f>SUM(C13:N13)</f>
        <v>14400000</v>
      </c>
    </row>
    <row r="14" spans="2:15" ht="21.95" customHeight="1" thickBot="1" x14ac:dyDescent="0.3"/>
    <row r="15" spans="2:15" ht="21.95" customHeight="1" x14ac:dyDescent="0.25">
      <c r="B15" s="16" t="s">
        <v>64</v>
      </c>
      <c r="C15" s="17" t="s">
        <v>65</v>
      </c>
      <c r="D15" s="17" t="s">
        <v>66</v>
      </c>
      <c r="E15" s="17" t="s">
        <v>67</v>
      </c>
      <c r="F15" s="17" t="s">
        <v>68</v>
      </c>
      <c r="G15" s="17" t="s">
        <v>69</v>
      </c>
      <c r="H15" s="17" t="s">
        <v>70</v>
      </c>
      <c r="I15" s="17" t="s">
        <v>71</v>
      </c>
      <c r="J15" s="17" t="s">
        <v>72</v>
      </c>
      <c r="K15" s="17" t="s">
        <v>73</v>
      </c>
      <c r="L15" s="17" t="s">
        <v>74</v>
      </c>
      <c r="M15" s="17" t="s">
        <v>75</v>
      </c>
      <c r="N15" s="17" t="s">
        <v>76</v>
      </c>
      <c r="O15" s="17" t="s">
        <v>83</v>
      </c>
    </row>
    <row r="16" spans="2:15" ht="21.95" customHeight="1" x14ac:dyDescent="0.25">
      <c r="B16" s="30" t="s">
        <v>100</v>
      </c>
      <c r="C16" s="37">
        <f>'Banco 03'!C223+'Banco 03 (2)'!C223+'Banco 03 (3)'!C223+'Banco 03 (4)'!C223+'Banco 03 (5)'!C223</f>
        <v>243.57</v>
      </c>
      <c r="D16" s="37">
        <f>'Banco 03'!D223+'Banco 03 (2)'!D223+'Banco 03 (3)'!D223+'Banco 03 (4)'!D223+'Banco 03 (5)'!D223</f>
        <v>243.57</v>
      </c>
      <c r="E16" s="37">
        <f>'Banco 03'!E223+'Banco 03 (2)'!E223+'Banco 03 (3)'!E223+'Banco 03 (4)'!E223+'Banco 03 (5)'!E223</f>
        <v>243.57</v>
      </c>
      <c r="F16" s="37">
        <f>'Banco 03'!F223+'Banco 03 (2)'!F223+'Banco 03 (3)'!F223+'Banco 03 (4)'!F223+'Banco 03 (5)'!F223</f>
        <v>243.57</v>
      </c>
      <c r="G16" s="37">
        <f>'Banco 03'!G223+'Banco 03 (2)'!G223+'Banco 03 (3)'!G223+'Banco 03 (4)'!G223+'Banco 03 (5)'!G223</f>
        <v>243.57</v>
      </c>
      <c r="H16" s="37">
        <f>'Banco 03'!H223+'Banco 03 (2)'!H223+'Banco 03 (3)'!H223+'Banco 03 (4)'!H223+'Banco 03 (5)'!H223</f>
        <v>243.57</v>
      </c>
      <c r="I16" s="37">
        <f>'Banco 03'!I223+'Banco 03 (2)'!I223+'Banco 03 (3)'!I223+'Banco 03 (4)'!I223+'Banco 03 (5)'!I223</f>
        <v>243.57</v>
      </c>
      <c r="J16" s="37">
        <f>'Banco 03'!J223+'Banco 03 (2)'!J223+'Banco 03 (3)'!J223+'Banco 03 (4)'!J223+'Banco 03 (5)'!J223</f>
        <v>243.57</v>
      </c>
      <c r="K16" s="37">
        <f>'Banco 03'!K223+'Banco 03 (2)'!K223+'Banco 03 (3)'!K223+'Banco 03 (4)'!K223+'Banco 03 (5)'!K223</f>
        <v>243.57</v>
      </c>
      <c r="L16" s="37">
        <f>'Banco 03'!L223+'Banco 03 (2)'!L223+'Banco 03 (3)'!L223+'Banco 03 (4)'!L223+'Banco 03 (5)'!L223</f>
        <v>243.57</v>
      </c>
      <c r="M16" s="37">
        <f>'Banco 03'!M223+'Banco 03 (2)'!M223+'Banco 03 (3)'!M223+'Banco 03 (4)'!M223+'Banco 03 (5)'!M223</f>
        <v>243.57</v>
      </c>
      <c r="N16" s="37">
        <f>'Banco 03'!N223+'Banco 03 (2)'!N223+'Banco 03 (3)'!N223+'Banco 03 (4)'!N223+'Banco 03 (5)'!N223</f>
        <v>243.57</v>
      </c>
      <c r="O16" s="37">
        <f>SUM(C16:N16)</f>
        <v>2922.84</v>
      </c>
    </row>
    <row r="17" spans="2:15" ht="21.95" customHeight="1" x14ac:dyDescent="0.25">
      <c r="B17" s="32" t="s">
        <v>101</v>
      </c>
      <c r="C17" s="37">
        <f>'Banco 03'!C224+'Banco 03 (2)'!C224+'Banco 03 (3)'!C224+'Banco 03 (4)'!C224+'Banco 03 (5)'!C224</f>
        <v>1124.3050000000001</v>
      </c>
      <c r="D17" s="37">
        <f>'Banco 03'!D224+'Banco 03 (2)'!D224+'Banco 03 (3)'!D224+'Banco 03 (4)'!D224+'Banco 03 (5)'!D224</f>
        <v>1124.3050000000001</v>
      </c>
      <c r="E17" s="37">
        <f>'Banco 03'!E224+'Banco 03 (2)'!E224+'Banco 03 (3)'!E224+'Banco 03 (4)'!E224+'Banco 03 (5)'!E224</f>
        <v>1124.3050000000001</v>
      </c>
      <c r="F17" s="37">
        <f>'Banco 03'!F224+'Banco 03 (2)'!F224+'Banco 03 (3)'!F224+'Banco 03 (4)'!F224+'Banco 03 (5)'!F224</f>
        <v>1124.3050000000001</v>
      </c>
      <c r="G17" s="37">
        <f>'Banco 03'!G224+'Banco 03 (2)'!G224+'Banco 03 (3)'!G224+'Banco 03 (4)'!G224+'Banco 03 (5)'!G224</f>
        <v>1124.3050000000001</v>
      </c>
      <c r="H17" s="37">
        <f>'Banco 03'!H224+'Banco 03 (2)'!H224+'Banco 03 (3)'!H224+'Banco 03 (4)'!H224+'Banco 03 (5)'!H224</f>
        <v>1124.3050000000001</v>
      </c>
      <c r="I17" s="37">
        <f>'Banco 03'!I224+'Banco 03 (2)'!I224+'Banco 03 (3)'!I224+'Banco 03 (4)'!I224+'Banco 03 (5)'!I224</f>
        <v>1124.3050000000001</v>
      </c>
      <c r="J17" s="37">
        <f>'Banco 03'!J224+'Banco 03 (2)'!J224+'Banco 03 (3)'!J224+'Banco 03 (4)'!J224+'Banco 03 (5)'!J224</f>
        <v>1124.3050000000001</v>
      </c>
      <c r="K17" s="37">
        <f>'Banco 03'!K224+'Banco 03 (2)'!K224+'Banco 03 (3)'!K224+'Banco 03 (4)'!K224+'Banco 03 (5)'!K224</f>
        <v>1124.3050000000001</v>
      </c>
      <c r="L17" s="37">
        <f>'Banco 03'!L224+'Banco 03 (2)'!L224+'Banco 03 (3)'!L224+'Banco 03 (4)'!L224+'Banco 03 (5)'!L224</f>
        <v>1124.3050000000001</v>
      </c>
      <c r="M17" s="37">
        <f>'Banco 03'!M224+'Banco 03 (2)'!M224+'Banco 03 (3)'!M224+'Banco 03 (4)'!M224+'Banco 03 (5)'!M224</f>
        <v>1124.3050000000001</v>
      </c>
      <c r="N17" s="37">
        <f>'Banco 03'!N224+'Banco 03 (2)'!N224+'Banco 03 (3)'!N224+'Banco 03 (4)'!N224+'Banco 03 (5)'!N224</f>
        <v>1124.3050000000001</v>
      </c>
      <c r="O17" s="37">
        <f t="shared" ref="O17:O23" si="3">SUM(C17:N17)</f>
        <v>13491.660000000002</v>
      </c>
    </row>
    <row r="18" spans="2:15" ht="21.95" customHeight="1" x14ac:dyDescent="0.25">
      <c r="B18" s="32" t="s">
        <v>77</v>
      </c>
      <c r="C18" s="37">
        <f>'Banco 03'!C225+'Banco 03 (2)'!C225+'Banco 03 (3)'!C225+'Banco 03 (4)'!C225+'Banco 03 (5)'!C225</f>
        <v>2956.375</v>
      </c>
      <c r="D18" s="37">
        <f>'Banco 03'!D225+'Banco 03 (2)'!D225+'Banco 03 (3)'!D225+'Banco 03 (4)'!D225+'Banco 03 (5)'!D225</f>
        <v>2956.375</v>
      </c>
      <c r="E18" s="37">
        <f>'Banco 03'!E225+'Banco 03 (2)'!E225+'Banco 03 (3)'!E225+'Banco 03 (4)'!E225+'Banco 03 (5)'!E225</f>
        <v>2956.375</v>
      </c>
      <c r="F18" s="37">
        <f>'Banco 03'!F225+'Banco 03 (2)'!F225+'Banco 03 (3)'!F225+'Banco 03 (4)'!F225+'Banco 03 (5)'!F225</f>
        <v>2956.375</v>
      </c>
      <c r="G18" s="37">
        <f>'Banco 03'!G225+'Banco 03 (2)'!G225+'Banco 03 (3)'!G225+'Banco 03 (4)'!G225+'Banco 03 (5)'!G225</f>
        <v>2956.375</v>
      </c>
      <c r="H18" s="37">
        <f>'Banco 03'!H225+'Banco 03 (2)'!H225+'Banco 03 (3)'!H225+'Banco 03 (4)'!H225+'Banco 03 (5)'!H225</f>
        <v>2956.375</v>
      </c>
      <c r="I18" s="37">
        <f>'Banco 03'!I225+'Banco 03 (2)'!I225+'Banco 03 (3)'!I225+'Banco 03 (4)'!I225+'Banco 03 (5)'!I225</f>
        <v>2956.375</v>
      </c>
      <c r="J18" s="37">
        <f>'Banco 03'!J225+'Banco 03 (2)'!J225+'Banco 03 (3)'!J225+'Banco 03 (4)'!J225+'Banco 03 (5)'!J225</f>
        <v>2956.375</v>
      </c>
      <c r="K18" s="37">
        <f>'Banco 03'!K225+'Banco 03 (2)'!K225+'Banco 03 (3)'!K225+'Banco 03 (4)'!K225+'Banco 03 (5)'!K225</f>
        <v>2956.375</v>
      </c>
      <c r="L18" s="37">
        <f>'Banco 03'!L225+'Banco 03 (2)'!L225+'Banco 03 (3)'!L225+'Banco 03 (4)'!L225+'Banco 03 (5)'!L225</f>
        <v>2956.375</v>
      </c>
      <c r="M18" s="37">
        <f>'Banco 03'!M225+'Banco 03 (2)'!M225+'Banco 03 (3)'!M225+'Banco 03 (4)'!M225+'Banco 03 (5)'!M225</f>
        <v>2956.375</v>
      </c>
      <c r="N18" s="37">
        <f>'Banco 03'!N225+'Banco 03 (2)'!N225+'Banco 03 (3)'!N225+'Banco 03 (4)'!N225+'Banco 03 (5)'!N225</f>
        <v>2956.375</v>
      </c>
      <c r="O18" s="37">
        <f t="shared" si="3"/>
        <v>35476.5</v>
      </c>
    </row>
    <row r="19" spans="2:15" ht="21.95" customHeight="1" x14ac:dyDescent="0.25">
      <c r="B19" s="32" t="s">
        <v>45</v>
      </c>
      <c r="C19" s="37">
        <f>'Banco 03'!C226+'Banco 03 (2)'!C226+'Banco 03 (3)'!C226+'Banco 03 (4)'!C226+'Banco 03 (5)'!C226</f>
        <v>0</v>
      </c>
      <c r="D19" s="37">
        <f>'Banco 03'!D226+'Banco 03 (2)'!D226+'Banco 03 (3)'!D226+'Banco 03 (4)'!D226+'Banco 03 (5)'!D226</f>
        <v>0</v>
      </c>
      <c r="E19" s="37">
        <f>'Banco 03'!E226+'Banco 03 (2)'!E226+'Banco 03 (3)'!E226+'Banco 03 (4)'!E226+'Banco 03 (5)'!E226</f>
        <v>0</v>
      </c>
      <c r="F19" s="37">
        <f>'Banco 03'!F226+'Banco 03 (2)'!F226+'Banco 03 (3)'!F226+'Banco 03 (4)'!F226+'Banco 03 (5)'!F226</f>
        <v>0</v>
      </c>
      <c r="G19" s="37">
        <f>'Banco 03'!G226+'Banco 03 (2)'!G226+'Banco 03 (3)'!G226+'Banco 03 (4)'!G226+'Banco 03 (5)'!G226</f>
        <v>0</v>
      </c>
      <c r="H19" s="37">
        <f>'Banco 03'!H226+'Banco 03 (2)'!H226+'Banco 03 (3)'!H226+'Banco 03 (4)'!H226+'Banco 03 (5)'!H226</f>
        <v>0</v>
      </c>
      <c r="I19" s="37">
        <f>'Banco 03'!I226+'Banco 03 (2)'!I226+'Banco 03 (3)'!I226+'Banco 03 (4)'!I226+'Banco 03 (5)'!I226</f>
        <v>0</v>
      </c>
      <c r="J19" s="37">
        <f>'Banco 03'!J226+'Banco 03 (2)'!J226+'Banco 03 (3)'!J226+'Banco 03 (4)'!J226+'Banco 03 (5)'!J226</f>
        <v>0</v>
      </c>
      <c r="K19" s="37">
        <f>'Banco 03'!K226+'Banco 03 (2)'!K226+'Banco 03 (3)'!K226+'Banco 03 (4)'!K226+'Banco 03 (5)'!K226</f>
        <v>0</v>
      </c>
      <c r="L19" s="37">
        <f>'Banco 03'!L226+'Banco 03 (2)'!L226+'Banco 03 (3)'!L226+'Banco 03 (4)'!L226+'Banco 03 (5)'!L226</f>
        <v>0</v>
      </c>
      <c r="M19" s="37">
        <f>'Banco 03'!M226+'Banco 03 (2)'!M226+'Banco 03 (3)'!M226+'Banco 03 (4)'!M226+'Banco 03 (5)'!M226</f>
        <v>0</v>
      </c>
      <c r="N19" s="37">
        <f>'Banco 03'!N226+'Banco 03 (2)'!N226+'Banco 03 (3)'!N226+'Banco 03 (4)'!N226+'Banco 03 (5)'!N226</f>
        <v>0</v>
      </c>
      <c r="O19" s="37">
        <f>SUM(C19:N19)</f>
        <v>0</v>
      </c>
    </row>
    <row r="20" spans="2:15" ht="21.95" customHeight="1" x14ac:dyDescent="0.25">
      <c r="B20" s="32" t="s">
        <v>44</v>
      </c>
      <c r="C20" s="37">
        <f>'Banco 03'!C227+'Banco 03 (2)'!C227+'Banco 03 (3)'!C227+'Banco 03 (4)'!C227+'Banco 03 (5)'!C227</f>
        <v>0</v>
      </c>
      <c r="D20" s="37">
        <f>'Banco 03'!D227+'Banco 03 (2)'!D227+'Banco 03 (3)'!D227+'Banco 03 (4)'!D227+'Banco 03 (5)'!D227</f>
        <v>0</v>
      </c>
      <c r="E20" s="37">
        <f>'Banco 03'!E227+'Banco 03 (2)'!E227+'Banco 03 (3)'!E227+'Banco 03 (4)'!E227+'Banco 03 (5)'!E227</f>
        <v>0</v>
      </c>
      <c r="F20" s="37">
        <f>'Banco 03'!F227+'Banco 03 (2)'!F227+'Banco 03 (3)'!F227+'Banco 03 (4)'!F227+'Banco 03 (5)'!F227</f>
        <v>0</v>
      </c>
      <c r="G20" s="37">
        <f>'Banco 03'!G227+'Banco 03 (2)'!G227+'Banco 03 (3)'!G227+'Banco 03 (4)'!G227+'Banco 03 (5)'!G227</f>
        <v>0</v>
      </c>
      <c r="H20" s="37">
        <f>'Banco 03'!H227+'Banco 03 (2)'!H227+'Banco 03 (3)'!H227+'Banco 03 (4)'!H227+'Banco 03 (5)'!H227</f>
        <v>0</v>
      </c>
      <c r="I20" s="37">
        <f>'Banco 03'!I227+'Banco 03 (2)'!I227+'Banco 03 (3)'!I227+'Banco 03 (4)'!I227+'Banco 03 (5)'!I227</f>
        <v>0</v>
      </c>
      <c r="J20" s="37">
        <f>'Banco 03'!J227+'Banco 03 (2)'!J227+'Banco 03 (3)'!J227+'Banco 03 (4)'!J227+'Banco 03 (5)'!J227</f>
        <v>0</v>
      </c>
      <c r="K20" s="37">
        <f>'Banco 03'!K227+'Banco 03 (2)'!K227+'Banco 03 (3)'!K227+'Banco 03 (4)'!K227+'Banco 03 (5)'!K227</f>
        <v>0</v>
      </c>
      <c r="L20" s="37">
        <f>'Banco 03'!L227+'Banco 03 (2)'!L227+'Banco 03 (3)'!L227+'Banco 03 (4)'!L227+'Banco 03 (5)'!L227</f>
        <v>0</v>
      </c>
      <c r="M20" s="37">
        <f>'Banco 03'!M227+'Banco 03 (2)'!M227+'Banco 03 (3)'!M227+'Banco 03 (4)'!M227+'Banco 03 (5)'!M227</f>
        <v>0</v>
      </c>
      <c r="N20" s="37">
        <f>'Banco 03'!N227+'Banco 03 (2)'!N227+'Banco 03 (3)'!N227+'Banco 03 (4)'!N227+'Banco 03 (5)'!N227</f>
        <v>0</v>
      </c>
      <c r="O20" s="37">
        <f t="shared" si="3"/>
        <v>0</v>
      </c>
    </row>
    <row r="21" spans="2:15" ht="21.95" customHeight="1" x14ac:dyDescent="0.25">
      <c r="B21" s="32" t="s">
        <v>124</v>
      </c>
      <c r="C21" s="37">
        <f>'Banco 03'!C228+'Banco 03 (2)'!C228+'Banco 03 (3)'!C228+'Banco 03 (4)'!C228+'Banco 03 (5)'!C228</f>
        <v>3706.5</v>
      </c>
      <c r="D21" s="37">
        <f>'Banco 03'!D228+'Banco 03 (2)'!D228+'Banco 03 (3)'!D228+'Banco 03 (4)'!D228+'Banco 03 (5)'!D228</f>
        <v>3706.5</v>
      </c>
      <c r="E21" s="37">
        <f>'Banco 03'!E228+'Banco 03 (2)'!E228+'Banco 03 (3)'!E228+'Banco 03 (4)'!E228+'Banco 03 (5)'!E228</f>
        <v>3706.5</v>
      </c>
      <c r="F21" s="37">
        <f>'Banco 03'!F228+'Banco 03 (2)'!F228+'Banco 03 (3)'!F228+'Banco 03 (4)'!F228+'Banco 03 (5)'!F228</f>
        <v>3706.5</v>
      </c>
      <c r="G21" s="37">
        <f>'Banco 03'!G228+'Banco 03 (2)'!G228+'Banco 03 (3)'!G228+'Banco 03 (4)'!G228+'Banco 03 (5)'!G228</f>
        <v>3706.5</v>
      </c>
      <c r="H21" s="37">
        <f>'Banco 03'!H228+'Banco 03 (2)'!H228+'Banco 03 (3)'!H228+'Banco 03 (4)'!H228+'Banco 03 (5)'!H228</f>
        <v>3706.5</v>
      </c>
      <c r="I21" s="37">
        <f>'Banco 03'!I228+'Banco 03 (2)'!I228+'Banco 03 (3)'!I228+'Banco 03 (4)'!I228+'Banco 03 (5)'!I228</f>
        <v>3706.5</v>
      </c>
      <c r="J21" s="37">
        <f>'Banco 03'!J228+'Banco 03 (2)'!J228+'Banco 03 (3)'!J228+'Banco 03 (4)'!J228+'Banco 03 (5)'!J228</f>
        <v>3706.5</v>
      </c>
      <c r="K21" s="37">
        <f>'Banco 03'!K228+'Banco 03 (2)'!K228+'Banco 03 (3)'!K228+'Banco 03 (4)'!K228+'Banco 03 (5)'!K228</f>
        <v>3706.5</v>
      </c>
      <c r="L21" s="37">
        <f>'Banco 03'!L228+'Banco 03 (2)'!L228+'Banco 03 (3)'!L228+'Banco 03 (4)'!L228+'Banco 03 (5)'!L228</f>
        <v>3706.5</v>
      </c>
      <c r="M21" s="37">
        <f>'Banco 03'!M228+'Banco 03 (2)'!M228+'Banco 03 (3)'!M228+'Banco 03 (4)'!M228+'Banco 03 (5)'!M228</f>
        <v>3706.5</v>
      </c>
      <c r="N21" s="37">
        <f>'Banco 03'!N228+'Banco 03 (2)'!N228+'Banco 03 (3)'!N228+'Banco 03 (4)'!N228+'Banco 03 (5)'!N228</f>
        <v>3706.5</v>
      </c>
      <c r="O21" s="37">
        <f t="shared" si="3"/>
        <v>44478</v>
      </c>
    </row>
    <row r="22" spans="2:15" ht="21.95" customHeight="1" x14ac:dyDescent="0.25">
      <c r="B22" s="116" t="s">
        <v>38</v>
      </c>
      <c r="C22" s="37">
        <f>'Banco 03'!C229+'Banco 03 (2)'!C229+'Banco 03 (3)'!C229+'Banco 03 (4)'!C229+'Banco 03 (5)'!C229</f>
        <v>308.87500000000006</v>
      </c>
      <c r="D22" s="37">
        <f>'Banco 03'!D229+'Banco 03 (2)'!D229+'Banco 03 (3)'!D229+'Banco 03 (4)'!D229+'Banco 03 (5)'!D229</f>
        <v>308.87500000000006</v>
      </c>
      <c r="E22" s="37">
        <f>'Banco 03'!E229+'Banco 03 (2)'!E229+'Banco 03 (3)'!E229+'Banco 03 (4)'!E229+'Banco 03 (5)'!E229</f>
        <v>308.87500000000006</v>
      </c>
      <c r="F22" s="37">
        <f>'Banco 03'!F229+'Banco 03 (2)'!F229+'Banco 03 (3)'!F229+'Banco 03 (4)'!F229+'Banco 03 (5)'!F229</f>
        <v>308.87500000000006</v>
      </c>
      <c r="G22" s="37">
        <f>'Banco 03'!G229+'Banco 03 (2)'!G229+'Banco 03 (3)'!G229+'Banco 03 (4)'!G229+'Banco 03 (5)'!G229</f>
        <v>308.87500000000006</v>
      </c>
      <c r="H22" s="37">
        <f>'Banco 03'!H229+'Banco 03 (2)'!H229+'Banco 03 (3)'!H229+'Banco 03 (4)'!H229+'Banco 03 (5)'!H229</f>
        <v>308.87500000000006</v>
      </c>
      <c r="I22" s="37">
        <f>'Banco 03'!I229+'Banco 03 (2)'!I229+'Banco 03 (3)'!I229+'Banco 03 (4)'!I229+'Banco 03 (5)'!I229</f>
        <v>308.87500000000006</v>
      </c>
      <c r="J22" s="37">
        <f>'Banco 03'!J229+'Banco 03 (2)'!J229+'Banco 03 (3)'!J229+'Banco 03 (4)'!J229+'Banco 03 (5)'!J229</f>
        <v>308.87500000000006</v>
      </c>
      <c r="K22" s="37">
        <f>'Banco 03'!K229+'Banco 03 (2)'!K229+'Banco 03 (3)'!K229+'Banco 03 (4)'!K229+'Banco 03 (5)'!K229</f>
        <v>308.87500000000006</v>
      </c>
      <c r="L22" s="37">
        <f>'Banco 03'!L229+'Banco 03 (2)'!L229+'Banco 03 (3)'!L229+'Banco 03 (4)'!L229+'Banco 03 (5)'!L229</f>
        <v>308.87500000000006</v>
      </c>
      <c r="M22" s="37">
        <f>'Banco 03'!M229+'Banco 03 (2)'!M229+'Banco 03 (3)'!M229+'Banco 03 (4)'!M229+'Banco 03 (5)'!M229</f>
        <v>308.87500000000006</v>
      </c>
      <c r="N22" s="37">
        <f>'Banco 03'!N229+'Banco 03 (2)'!N229+'Banco 03 (3)'!N229+'Banco 03 (4)'!N229+'Banco 03 (5)'!N229</f>
        <v>308.87500000000006</v>
      </c>
      <c r="O22" s="37">
        <f t="shared" si="3"/>
        <v>3706.5000000000005</v>
      </c>
    </row>
    <row r="23" spans="2:15" ht="21.95" customHeight="1" x14ac:dyDescent="0.25">
      <c r="B23" s="42" t="s">
        <v>39</v>
      </c>
      <c r="C23" s="43">
        <f>'Banco 03'!C230+'Banco 03 (2)'!C230+'Banco 03 (3)'!C230+'Banco 03 (4)'!C230+'Banco 03 (5)'!C230</f>
        <v>485.375</v>
      </c>
      <c r="D23" s="43">
        <f>'Banco 03'!D230+'Banco 03 (2)'!D230+'Banco 03 (3)'!D230+'Banco 03 (4)'!D230+'Banco 03 (5)'!D230</f>
        <v>485.375</v>
      </c>
      <c r="E23" s="43">
        <f>'Banco 03'!E230+'Banco 03 (2)'!E230+'Banco 03 (3)'!E230+'Banco 03 (4)'!E230+'Banco 03 (5)'!E230</f>
        <v>485.375</v>
      </c>
      <c r="F23" s="43">
        <f>'Banco 03'!F230+'Banco 03 (2)'!F230+'Banco 03 (3)'!F230+'Banco 03 (4)'!F230+'Banco 03 (5)'!F230</f>
        <v>485.375</v>
      </c>
      <c r="G23" s="43">
        <f>'Banco 03'!G230+'Banco 03 (2)'!G230+'Banco 03 (3)'!G230+'Banco 03 (4)'!G230+'Banco 03 (5)'!G230</f>
        <v>485.375</v>
      </c>
      <c r="H23" s="43">
        <f>'Banco 03'!H230+'Banco 03 (2)'!H230+'Banco 03 (3)'!H230+'Banco 03 (4)'!H230+'Banco 03 (5)'!H230</f>
        <v>485.375</v>
      </c>
      <c r="I23" s="43">
        <f>'Banco 03'!I230+'Banco 03 (2)'!I230+'Banco 03 (3)'!I230+'Banco 03 (4)'!I230+'Banco 03 (5)'!I230</f>
        <v>485.375</v>
      </c>
      <c r="J23" s="43">
        <f>'Banco 03'!J230+'Banco 03 (2)'!J230+'Banco 03 (3)'!J230+'Banco 03 (4)'!J230+'Banco 03 (5)'!J230</f>
        <v>485.375</v>
      </c>
      <c r="K23" s="43">
        <f>'Banco 03'!K230+'Banco 03 (2)'!K230+'Banco 03 (3)'!K230+'Banco 03 (4)'!K230+'Banco 03 (5)'!K230</f>
        <v>485.375</v>
      </c>
      <c r="L23" s="43">
        <f>'Banco 03'!L230+'Banco 03 (2)'!L230+'Banco 03 (3)'!L230+'Banco 03 (4)'!L230+'Banco 03 (5)'!L230</f>
        <v>485.375</v>
      </c>
      <c r="M23" s="43">
        <f>'Banco 03'!M230+'Banco 03 (2)'!M230+'Banco 03 (3)'!M230+'Banco 03 (4)'!M230+'Banco 03 (5)'!M230</f>
        <v>485.375</v>
      </c>
      <c r="N23" s="43">
        <f>'Banco 03'!N230+'Banco 03 (2)'!N230+'Banco 03 (3)'!N230+'Banco 03 (4)'!N230+'Banco 03 (5)'!N230</f>
        <v>485.375</v>
      </c>
      <c r="O23" s="43">
        <f t="shared" si="3"/>
        <v>5824.5</v>
      </c>
    </row>
    <row r="24" spans="2:15" ht="21.95" customHeight="1" x14ac:dyDescent="0.25">
      <c r="B24" s="32" t="s">
        <v>83</v>
      </c>
      <c r="C24" s="37">
        <f>SUM(C16:C23)</f>
        <v>8825</v>
      </c>
      <c r="D24" s="37">
        <f t="shared" ref="D24:N24" si="4">SUM(D16:D23)</f>
        <v>8825</v>
      </c>
      <c r="E24" s="37">
        <f t="shared" si="4"/>
        <v>8825</v>
      </c>
      <c r="F24" s="37">
        <f t="shared" si="4"/>
        <v>8825</v>
      </c>
      <c r="G24" s="37">
        <f t="shared" si="4"/>
        <v>8825</v>
      </c>
      <c r="H24" s="37">
        <f t="shared" si="4"/>
        <v>8825</v>
      </c>
      <c r="I24" s="37">
        <f t="shared" si="4"/>
        <v>8825</v>
      </c>
      <c r="J24" s="37">
        <f t="shared" si="4"/>
        <v>8825</v>
      </c>
      <c r="K24" s="37">
        <f t="shared" si="4"/>
        <v>8825</v>
      </c>
      <c r="L24" s="37">
        <f t="shared" si="4"/>
        <v>8825</v>
      </c>
      <c r="M24" s="37">
        <f t="shared" si="4"/>
        <v>8825</v>
      </c>
      <c r="N24" s="37">
        <f t="shared" si="4"/>
        <v>8825</v>
      </c>
      <c r="O24" s="37">
        <f t="shared" ref="O24" si="5">SUM(C24:N24)</f>
        <v>105900</v>
      </c>
    </row>
  </sheetData>
  <pageMargins left="0.511811024" right="0.511811024" top="0.78740157499999996" bottom="0.78740157499999996" header="0.31496062000000002" footer="0.31496062000000002"/>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ilha4">
    <tabColor rgb="FFFFC000"/>
  </sheetPr>
  <dimension ref="B1:BE65"/>
  <sheetViews>
    <sheetView showGridLines="0" topLeftCell="A41" workbookViewId="0">
      <selection activeCell="A47" sqref="A47:XFD47"/>
    </sheetView>
  </sheetViews>
  <sheetFormatPr defaultColWidth="9.140625" defaultRowHeight="21.95" customHeight="1" x14ac:dyDescent="0.25"/>
  <cols>
    <col min="1" max="1" width="2.7109375" style="12" customWidth="1"/>
    <col min="2" max="2" width="12.7109375" style="12" customWidth="1"/>
    <col min="3" max="15" width="13.28515625" style="12" customWidth="1"/>
    <col min="16" max="16" width="9.140625" style="12"/>
    <col min="17" max="17" width="18.42578125" style="127" customWidth="1"/>
    <col min="18" max="29" width="10.7109375" style="12" customWidth="1"/>
    <col min="30" max="30" width="15.5703125" style="12" customWidth="1"/>
    <col min="31" max="34" width="9.140625" style="12"/>
    <col min="35" max="57" width="9.140625" style="636"/>
    <col min="58" max="16384" width="9.140625" style="12"/>
  </cols>
  <sheetData>
    <row r="1" spans="2:45" ht="15" customHeight="1" x14ac:dyDescent="0.25"/>
    <row r="2" spans="2:45" ht="15" customHeight="1" x14ac:dyDescent="0.25">
      <c r="B2" s="15" t="s">
        <v>155</v>
      </c>
    </row>
    <row r="3" spans="2:45" ht="21.95" customHeight="1" thickBot="1" x14ac:dyDescent="0.3"/>
    <row r="4" spans="2:45" ht="21.95" customHeight="1" x14ac:dyDescent="0.25">
      <c r="B4" s="16" t="s">
        <v>29</v>
      </c>
      <c r="C4" s="17" t="s">
        <v>65</v>
      </c>
      <c r="D4" s="17" t="s">
        <v>66</v>
      </c>
      <c r="E4" s="17" t="s">
        <v>67</v>
      </c>
      <c r="F4" s="17" t="s">
        <v>68</v>
      </c>
      <c r="G4" s="17" t="s">
        <v>69</v>
      </c>
      <c r="H4" s="17" t="s">
        <v>70</v>
      </c>
      <c r="I4" s="17" t="s">
        <v>71</v>
      </c>
      <c r="J4" s="17" t="s">
        <v>72</v>
      </c>
      <c r="K4" s="17" t="s">
        <v>73</v>
      </c>
      <c r="L4" s="17" t="s">
        <v>74</v>
      </c>
      <c r="M4" s="17" t="s">
        <v>75</v>
      </c>
      <c r="N4" s="17" t="s">
        <v>76</v>
      </c>
      <c r="O4" s="17" t="s">
        <v>83</v>
      </c>
      <c r="Q4" s="129" t="s">
        <v>29</v>
      </c>
      <c r="R4" s="130" t="s">
        <v>65</v>
      </c>
      <c r="S4" s="130" t="s">
        <v>66</v>
      </c>
      <c r="T4" s="130" t="s">
        <v>67</v>
      </c>
      <c r="U4" s="130" t="s">
        <v>68</v>
      </c>
      <c r="V4" s="130" t="s">
        <v>69</v>
      </c>
      <c r="W4" s="130" t="s">
        <v>70</v>
      </c>
      <c r="X4" s="130" t="s">
        <v>71</v>
      </c>
      <c r="Y4" s="130" t="s">
        <v>72</v>
      </c>
      <c r="Z4" s="130" t="s">
        <v>73</v>
      </c>
      <c r="AA4" s="130" t="s">
        <v>74</v>
      </c>
      <c r="AB4" s="130" t="s">
        <v>75</v>
      </c>
      <c r="AC4" s="130" t="s">
        <v>76</v>
      </c>
      <c r="AD4" s="11"/>
      <c r="AG4" s="129" t="s">
        <v>29</v>
      </c>
      <c r="AH4" s="130" t="s">
        <v>65</v>
      </c>
      <c r="AI4" s="130" t="s">
        <v>66</v>
      </c>
      <c r="AJ4" s="130" t="s">
        <v>67</v>
      </c>
      <c r="AK4" s="130" t="s">
        <v>68</v>
      </c>
      <c r="AL4" s="130" t="s">
        <v>69</v>
      </c>
      <c r="AM4" s="130" t="s">
        <v>70</v>
      </c>
      <c r="AN4" s="130" t="s">
        <v>71</v>
      </c>
      <c r="AO4" s="130" t="s">
        <v>72</v>
      </c>
      <c r="AP4" s="130" t="s">
        <v>73</v>
      </c>
      <c r="AQ4" s="130" t="s">
        <v>74</v>
      </c>
      <c r="AR4" s="130" t="s">
        <v>75</v>
      </c>
      <c r="AS4" s="130" t="s">
        <v>76</v>
      </c>
    </row>
    <row r="5" spans="2:45" ht="21.95" customHeight="1" x14ac:dyDescent="0.25">
      <c r="B5" s="30" t="s">
        <v>48</v>
      </c>
      <c r="C5" s="35">
        <f>Faturamento!D7</f>
        <v>0</v>
      </c>
      <c r="D5" s="35">
        <f>Faturamento!E7</f>
        <v>0</v>
      </c>
      <c r="E5" s="35">
        <f>Faturamento!F7</f>
        <v>0</v>
      </c>
      <c r="F5" s="35">
        <f>Faturamento!G7</f>
        <v>0</v>
      </c>
      <c r="G5" s="35">
        <f>Faturamento!H7</f>
        <v>0</v>
      </c>
      <c r="H5" s="35">
        <f>Faturamento!I7</f>
        <v>0</v>
      </c>
      <c r="I5" s="35">
        <f>Faturamento!J7</f>
        <v>0</v>
      </c>
      <c r="J5" s="35">
        <f>Faturamento!K7</f>
        <v>0</v>
      </c>
      <c r="K5" s="35">
        <f>Faturamento!L7</f>
        <v>0</v>
      </c>
      <c r="L5" s="35">
        <f>Faturamento!M7</f>
        <v>0</v>
      </c>
      <c r="M5" s="35">
        <f>Faturamento!N7</f>
        <v>0</v>
      </c>
      <c r="N5" s="35">
        <f>Faturamento!O7</f>
        <v>0</v>
      </c>
      <c r="O5" s="35">
        <f>SUM(C5:N5)</f>
        <v>0</v>
      </c>
      <c r="Q5" s="127" t="s">
        <v>195</v>
      </c>
      <c r="R5" s="50">
        <f>C9</f>
        <v>1650</v>
      </c>
      <c r="S5" s="50">
        <f t="shared" ref="S5:AC5" si="0">D9</f>
        <v>1650</v>
      </c>
      <c r="T5" s="50">
        <f t="shared" si="0"/>
        <v>1650</v>
      </c>
      <c r="U5" s="50">
        <f t="shared" si="0"/>
        <v>1650</v>
      </c>
      <c r="V5" s="50">
        <f t="shared" si="0"/>
        <v>1650</v>
      </c>
      <c r="W5" s="50">
        <f t="shared" si="0"/>
        <v>1650</v>
      </c>
      <c r="X5" s="50">
        <f t="shared" si="0"/>
        <v>1650</v>
      </c>
      <c r="Y5" s="50">
        <f t="shared" si="0"/>
        <v>1650</v>
      </c>
      <c r="Z5" s="50">
        <f t="shared" si="0"/>
        <v>1650</v>
      </c>
      <c r="AA5" s="50">
        <f t="shared" si="0"/>
        <v>1650</v>
      </c>
      <c r="AB5" s="50">
        <f t="shared" si="0"/>
        <v>1650</v>
      </c>
      <c r="AC5" s="50">
        <f t="shared" si="0"/>
        <v>1650</v>
      </c>
      <c r="AD5" s="50">
        <f t="shared" ref="AD5:AD19" si="1">SUM(R5:AC5)</f>
        <v>19800</v>
      </c>
    </row>
    <row r="6" spans="2:45" ht="21.95" customHeight="1" x14ac:dyDescent="0.25">
      <c r="B6" s="32" t="s">
        <v>50</v>
      </c>
      <c r="C6" s="35">
        <f>Faturamento!D8</f>
        <v>100000</v>
      </c>
      <c r="D6" s="35">
        <f>Faturamento!E8</f>
        <v>100000</v>
      </c>
      <c r="E6" s="35">
        <f>Faturamento!F8</f>
        <v>100000</v>
      </c>
      <c r="F6" s="35">
        <f>Faturamento!G8</f>
        <v>100000</v>
      </c>
      <c r="G6" s="35">
        <f>Faturamento!H8</f>
        <v>100000</v>
      </c>
      <c r="H6" s="35">
        <f>Faturamento!I8</f>
        <v>100000</v>
      </c>
      <c r="I6" s="35">
        <f>Faturamento!J8</f>
        <v>100000</v>
      </c>
      <c r="J6" s="35">
        <f>Faturamento!K8</f>
        <v>100000</v>
      </c>
      <c r="K6" s="35">
        <f>Faturamento!L8</f>
        <v>100000</v>
      </c>
      <c r="L6" s="35">
        <f>Faturamento!M8</f>
        <v>100000</v>
      </c>
      <c r="M6" s="35">
        <f>Faturamento!N8</f>
        <v>100000</v>
      </c>
      <c r="N6" s="35">
        <f>Faturamento!O8</f>
        <v>100000</v>
      </c>
      <c r="O6" s="35">
        <f t="shared" ref="O6:O50" si="2">SUM(C6:N6)</f>
        <v>1200000</v>
      </c>
      <c r="Q6" s="127" t="s">
        <v>196</v>
      </c>
      <c r="R6" s="50">
        <f>AH6</f>
        <v>0</v>
      </c>
      <c r="S6" s="50">
        <f>IF(R7&gt;0,R7+AI6,AI6)</f>
        <v>0</v>
      </c>
      <c r="T6" s="50">
        <f t="shared" ref="T6:AC6" si="3">IF(S7&gt;0,S7+AJ6,AJ6)</f>
        <v>0</v>
      </c>
      <c r="U6" s="50">
        <f t="shared" si="3"/>
        <v>0</v>
      </c>
      <c r="V6" s="50">
        <f t="shared" si="3"/>
        <v>0</v>
      </c>
      <c r="W6" s="50">
        <f t="shared" si="3"/>
        <v>0</v>
      </c>
      <c r="X6" s="50">
        <f t="shared" si="3"/>
        <v>0</v>
      </c>
      <c r="Y6" s="50">
        <f t="shared" si="3"/>
        <v>0</v>
      </c>
      <c r="Z6" s="50">
        <f t="shared" si="3"/>
        <v>0</v>
      </c>
      <c r="AA6" s="50">
        <f t="shared" si="3"/>
        <v>0</v>
      </c>
      <c r="AB6" s="50">
        <f t="shared" si="3"/>
        <v>0</v>
      </c>
      <c r="AC6" s="50">
        <f t="shared" si="3"/>
        <v>0</v>
      </c>
      <c r="AD6" s="50">
        <f t="shared" si="1"/>
        <v>0</v>
      </c>
      <c r="AG6" s="12" t="s">
        <v>41</v>
      </c>
      <c r="AH6" s="206">
        <f>Créditos!D6</f>
        <v>0</v>
      </c>
      <c r="AI6" s="206">
        <f>Créditos!E6</f>
        <v>0</v>
      </c>
      <c r="AJ6" s="206">
        <f>Créditos!F6</f>
        <v>0</v>
      </c>
      <c r="AK6" s="206">
        <f>Créditos!G6</f>
        <v>0</v>
      </c>
      <c r="AL6" s="206">
        <f>Créditos!H6</f>
        <v>0</v>
      </c>
      <c r="AM6" s="206">
        <f>Créditos!I6</f>
        <v>0</v>
      </c>
      <c r="AN6" s="206">
        <f>Créditos!J6</f>
        <v>0</v>
      </c>
      <c r="AO6" s="206">
        <f>Créditos!K6</f>
        <v>0</v>
      </c>
      <c r="AP6" s="206">
        <f>Créditos!L6</f>
        <v>0</v>
      </c>
      <c r="AQ6" s="206">
        <f>Créditos!M6</f>
        <v>0</v>
      </c>
      <c r="AR6" s="206">
        <f>Créditos!N6</f>
        <v>0</v>
      </c>
      <c r="AS6" s="206">
        <f>Créditos!O6</f>
        <v>0</v>
      </c>
    </row>
    <row r="7" spans="2:45" ht="21.95" customHeight="1" x14ac:dyDescent="0.25">
      <c r="B7" s="32" t="s">
        <v>51</v>
      </c>
      <c r="C7" s="35">
        <f>Faturamento!D9</f>
        <v>0</v>
      </c>
      <c r="D7" s="35">
        <f>Faturamento!E9</f>
        <v>0</v>
      </c>
      <c r="E7" s="35">
        <f>Faturamento!F9</f>
        <v>0</v>
      </c>
      <c r="F7" s="35">
        <f>Faturamento!G9</f>
        <v>0</v>
      </c>
      <c r="G7" s="35">
        <f>Faturamento!H9</f>
        <v>0</v>
      </c>
      <c r="H7" s="35">
        <f>Faturamento!I9</f>
        <v>0</v>
      </c>
      <c r="I7" s="35">
        <f>Faturamento!J9</f>
        <v>0</v>
      </c>
      <c r="J7" s="35">
        <f>Faturamento!K9</f>
        <v>0</v>
      </c>
      <c r="K7" s="35">
        <f>Faturamento!L9</f>
        <v>0</v>
      </c>
      <c r="L7" s="35">
        <f>Faturamento!M9</f>
        <v>0</v>
      </c>
      <c r="M7" s="35">
        <f>Faturamento!N9</f>
        <v>0</v>
      </c>
      <c r="N7" s="35">
        <f>Faturamento!O9</f>
        <v>0</v>
      </c>
      <c r="O7" s="35">
        <f>SUM(C7:N7)</f>
        <v>0</v>
      </c>
      <c r="Q7" s="19" t="s">
        <v>41</v>
      </c>
      <c r="R7" s="123">
        <f>IF(R5=0,0,R6-R5)</f>
        <v>-1650</v>
      </c>
      <c r="S7" s="123">
        <f t="shared" ref="S7:AC7" si="4">IF(S5=0,0,S6-S5)</f>
        <v>-1650</v>
      </c>
      <c r="T7" s="123">
        <f t="shared" si="4"/>
        <v>-1650</v>
      </c>
      <c r="U7" s="123">
        <f t="shared" si="4"/>
        <v>-1650</v>
      </c>
      <c r="V7" s="123">
        <f t="shared" si="4"/>
        <v>-1650</v>
      </c>
      <c r="W7" s="123">
        <f t="shared" si="4"/>
        <v>-1650</v>
      </c>
      <c r="X7" s="123">
        <f t="shared" si="4"/>
        <v>-1650</v>
      </c>
      <c r="Y7" s="123">
        <f t="shared" si="4"/>
        <v>-1650</v>
      </c>
      <c r="Z7" s="123">
        <f t="shared" si="4"/>
        <v>-1650</v>
      </c>
      <c r="AA7" s="123">
        <f t="shared" si="4"/>
        <v>-1650</v>
      </c>
      <c r="AB7" s="123">
        <f t="shared" si="4"/>
        <v>-1650</v>
      </c>
      <c r="AC7" s="123">
        <f t="shared" si="4"/>
        <v>-1650</v>
      </c>
      <c r="AD7" s="637">
        <f t="shared" si="1"/>
        <v>-19800</v>
      </c>
      <c r="AI7" s="12"/>
      <c r="AJ7" s="12"/>
      <c r="AK7" s="12"/>
      <c r="AL7" s="12"/>
      <c r="AM7" s="12"/>
      <c r="AN7" s="12"/>
      <c r="AO7" s="12"/>
      <c r="AP7" s="12"/>
      <c r="AQ7" s="12"/>
      <c r="AR7" s="12"/>
      <c r="AS7" s="12"/>
    </row>
    <row r="8" spans="2:45" ht="21.95" customHeight="1" x14ac:dyDescent="0.25">
      <c r="B8" s="117" t="s">
        <v>191</v>
      </c>
      <c r="C8" s="119">
        <f>SUM(C5:C7)-Outros!D11</f>
        <v>100000</v>
      </c>
      <c r="D8" s="119">
        <f>SUM(D5:D7)-Outros!E11</f>
        <v>100000</v>
      </c>
      <c r="E8" s="119">
        <f>SUM(E5:E7)-Outros!F11</f>
        <v>100000</v>
      </c>
      <c r="F8" s="119">
        <f>SUM(F5:F7)-Outros!G11</f>
        <v>100000</v>
      </c>
      <c r="G8" s="119">
        <f>SUM(G5:G7)-Outros!H11</f>
        <v>100000</v>
      </c>
      <c r="H8" s="119">
        <f>SUM(H5:H7)-Outros!I11</f>
        <v>100000</v>
      </c>
      <c r="I8" s="119">
        <f>SUM(I5:I7)-Outros!J11</f>
        <v>100000</v>
      </c>
      <c r="J8" s="119">
        <f>SUM(J5:J7)-Outros!K11</f>
        <v>100000</v>
      </c>
      <c r="K8" s="119">
        <f>SUM(K5:K7)-Outros!L11</f>
        <v>100000</v>
      </c>
      <c r="L8" s="119">
        <f>SUM(L5:L7)-Outros!M11</f>
        <v>100000</v>
      </c>
      <c r="M8" s="119">
        <f>SUM(M5:M7)-Outros!N11</f>
        <v>100000</v>
      </c>
      <c r="N8" s="119">
        <f>SUM(N5:N7)-Outros!O11</f>
        <v>100000</v>
      </c>
      <c r="O8" s="132">
        <f>SUM(C8:N8)</f>
        <v>1200000</v>
      </c>
      <c r="Q8" s="127" t="s">
        <v>195</v>
      </c>
      <c r="R8" s="50">
        <f>C12</f>
        <v>7600</v>
      </c>
      <c r="S8" s="50">
        <f t="shared" ref="S8:AC8" si="5">D12</f>
        <v>7600</v>
      </c>
      <c r="T8" s="50">
        <f t="shared" si="5"/>
        <v>7600</v>
      </c>
      <c r="U8" s="50">
        <f t="shared" si="5"/>
        <v>7600</v>
      </c>
      <c r="V8" s="50">
        <f t="shared" si="5"/>
        <v>7600</v>
      </c>
      <c r="W8" s="50">
        <f t="shared" si="5"/>
        <v>7600</v>
      </c>
      <c r="X8" s="50">
        <f t="shared" si="5"/>
        <v>7600</v>
      </c>
      <c r="Y8" s="50">
        <f t="shared" si="5"/>
        <v>7600</v>
      </c>
      <c r="Z8" s="50">
        <f t="shared" si="5"/>
        <v>7600</v>
      </c>
      <c r="AA8" s="50">
        <f t="shared" si="5"/>
        <v>7600</v>
      </c>
      <c r="AB8" s="50">
        <f t="shared" si="5"/>
        <v>7600</v>
      </c>
      <c r="AC8" s="50">
        <f t="shared" si="5"/>
        <v>7600</v>
      </c>
      <c r="AD8" s="50">
        <f t="shared" si="1"/>
        <v>91200</v>
      </c>
      <c r="AI8" s="12"/>
      <c r="AJ8" s="12"/>
      <c r="AK8" s="12"/>
      <c r="AL8" s="12"/>
      <c r="AM8" s="12"/>
      <c r="AN8" s="12"/>
      <c r="AO8" s="12"/>
      <c r="AP8" s="12"/>
      <c r="AQ8" s="12"/>
      <c r="AR8" s="12"/>
      <c r="AS8" s="12"/>
    </row>
    <row r="9" spans="2:45" ht="21.95" customHeight="1" x14ac:dyDescent="0.25">
      <c r="B9" s="32" t="s">
        <v>156</v>
      </c>
      <c r="C9" s="35">
        <f>'Banco 01'!C13+'Banco 01'!C27+'Banco 01'!C41+'Banco 01'!C55+'Banco 01'!C69</f>
        <v>1650</v>
      </c>
      <c r="D9" s="35">
        <f>'Banco 01'!D13+'Banco 01'!D27+'Banco 01'!D41+'Banco 01'!D55+'Banco 01'!D69</f>
        <v>1650</v>
      </c>
      <c r="E9" s="35">
        <f>'Banco 01'!E13+'Banco 01'!E27+'Banco 01'!E41+'Banco 01'!E55+'Banco 01'!E69</f>
        <v>1650</v>
      </c>
      <c r="F9" s="35">
        <f>'Banco 01'!F13+'Banco 01'!F27+'Banco 01'!F41+'Banco 01'!F55+'Banco 01'!F69</f>
        <v>1650</v>
      </c>
      <c r="G9" s="35">
        <f>'Banco 01'!G13+'Banco 01'!G27+'Banco 01'!G41+'Banco 01'!G55+'Banco 01'!G69</f>
        <v>1650</v>
      </c>
      <c r="H9" s="35">
        <f>'Banco 01'!H13+'Banco 01'!H27+'Banco 01'!H41+'Banco 01'!H55+'Banco 01'!H69</f>
        <v>1650</v>
      </c>
      <c r="I9" s="35">
        <f>'Banco 01'!I13+'Banco 01'!I27+'Banco 01'!I41+'Banco 01'!I55+'Banco 01'!I69</f>
        <v>1650</v>
      </c>
      <c r="J9" s="35">
        <f>'Banco 01'!J13+'Banco 01'!J27+'Banco 01'!J41+'Banco 01'!J55+'Banco 01'!J69</f>
        <v>1650</v>
      </c>
      <c r="K9" s="35">
        <f>'Banco 01'!K13+'Banco 01'!K27+'Banco 01'!K41+'Banco 01'!K55+'Banco 01'!K69</f>
        <v>1650</v>
      </c>
      <c r="L9" s="35">
        <f>'Banco 01'!L13+'Banco 01'!L27+'Banco 01'!L41+'Banco 01'!L55+'Banco 01'!L69</f>
        <v>1650</v>
      </c>
      <c r="M9" s="35">
        <f>'Banco 01'!M13+'Banco 01'!M27+'Banco 01'!M41+'Banco 01'!M55+'Banco 01'!M69</f>
        <v>1650</v>
      </c>
      <c r="N9" s="35">
        <f>'Banco 01'!N13+'Banco 01'!N27+'Banco 01'!N41+'Banco 01'!N55+'Banco 01'!N69</f>
        <v>1650</v>
      </c>
      <c r="O9" s="35">
        <f t="shared" si="2"/>
        <v>19800</v>
      </c>
      <c r="Q9" s="127" t="s">
        <v>196</v>
      </c>
      <c r="R9" s="50">
        <f>AH9</f>
        <v>0</v>
      </c>
      <c r="S9" s="50">
        <f>IF(R10&gt;0,R10+AI9,AI9)</f>
        <v>0</v>
      </c>
      <c r="T9" s="50">
        <f t="shared" ref="T9" si="6">IF(S10&gt;0,S10+AJ9,AJ9)</f>
        <v>0</v>
      </c>
      <c r="U9" s="50">
        <f t="shared" ref="U9" si="7">IF(T10&gt;0,T10+AK9,AK9)</f>
        <v>0</v>
      </c>
      <c r="V9" s="50">
        <f t="shared" ref="V9" si="8">IF(U10&gt;0,U10+AL9,AL9)</f>
        <v>0</v>
      </c>
      <c r="W9" s="50">
        <f t="shared" ref="W9" si="9">IF(V10&gt;0,V10+AM9,AM9)</f>
        <v>0</v>
      </c>
      <c r="X9" s="50">
        <f t="shared" ref="X9" si="10">IF(W10&gt;0,W10+AN9,AN9)</f>
        <v>0</v>
      </c>
      <c r="Y9" s="50">
        <f t="shared" ref="Y9" si="11">IF(X10&gt;0,X10+AO9,AO9)</f>
        <v>0</v>
      </c>
      <c r="Z9" s="50">
        <f t="shared" ref="Z9" si="12">IF(Y10&gt;0,Y10+AP9,AP9)</f>
        <v>0</v>
      </c>
      <c r="AA9" s="50">
        <f t="shared" ref="AA9" si="13">IF(Z10&gt;0,Z10+AQ9,AQ9)</f>
        <v>0</v>
      </c>
      <c r="AB9" s="50">
        <f t="shared" ref="AB9" si="14">IF(AA10&gt;0,AA10+AR9,AR9)</f>
        <v>0</v>
      </c>
      <c r="AC9" s="50">
        <f t="shared" ref="AC9" si="15">IF(AB10&gt;0,AB10+AS9,AS9)</f>
        <v>0</v>
      </c>
      <c r="AD9" s="50">
        <f t="shared" si="1"/>
        <v>0</v>
      </c>
      <c r="AG9" s="12" t="s">
        <v>42</v>
      </c>
      <c r="AH9" s="206">
        <f>Créditos!D7</f>
        <v>0</v>
      </c>
      <c r="AI9" s="206">
        <f>Créditos!E7</f>
        <v>0</v>
      </c>
      <c r="AJ9" s="206">
        <f>Créditos!F7</f>
        <v>0</v>
      </c>
      <c r="AK9" s="206">
        <f>Créditos!G7</f>
        <v>0</v>
      </c>
      <c r="AL9" s="206">
        <f>Créditos!H7</f>
        <v>0</v>
      </c>
      <c r="AM9" s="206">
        <f>Créditos!I7</f>
        <v>0</v>
      </c>
      <c r="AN9" s="206">
        <f>Créditos!J7</f>
        <v>0</v>
      </c>
      <c r="AO9" s="206">
        <f>Créditos!K7</f>
        <v>0</v>
      </c>
      <c r="AP9" s="206">
        <f>Créditos!L7</f>
        <v>0</v>
      </c>
      <c r="AQ9" s="206">
        <f>Créditos!M7</f>
        <v>0</v>
      </c>
      <c r="AR9" s="206">
        <f>Créditos!N7</f>
        <v>0</v>
      </c>
      <c r="AS9" s="206">
        <f>Créditos!O7</f>
        <v>0</v>
      </c>
    </row>
    <row r="10" spans="2:45" ht="21.95" customHeight="1" x14ac:dyDescent="0.25">
      <c r="B10" s="32" t="s">
        <v>157</v>
      </c>
      <c r="C10" s="35">
        <f>IF(C8=0,0,R6)</f>
        <v>0</v>
      </c>
      <c r="D10" s="35">
        <f t="shared" ref="D10:N10" si="16">IF(D8=0,0,S6)</f>
        <v>0</v>
      </c>
      <c r="E10" s="35">
        <f t="shared" si="16"/>
        <v>0</v>
      </c>
      <c r="F10" s="35">
        <f t="shared" si="16"/>
        <v>0</v>
      </c>
      <c r="G10" s="35">
        <f t="shared" si="16"/>
        <v>0</v>
      </c>
      <c r="H10" s="35">
        <f t="shared" si="16"/>
        <v>0</v>
      </c>
      <c r="I10" s="35">
        <f t="shared" si="16"/>
        <v>0</v>
      </c>
      <c r="J10" s="35">
        <f t="shared" si="16"/>
        <v>0</v>
      </c>
      <c r="K10" s="35">
        <f t="shared" si="16"/>
        <v>0</v>
      </c>
      <c r="L10" s="35">
        <f t="shared" si="16"/>
        <v>0</v>
      </c>
      <c r="M10" s="35">
        <f t="shared" si="16"/>
        <v>0</v>
      </c>
      <c r="N10" s="35">
        <f t="shared" si="16"/>
        <v>0</v>
      </c>
      <c r="O10" s="35">
        <f t="shared" si="2"/>
        <v>0</v>
      </c>
      <c r="Q10" s="19" t="s">
        <v>42</v>
      </c>
      <c r="R10" s="123">
        <f>IF(R8=0,0,R9-R8)</f>
        <v>-7600</v>
      </c>
      <c r="S10" s="123">
        <f t="shared" ref="S10" si="17">IF(S8=0,0,S9-S8)</f>
        <v>-7600</v>
      </c>
      <c r="T10" s="123">
        <f t="shared" ref="T10" si="18">IF(T8=0,0,T9-T8)</f>
        <v>-7600</v>
      </c>
      <c r="U10" s="123">
        <f t="shared" ref="U10" si="19">IF(U8=0,0,U9-U8)</f>
        <v>-7600</v>
      </c>
      <c r="V10" s="123">
        <f t="shared" ref="V10" si="20">IF(V8=0,0,V9-V8)</f>
        <v>-7600</v>
      </c>
      <c r="W10" s="123">
        <f t="shared" ref="W10" si="21">IF(W8=0,0,W9-W8)</f>
        <v>-7600</v>
      </c>
      <c r="X10" s="123">
        <f t="shared" ref="X10" si="22">IF(X8=0,0,X9-X8)</f>
        <v>-7600</v>
      </c>
      <c r="Y10" s="123">
        <f t="shared" ref="Y10" si="23">IF(Y8=0,0,Y9-Y8)</f>
        <v>-7600</v>
      </c>
      <c r="Z10" s="123">
        <f t="shared" ref="Z10" si="24">IF(Z8=0,0,Z9-Z8)</f>
        <v>-7600</v>
      </c>
      <c r="AA10" s="123">
        <f t="shared" ref="AA10" si="25">IF(AA8=0,0,AA9-AA8)</f>
        <v>-7600</v>
      </c>
      <c r="AB10" s="123">
        <f t="shared" ref="AB10" si="26">IF(AB8=0,0,AB9-AB8)</f>
        <v>-7600</v>
      </c>
      <c r="AC10" s="123">
        <f t="shared" ref="AC10" si="27">IF(AC8=0,0,AC9-AC8)</f>
        <v>-7600</v>
      </c>
      <c r="AD10" s="637">
        <f t="shared" si="1"/>
        <v>-91200</v>
      </c>
      <c r="AI10" s="12"/>
      <c r="AJ10" s="12"/>
      <c r="AK10" s="12"/>
      <c r="AL10" s="12"/>
      <c r="AM10" s="12"/>
      <c r="AN10" s="12"/>
      <c r="AO10" s="12"/>
      <c r="AP10" s="12"/>
      <c r="AQ10" s="12"/>
      <c r="AR10" s="12"/>
      <c r="AS10" s="12"/>
    </row>
    <row r="11" spans="2:45" ht="21.95" customHeight="1" x14ac:dyDescent="0.25">
      <c r="B11" s="118" t="s">
        <v>158</v>
      </c>
      <c r="C11" s="120">
        <f>IF(R5=0,0,IF(R7&gt;=0,R7,R7*-1))</f>
        <v>1650</v>
      </c>
      <c r="D11" s="120">
        <f t="shared" ref="D11:M11" si="28">IF(S5=0,0,IF(S7&gt;=0,S7,S7*-1))</f>
        <v>1650</v>
      </c>
      <c r="E11" s="120">
        <f t="shared" si="28"/>
        <v>1650</v>
      </c>
      <c r="F11" s="120">
        <f t="shared" si="28"/>
        <v>1650</v>
      </c>
      <c r="G11" s="120">
        <f t="shared" si="28"/>
        <v>1650</v>
      </c>
      <c r="H11" s="120">
        <f t="shared" si="28"/>
        <v>1650</v>
      </c>
      <c r="I11" s="120">
        <f t="shared" si="28"/>
        <v>1650</v>
      </c>
      <c r="J11" s="120">
        <f t="shared" si="28"/>
        <v>1650</v>
      </c>
      <c r="K11" s="120">
        <f t="shared" si="28"/>
        <v>1650</v>
      </c>
      <c r="L11" s="120">
        <f t="shared" si="28"/>
        <v>1650</v>
      </c>
      <c r="M11" s="120">
        <f t="shared" si="28"/>
        <v>1650</v>
      </c>
      <c r="N11" s="120">
        <f>IF(AC5=0,0,IF(AC7&gt;=0,AC7,AC7*-1))</f>
        <v>1650</v>
      </c>
      <c r="O11" s="132">
        <f>IF(AD7&lt;0,AD7*-1,AD7)</f>
        <v>19800</v>
      </c>
      <c r="Q11" s="127" t="s">
        <v>195</v>
      </c>
      <c r="R11" s="50">
        <f>C15</f>
        <v>12000</v>
      </c>
      <c r="S11" s="50">
        <f t="shared" ref="S11:AC11" si="29">D15</f>
        <v>12000</v>
      </c>
      <c r="T11" s="50">
        <f t="shared" si="29"/>
        <v>12000</v>
      </c>
      <c r="U11" s="50">
        <f t="shared" si="29"/>
        <v>12000</v>
      </c>
      <c r="V11" s="50">
        <f t="shared" si="29"/>
        <v>12000</v>
      </c>
      <c r="W11" s="50">
        <f t="shared" si="29"/>
        <v>12000</v>
      </c>
      <c r="X11" s="50">
        <f t="shared" si="29"/>
        <v>12000</v>
      </c>
      <c r="Y11" s="50">
        <f t="shared" si="29"/>
        <v>12000</v>
      </c>
      <c r="Z11" s="50">
        <f t="shared" si="29"/>
        <v>12000</v>
      </c>
      <c r="AA11" s="50">
        <f t="shared" si="29"/>
        <v>12000</v>
      </c>
      <c r="AB11" s="50">
        <f t="shared" si="29"/>
        <v>12000</v>
      </c>
      <c r="AC11" s="50">
        <f t="shared" si="29"/>
        <v>12000</v>
      </c>
      <c r="AD11" s="50">
        <f t="shared" si="1"/>
        <v>144000</v>
      </c>
      <c r="AI11" s="12"/>
      <c r="AJ11" s="12"/>
      <c r="AK11" s="12"/>
      <c r="AL11" s="12"/>
      <c r="AM11" s="12"/>
      <c r="AN11" s="12"/>
      <c r="AO11" s="12"/>
      <c r="AP11" s="12"/>
      <c r="AQ11" s="12"/>
      <c r="AR11" s="12"/>
      <c r="AS11" s="12"/>
    </row>
    <row r="12" spans="2:45" ht="21.95" customHeight="1" x14ac:dyDescent="0.25">
      <c r="B12" s="32" t="s">
        <v>159</v>
      </c>
      <c r="C12" s="35">
        <f>'Banco 01'!C14+'Banco 01'!C28+'Banco 01'!C42+'Banco 01'!C56+'Banco 01'!C70</f>
        <v>7600</v>
      </c>
      <c r="D12" s="35">
        <f>'Banco 01'!D14+'Banco 01'!D28+'Banco 01'!D42+'Banco 01'!D56+'Banco 01'!D70</f>
        <v>7600</v>
      </c>
      <c r="E12" s="35">
        <f>'Banco 01'!E14+'Banco 01'!E28+'Banco 01'!E42+'Banco 01'!E56+'Banco 01'!E70</f>
        <v>7600</v>
      </c>
      <c r="F12" s="35">
        <f>'Banco 01'!F14+'Banco 01'!F28+'Banco 01'!F42+'Banco 01'!F56+'Banco 01'!F70</f>
        <v>7600</v>
      </c>
      <c r="G12" s="35">
        <f>'Banco 01'!G14+'Banco 01'!G28+'Banco 01'!G42+'Banco 01'!G56+'Banco 01'!G70</f>
        <v>7600</v>
      </c>
      <c r="H12" s="35">
        <f>'Banco 01'!H14+'Banco 01'!H28+'Banco 01'!H42+'Banco 01'!H56+'Banco 01'!H70</f>
        <v>7600</v>
      </c>
      <c r="I12" s="35">
        <f>'Banco 01'!I14+'Banco 01'!I28+'Banco 01'!I42+'Banco 01'!I56+'Banco 01'!I70</f>
        <v>7600</v>
      </c>
      <c r="J12" s="35">
        <f>'Banco 01'!J14+'Banco 01'!J28+'Banco 01'!J42+'Banco 01'!J56+'Banco 01'!J70</f>
        <v>7600</v>
      </c>
      <c r="K12" s="35">
        <f>'Banco 01'!K14+'Banco 01'!K28+'Banco 01'!K42+'Banco 01'!K56+'Banco 01'!K70</f>
        <v>7600</v>
      </c>
      <c r="L12" s="35">
        <f>'Banco 01'!L14+'Banco 01'!L28+'Banco 01'!L42+'Banco 01'!L56+'Banco 01'!L70</f>
        <v>7600</v>
      </c>
      <c r="M12" s="35">
        <f>'Banco 01'!M14+'Banco 01'!M28+'Banco 01'!M42+'Banco 01'!M56+'Banco 01'!M70</f>
        <v>7600</v>
      </c>
      <c r="N12" s="35">
        <f>'Banco 01'!N14+'Banco 01'!N28+'Banco 01'!N42+'Banco 01'!N56+'Banco 01'!N70</f>
        <v>7600</v>
      </c>
      <c r="O12" s="35">
        <f t="shared" si="2"/>
        <v>91200</v>
      </c>
      <c r="Q12" s="127" t="s">
        <v>196</v>
      </c>
      <c r="R12" s="50">
        <f>AH12</f>
        <v>0</v>
      </c>
      <c r="S12" s="50">
        <f>IF(R13&gt;0,R13+AI12,AI12)</f>
        <v>0</v>
      </c>
      <c r="T12" s="50">
        <f t="shared" ref="T12" si="30">IF(S13&gt;0,S13+AJ12,AJ12)</f>
        <v>0</v>
      </c>
      <c r="U12" s="50">
        <f t="shared" ref="U12" si="31">IF(T13&gt;0,T13+AK12,AK12)</f>
        <v>0</v>
      </c>
      <c r="V12" s="50">
        <f t="shared" ref="V12" si="32">IF(U13&gt;0,U13+AL12,AL12)</f>
        <v>0</v>
      </c>
      <c r="W12" s="50">
        <f t="shared" ref="W12" si="33">IF(V13&gt;0,V13+AM12,AM12)</f>
        <v>0</v>
      </c>
      <c r="X12" s="50">
        <f t="shared" ref="X12" si="34">IF(W13&gt;0,W13+AN12,AN12)</f>
        <v>0</v>
      </c>
      <c r="Y12" s="50">
        <f t="shared" ref="Y12" si="35">IF(X13&gt;0,X13+AO12,AO12)</f>
        <v>0</v>
      </c>
      <c r="Z12" s="50">
        <f t="shared" ref="Z12" si="36">IF(Y13&gt;0,Y13+AP12,AP12)</f>
        <v>0</v>
      </c>
      <c r="AA12" s="50">
        <f t="shared" ref="AA12" si="37">IF(Z13&gt;0,Z13+AQ12,AQ12)</f>
        <v>0</v>
      </c>
      <c r="AB12" s="50">
        <f t="shared" ref="AB12" si="38">IF(AA13&gt;0,AA13+AR12,AR12)</f>
        <v>0</v>
      </c>
      <c r="AC12" s="50">
        <f t="shared" ref="AC12" si="39">IF(AB13&gt;0,AB13+AS12,AS12)</f>
        <v>0</v>
      </c>
      <c r="AD12" s="50">
        <f t="shared" si="1"/>
        <v>0</v>
      </c>
      <c r="AG12" s="12" t="s">
        <v>77</v>
      </c>
      <c r="AH12" s="206">
        <f>Créditos!D8</f>
        <v>0</v>
      </c>
      <c r="AI12" s="206">
        <f>Créditos!E8</f>
        <v>0</v>
      </c>
      <c r="AJ12" s="206">
        <f>Créditos!F8</f>
        <v>0</v>
      </c>
      <c r="AK12" s="206">
        <f>Créditos!G8</f>
        <v>0</v>
      </c>
      <c r="AL12" s="206">
        <f>Créditos!H8</f>
        <v>0</v>
      </c>
      <c r="AM12" s="206">
        <f>Créditos!I8</f>
        <v>0</v>
      </c>
      <c r="AN12" s="206">
        <f>Créditos!J8</f>
        <v>0</v>
      </c>
      <c r="AO12" s="206">
        <f>Créditos!K8</f>
        <v>0</v>
      </c>
      <c r="AP12" s="206">
        <f>Créditos!L8</f>
        <v>0</v>
      </c>
      <c r="AQ12" s="206">
        <f>Créditos!M8</f>
        <v>0</v>
      </c>
      <c r="AR12" s="206">
        <f>Créditos!N8</f>
        <v>0</v>
      </c>
      <c r="AS12" s="206">
        <f>Créditos!O8</f>
        <v>0</v>
      </c>
    </row>
    <row r="13" spans="2:45" ht="21.95" customHeight="1" x14ac:dyDescent="0.25">
      <c r="B13" s="32" t="s">
        <v>157</v>
      </c>
      <c r="C13" s="35">
        <f>IF(C8=0,0,R9)</f>
        <v>0</v>
      </c>
      <c r="D13" s="35">
        <f t="shared" ref="D13:N13" si="40">IF(D8=0,0,S9)</f>
        <v>0</v>
      </c>
      <c r="E13" s="35">
        <f t="shared" si="40"/>
        <v>0</v>
      </c>
      <c r="F13" s="35">
        <f t="shared" si="40"/>
        <v>0</v>
      </c>
      <c r="G13" s="35">
        <f t="shared" si="40"/>
        <v>0</v>
      </c>
      <c r="H13" s="35">
        <f t="shared" si="40"/>
        <v>0</v>
      </c>
      <c r="I13" s="35">
        <f t="shared" si="40"/>
        <v>0</v>
      </c>
      <c r="J13" s="35">
        <f t="shared" si="40"/>
        <v>0</v>
      </c>
      <c r="K13" s="35">
        <f t="shared" si="40"/>
        <v>0</v>
      </c>
      <c r="L13" s="35">
        <f t="shared" si="40"/>
        <v>0</v>
      </c>
      <c r="M13" s="35">
        <f t="shared" si="40"/>
        <v>0</v>
      </c>
      <c r="N13" s="35">
        <f t="shared" si="40"/>
        <v>0</v>
      </c>
      <c r="O13" s="35">
        <f t="shared" si="2"/>
        <v>0</v>
      </c>
      <c r="Q13" s="19" t="s">
        <v>77</v>
      </c>
      <c r="R13" s="123">
        <f>IF(R11=0,0,R12-R11)</f>
        <v>-12000</v>
      </c>
      <c r="S13" s="123">
        <f t="shared" ref="S13" si="41">IF(S11=0,0,S12-S11)</f>
        <v>-12000</v>
      </c>
      <c r="T13" s="123">
        <f t="shared" ref="T13" si="42">IF(T11=0,0,T12-T11)</f>
        <v>-12000</v>
      </c>
      <c r="U13" s="123">
        <f t="shared" ref="U13" si="43">IF(U11=0,0,U12-U11)</f>
        <v>-12000</v>
      </c>
      <c r="V13" s="123">
        <f t="shared" ref="V13" si="44">IF(V11=0,0,V12-V11)</f>
        <v>-12000</v>
      </c>
      <c r="W13" s="123">
        <f t="shared" ref="W13" si="45">IF(W11=0,0,W12-W11)</f>
        <v>-12000</v>
      </c>
      <c r="X13" s="123">
        <f t="shared" ref="X13" si="46">IF(X11=0,0,X12-X11)</f>
        <v>-12000</v>
      </c>
      <c r="Y13" s="123">
        <f t="shared" ref="Y13" si="47">IF(Y11=0,0,Y12-Y11)</f>
        <v>-12000</v>
      </c>
      <c r="Z13" s="123">
        <f t="shared" ref="Z13" si="48">IF(Z11=0,0,Z12-Z11)</f>
        <v>-12000</v>
      </c>
      <c r="AA13" s="123">
        <f t="shared" ref="AA13" si="49">IF(AA11=0,0,AA12-AA11)</f>
        <v>-12000</v>
      </c>
      <c r="AB13" s="123">
        <f t="shared" ref="AB13" si="50">IF(AB11=0,0,AB12-AB11)</f>
        <v>-12000</v>
      </c>
      <c r="AC13" s="123">
        <f t="shared" ref="AC13" si="51">IF(AC11=0,0,AC12-AC11)</f>
        <v>-12000</v>
      </c>
      <c r="AD13" s="637">
        <f t="shared" si="1"/>
        <v>-144000</v>
      </c>
      <c r="AI13" s="12"/>
      <c r="AJ13" s="12"/>
      <c r="AK13" s="12"/>
      <c r="AL13" s="12"/>
      <c r="AM13" s="12"/>
      <c r="AN13" s="12"/>
      <c r="AO13" s="12"/>
      <c r="AP13" s="12"/>
      <c r="AQ13" s="12"/>
      <c r="AR13" s="12"/>
      <c r="AS13" s="12"/>
    </row>
    <row r="14" spans="2:45" ht="21.95" customHeight="1" x14ac:dyDescent="0.25">
      <c r="B14" s="118" t="s">
        <v>160</v>
      </c>
      <c r="C14" s="120">
        <f>IF(R8=0,0,IF(R10&gt;=0,R10,R10*-1))</f>
        <v>7600</v>
      </c>
      <c r="D14" s="120">
        <f t="shared" ref="D14:N14" si="52">IF(S8=0,0,IF(S10&gt;=0,S10,S10*-1))</f>
        <v>7600</v>
      </c>
      <c r="E14" s="120">
        <f t="shared" si="52"/>
        <v>7600</v>
      </c>
      <c r="F14" s="120">
        <f t="shared" si="52"/>
        <v>7600</v>
      </c>
      <c r="G14" s="120">
        <f t="shared" si="52"/>
        <v>7600</v>
      </c>
      <c r="H14" s="120">
        <f t="shared" si="52"/>
        <v>7600</v>
      </c>
      <c r="I14" s="120">
        <f t="shared" si="52"/>
        <v>7600</v>
      </c>
      <c r="J14" s="120">
        <f t="shared" si="52"/>
        <v>7600</v>
      </c>
      <c r="K14" s="120">
        <f t="shared" si="52"/>
        <v>7600</v>
      </c>
      <c r="L14" s="120">
        <f t="shared" si="52"/>
        <v>7600</v>
      </c>
      <c r="M14" s="120">
        <f t="shared" si="52"/>
        <v>7600</v>
      </c>
      <c r="N14" s="120">
        <f t="shared" si="52"/>
        <v>7600</v>
      </c>
      <c r="O14" s="132">
        <f>IF(AD10&lt;0,AD10*-1,AD10)</f>
        <v>91200</v>
      </c>
      <c r="Q14" s="127" t="s">
        <v>195</v>
      </c>
      <c r="R14" s="50">
        <f>C18</f>
        <v>0</v>
      </c>
      <c r="S14" s="50">
        <f t="shared" ref="S14:AC14" si="53">D18</f>
        <v>0</v>
      </c>
      <c r="T14" s="50">
        <f t="shared" si="53"/>
        <v>0</v>
      </c>
      <c r="U14" s="50">
        <f t="shared" si="53"/>
        <v>0</v>
      </c>
      <c r="V14" s="50">
        <f t="shared" si="53"/>
        <v>0</v>
      </c>
      <c r="W14" s="50">
        <f t="shared" si="53"/>
        <v>0</v>
      </c>
      <c r="X14" s="50">
        <f t="shared" si="53"/>
        <v>0</v>
      </c>
      <c r="Y14" s="50">
        <f t="shared" si="53"/>
        <v>0</v>
      </c>
      <c r="Z14" s="50">
        <f t="shared" si="53"/>
        <v>0</v>
      </c>
      <c r="AA14" s="50">
        <f t="shared" si="53"/>
        <v>0</v>
      </c>
      <c r="AB14" s="50">
        <f t="shared" si="53"/>
        <v>0</v>
      </c>
      <c r="AC14" s="50">
        <f t="shared" si="53"/>
        <v>0</v>
      </c>
      <c r="AD14" s="50">
        <f t="shared" si="1"/>
        <v>0</v>
      </c>
      <c r="AI14" s="12"/>
      <c r="AJ14" s="12"/>
      <c r="AK14" s="12"/>
      <c r="AL14" s="12"/>
      <c r="AM14" s="12"/>
      <c r="AN14" s="12"/>
      <c r="AO14" s="12"/>
      <c r="AP14" s="12"/>
      <c r="AQ14" s="12"/>
      <c r="AR14" s="12"/>
      <c r="AS14" s="12"/>
    </row>
    <row r="15" spans="2:45" ht="21.95" customHeight="1" x14ac:dyDescent="0.25">
      <c r="B15" s="32" t="s">
        <v>161</v>
      </c>
      <c r="C15" s="35">
        <f>'Banco 01'!C15+'Banco 01'!C29+'Banco 01'!C43+'Banco 01'!C57+'Banco 01'!C71</f>
        <v>12000</v>
      </c>
      <c r="D15" s="35">
        <f>'Banco 01'!D15+'Banco 01'!D29+'Banco 01'!D43+'Banco 01'!D57+'Banco 01'!D71</f>
        <v>12000</v>
      </c>
      <c r="E15" s="35">
        <f>'Banco 01'!E15+'Banco 01'!E29+'Banco 01'!E43+'Banco 01'!E57+'Banco 01'!E71</f>
        <v>12000</v>
      </c>
      <c r="F15" s="35">
        <f>'Banco 01'!F15+'Banco 01'!F29+'Banco 01'!F43+'Banco 01'!F57+'Banco 01'!F71</f>
        <v>12000</v>
      </c>
      <c r="G15" s="35">
        <f>'Banco 01'!G15+'Banco 01'!G29+'Banco 01'!G43+'Banco 01'!G57+'Banco 01'!G71</f>
        <v>12000</v>
      </c>
      <c r="H15" s="35">
        <f>'Banco 01'!H15+'Banco 01'!H29+'Banco 01'!H43+'Banco 01'!H57+'Banco 01'!H71</f>
        <v>12000</v>
      </c>
      <c r="I15" s="35">
        <f>'Banco 01'!I15+'Banco 01'!I29+'Banco 01'!I43+'Banco 01'!I57+'Banco 01'!I71</f>
        <v>12000</v>
      </c>
      <c r="J15" s="35">
        <f>'Banco 01'!J15+'Banco 01'!J29+'Banco 01'!J43+'Banco 01'!J57+'Banco 01'!J71</f>
        <v>12000</v>
      </c>
      <c r="K15" s="35">
        <f>'Banco 01'!K15+'Banco 01'!K29+'Banco 01'!K43+'Banco 01'!K57+'Banco 01'!K71</f>
        <v>12000</v>
      </c>
      <c r="L15" s="35">
        <f>'Banco 01'!L15+'Banco 01'!L29+'Banco 01'!L43+'Banco 01'!L57+'Banco 01'!L71</f>
        <v>12000</v>
      </c>
      <c r="M15" s="35">
        <f>'Banco 01'!M15+'Banco 01'!M29+'Banco 01'!M43+'Banco 01'!M57+'Banco 01'!M71</f>
        <v>12000</v>
      </c>
      <c r="N15" s="35">
        <f>'Banco 01'!N15+'Banco 01'!N29+'Banco 01'!N43+'Banco 01'!N57+'Banco 01'!N71</f>
        <v>12000</v>
      </c>
      <c r="O15" s="35">
        <f t="shared" si="2"/>
        <v>144000</v>
      </c>
      <c r="Q15" s="127" t="s">
        <v>196</v>
      </c>
      <c r="R15" s="50">
        <f>AH15</f>
        <v>0</v>
      </c>
      <c r="S15" s="50">
        <f>IF(R16&gt;0,R16+AI15,AI15)</f>
        <v>0</v>
      </c>
      <c r="T15" s="50">
        <f t="shared" ref="T15" si="54">IF(S16&gt;0,S16+AJ15,AJ15)</f>
        <v>0</v>
      </c>
      <c r="U15" s="50">
        <f t="shared" ref="U15" si="55">IF(T16&gt;0,T16+AK15,AK15)</f>
        <v>0</v>
      </c>
      <c r="V15" s="50">
        <f t="shared" ref="V15" si="56">IF(U16&gt;0,U16+AL15,AL15)</f>
        <v>0</v>
      </c>
      <c r="W15" s="50">
        <f t="shared" ref="W15" si="57">IF(V16&gt;0,V16+AM15,AM15)</f>
        <v>0</v>
      </c>
      <c r="X15" s="50">
        <f t="shared" ref="X15" si="58">IF(W16&gt;0,W16+AN15,AN15)</f>
        <v>0</v>
      </c>
      <c r="Y15" s="50">
        <f t="shared" ref="Y15" si="59">IF(X16&gt;0,X16+AO15,AO15)</f>
        <v>0</v>
      </c>
      <c r="Z15" s="50">
        <f t="shared" ref="Z15" si="60">IF(Y16&gt;0,Y16+AP15,AP15)</f>
        <v>0</v>
      </c>
      <c r="AA15" s="50">
        <f t="shared" ref="AA15" si="61">IF(Z16&gt;0,Z16+AQ15,AQ15)</f>
        <v>0</v>
      </c>
      <c r="AB15" s="50">
        <f t="shared" ref="AB15" si="62">IF(AA16&gt;0,AA16+AR15,AR15)</f>
        <v>0</v>
      </c>
      <c r="AC15" s="50">
        <f t="shared" ref="AC15" si="63">IF(AB16&gt;0,AB16+AS15,AS15)</f>
        <v>0</v>
      </c>
      <c r="AD15" s="50">
        <f t="shared" si="1"/>
        <v>0</v>
      </c>
      <c r="AG15" s="12" t="s">
        <v>44</v>
      </c>
      <c r="AH15" s="206">
        <f>Créditos!D9</f>
        <v>0</v>
      </c>
      <c r="AI15" s="206">
        <f>Créditos!E9</f>
        <v>0</v>
      </c>
      <c r="AJ15" s="206">
        <f>Créditos!F9</f>
        <v>0</v>
      </c>
      <c r="AK15" s="206">
        <f>Créditos!G9</f>
        <v>0</v>
      </c>
      <c r="AL15" s="206">
        <f>Créditos!H9</f>
        <v>0</v>
      </c>
      <c r="AM15" s="206">
        <f>Créditos!I9</f>
        <v>0</v>
      </c>
      <c r="AN15" s="206">
        <f>Créditos!J9</f>
        <v>0</v>
      </c>
      <c r="AO15" s="206">
        <f>Créditos!K9</f>
        <v>0</v>
      </c>
      <c r="AP15" s="206">
        <f>Créditos!L9</f>
        <v>0</v>
      </c>
      <c r="AQ15" s="206">
        <f>Créditos!M9</f>
        <v>0</v>
      </c>
      <c r="AR15" s="206">
        <f>Créditos!N9</f>
        <v>0</v>
      </c>
      <c r="AS15" s="206">
        <f>Créditos!O9</f>
        <v>0</v>
      </c>
    </row>
    <row r="16" spans="2:45" ht="21.95" customHeight="1" x14ac:dyDescent="0.25">
      <c r="B16" s="32" t="s">
        <v>157</v>
      </c>
      <c r="C16" s="35">
        <f>IF(C5+C6=0,0,R12)</f>
        <v>0</v>
      </c>
      <c r="D16" s="35">
        <f t="shared" ref="D16:N16" si="64">IF(D5+D6=0,0,S12)</f>
        <v>0</v>
      </c>
      <c r="E16" s="35">
        <f t="shared" si="64"/>
        <v>0</v>
      </c>
      <c r="F16" s="35">
        <f t="shared" si="64"/>
        <v>0</v>
      </c>
      <c r="G16" s="35">
        <f t="shared" si="64"/>
        <v>0</v>
      </c>
      <c r="H16" s="35">
        <f t="shared" si="64"/>
        <v>0</v>
      </c>
      <c r="I16" s="35">
        <f t="shared" si="64"/>
        <v>0</v>
      </c>
      <c r="J16" s="35">
        <f t="shared" si="64"/>
        <v>0</v>
      </c>
      <c r="K16" s="35">
        <f t="shared" si="64"/>
        <v>0</v>
      </c>
      <c r="L16" s="35">
        <f t="shared" si="64"/>
        <v>0</v>
      </c>
      <c r="M16" s="35">
        <f t="shared" si="64"/>
        <v>0</v>
      </c>
      <c r="N16" s="35">
        <f t="shared" si="64"/>
        <v>0</v>
      </c>
      <c r="O16" s="35">
        <f t="shared" si="2"/>
        <v>0</v>
      </c>
      <c r="Q16" s="19" t="s">
        <v>44</v>
      </c>
      <c r="R16" s="123">
        <f>IF(R14=0,0,R15-R14)</f>
        <v>0</v>
      </c>
      <c r="S16" s="123">
        <f t="shared" ref="S16" si="65">IF(S14=0,0,S15-S14)</f>
        <v>0</v>
      </c>
      <c r="T16" s="123">
        <f t="shared" ref="T16" si="66">IF(T14=0,0,T15-T14)</f>
        <v>0</v>
      </c>
      <c r="U16" s="123">
        <f t="shared" ref="U16" si="67">IF(U14=0,0,U15-U14)</f>
        <v>0</v>
      </c>
      <c r="V16" s="123">
        <f t="shared" ref="V16" si="68">IF(V14=0,0,V15-V14)</f>
        <v>0</v>
      </c>
      <c r="W16" s="123">
        <f t="shared" ref="W16" si="69">IF(W14=0,0,W15-W14)</f>
        <v>0</v>
      </c>
      <c r="X16" s="123">
        <f t="shared" ref="X16" si="70">IF(X14=0,0,X15-X14)</f>
        <v>0</v>
      </c>
      <c r="Y16" s="123">
        <f t="shared" ref="Y16" si="71">IF(Y14=0,0,Y15-Y14)</f>
        <v>0</v>
      </c>
      <c r="Z16" s="123">
        <f t="shared" ref="Z16" si="72">IF(Z14=0,0,Z15-Z14)</f>
        <v>0</v>
      </c>
      <c r="AA16" s="123">
        <f t="shared" ref="AA16" si="73">IF(AA14=0,0,AA15-AA14)</f>
        <v>0</v>
      </c>
      <c r="AB16" s="123">
        <f t="shared" ref="AB16" si="74">IF(AB14=0,0,AB15-AB14)</f>
        <v>0</v>
      </c>
      <c r="AC16" s="123">
        <f t="shared" ref="AC16" si="75">IF(AC14=0,0,AC15-AC14)</f>
        <v>0</v>
      </c>
      <c r="AD16" s="637">
        <f t="shared" si="1"/>
        <v>0</v>
      </c>
      <c r="AI16" s="12"/>
      <c r="AJ16" s="12"/>
      <c r="AK16" s="12"/>
      <c r="AL16" s="12"/>
      <c r="AM16" s="12"/>
      <c r="AN16" s="12"/>
      <c r="AO16" s="12"/>
      <c r="AP16" s="12"/>
      <c r="AQ16" s="12"/>
      <c r="AR16" s="12"/>
      <c r="AS16" s="12"/>
    </row>
    <row r="17" spans="2:45" ht="21.95" customHeight="1" x14ac:dyDescent="0.25">
      <c r="B17" s="118" t="s">
        <v>162</v>
      </c>
      <c r="C17" s="120">
        <f>IF(R11=0,0,IF(R13&gt;=0,R13,R13*-1))</f>
        <v>12000</v>
      </c>
      <c r="D17" s="120">
        <f t="shared" ref="D17:N17" si="76">IF(S11=0,0,IF(S13&gt;=0,S13,S13*-1))</f>
        <v>12000</v>
      </c>
      <c r="E17" s="120">
        <f t="shared" si="76"/>
        <v>12000</v>
      </c>
      <c r="F17" s="120">
        <f t="shared" si="76"/>
        <v>12000</v>
      </c>
      <c r="G17" s="120">
        <f t="shared" si="76"/>
        <v>12000</v>
      </c>
      <c r="H17" s="120">
        <f t="shared" si="76"/>
        <v>12000</v>
      </c>
      <c r="I17" s="120">
        <f t="shared" si="76"/>
        <v>12000</v>
      </c>
      <c r="J17" s="120">
        <f t="shared" si="76"/>
        <v>12000</v>
      </c>
      <c r="K17" s="120">
        <f t="shared" si="76"/>
        <v>12000</v>
      </c>
      <c r="L17" s="120">
        <f t="shared" si="76"/>
        <v>12000</v>
      </c>
      <c r="M17" s="120">
        <f t="shared" si="76"/>
        <v>12000</v>
      </c>
      <c r="N17" s="120">
        <f t="shared" si="76"/>
        <v>12000</v>
      </c>
      <c r="O17" s="132">
        <f>IF(AD13&lt;0,AD13*-1,AD13)</f>
        <v>144000</v>
      </c>
      <c r="Q17" s="127" t="s">
        <v>195</v>
      </c>
      <c r="R17" s="50">
        <f>C21</f>
        <v>0</v>
      </c>
      <c r="S17" s="50">
        <f t="shared" ref="S17:AC17" si="77">D21</f>
        <v>0</v>
      </c>
      <c r="T17" s="50">
        <f t="shared" si="77"/>
        <v>0</v>
      </c>
      <c r="U17" s="50">
        <f>F21</f>
        <v>0</v>
      </c>
      <c r="V17" s="50">
        <f t="shared" si="77"/>
        <v>0</v>
      </c>
      <c r="W17" s="50">
        <f t="shared" si="77"/>
        <v>0</v>
      </c>
      <c r="X17" s="50">
        <f t="shared" si="77"/>
        <v>0</v>
      </c>
      <c r="Y17" s="50">
        <f t="shared" si="77"/>
        <v>0</v>
      </c>
      <c r="Z17" s="50">
        <f t="shared" si="77"/>
        <v>0</v>
      </c>
      <c r="AA17" s="50">
        <f t="shared" si="77"/>
        <v>0</v>
      </c>
      <c r="AB17" s="50">
        <f t="shared" si="77"/>
        <v>0</v>
      </c>
      <c r="AC17" s="50">
        <f t="shared" si="77"/>
        <v>0</v>
      </c>
      <c r="AD17" s="50">
        <f t="shared" si="1"/>
        <v>0</v>
      </c>
      <c r="AI17" s="12"/>
      <c r="AJ17" s="12"/>
      <c r="AK17" s="12"/>
      <c r="AL17" s="12"/>
      <c r="AM17" s="12"/>
      <c r="AN17" s="12"/>
      <c r="AO17" s="12"/>
      <c r="AP17" s="12"/>
      <c r="AQ17" s="12"/>
      <c r="AR17" s="12"/>
      <c r="AS17" s="12"/>
    </row>
    <row r="18" spans="2:45" ht="21.95" customHeight="1" x14ac:dyDescent="0.25">
      <c r="B18" s="32" t="s">
        <v>163</v>
      </c>
      <c r="C18" s="35">
        <f>'Banco 01'!C16+'Banco 01'!C30+'Banco 01'!C44+'Banco 01'!C58+'Banco 01'!C72</f>
        <v>0</v>
      </c>
      <c r="D18" s="35">
        <f>'Banco 01'!D16+'Banco 01'!D30+'Banco 01'!D44+'Banco 01'!D58+'Banco 01'!D72</f>
        <v>0</v>
      </c>
      <c r="E18" s="35">
        <f>'Banco 01'!E16+'Banco 01'!E30+'Banco 01'!E44+'Banco 01'!E58+'Banco 01'!E72</f>
        <v>0</v>
      </c>
      <c r="F18" s="35">
        <f>'Banco 01'!F16+'Banco 01'!F30+'Banco 01'!F44+'Banco 01'!F58+'Banco 01'!F72</f>
        <v>0</v>
      </c>
      <c r="G18" s="35">
        <f>'Banco 01'!G16+'Banco 01'!G30+'Banco 01'!G44+'Banco 01'!G58+'Banco 01'!G72</f>
        <v>0</v>
      </c>
      <c r="H18" s="35">
        <f>'Banco 01'!H16+'Banco 01'!H30+'Banco 01'!H44+'Banco 01'!H58+'Banco 01'!H72</f>
        <v>0</v>
      </c>
      <c r="I18" s="35">
        <f>'Banco 01'!I16+'Banco 01'!I30+'Banco 01'!I44+'Banco 01'!I58+'Banco 01'!I72</f>
        <v>0</v>
      </c>
      <c r="J18" s="35">
        <f>'Banco 01'!J16+'Banco 01'!J30+'Banco 01'!J44+'Banco 01'!J58+'Banco 01'!J72</f>
        <v>0</v>
      </c>
      <c r="K18" s="35">
        <f>'Banco 01'!K16+'Banco 01'!K30+'Banco 01'!K44+'Banco 01'!K58+'Banco 01'!K72</f>
        <v>0</v>
      </c>
      <c r="L18" s="35">
        <f>'Banco 01'!L16+'Banco 01'!L30+'Banco 01'!L44+'Banco 01'!L58+'Banco 01'!L72</f>
        <v>0</v>
      </c>
      <c r="M18" s="35">
        <f>'Banco 01'!M16+'Banco 01'!M30+'Banco 01'!M44+'Banco 01'!M58+'Banco 01'!M72</f>
        <v>0</v>
      </c>
      <c r="N18" s="35">
        <f>'Banco 01'!N16+'Banco 01'!N30+'Banco 01'!N44+'Banco 01'!N58+'Banco 01'!N72</f>
        <v>0</v>
      </c>
      <c r="O18" s="35">
        <f t="shared" si="2"/>
        <v>0</v>
      </c>
      <c r="Q18" s="127" t="s">
        <v>196</v>
      </c>
      <c r="R18" s="50">
        <f>AH18</f>
        <v>0</v>
      </c>
      <c r="S18" s="50">
        <f>IF(R19&gt;0,R19+AI18,AI18)</f>
        <v>0</v>
      </c>
      <c r="T18" s="50">
        <f t="shared" ref="T18" si="78">IF(S19&gt;0,S19+AJ18,AJ18)</f>
        <v>0</v>
      </c>
      <c r="U18" s="50">
        <f t="shared" ref="U18" si="79">IF(T19&gt;0,T19+AK18,AK18)</f>
        <v>0</v>
      </c>
      <c r="V18" s="50">
        <f t="shared" ref="V18" si="80">IF(U19&gt;0,U19+AL18,AL18)</f>
        <v>0</v>
      </c>
      <c r="W18" s="50">
        <f t="shared" ref="W18" si="81">IF(V19&gt;0,V19+AM18,AM18)</f>
        <v>0</v>
      </c>
      <c r="X18" s="50">
        <f t="shared" ref="X18" si="82">IF(W19&gt;0,W19+AN18,AN18)</f>
        <v>0</v>
      </c>
      <c r="Y18" s="50">
        <f t="shared" ref="Y18" si="83">IF(X19&gt;0,X19+AO18,AO18)</f>
        <v>0</v>
      </c>
      <c r="Z18" s="50">
        <f t="shared" ref="Z18" si="84">IF(Y19&gt;0,Y19+AP18,AP18)</f>
        <v>0</v>
      </c>
      <c r="AA18" s="50">
        <f t="shared" ref="AA18" si="85">IF(Z19&gt;0,Z19+AQ18,AQ18)</f>
        <v>0</v>
      </c>
      <c r="AB18" s="50">
        <f t="shared" ref="AB18" si="86">IF(AA19&gt;0,AA19+AR18,AR18)</f>
        <v>0</v>
      </c>
      <c r="AC18" s="50">
        <f t="shared" ref="AC18" si="87">IF(AB19&gt;0,AB19+AS18,AS18)</f>
        <v>0</v>
      </c>
      <c r="AD18" s="50">
        <f t="shared" si="1"/>
        <v>0</v>
      </c>
      <c r="AG18" s="12" t="s">
        <v>45</v>
      </c>
      <c r="AH18" s="206">
        <f>Créditos!D10</f>
        <v>0</v>
      </c>
      <c r="AI18" s="206">
        <f>Créditos!E10</f>
        <v>0</v>
      </c>
      <c r="AJ18" s="206">
        <f>Créditos!F10</f>
        <v>0</v>
      </c>
      <c r="AK18" s="206">
        <f>Créditos!G10</f>
        <v>0</v>
      </c>
      <c r="AL18" s="206">
        <f>Créditos!H10</f>
        <v>0</v>
      </c>
      <c r="AM18" s="206">
        <f>Créditos!I10</f>
        <v>0</v>
      </c>
      <c r="AN18" s="206">
        <f>Créditos!J10</f>
        <v>0</v>
      </c>
      <c r="AO18" s="206">
        <f>Créditos!K10</f>
        <v>0</v>
      </c>
      <c r="AP18" s="206">
        <f>Créditos!L10</f>
        <v>0</v>
      </c>
      <c r="AQ18" s="206">
        <f>Créditos!M10</f>
        <v>0</v>
      </c>
      <c r="AR18" s="206">
        <f>Créditos!N10</f>
        <v>0</v>
      </c>
      <c r="AS18" s="206">
        <f>Créditos!O10</f>
        <v>0</v>
      </c>
    </row>
    <row r="19" spans="2:45" ht="21.95" customHeight="1" x14ac:dyDescent="0.25">
      <c r="B19" s="32" t="s">
        <v>157</v>
      </c>
      <c r="C19" s="35">
        <f>IF(C5=0,0,R15)</f>
        <v>0</v>
      </c>
      <c r="D19" s="35">
        <f t="shared" ref="D19:N19" si="88">IF(D5=0,0,S15)</f>
        <v>0</v>
      </c>
      <c r="E19" s="35">
        <f t="shared" si="88"/>
        <v>0</v>
      </c>
      <c r="F19" s="35">
        <f t="shared" si="88"/>
        <v>0</v>
      </c>
      <c r="G19" s="35">
        <f t="shared" si="88"/>
        <v>0</v>
      </c>
      <c r="H19" s="35">
        <f t="shared" si="88"/>
        <v>0</v>
      </c>
      <c r="I19" s="35">
        <f t="shared" si="88"/>
        <v>0</v>
      </c>
      <c r="J19" s="35">
        <f t="shared" si="88"/>
        <v>0</v>
      </c>
      <c r="K19" s="35">
        <f t="shared" si="88"/>
        <v>0</v>
      </c>
      <c r="L19" s="35">
        <f t="shared" si="88"/>
        <v>0</v>
      </c>
      <c r="M19" s="35">
        <f t="shared" si="88"/>
        <v>0</v>
      </c>
      <c r="N19" s="35">
        <f t="shared" si="88"/>
        <v>0</v>
      </c>
      <c r="O19" s="35">
        <f t="shared" si="2"/>
        <v>0</v>
      </c>
      <c r="Q19" s="19" t="s">
        <v>45</v>
      </c>
      <c r="R19" s="123">
        <f>IF(R17=0,0,R18-R17)</f>
        <v>0</v>
      </c>
      <c r="S19" s="123">
        <f>IF(S17=0,0,S18-S17)</f>
        <v>0</v>
      </c>
      <c r="T19" s="123">
        <f t="shared" ref="T19" si="89">IF(T17=0,0,T18-T17)</f>
        <v>0</v>
      </c>
      <c r="U19" s="123">
        <f>IF(U17=0,0,U18-U17)</f>
        <v>0</v>
      </c>
      <c r="V19" s="123">
        <f t="shared" ref="V19" si="90">IF(V17=0,0,V18-V17)</f>
        <v>0</v>
      </c>
      <c r="W19" s="123">
        <f t="shared" ref="W19" si="91">IF(W17=0,0,W18-W17)</f>
        <v>0</v>
      </c>
      <c r="X19" s="123">
        <f t="shared" ref="X19" si="92">IF(X17=0,0,X18-X17)</f>
        <v>0</v>
      </c>
      <c r="Y19" s="123">
        <f t="shared" ref="Y19" si="93">IF(Y17=0,0,Y18-Y17)</f>
        <v>0</v>
      </c>
      <c r="Z19" s="123">
        <f t="shared" ref="Z19" si="94">IF(Z17=0,0,Z18-Z17)</f>
        <v>0</v>
      </c>
      <c r="AA19" s="123">
        <f t="shared" ref="AA19" si="95">IF(AA17=0,0,AA18-AA17)</f>
        <v>0</v>
      </c>
      <c r="AB19" s="123">
        <f t="shared" ref="AB19" si="96">IF(AB17=0,0,AB18-AB17)</f>
        <v>0</v>
      </c>
      <c r="AC19" s="123">
        <f t="shared" ref="AC19" si="97">IF(AC17=0,0,AC18-AC17)</f>
        <v>0</v>
      </c>
      <c r="AD19" s="637">
        <f t="shared" si="1"/>
        <v>0</v>
      </c>
    </row>
    <row r="20" spans="2:45" ht="21.95" customHeight="1" x14ac:dyDescent="0.25">
      <c r="B20" s="118" t="s">
        <v>164</v>
      </c>
      <c r="C20" s="120">
        <f>IF(R14=0,0,IF(R16&gt;=0,R16,R16*-1))</f>
        <v>0</v>
      </c>
      <c r="D20" s="120">
        <f>IF(S14=0,0,IF(S16&gt;=0,S16,S16*-1))</f>
        <v>0</v>
      </c>
      <c r="E20" s="120">
        <f t="shared" ref="E20:N20" si="98">IF(T14=0,0,IF(T16&gt;=0,T16,T16*-1))</f>
        <v>0</v>
      </c>
      <c r="F20" s="120">
        <f t="shared" si="98"/>
        <v>0</v>
      </c>
      <c r="G20" s="120">
        <f t="shared" si="98"/>
        <v>0</v>
      </c>
      <c r="H20" s="120">
        <f t="shared" si="98"/>
        <v>0</v>
      </c>
      <c r="I20" s="120">
        <f t="shared" si="98"/>
        <v>0</v>
      </c>
      <c r="J20" s="120">
        <f t="shared" si="98"/>
        <v>0</v>
      </c>
      <c r="K20" s="120">
        <f t="shared" si="98"/>
        <v>0</v>
      </c>
      <c r="L20" s="120">
        <f t="shared" si="98"/>
        <v>0</v>
      </c>
      <c r="M20" s="120">
        <f t="shared" si="98"/>
        <v>0</v>
      </c>
      <c r="N20" s="120">
        <f t="shared" si="98"/>
        <v>0</v>
      </c>
      <c r="O20" s="132">
        <f>IF(AD16&lt;0,AD16*-1,AD16)</f>
        <v>0</v>
      </c>
      <c r="Q20" s="19" t="s">
        <v>371</v>
      </c>
      <c r="R20" s="11" t="s">
        <v>65</v>
      </c>
      <c r="S20" s="11" t="s">
        <v>66</v>
      </c>
      <c r="T20" s="11" t="s">
        <v>67</v>
      </c>
      <c r="U20" s="11" t="s">
        <v>68</v>
      </c>
      <c r="V20" s="11" t="s">
        <v>69</v>
      </c>
      <c r="W20" s="11" t="s">
        <v>70</v>
      </c>
      <c r="X20" s="11" t="s">
        <v>71</v>
      </c>
      <c r="Y20" s="11" t="s">
        <v>72</v>
      </c>
      <c r="Z20" s="11" t="s">
        <v>73</v>
      </c>
      <c r="AA20" s="11" t="s">
        <v>74</v>
      </c>
      <c r="AB20" s="11" t="s">
        <v>75</v>
      </c>
      <c r="AC20" s="11" t="s">
        <v>76</v>
      </c>
      <c r="AD20" s="11"/>
    </row>
    <row r="21" spans="2:45" ht="21.95" customHeight="1" x14ac:dyDescent="0.25">
      <c r="B21" s="32" t="s">
        <v>165</v>
      </c>
      <c r="C21" s="35">
        <f>'Banco 01'!C17+'Banco 01'!C31+'Banco 01'!C45+'Banco 01'!C59+'Banco 01'!C73</f>
        <v>0</v>
      </c>
      <c r="D21" s="35">
        <f>'Banco 01'!D17+'Banco 01'!D31+'Banco 01'!D45+'Banco 01'!D59+'Banco 01'!D73</f>
        <v>0</v>
      </c>
      <c r="E21" s="35">
        <f>'Banco 01'!E17+'Banco 01'!E31+'Banco 01'!E45+'Banco 01'!E59+'Banco 01'!E73</f>
        <v>0</v>
      </c>
      <c r="F21" s="35">
        <f>'Banco 01'!F17+'Banco 01'!F31+'Banco 01'!F45+'Banco 01'!F59+'Banco 01'!F73</f>
        <v>0</v>
      </c>
      <c r="G21" s="35">
        <f>'Banco 01'!G17+'Banco 01'!G31+'Banco 01'!G45+'Banco 01'!G59+'Banco 01'!G73</f>
        <v>0</v>
      </c>
      <c r="H21" s="35">
        <f>'Banco 01'!H17+'Banco 01'!H31+'Banco 01'!H45+'Banco 01'!H59+'Banco 01'!H73</f>
        <v>0</v>
      </c>
      <c r="I21" s="35">
        <f>'Banco 01'!I17+'Banco 01'!I31+'Banco 01'!I45+'Banco 01'!I59+'Banco 01'!I73</f>
        <v>0</v>
      </c>
      <c r="J21" s="35">
        <f>'Banco 01'!J17+'Banco 01'!J31+'Banco 01'!J45+'Banco 01'!J59+'Banco 01'!J73</f>
        <v>0</v>
      </c>
      <c r="K21" s="35">
        <f>'Banco 01'!K17+'Banco 01'!K31+'Banco 01'!K45+'Banco 01'!K59+'Banco 01'!K73</f>
        <v>0</v>
      </c>
      <c r="L21" s="35">
        <f>'Banco 01'!L17+'Banco 01'!L31+'Banco 01'!L45+'Banco 01'!L59+'Banco 01'!L73</f>
        <v>0</v>
      </c>
      <c r="M21" s="35">
        <f>'Banco 01'!M17+'Banco 01'!M31+'Banco 01'!M45+'Banco 01'!M59+'Banco 01'!M73</f>
        <v>0</v>
      </c>
      <c r="N21" s="35">
        <f>'Banco 01'!N17+'Banco 01'!N31+'Banco 01'!N45+'Banco 01'!N59+'Banco 01'!N73</f>
        <v>0</v>
      </c>
      <c r="O21" s="35">
        <f t="shared" si="2"/>
        <v>0</v>
      </c>
      <c r="Q21" s="127" t="s">
        <v>78</v>
      </c>
      <c r="R21" s="11">
        <f>IF(R6-R5&gt;0,R6-R5,0)</f>
        <v>0</v>
      </c>
      <c r="S21" s="11">
        <f t="shared" ref="S21:AC21" si="99">IF(S6-S5&gt;0,S6-S5,0)</f>
        <v>0</v>
      </c>
      <c r="T21" s="11">
        <f t="shared" si="99"/>
        <v>0</v>
      </c>
      <c r="U21" s="11">
        <f t="shared" si="99"/>
        <v>0</v>
      </c>
      <c r="V21" s="11">
        <f t="shared" si="99"/>
        <v>0</v>
      </c>
      <c r="W21" s="11">
        <f t="shared" si="99"/>
        <v>0</v>
      </c>
      <c r="X21" s="11">
        <f t="shared" si="99"/>
        <v>0</v>
      </c>
      <c r="Y21" s="11">
        <f t="shared" si="99"/>
        <v>0</v>
      </c>
      <c r="Z21" s="11">
        <f t="shared" si="99"/>
        <v>0</v>
      </c>
      <c r="AA21" s="11">
        <f t="shared" si="99"/>
        <v>0</v>
      </c>
      <c r="AB21" s="11">
        <f t="shared" si="99"/>
        <v>0</v>
      </c>
      <c r="AC21" s="11">
        <f t="shared" si="99"/>
        <v>0</v>
      </c>
      <c r="AD21" s="11"/>
    </row>
    <row r="22" spans="2:45" ht="21.95" customHeight="1" x14ac:dyDescent="0.25">
      <c r="B22" s="32" t="s">
        <v>157</v>
      </c>
      <c r="C22" s="35">
        <f>IF(C7=0,0,R18)</f>
        <v>0</v>
      </c>
      <c r="D22" s="35">
        <f t="shared" ref="D22:N22" si="100">IF(D7=0,0,S18)</f>
        <v>0</v>
      </c>
      <c r="E22" s="35">
        <f t="shared" si="100"/>
        <v>0</v>
      </c>
      <c r="F22" s="35">
        <f t="shared" si="100"/>
        <v>0</v>
      </c>
      <c r="G22" s="35">
        <f t="shared" si="100"/>
        <v>0</v>
      </c>
      <c r="H22" s="35">
        <f t="shared" si="100"/>
        <v>0</v>
      </c>
      <c r="I22" s="35">
        <f t="shared" si="100"/>
        <v>0</v>
      </c>
      <c r="J22" s="35">
        <f t="shared" si="100"/>
        <v>0</v>
      </c>
      <c r="K22" s="35">
        <f t="shared" si="100"/>
        <v>0</v>
      </c>
      <c r="L22" s="35">
        <f t="shared" si="100"/>
        <v>0</v>
      </c>
      <c r="M22" s="35">
        <f t="shared" si="100"/>
        <v>0</v>
      </c>
      <c r="N22" s="35">
        <f t="shared" si="100"/>
        <v>0</v>
      </c>
      <c r="O22" s="35">
        <f>SUM(C22:N22)</f>
        <v>0</v>
      </c>
      <c r="Q22" s="19" t="s">
        <v>197</v>
      </c>
      <c r="R22" s="11" t="s">
        <v>65</v>
      </c>
      <c r="S22" s="11" t="s">
        <v>66</v>
      </c>
      <c r="T22" s="11" t="s">
        <v>67</v>
      </c>
      <c r="U22" s="11" t="s">
        <v>68</v>
      </c>
      <c r="V22" s="11" t="s">
        <v>69</v>
      </c>
      <c r="W22" s="11" t="s">
        <v>70</v>
      </c>
      <c r="X22" s="11" t="s">
        <v>71</v>
      </c>
      <c r="Y22" s="11" t="s">
        <v>72</v>
      </c>
      <c r="Z22" s="11" t="s">
        <v>73</v>
      </c>
      <c r="AA22" s="11" t="s">
        <v>74</v>
      </c>
      <c r="AB22" s="11" t="s">
        <v>75</v>
      </c>
      <c r="AC22" s="11" t="s">
        <v>76</v>
      </c>
      <c r="AD22" s="11"/>
    </row>
    <row r="23" spans="2:45" ht="21.95" customHeight="1" x14ac:dyDescent="0.25">
      <c r="B23" s="118" t="s">
        <v>166</v>
      </c>
      <c r="C23" s="120">
        <f>IF(R17=0,0,IF(R19&gt;=0,R19,R19*-1))</f>
        <v>0</v>
      </c>
      <c r="D23" s="120">
        <f t="shared" ref="D23:N23" si="101">IF(S17=0,0,IF(S19&gt;=0,S19,S19*-1))</f>
        <v>0</v>
      </c>
      <c r="E23" s="120">
        <f t="shared" si="101"/>
        <v>0</v>
      </c>
      <c r="F23" s="120">
        <f t="shared" si="101"/>
        <v>0</v>
      </c>
      <c r="G23" s="120">
        <f t="shared" si="101"/>
        <v>0</v>
      </c>
      <c r="H23" s="120">
        <f t="shared" si="101"/>
        <v>0</v>
      </c>
      <c r="I23" s="120">
        <f t="shared" si="101"/>
        <v>0</v>
      </c>
      <c r="J23" s="120">
        <f t="shared" si="101"/>
        <v>0</v>
      </c>
      <c r="K23" s="120">
        <f t="shared" si="101"/>
        <v>0</v>
      </c>
      <c r="L23" s="120">
        <f t="shared" si="101"/>
        <v>0</v>
      </c>
      <c r="M23" s="120">
        <f t="shared" si="101"/>
        <v>0</v>
      </c>
      <c r="N23" s="120">
        <f t="shared" si="101"/>
        <v>0</v>
      </c>
      <c r="O23" s="132">
        <f>IF(AD19&lt;0,AD19*-1,AD19)</f>
        <v>0</v>
      </c>
      <c r="Q23" s="127" t="s">
        <v>78</v>
      </c>
      <c r="R23" s="11">
        <f>IF(R9-R8&gt;0,R9-R8,0)</f>
        <v>0</v>
      </c>
      <c r="S23" s="11">
        <f t="shared" ref="S23:AC23" si="102">IF(S9-S8&gt;0,S9-S8,0)</f>
        <v>0</v>
      </c>
      <c r="T23" s="11">
        <f t="shared" si="102"/>
        <v>0</v>
      </c>
      <c r="U23" s="11">
        <f t="shared" si="102"/>
        <v>0</v>
      </c>
      <c r="V23" s="11">
        <f t="shared" si="102"/>
        <v>0</v>
      </c>
      <c r="W23" s="11">
        <f t="shared" si="102"/>
        <v>0</v>
      </c>
      <c r="X23" s="11">
        <f t="shared" si="102"/>
        <v>0</v>
      </c>
      <c r="Y23" s="11">
        <f t="shared" si="102"/>
        <v>0</v>
      </c>
      <c r="Z23" s="11">
        <f t="shared" si="102"/>
        <v>0</v>
      </c>
      <c r="AA23" s="11">
        <f t="shared" si="102"/>
        <v>0</v>
      </c>
      <c r="AB23" s="11">
        <f t="shared" si="102"/>
        <v>0</v>
      </c>
      <c r="AC23" s="11">
        <f t="shared" si="102"/>
        <v>0</v>
      </c>
      <c r="AD23" s="11"/>
    </row>
    <row r="24" spans="2:45" ht="21.95" customHeight="1" x14ac:dyDescent="0.25">
      <c r="B24" s="32" t="s">
        <v>188</v>
      </c>
      <c r="C24" s="35">
        <f>'Banco 01'!C127</f>
        <v>0</v>
      </c>
      <c r="D24" s="35">
        <f>'Banco 01'!D127</f>
        <v>0</v>
      </c>
      <c r="E24" s="35">
        <f>'Banco 01'!E127</f>
        <v>0</v>
      </c>
      <c r="F24" s="35">
        <f>'Banco 01'!F127</f>
        <v>0</v>
      </c>
      <c r="G24" s="35">
        <f>'Banco 01'!G127</f>
        <v>0</v>
      </c>
      <c r="H24" s="35">
        <f>'Banco 01'!H127</f>
        <v>0</v>
      </c>
      <c r="I24" s="35">
        <f>'Banco 01'!I127</f>
        <v>0</v>
      </c>
      <c r="J24" s="35">
        <f>'Banco 01'!J127</f>
        <v>0</v>
      </c>
      <c r="K24" s="35">
        <f>'Banco 01'!K127</f>
        <v>0</v>
      </c>
      <c r="L24" s="35">
        <f>'Banco 01'!L127</f>
        <v>0</v>
      </c>
      <c r="M24" s="35">
        <f>'Banco 01'!M127</f>
        <v>0</v>
      </c>
      <c r="N24" s="35">
        <f>'Banco 01'!N127</f>
        <v>0</v>
      </c>
      <c r="O24" s="35">
        <f t="shared" si="2"/>
        <v>0</v>
      </c>
      <c r="Q24" s="19" t="s">
        <v>201</v>
      </c>
      <c r="R24" s="11" t="s">
        <v>65</v>
      </c>
      <c r="S24" s="11" t="s">
        <v>66</v>
      </c>
      <c r="T24" s="11" t="s">
        <v>67</v>
      </c>
      <c r="U24" s="11" t="s">
        <v>68</v>
      </c>
      <c r="V24" s="11" t="s">
        <v>69</v>
      </c>
      <c r="W24" s="11" t="s">
        <v>70</v>
      </c>
      <c r="X24" s="11" t="s">
        <v>71</v>
      </c>
      <c r="Y24" s="11" t="s">
        <v>72</v>
      </c>
      <c r="Z24" s="11" t="s">
        <v>73</v>
      </c>
      <c r="AA24" s="11" t="s">
        <v>74</v>
      </c>
      <c r="AB24" s="11" t="s">
        <v>75</v>
      </c>
      <c r="AC24" s="11" t="s">
        <v>76</v>
      </c>
      <c r="AD24" s="11"/>
    </row>
    <row r="25" spans="2:45" ht="21.95" customHeight="1" x14ac:dyDescent="0.25">
      <c r="B25" s="32" t="s">
        <v>189</v>
      </c>
      <c r="C25" s="35">
        <f>'Banco 01'!C128</f>
        <v>0</v>
      </c>
      <c r="D25" s="35">
        <f>'Banco 01'!D128</f>
        <v>0</v>
      </c>
      <c r="E25" s="35">
        <f>'Banco 01'!E128</f>
        <v>0</v>
      </c>
      <c r="F25" s="35">
        <f>'Banco 01'!F128</f>
        <v>0</v>
      </c>
      <c r="G25" s="35">
        <f>'Banco 01'!G128</f>
        <v>0</v>
      </c>
      <c r="H25" s="35">
        <f>'Banco 01'!H128</f>
        <v>0</v>
      </c>
      <c r="I25" s="35">
        <f>'Banco 01'!I128</f>
        <v>0</v>
      </c>
      <c r="J25" s="35">
        <f>'Banco 01'!J128</f>
        <v>0</v>
      </c>
      <c r="K25" s="35">
        <f>'Banco 01'!K128</f>
        <v>0</v>
      </c>
      <c r="L25" s="35">
        <f>'Banco 01'!L128</f>
        <v>0</v>
      </c>
      <c r="M25" s="35">
        <f>'Banco 01'!M128</f>
        <v>0</v>
      </c>
      <c r="N25" s="35">
        <f>'Banco 01'!N128</f>
        <v>0</v>
      </c>
      <c r="O25" s="35">
        <f t="shared" si="2"/>
        <v>0</v>
      </c>
      <c r="Q25" s="127" t="s">
        <v>78</v>
      </c>
      <c r="R25" s="11">
        <f>IF(R12-R11&gt;0,R12-R11,0)</f>
        <v>0</v>
      </c>
      <c r="S25" s="11">
        <f t="shared" ref="S25:AC25" si="103">IF(S12-S11&gt;0,S12-S11,0)</f>
        <v>0</v>
      </c>
      <c r="T25" s="11">
        <f t="shared" si="103"/>
        <v>0</v>
      </c>
      <c r="U25" s="11">
        <f t="shared" si="103"/>
        <v>0</v>
      </c>
      <c r="V25" s="11">
        <f t="shared" si="103"/>
        <v>0</v>
      </c>
      <c r="W25" s="11">
        <f t="shared" si="103"/>
        <v>0</v>
      </c>
      <c r="X25" s="11">
        <f t="shared" si="103"/>
        <v>0</v>
      </c>
      <c r="Y25" s="11">
        <f t="shared" si="103"/>
        <v>0</v>
      </c>
      <c r="Z25" s="11">
        <f t="shared" si="103"/>
        <v>0</v>
      </c>
      <c r="AA25" s="11">
        <f t="shared" si="103"/>
        <v>0</v>
      </c>
      <c r="AB25" s="11">
        <f t="shared" si="103"/>
        <v>0</v>
      </c>
      <c r="AC25" s="11">
        <f t="shared" si="103"/>
        <v>0</v>
      </c>
      <c r="AD25" s="11"/>
    </row>
    <row r="26" spans="2:45" ht="21.95" customHeight="1" x14ac:dyDescent="0.25">
      <c r="B26" s="118" t="s">
        <v>190</v>
      </c>
      <c r="C26" s="120">
        <f>IFERROR(C8-R53,0)</f>
        <v>78750</v>
      </c>
      <c r="D26" s="120">
        <f t="shared" ref="D26:N26" si="104">IFERROR(D8-S53,0)</f>
        <v>78750</v>
      </c>
      <c r="E26" s="120">
        <f t="shared" si="104"/>
        <v>78750</v>
      </c>
      <c r="F26" s="120">
        <f t="shared" si="104"/>
        <v>78750</v>
      </c>
      <c r="G26" s="120">
        <f t="shared" si="104"/>
        <v>78750</v>
      </c>
      <c r="H26" s="120">
        <f t="shared" si="104"/>
        <v>78750</v>
      </c>
      <c r="I26" s="120">
        <f t="shared" si="104"/>
        <v>78750</v>
      </c>
      <c r="J26" s="120">
        <f t="shared" si="104"/>
        <v>78750</v>
      </c>
      <c r="K26" s="120">
        <f t="shared" si="104"/>
        <v>78750</v>
      </c>
      <c r="L26" s="120">
        <f t="shared" si="104"/>
        <v>78750</v>
      </c>
      <c r="M26" s="120">
        <f t="shared" si="104"/>
        <v>78750</v>
      </c>
      <c r="N26" s="120">
        <f t="shared" si="104"/>
        <v>78750</v>
      </c>
      <c r="O26" s="132">
        <f>SUM(C26:N26)</f>
        <v>945000</v>
      </c>
      <c r="Q26" s="19" t="s">
        <v>199</v>
      </c>
      <c r="R26" s="11" t="s">
        <v>65</v>
      </c>
      <c r="S26" s="11" t="s">
        <v>66</v>
      </c>
      <c r="T26" s="11" t="s">
        <v>67</v>
      </c>
      <c r="U26" s="11" t="s">
        <v>68</v>
      </c>
      <c r="V26" s="11" t="s">
        <v>69</v>
      </c>
      <c r="W26" s="11" t="s">
        <v>70</v>
      </c>
      <c r="X26" s="11" t="s">
        <v>71</v>
      </c>
      <c r="Y26" s="11" t="s">
        <v>72</v>
      </c>
      <c r="Z26" s="11" t="s">
        <v>73</v>
      </c>
      <c r="AA26" s="11" t="s">
        <v>74</v>
      </c>
      <c r="AB26" s="11" t="s">
        <v>75</v>
      </c>
      <c r="AC26" s="11" t="s">
        <v>76</v>
      </c>
      <c r="AD26" s="11"/>
    </row>
    <row r="27" spans="2:45" ht="21.95" customHeight="1" x14ac:dyDescent="0.25">
      <c r="B27" s="32" t="s">
        <v>167</v>
      </c>
      <c r="C27" s="35">
        <f>Custos!D12</f>
        <v>0</v>
      </c>
      <c r="D27" s="35">
        <f>Custos!E12</f>
        <v>0</v>
      </c>
      <c r="E27" s="35">
        <f>Custos!F12</f>
        <v>0</v>
      </c>
      <c r="F27" s="35">
        <f>Custos!G12</f>
        <v>0</v>
      </c>
      <c r="G27" s="35">
        <f>Custos!H12</f>
        <v>0</v>
      </c>
      <c r="H27" s="35">
        <f>Custos!I12</f>
        <v>0</v>
      </c>
      <c r="I27" s="35">
        <f>Custos!J12</f>
        <v>0</v>
      </c>
      <c r="J27" s="35">
        <f>Custos!K12</f>
        <v>0</v>
      </c>
      <c r="K27" s="35">
        <f>Custos!L12</f>
        <v>0</v>
      </c>
      <c r="L27" s="35">
        <f>Custos!M12</f>
        <v>0</v>
      </c>
      <c r="M27" s="35">
        <f>Custos!N12</f>
        <v>0</v>
      </c>
      <c r="N27" s="35">
        <f>Custos!O12</f>
        <v>0</v>
      </c>
      <c r="O27" s="35">
        <f t="shared" si="2"/>
        <v>0</v>
      </c>
      <c r="Q27" s="127" t="s">
        <v>78</v>
      </c>
      <c r="R27" s="11">
        <f>IF(R15-R14&gt;0,R15-R14,0)</f>
        <v>0</v>
      </c>
      <c r="S27" s="11">
        <f t="shared" ref="S27:AC27" si="105">IF(S15-S14&gt;0,S15-S14,0)</f>
        <v>0</v>
      </c>
      <c r="T27" s="11">
        <f t="shared" si="105"/>
        <v>0</v>
      </c>
      <c r="U27" s="11">
        <f t="shared" si="105"/>
        <v>0</v>
      </c>
      <c r="V27" s="11">
        <f t="shared" si="105"/>
        <v>0</v>
      </c>
      <c r="W27" s="11">
        <f t="shared" si="105"/>
        <v>0</v>
      </c>
      <c r="X27" s="11">
        <f t="shared" si="105"/>
        <v>0</v>
      </c>
      <c r="Y27" s="11">
        <f t="shared" si="105"/>
        <v>0</v>
      </c>
      <c r="Z27" s="11">
        <f t="shared" si="105"/>
        <v>0</v>
      </c>
      <c r="AA27" s="11">
        <f t="shared" si="105"/>
        <v>0</v>
      </c>
      <c r="AB27" s="11">
        <f t="shared" si="105"/>
        <v>0</v>
      </c>
      <c r="AC27" s="11">
        <f t="shared" si="105"/>
        <v>0</v>
      </c>
      <c r="AD27" s="11"/>
    </row>
    <row r="28" spans="2:45" ht="21.95" customHeight="1" x14ac:dyDescent="0.25">
      <c r="B28" s="32" t="s">
        <v>168</v>
      </c>
      <c r="C28" s="35">
        <f>Comércio!D10</f>
        <v>0</v>
      </c>
      <c r="D28" s="35">
        <f>Comércio!E10</f>
        <v>0</v>
      </c>
      <c r="E28" s="35">
        <f>Comércio!F10</f>
        <v>0</v>
      </c>
      <c r="F28" s="35">
        <f>Comércio!G10</f>
        <v>0</v>
      </c>
      <c r="G28" s="35">
        <f>Comércio!H10</f>
        <v>0</v>
      </c>
      <c r="H28" s="35">
        <f>Comércio!I10</f>
        <v>0</v>
      </c>
      <c r="I28" s="35">
        <f>Comércio!J10</f>
        <v>0</v>
      </c>
      <c r="J28" s="35">
        <f>Comércio!K10</f>
        <v>0</v>
      </c>
      <c r="K28" s="35">
        <f>Comércio!L10</f>
        <v>0</v>
      </c>
      <c r="L28" s="35">
        <f>Comércio!M10</f>
        <v>0</v>
      </c>
      <c r="M28" s="35">
        <f>Comércio!N10</f>
        <v>0</v>
      </c>
      <c r="N28" s="35">
        <f>Comércio!O10</f>
        <v>0</v>
      </c>
      <c r="O28" s="35">
        <f t="shared" si="2"/>
        <v>0</v>
      </c>
      <c r="Q28" s="19" t="s">
        <v>200</v>
      </c>
      <c r="R28" s="11" t="s">
        <v>65</v>
      </c>
      <c r="S28" s="11" t="s">
        <v>66</v>
      </c>
      <c r="T28" s="11" t="s">
        <v>67</v>
      </c>
      <c r="U28" s="11" t="s">
        <v>68</v>
      </c>
      <c r="V28" s="11" t="s">
        <v>69</v>
      </c>
      <c r="W28" s="11" t="s">
        <v>70</v>
      </c>
      <c r="X28" s="11" t="s">
        <v>71</v>
      </c>
      <c r="Y28" s="11" t="s">
        <v>72</v>
      </c>
      <c r="Z28" s="11" t="s">
        <v>73</v>
      </c>
      <c r="AA28" s="11" t="s">
        <v>74</v>
      </c>
      <c r="AB28" s="11" t="s">
        <v>75</v>
      </c>
      <c r="AC28" s="11" t="s">
        <v>76</v>
      </c>
      <c r="AD28" s="11"/>
    </row>
    <row r="29" spans="2:45" ht="21.95" customHeight="1" x14ac:dyDescent="0.25">
      <c r="B29" s="32" t="s">
        <v>169</v>
      </c>
      <c r="C29" s="35">
        <f>Serviços!D12</f>
        <v>0</v>
      </c>
      <c r="D29" s="35">
        <f>Serviços!E12</f>
        <v>0</v>
      </c>
      <c r="E29" s="35">
        <f>Serviços!F12</f>
        <v>0</v>
      </c>
      <c r="F29" s="35">
        <f>Serviços!G12</f>
        <v>0</v>
      </c>
      <c r="G29" s="35">
        <f>Serviços!H12</f>
        <v>0</v>
      </c>
      <c r="H29" s="35">
        <f>Serviços!I12</f>
        <v>0</v>
      </c>
      <c r="I29" s="35">
        <f>Serviços!J12</f>
        <v>0</v>
      </c>
      <c r="J29" s="35">
        <f>Serviços!K12</f>
        <v>0</v>
      </c>
      <c r="K29" s="35">
        <f>Serviços!L12</f>
        <v>0</v>
      </c>
      <c r="L29" s="35">
        <f>Serviços!M12</f>
        <v>0</v>
      </c>
      <c r="M29" s="35">
        <f>Serviços!N12</f>
        <v>0</v>
      </c>
      <c r="N29" s="35">
        <f>Serviços!O12</f>
        <v>0</v>
      </c>
      <c r="O29" s="35">
        <f t="shared" si="2"/>
        <v>0</v>
      </c>
      <c r="Q29" s="127" t="s">
        <v>78</v>
      </c>
      <c r="R29" s="11">
        <f>IF(R18-R17&gt;0,R18-R17,0)</f>
        <v>0</v>
      </c>
      <c r="S29" s="11">
        <f t="shared" ref="S29:AC29" si="106">IF(S18-S17&gt;0,S18-S17,0)</f>
        <v>0</v>
      </c>
      <c r="T29" s="11">
        <f t="shared" si="106"/>
        <v>0</v>
      </c>
      <c r="U29" s="11">
        <f t="shared" si="106"/>
        <v>0</v>
      </c>
      <c r="V29" s="11">
        <f t="shared" si="106"/>
        <v>0</v>
      </c>
      <c r="W29" s="11">
        <f t="shared" si="106"/>
        <v>0</v>
      </c>
      <c r="X29" s="11">
        <f t="shared" si="106"/>
        <v>0</v>
      </c>
      <c r="Y29" s="11">
        <f t="shared" si="106"/>
        <v>0</v>
      </c>
      <c r="Z29" s="11">
        <f t="shared" si="106"/>
        <v>0</v>
      </c>
      <c r="AA29" s="11">
        <f t="shared" si="106"/>
        <v>0</v>
      </c>
      <c r="AB29" s="11">
        <f t="shared" si="106"/>
        <v>0</v>
      </c>
      <c r="AC29" s="11">
        <f t="shared" si="106"/>
        <v>0</v>
      </c>
      <c r="AD29" s="11"/>
    </row>
    <row r="30" spans="2:45" ht="21.95" customHeight="1" x14ac:dyDescent="0.25">
      <c r="B30" s="118" t="s">
        <v>170</v>
      </c>
      <c r="C30" s="120">
        <f>C26-SUM(C27:C29)</f>
        <v>78750</v>
      </c>
      <c r="D30" s="120">
        <f t="shared" ref="D30:N30" si="107">D26-SUM(D27:D29)</f>
        <v>78750</v>
      </c>
      <c r="E30" s="120">
        <f t="shared" si="107"/>
        <v>78750</v>
      </c>
      <c r="F30" s="120">
        <f t="shared" si="107"/>
        <v>78750</v>
      </c>
      <c r="G30" s="120">
        <f t="shared" si="107"/>
        <v>78750</v>
      </c>
      <c r="H30" s="120">
        <f t="shared" si="107"/>
        <v>78750</v>
      </c>
      <c r="I30" s="120">
        <f t="shared" si="107"/>
        <v>78750</v>
      </c>
      <c r="J30" s="120">
        <f t="shared" si="107"/>
        <v>78750</v>
      </c>
      <c r="K30" s="120">
        <f t="shared" si="107"/>
        <v>78750</v>
      </c>
      <c r="L30" s="120">
        <f t="shared" si="107"/>
        <v>78750</v>
      </c>
      <c r="M30" s="120">
        <f t="shared" si="107"/>
        <v>78750</v>
      </c>
      <c r="N30" s="120">
        <f t="shared" si="107"/>
        <v>78750</v>
      </c>
      <c r="O30" s="132">
        <f t="shared" si="2"/>
        <v>945000</v>
      </c>
      <c r="Q30" s="128" t="s">
        <v>100</v>
      </c>
      <c r="R30" s="123">
        <f>IF(C8=0,0,R5-R6)</f>
        <v>1650</v>
      </c>
      <c r="S30" s="123">
        <f t="shared" ref="S30:AC30" si="108">IF(D8=0,0,S5-S6)</f>
        <v>1650</v>
      </c>
      <c r="T30" s="123">
        <f t="shared" si="108"/>
        <v>1650</v>
      </c>
      <c r="U30" s="123">
        <f t="shared" si="108"/>
        <v>1650</v>
      </c>
      <c r="V30" s="123">
        <f t="shared" si="108"/>
        <v>1650</v>
      </c>
      <c r="W30" s="123">
        <f t="shared" si="108"/>
        <v>1650</v>
      </c>
      <c r="X30" s="123">
        <f t="shared" si="108"/>
        <v>1650</v>
      </c>
      <c r="Y30" s="123">
        <f t="shared" si="108"/>
        <v>1650</v>
      </c>
      <c r="Z30" s="123">
        <f t="shared" si="108"/>
        <v>1650</v>
      </c>
      <c r="AA30" s="123">
        <f t="shared" si="108"/>
        <v>1650</v>
      </c>
      <c r="AB30" s="123">
        <f t="shared" si="108"/>
        <v>1650</v>
      </c>
      <c r="AC30" s="123">
        <f t="shared" si="108"/>
        <v>1650</v>
      </c>
      <c r="AD30" s="131">
        <f>SUM(R30:AC30)</f>
        <v>19800</v>
      </c>
    </row>
    <row r="31" spans="2:45" ht="21.95" customHeight="1" x14ac:dyDescent="0.25">
      <c r="B31" s="32" t="s">
        <v>171</v>
      </c>
      <c r="C31" s="35">
        <f>SUM(Despesas!D6:D13)</f>
        <v>0</v>
      </c>
      <c r="D31" s="35">
        <f>SUM(Despesas!E6:E13)</f>
        <v>0</v>
      </c>
      <c r="E31" s="35">
        <f>SUM(Despesas!F6:F13)</f>
        <v>0</v>
      </c>
      <c r="F31" s="35">
        <f>SUM(Despesas!G6:G13)</f>
        <v>0</v>
      </c>
      <c r="G31" s="35">
        <f>SUM(Despesas!H6:H13)</f>
        <v>0</v>
      </c>
      <c r="H31" s="35">
        <f>SUM(Despesas!I6:I13)</f>
        <v>0</v>
      </c>
      <c r="I31" s="35">
        <f>SUM(Despesas!J6:J13)</f>
        <v>0</v>
      </c>
      <c r="J31" s="35">
        <f>SUM(Despesas!K6:K13)</f>
        <v>0</v>
      </c>
      <c r="K31" s="35">
        <f>SUM(Despesas!L6:L13)</f>
        <v>0</v>
      </c>
      <c r="L31" s="35">
        <f>SUM(Despesas!M6:M13)</f>
        <v>0</v>
      </c>
      <c r="M31" s="35">
        <f>SUM(Despesas!N6:N13)</f>
        <v>0</v>
      </c>
      <c r="N31" s="35">
        <f>SUM(Despesas!O6:O13)</f>
        <v>0</v>
      </c>
      <c r="O31" s="35">
        <f>SUM(C31:N31)</f>
        <v>0</v>
      </c>
      <c r="Q31" s="128" t="s">
        <v>42</v>
      </c>
      <c r="R31" s="123">
        <f>IF(C8=0,0,R8-R9)</f>
        <v>7600</v>
      </c>
      <c r="S31" s="123">
        <f t="shared" ref="S31:AC31" si="109">IF(D8=0,0,S8-S9)</f>
        <v>7600</v>
      </c>
      <c r="T31" s="123">
        <f t="shared" si="109"/>
        <v>7600</v>
      </c>
      <c r="U31" s="123">
        <f t="shared" si="109"/>
        <v>7600</v>
      </c>
      <c r="V31" s="123">
        <f t="shared" si="109"/>
        <v>7600</v>
      </c>
      <c r="W31" s="123">
        <f t="shared" si="109"/>
        <v>7600</v>
      </c>
      <c r="X31" s="123">
        <f t="shared" si="109"/>
        <v>7600</v>
      </c>
      <c r="Y31" s="123">
        <f t="shared" si="109"/>
        <v>7600</v>
      </c>
      <c r="Z31" s="123">
        <f t="shared" si="109"/>
        <v>7600</v>
      </c>
      <c r="AA31" s="123">
        <f t="shared" si="109"/>
        <v>7600</v>
      </c>
      <c r="AB31" s="123">
        <f t="shared" si="109"/>
        <v>7600</v>
      </c>
      <c r="AC31" s="123">
        <f t="shared" si="109"/>
        <v>7600</v>
      </c>
      <c r="AD31" s="131">
        <f t="shared" ref="AD31:AD34" si="110">SUM(R31:AC31)</f>
        <v>91200</v>
      </c>
    </row>
    <row r="32" spans="2:45" ht="21.95" customHeight="1" x14ac:dyDescent="0.25">
      <c r="B32" s="32" t="s">
        <v>172</v>
      </c>
      <c r="C32" s="35"/>
      <c r="D32" s="35"/>
      <c r="E32" s="35"/>
      <c r="F32" s="35"/>
      <c r="G32" s="35"/>
      <c r="H32" s="35"/>
      <c r="I32" s="35"/>
      <c r="J32" s="35"/>
      <c r="K32" s="35"/>
      <c r="L32" s="35"/>
      <c r="M32" s="35"/>
      <c r="N32" s="35"/>
      <c r="O32" s="35"/>
      <c r="Q32" s="128" t="s">
        <v>77</v>
      </c>
      <c r="R32" s="123">
        <f>IF(C5="",0,IF(C6="",0,R11-R12))</f>
        <v>12000</v>
      </c>
      <c r="S32" s="123">
        <f t="shared" ref="S32:AC32" si="111">IF(D5="",0,IF(D6="",0,S11-S12))</f>
        <v>12000</v>
      </c>
      <c r="T32" s="123">
        <f t="shared" si="111"/>
        <v>12000</v>
      </c>
      <c r="U32" s="123">
        <f t="shared" si="111"/>
        <v>12000</v>
      </c>
      <c r="V32" s="123">
        <f t="shared" si="111"/>
        <v>12000</v>
      </c>
      <c r="W32" s="123">
        <f t="shared" si="111"/>
        <v>12000</v>
      </c>
      <c r="X32" s="123">
        <f t="shared" si="111"/>
        <v>12000</v>
      </c>
      <c r="Y32" s="123">
        <f t="shared" si="111"/>
        <v>12000</v>
      </c>
      <c r="Z32" s="123">
        <f t="shared" si="111"/>
        <v>12000</v>
      </c>
      <c r="AA32" s="123">
        <f t="shared" si="111"/>
        <v>12000</v>
      </c>
      <c r="AB32" s="123">
        <f t="shared" si="111"/>
        <v>12000</v>
      </c>
      <c r="AC32" s="123">
        <f t="shared" si="111"/>
        <v>12000</v>
      </c>
      <c r="AD32" s="131">
        <f t="shared" si="110"/>
        <v>144000</v>
      </c>
    </row>
    <row r="33" spans="2:30" ht="21.95" customHeight="1" x14ac:dyDescent="0.25">
      <c r="B33" s="32" t="s">
        <v>173</v>
      </c>
      <c r="C33" s="35"/>
      <c r="D33" s="35"/>
      <c r="E33" s="35"/>
      <c r="F33" s="35"/>
      <c r="G33" s="35"/>
      <c r="H33" s="35"/>
      <c r="I33" s="35"/>
      <c r="J33" s="35"/>
      <c r="K33" s="35"/>
      <c r="L33" s="35"/>
      <c r="M33" s="35"/>
      <c r="N33" s="35"/>
      <c r="O33" s="35"/>
      <c r="Q33" s="128" t="s">
        <v>44</v>
      </c>
      <c r="R33" s="123">
        <f>IF(C5="",0,R14-R15)</f>
        <v>0</v>
      </c>
      <c r="S33" s="123">
        <f t="shared" ref="S33:AC33" si="112">IF(D5="",0,S14-S15)</f>
        <v>0</v>
      </c>
      <c r="T33" s="123">
        <f t="shared" si="112"/>
        <v>0</v>
      </c>
      <c r="U33" s="123">
        <f t="shared" si="112"/>
        <v>0</v>
      </c>
      <c r="V33" s="123">
        <f t="shared" si="112"/>
        <v>0</v>
      </c>
      <c r="W33" s="123">
        <f t="shared" si="112"/>
        <v>0</v>
      </c>
      <c r="X33" s="123">
        <f t="shared" si="112"/>
        <v>0</v>
      </c>
      <c r="Y33" s="123">
        <f t="shared" si="112"/>
        <v>0</v>
      </c>
      <c r="Z33" s="123">
        <f t="shared" si="112"/>
        <v>0</v>
      </c>
      <c r="AA33" s="123">
        <f t="shared" si="112"/>
        <v>0</v>
      </c>
      <c r="AB33" s="123">
        <f t="shared" si="112"/>
        <v>0</v>
      </c>
      <c r="AC33" s="123">
        <f t="shared" si="112"/>
        <v>0</v>
      </c>
      <c r="AD33" s="131">
        <f t="shared" si="110"/>
        <v>0</v>
      </c>
    </row>
    <row r="34" spans="2:30" ht="21.95" customHeight="1" x14ac:dyDescent="0.25">
      <c r="B34" s="32" t="s">
        <v>174</v>
      </c>
      <c r="C34" s="35">
        <f>Resumo!D8</f>
        <v>0</v>
      </c>
      <c r="D34" s="35">
        <f>Resumo!E8</f>
        <v>0</v>
      </c>
      <c r="E34" s="35">
        <f>Resumo!F8</f>
        <v>0</v>
      </c>
      <c r="F34" s="35">
        <f>Resumo!G8</f>
        <v>0</v>
      </c>
      <c r="G34" s="35">
        <f>Resumo!H8</f>
        <v>0</v>
      </c>
      <c r="H34" s="35">
        <f>Resumo!I8</f>
        <v>0</v>
      </c>
      <c r="I34" s="35">
        <f>Resumo!J8</f>
        <v>0</v>
      </c>
      <c r="J34" s="35">
        <f>Resumo!K8</f>
        <v>0</v>
      </c>
      <c r="K34" s="35">
        <f>Resumo!L8</f>
        <v>0</v>
      </c>
      <c r="L34" s="35">
        <f>Resumo!M8</f>
        <v>0</v>
      </c>
      <c r="M34" s="35">
        <f>Resumo!N8</f>
        <v>0</v>
      </c>
      <c r="N34" s="35">
        <f>Resumo!O8</f>
        <v>0</v>
      </c>
      <c r="O34" s="35">
        <f>SUM(C34:N34)</f>
        <v>0</v>
      </c>
      <c r="Q34" s="128" t="s">
        <v>45</v>
      </c>
      <c r="R34" s="123">
        <f>IF(C7="",0,R17-R18)</f>
        <v>0</v>
      </c>
      <c r="S34" s="123">
        <f t="shared" ref="S34:AC34" si="113">IF(D7="",0,S17-S18)</f>
        <v>0</v>
      </c>
      <c r="T34" s="123">
        <f t="shared" si="113"/>
        <v>0</v>
      </c>
      <c r="U34" s="123">
        <f t="shared" si="113"/>
        <v>0</v>
      </c>
      <c r="V34" s="123">
        <f t="shared" si="113"/>
        <v>0</v>
      </c>
      <c r="W34" s="123">
        <f t="shared" si="113"/>
        <v>0</v>
      </c>
      <c r="X34" s="123">
        <f t="shared" si="113"/>
        <v>0</v>
      </c>
      <c r="Y34" s="123">
        <f t="shared" si="113"/>
        <v>0</v>
      </c>
      <c r="Z34" s="123">
        <f t="shared" si="113"/>
        <v>0</v>
      </c>
      <c r="AA34" s="123">
        <f t="shared" si="113"/>
        <v>0</v>
      </c>
      <c r="AB34" s="123">
        <f t="shared" si="113"/>
        <v>0</v>
      </c>
      <c r="AC34" s="123">
        <f t="shared" si="113"/>
        <v>0</v>
      </c>
      <c r="AD34" s="131">
        <f t="shared" si="110"/>
        <v>0</v>
      </c>
    </row>
    <row r="35" spans="2:30" ht="21.95" customHeight="1" x14ac:dyDescent="0.25">
      <c r="B35" s="32" t="s">
        <v>175</v>
      </c>
      <c r="C35" s="35">
        <f>Controles!D17</f>
        <v>0</v>
      </c>
      <c r="D35" s="35">
        <f>Controles!E17</f>
        <v>0</v>
      </c>
      <c r="E35" s="35">
        <f>Controles!F17</f>
        <v>0</v>
      </c>
      <c r="F35" s="35">
        <f>Controles!G17</f>
        <v>0</v>
      </c>
      <c r="G35" s="35">
        <f>Controles!H17</f>
        <v>0</v>
      </c>
      <c r="H35" s="35">
        <f>Controles!I17</f>
        <v>0</v>
      </c>
      <c r="I35" s="35">
        <f>Controles!J17</f>
        <v>0</v>
      </c>
      <c r="J35" s="35">
        <f>Controles!K17</f>
        <v>0</v>
      </c>
      <c r="K35" s="35">
        <f>Controles!L17</f>
        <v>0</v>
      </c>
      <c r="L35" s="35">
        <f>Controles!M17</f>
        <v>0</v>
      </c>
      <c r="M35" s="35">
        <f>Controles!N17</f>
        <v>0</v>
      </c>
      <c r="N35" s="35">
        <f>Controles!O17</f>
        <v>0</v>
      </c>
      <c r="O35" s="35">
        <f t="shared" si="2"/>
        <v>0</v>
      </c>
      <c r="Q35" s="128"/>
      <c r="R35" s="122"/>
      <c r="S35" s="122"/>
      <c r="T35" s="122"/>
      <c r="U35" s="122"/>
      <c r="V35" s="122"/>
      <c r="W35" s="122"/>
      <c r="X35" s="122"/>
      <c r="Y35" s="122"/>
      <c r="Z35" s="122"/>
      <c r="AA35" s="122"/>
      <c r="AB35" s="122"/>
      <c r="AC35" s="122"/>
      <c r="AD35" s="11"/>
    </row>
    <row r="36" spans="2:30" ht="21.95" customHeight="1" x14ac:dyDescent="0.25">
      <c r="B36" s="32" t="s">
        <v>176</v>
      </c>
      <c r="C36" s="35">
        <f>Controles!D27-Controles!D28-Controles!D29</f>
        <v>0</v>
      </c>
      <c r="D36" s="35">
        <f>Controles!E27-Controles!E28-Controles!E29</f>
        <v>0</v>
      </c>
      <c r="E36" s="35">
        <f>Controles!F27-Controles!F28-Controles!F29</f>
        <v>0</v>
      </c>
      <c r="F36" s="35">
        <f>Controles!G27-Controles!G28-Controles!G29</f>
        <v>0</v>
      </c>
      <c r="G36" s="35">
        <f>Controles!H27-Controles!H28-Controles!H29</f>
        <v>0</v>
      </c>
      <c r="H36" s="35">
        <f>Controles!I27-Controles!I28-Controles!I29</f>
        <v>0</v>
      </c>
      <c r="I36" s="35">
        <f>Controles!J27-Controles!J28-Controles!J29</f>
        <v>0</v>
      </c>
      <c r="J36" s="35">
        <f>Controles!K27-Controles!K28-Controles!K29</f>
        <v>0</v>
      </c>
      <c r="K36" s="35">
        <f>Controles!L27-Controles!L28-Controles!L29</f>
        <v>0</v>
      </c>
      <c r="L36" s="35">
        <f>Controles!M27-Controles!M28-Controles!M29</f>
        <v>0</v>
      </c>
      <c r="M36" s="35">
        <f>Controles!N27-Controles!N28-Controles!N29</f>
        <v>0</v>
      </c>
      <c r="N36" s="35">
        <f>Controles!O27-Controles!O28-Controles!O29</f>
        <v>0</v>
      </c>
      <c r="O36" s="35">
        <f t="shared" si="2"/>
        <v>0</v>
      </c>
      <c r="Q36" s="128" t="s">
        <v>100</v>
      </c>
      <c r="R36" s="123">
        <f>IF(R5&lt;R6,0,R5)</f>
        <v>1650</v>
      </c>
      <c r="S36" s="123">
        <f t="shared" ref="S36:AC36" si="114">IF(S5&lt;S6,0,S5)</f>
        <v>1650</v>
      </c>
      <c r="T36" s="123">
        <f t="shared" si="114"/>
        <v>1650</v>
      </c>
      <c r="U36" s="123">
        <f t="shared" si="114"/>
        <v>1650</v>
      </c>
      <c r="V36" s="123">
        <f t="shared" si="114"/>
        <v>1650</v>
      </c>
      <c r="W36" s="123">
        <f t="shared" si="114"/>
        <v>1650</v>
      </c>
      <c r="X36" s="123">
        <f t="shared" si="114"/>
        <v>1650</v>
      </c>
      <c r="Y36" s="123">
        <f t="shared" si="114"/>
        <v>1650</v>
      </c>
      <c r="Z36" s="123">
        <f t="shared" si="114"/>
        <v>1650</v>
      </c>
      <c r="AA36" s="123">
        <f t="shared" si="114"/>
        <v>1650</v>
      </c>
      <c r="AB36" s="123">
        <f t="shared" si="114"/>
        <v>1650</v>
      </c>
      <c r="AC36" s="123">
        <f t="shared" si="114"/>
        <v>1650</v>
      </c>
      <c r="AD36" s="123">
        <f>SUM(R36:AC36)</f>
        <v>19800</v>
      </c>
    </row>
    <row r="37" spans="2:30" ht="21.95" customHeight="1" x14ac:dyDescent="0.25">
      <c r="B37" s="32" t="s">
        <v>175</v>
      </c>
      <c r="C37" s="35">
        <f>Controles!D31</f>
        <v>0</v>
      </c>
      <c r="D37" s="35">
        <f>Controles!E31</f>
        <v>0</v>
      </c>
      <c r="E37" s="35">
        <f>Controles!F31</f>
        <v>0</v>
      </c>
      <c r="F37" s="35">
        <f>Controles!G31</f>
        <v>0</v>
      </c>
      <c r="G37" s="35">
        <f>Controles!H31</f>
        <v>0</v>
      </c>
      <c r="H37" s="35">
        <f>Controles!I31</f>
        <v>0</v>
      </c>
      <c r="I37" s="35">
        <f>Controles!J31</f>
        <v>0</v>
      </c>
      <c r="J37" s="35">
        <f>Controles!K31</f>
        <v>0</v>
      </c>
      <c r="K37" s="35">
        <f>Controles!L31</f>
        <v>0</v>
      </c>
      <c r="L37" s="35">
        <f>Controles!M31</f>
        <v>0</v>
      </c>
      <c r="M37" s="35">
        <f>Controles!N31</f>
        <v>0</v>
      </c>
      <c r="N37" s="35">
        <f>Controles!O31</f>
        <v>0</v>
      </c>
      <c r="O37" s="35">
        <f t="shared" si="2"/>
        <v>0</v>
      </c>
      <c r="Q37" s="128" t="s">
        <v>42</v>
      </c>
      <c r="R37" s="123">
        <f>IF(R8&lt;R9,0,R8)</f>
        <v>7600</v>
      </c>
      <c r="S37" s="123">
        <f t="shared" ref="S37:AC37" si="115">IF(S8&lt;S9,0,S8)</f>
        <v>7600</v>
      </c>
      <c r="T37" s="123">
        <f t="shared" si="115"/>
        <v>7600</v>
      </c>
      <c r="U37" s="123">
        <f t="shared" si="115"/>
        <v>7600</v>
      </c>
      <c r="V37" s="123">
        <f t="shared" si="115"/>
        <v>7600</v>
      </c>
      <c r="W37" s="123">
        <f t="shared" si="115"/>
        <v>7600</v>
      </c>
      <c r="X37" s="123">
        <f t="shared" si="115"/>
        <v>7600</v>
      </c>
      <c r="Y37" s="123">
        <f t="shared" si="115"/>
        <v>7600</v>
      </c>
      <c r="Z37" s="123">
        <f t="shared" si="115"/>
        <v>7600</v>
      </c>
      <c r="AA37" s="123">
        <f t="shared" si="115"/>
        <v>7600</v>
      </c>
      <c r="AB37" s="123">
        <f t="shared" si="115"/>
        <v>7600</v>
      </c>
      <c r="AC37" s="123">
        <f t="shared" si="115"/>
        <v>7600</v>
      </c>
      <c r="AD37" s="123">
        <f>SUM(R37:AC37)</f>
        <v>91200</v>
      </c>
    </row>
    <row r="38" spans="2:30" ht="21.95" customHeight="1" x14ac:dyDescent="0.25">
      <c r="B38" s="32" t="s">
        <v>177</v>
      </c>
      <c r="C38" s="35">
        <f>Controles!D37-Controles!D38-Controles!D39</f>
        <v>0</v>
      </c>
      <c r="D38" s="35">
        <f>Controles!E37-Controles!E38-Controles!E39</f>
        <v>0</v>
      </c>
      <c r="E38" s="35">
        <f>Controles!F37-Controles!F38-Controles!F39</f>
        <v>0</v>
      </c>
      <c r="F38" s="35">
        <f>Controles!G37-Controles!G38-Controles!G39</f>
        <v>0</v>
      </c>
      <c r="G38" s="35">
        <f>Controles!H37-Controles!H38-Controles!H39</f>
        <v>0</v>
      </c>
      <c r="H38" s="35">
        <f>Controles!I37-Controles!I38-Controles!I39</f>
        <v>0</v>
      </c>
      <c r="I38" s="35">
        <f>Controles!J37-Controles!J38-Controles!J39</f>
        <v>0</v>
      </c>
      <c r="J38" s="35">
        <f>Controles!K37-Controles!K38-Controles!K39</f>
        <v>0</v>
      </c>
      <c r="K38" s="35">
        <f>Controles!L37-Controles!L38-Controles!L39</f>
        <v>0</v>
      </c>
      <c r="L38" s="35">
        <f>Controles!M37-Controles!M38-Controles!M39</f>
        <v>0</v>
      </c>
      <c r="M38" s="35">
        <f>Controles!N37-Controles!N38-Controles!N39</f>
        <v>0</v>
      </c>
      <c r="N38" s="35">
        <f>Controles!O37-Controles!O38-Controles!O39</f>
        <v>0</v>
      </c>
      <c r="O38" s="35">
        <f t="shared" si="2"/>
        <v>0</v>
      </c>
      <c r="Q38" s="128" t="s">
        <v>77</v>
      </c>
      <c r="R38" s="123">
        <f>IF(R11&lt;R12,0,R11)</f>
        <v>12000</v>
      </c>
      <c r="S38" s="123">
        <f t="shared" ref="S38:AC38" si="116">IF(S11&lt;S12,0,S11)</f>
        <v>12000</v>
      </c>
      <c r="T38" s="123">
        <f t="shared" si="116"/>
        <v>12000</v>
      </c>
      <c r="U38" s="123">
        <f t="shared" si="116"/>
        <v>12000</v>
      </c>
      <c r="V38" s="123">
        <f t="shared" si="116"/>
        <v>12000</v>
      </c>
      <c r="W38" s="123">
        <f t="shared" si="116"/>
        <v>12000</v>
      </c>
      <c r="X38" s="123">
        <f t="shared" si="116"/>
        <v>12000</v>
      </c>
      <c r="Y38" s="123">
        <f t="shared" si="116"/>
        <v>12000</v>
      </c>
      <c r="Z38" s="123">
        <f t="shared" si="116"/>
        <v>12000</v>
      </c>
      <c r="AA38" s="123">
        <f t="shared" si="116"/>
        <v>12000</v>
      </c>
      <c r="AB38" s="123">
        <f t="shared" si="116"/>
        <v>12000</v>
      </c>
      <c r="AC38" s="123">
        <f t="shared" si="116"/>
        <v>12000</v>
      </c>
      <c r="AD38" s="123">
        <f>SUM(R38:AC38)</f>
        <v>144000</v>
      </c>
    </row>
    <row r="39" spans="2:30" ht="21.95" customHeight="1" x14ac:dyDescent="0.25">
      <c r="B39" s="32" t="s">
        <v>175</v>
      </c>
      <c r="C39" s="35">
        <f>Controles!D41</f>
        <v>0</v>
      </c>
      <c r="D39" s="35">
        <f>Controles!E41</f>
        <v>0</v>
      </c>
      <c r="E39" s="35">
        <f>Controles!F41</f>
        <v>0</v>
      </c>
      <c r="F39" s="35">
        <f>Controles!G41</f>
        <v>0</v>
      </c>
      <c r="G39" s="35">
        <f>Controles!H41</f>
        <v>0</v>
      </c>
      <c r="H39" s="35">
        <f>Controles!I41</f>
        <v>0</v>
      </c>
      <c r="I39" s="35">
        <f>Controles!J41</f>
        <v>0</v>
      </c>
      <c r="J39" s="35">
        <f>Controles!K41</f>
        <v>0</v>
      </c>
      <c r="K39" s="35">
        <f>Controles!L41</f>
        <v>0</v>
      </c>
      <c r="L39" s="35">
        <f>Controles!M41</f>
        <v>0</v>
      </c>
      <c r="M39" s="35">
        <f>Controles!N41</f>
        <v>0</v>
      </c>
      <c r="N39" s="35">
        <f>Controles!O41</f>
        <v>0</v>
      </c>
      <c r="O39" s="35">
        <f t="shared" si="2"/>
        <v>0</v>
      </c>
      <c r="Q39" s="128" t="s">
        <v>44</v>
      </c>
      <c r="R39" s="123">
        <f>IF(R14&lt;R15,0,R14)</f>
        <v>0</v>
      </c>
      <c r="S39" s="123">
        <f t="shared" ref="S39:AC39" si="117">IF(S14&lt;S15,0,S14)</f>
        <v>0</v>
      </c>
      <c r="T39" s="123">
        <f t="shared" si="117"/>
        <v>0</v>
      </c>
      <c r="U39" s="123">
        <f t="shared" si="117"/>
        <v>0</v>
      </c>
      <c r="V39" s="123">
        <f t="shared" si="117"/>
        <v>0</v>
      </c>
      <c r="W39" s="123">
        <f t="shared" si="117"/>
        <v>0</v>
      </c>
      <c r="X39" s="123">
        <f t="shared" si="117"/>
        <v>0</v>
      </c>
      <c r="Y39" s="123">
        <f t="shared" si="117"/>
        <v>0</v>
      </c>
      <c r="Z39" s="123">
        <f t="shared" si="117"/>
        <v>0</v>
      </c>
      <c r="AA39" s="123">
        <f t="shared" si="117"/>
        <v>0</v>
      </c>
      <c r="AB39" s="123">
        <f t="shared" si="117"/>
        <v>0</v>
      </c>
      <c r="AC39" s="123">
        <f t="shared" si="117"/>
        <v>0</v>
      </c>
      <c r="AD39" s="123">
        <f>SUM(R39:AC39)</f>
        <v>0</v>
      </c>
    </row>
    <row r="40" spans="2:30" ht="21.95" customHeight="1" x14ac:dyDescent="0.25">
      <c r="B40" s="32" t="s">
        <v>178</v>
      </c>
      <c r="C40" s="35">
        <f>IF('Banco 01 (2)'!$B$90=2,Controles!D30+Controles!D40+Controles!D50+Controles!D56,'Banco 04'!C8*Cadastros!$I$18)</f>
        <v>0</v>
      </c>
      <c r="D40" s="35">
        <f>IF('Banco 01 (2)'!$B$90=2,Controles!E30+Controles!E40+Controles!E50+Controles!E56,'Banco 04'!D8*Cadastros!$I$18)</f>
        <v>0</v>
      </c>
      <c r="E40" s="35">
        <f>IF('Banco 01 (2)'!$B$90=2,Controles!F30+Controles!F40+Controles!F50+Controles!F56,'Banco 04'!E8*Cadastros!$I$18)</f>
        <v>0</v>
      </c>
      <c r="F40" s="35">
        <f>IF('Banco 01 (2)'!$B$90=2,Controles!G30+Controles!G40+Controles!G50+Controles!G56,'Banco 04'!F8*Cadastros!$I$18)</f>
        <v>0</v>
      </c>
      <c r="G40" s="35">
        <f>IF('Banco 01 (2)'!$B$90=2,Controles!H30+Controles!H40+Controles!H50+Controles!H56,'Banco 04'!G8*Cadastros!$I$18)</f>
        <v>0</v>
      </c>
      <c r="H40" s="35">
        <f>IF('Banco 01 (2)'!$B$90=2,Controles!I30+Controles!I40+Controles!I50+Controles!I56,'Banco 04'!H8*Cadastros!$I$18)</f>
        <v>0</v>
      </c>
      <c r="I40" s="35">
        <f>IF('Banco 01 (2)'!$B$90=2,Controles!J30+Controles!J40+Controles!J50+Controles!J56,'Banco 04'!I8*Cadastros!$I$18)</f>
        <v>0</v>
      </c>
      <c r="J40" s="35">
        <f>IF('Banco 01 (2)'!$B$90=2,Controles!K30+Controles!K40+Controles!K50+Controles!K56,'Banco 04'!J8*Cadastros!$I$18)</f>
        <v>0</v>
      </c>
      <c r="K40" s="35">
        <f>IF('Banco 01 (2)'!$B$90=2,Controles!L30+Controles!L40+Controles!L50+Controles!L56,'Banco 04'!K8*Cadastros!$I$18)</f>
        <v>0</v>
      </c>
      <c r="L40" s="35">
        <f>IF('Banco 01 (2)'!$B$90=2,Controles!M30+Controles!M40+Controles!M50+Controles!M56,'Banco 04'!L8*Cadastros!$I$18)</f>
        <v>0</v>
      </c>
      <c r="M40" s="35">
        <f>IF('Banco 01 (2)'!$B$90=2,Controles!N30+Controles!N40+Controles!N50+Controles!N56,'Banco 04'!M8*Cadastros!$I$18)</f>
        <v>0</v>
      </c>
      <c r="N40" s="35">
        <f>IF('Banco 01 (2)'!$B$90=2,Controles!O30+Controles!O40+Controles!O50+Controles!O56,'Banco 04'!N8*Cadastros!$I$18)</f>
        <v>0</v>
      </c>
      <c r="O40" s="35">
        <f t="shared" si="2"/>
        <v>0</v>
      </c>
      <c r="Q40" s="128" t="s">
        <v>45</v>
      </c>
      <c r="R40" s="123">
        <f>IF(R17&lt;R18,0,R17)</f>
        <v>0</v>
      </c>
      <c r="S40" s="123">
        <f t="shared" ref="S40:AC40" si="118">IF(S17&lt;S18,0,S17)</f>
        <v>0</v>
      </c>
      <c r="T40" s="123">
        <f t="shared" si="118"/>
        <v>0</v>
      </c>
      <c r="U40" s="123">
        <f t="shared" si="118"/>
        <v>0</v>
      </c>
      <c r="V40" s="123">
        <f t="shared" si="118"/>
        <v>0</v>
      </c>
      <c r="W40" s="123">
        <f t="shared" si="118"/>
        <v>0</v>
      </c>
      <c r="X40" s="123">
        <f t="shared" si="118"/>
        <v>0</v>
      </c>
      <c r="Y40" s="123">
        <f t="shared" si="118"/>
        <v>0</v>
      </c>
      <c r="Z40" s="123">
        <f t="shared" si="118"/>
        <v>0</v>
      </c>
      <c r="AA40" s="123">
        <f t="shared" si="118"/>
        <v>0</v>
      </c>
      <c r="AB40" s="123">
        <f t="shared" si="118"/>
        <v>0</v>
      </c>
      <c r="AC40" s="123">
        <f t="shared" si="118"/>
        <v>0</v>
      </c>
      <c r="AD40" s="123">
        <f>SUM(R40:AC40)</f>
        <v>0</v>
      </c>
    </row>
    <row r="41" spans="2:30" ht="21.95" customHeight="1" x14ac:dyDescent="0.25">
      <c r="B41" s="32" t="s">
        <v>179</v>
      </c>
      <c r="C41" s="35">
        <f>Controles!D55-Controles!D57-Controles!D58-Lançamentos!J7</f>
        <v>0</v>
      </c>
      <c r="D41" s="35">
        <f>Controles!E55-Controles!E57-Controles!E58-Fev!J7</f>
        <v>0</v>
      </c>
      <c r="E41" s="35">
        <f>Controles!F55-Controles!F57-Controles!F58-Mar!J7</f>
        <v>0</v>
      </c>
      <c r="F41" s="35">
        <f>Controles!G55-Controles!G57-Controles!G58-Abr!J7</f>
        <v>0</v>
      </c>
      <c r="G41" s="35">
        <f>Controles!H55-Controles!H57-Controles!H58-Mai!J7</f>
        <v>0</v>
      </c>
      <c r="H41" s="35">
        <f>Controles!I55-Controles!I57-Controles!I58-Jun!J7</f>
        <v>0</v>
      </c>
      <c r="I41" s="35">
        <f>Controles!J55-Controles!J57-Controles!J58-Jul!J7</f>
        <v>0</v>
      </c>
      <c r="J41" s="35">
        <f>Controles!K55-Controles!K57-Controles!K58-Ago!J7</f>
        <v>0</v>
      </c>
      <c r="K41" s="35">
        <f>Controles!L55-Controles!L57-Controles!L58-Set!J7</f>
        <v>0</v>
      </c>
      <c r="L41" s="35">
        <f>Controles!M55-Controles!M57-Controles!M58--Out!J7</f>
        <v>0</v>
      </c>
      <c r="M41" s="35">
        <f>Controles!N55-Controles!N57-Controles!N58-Nov!J7</f>
        <v>0</v>
      </c>
      <c r="N41" s="35">
        <f>Controles!O55-Controles!O57-Controles!O58-Dez!J7</f>
        <v>0</v>
      </c>
      <c r="O41" s="35">
        <f t="shared" si="2"/>
        <v>0</v>
      </c>
      <c r="Q41" s="128"/>
      <c r="R41" s="124">
        <f>SUM(R36:R40)</f>
        <v>21250</v>
      </c>
      <c r="S41" s="124">
        <f t="shared" ref="S41:AD41" si="119">SUM(S36:S40)</f>
        <v>21250</v>
      </c>
      <c r="T41" s="124">
        <f t="shared" si="119"/>
        <v>21250</v>
      </c>
      <c r="U41" s="124">
        <f t="shared" si="119"/>
        <v>21250</v>
      </c>
      <c r="V41" s="124">
        <f t="shared" si="119"/>
        <v>21250</v>
      </c>
      <c r="W41" s="124">
        <f t="shared" si="119"/>
        <v>21250</v>
      </c>
      <c r="X41" s="124">
        <f t="shared" si="119"/>
        <v>21250</v>
      </c>
      <c r="Y41" s="124">
        <f t="shared" si="119"/>
        <v>21250</v>
      </c>
      <c r="Z41" s="124">
        <f t="shared" si="119"/>
        <v>21250</v>
      </c>
      <c r="AA41" s="124">
        <f t="shared" si="119"/>
        <v>21250</v>
      </c>
      <c r="AB41" s="124">
        <f t="shared" si="119"/>
        <v>21250</v>
      </c>
      <c r="AC41" s="124">
        <f t="shared" si="119"/>
        <v>21250</v>
      </c>
      <c r="AD41" s="124">
        <f t="shared" si="119"/>
        <v>255000</v>
      </c>
    </row>
    <row r="42" spans="2:30" ht="21.95" customHeight="1" x14ac:dyDescent="0.25">
      <c r="B42" s="32" t="s">
        <v>175</v>
      </c>
      <c r="C42" s="35">
        <v>0</v>
      </c>
      <c r="D42" s="35">
        <v>0</v>
      </c>
      <c r="E42" s="35">
        <v>0</v>
      </c>
      <c r="F42" s="35">
        <v>0</v>
      </c>
      <c r="G42" s="35">
        <v>0</v>
      </c>
      <c r="H42" s="35">
        <v>0</v>
      </c>
      <c r="I42" s="35">
        <v>0</v>
      </c>
      <c r="J42" s="35">
        <v>0</v>
      </c>
      <c r="K42" s="35">
        <v>0</v>
      </c>
      <c r="L42" s="35">
        <v>0</v>
      </c>
      <c r="M42" s="35">
        <v>0</v>
      </c>
      <c r="N42" s="35">
        <v>0</v>
      </c>
      <c r="O42" s="35">
        <f t="shared" si="2"/>
        <v>0</v>
      </c>
      <c r="Q42" s="128"/>
      <c r="R42" s="122"/>
      <c r="S42" s="122"/>
      <c r="T42" s="122"/>
      <c r="U42" s="122"/>
      <c r="V42" s="122"/>
      <c r="W42" s="122"/>
      <c r="X42" s="122"/>
      <c r="Y42" s="122"/>
      <c r="Z42" s="122"/>
      <c r="AA42" s="122"/>
      <c r="AB42" s="122"/>
      <c r="AC42" s="122"/>
      <c r="AD42" s="122"/>
    </row>
    <row r="43" spans="2:30" ht="21.95" customHeight="1" x14ac:dyDescent="0.25">
      <c r="B43" s="118" t="s">
        <v>180</v>
      </c>
      <c r="C43" s="120">
        <f>C30-SUM(C31:C42)</f>
        <v>78750</v>
      </c>
      <c r="D43" s="120">
        <f>D30-SUM(D31:D42)</f>
        <v>78750</v>
      </c>
      <c r="E43" s="120">
        <f t="shared" ref="E43:N43" si="120">E30-SUM(E31:E42)</f>
        <v>78750</v>
      </c>
      <c r="F43" s="120">
        <f t="shared" si="120"/>
        <v>78750</v>
      </c>
      <c r="G43" s="120">
        <f t="shared" si="120"/>
        <v>78750</v>
      </c>
      <c r="H43" s="120">
        <f t="shared" si="120"/>
        <v>78750</v>
      </c>
      <c r="I43" s="120">
        <f t="shared" si="120"/>
        <v>78750</v>
      </c>
      <c r="J43" s="120">
        <f t="shared" si="120"/>
        <v>78750</v>
      </c>
      <c r="K43" s="120">
        <f t="shared" si="120"/>
        <v>78750</v>
      </c>
      <c r="L43" s="120">
        <f t="shared" si="120"/>
        <v>78750</v>
      </c>
      <c r="M43" s="120">
        <f t="shared" si="120"/>
        <v>78750</v>
      </c>
      <c r="N43" s="120">
        <f t="shared" si="120"/>
        <v>78750</v>
      </c>
      <c r="O43" s="132">
        <f>SUM(C43:N43)</f>
        <v>945000</v>
      </c>
      <c r="Q43" s="128" t="s">
        <v>100</v>
      </c>
      <c r="R43" s="123">
        <f>IF(R5&gt;R6,R5-R6,0)</f>
        <v>1650</v>
      </c>
      <c r="S43" s="123">
        <f t="shared" ref="S43:AC43" si="121">IF(S5&gt;S6,S5-S6,0)</f>
        <v>1650</v>
      </c>
      <c r="T43" s="123">
        <f t="shared" si="121"/>
        <v>1650</v>
      </c>
      <c r="U43" s="123">
        <f t="shared" si="121"/>
        <v>1650</v>
      </c>
      <c r="V43" s="123">
        <f t="shared" si="121"/>
        <v>1650</v>
      </c>
      <c r="W43" s="123">
        <f t="shared" si="121"/>
        <v>1650</v>
      </c>
      <c r="X43" s="123">
        <f t="shared" si="121"/>
        <v>1650</v>
      </c>
      <c r="Y43" s="123">
        <f t="shared" si="121"/>
        <v>1650</v>
      </c>
      <c r="Z43" s="123">
        <f t="shared" si="121"/>
        <v>1650</v>
      </c>
      <c r="AA43" s="123">
        <f t="shared" si="121"/>
        <v>1650</v>
      </c>
      <c r="AB43" s="123">
        <f t="shared" si="121"/>
        <v>1650</v>
      </c>
      <c r="AC43" s="123">
        <f t="shared" si="121"/>
        <v>1650</v>
      </c>
      <c r="AD43" s="123">
        <f>SUM(R43:AC43)</f>
        <v>19800</v>
      </c>
    </row>
    <row r="44" spans="2:30" ht="21.95" customHeight="1" x14ac:dyDescent="0.25">
      <c r="B44" s="32" t="s">
        <v>181</v>
      </c>
      <c r="C44" s="35">
        <f>Outros!D6</f>
        <v>0</v>
      </c>
      <c r="D44" s="35">
        <f>Outros!E6</f>
        <v>0</v>
      </c>
      <c r="E44" s="35">
        <f>Outros!F6</f>
        <v>0</v>
      </c>
      <c r="F44" s="35">
        <f>Outros!G6</f>
        <v>0</v>
      </c>
      <c r="G44" s="35">
        <f>Outros!H6</f>
        <v>0</v>
      </c>
      <c r="H44" s="35">
        <f>Outros!I6</f>
        <v>0</v>
      </c>
      <c r="I44" s="35">
        <f>Outros!J6</f>
        <v>0</v>
      </c>
      <c r="J44" s="35">
        <f>Outros!K6</f>
        <v>0</v>
      </c>
      <c r="K44" s="35">
        <f>Outros!L6</f>
        <v>0</v>
      </c>
      <c r="L44" s="35">
        <f>Outros!M6</f>
        <v>0</v>
      </c>
      <c r="M44" s="35">
        <f>Outros!N6</f>
        <v>0</v>
      </c>
      <c r="N44" s="35">
        <f>Outros!O6</f>
        <v>0</v>
      </c>
      <c r="O44" s="35">
        <f t="shared" si="2"/>
        <v>0</v>
      </c>
      <c r="Q44" s="128" t="s">
        <v>42</v>
      </c>
      <c r="R44" s="123">
        <f>IF(R8&gt;R9,R8-R9,0)</f>
        <v>7600</v>
      </c>
      <c r="S44" s="123">
        <f t="shared" ref="S44:AC44" si="122">IF(S8&gt;S9,S8-S9,0)</f>
        <v>7600</v>
      </c>
      <c r="T44" s="123">
        <f t="shared" si="122"/>
        <v>7600</v>
      </c>
      <c r="U44" s="123">
        <f t="shared" si="122"/>
        <v>7600</v>
      </c>
      <c r="V44" s="123">
        <f t="shared" si="122"/>
        <v>7600</v>
      </c>
      <c r="W44" s="123">
        <f t="shared" si="122"/>
        <v>7600</v>
      </c>
      <c r="X44" s="123">
        <f t="shared" si="122"/>
        <v>7600</v>
      </c>
      <c r="Y44" s="123">
        <f t="shared" si="122"/>
        <v>7600</v>
      </c>
      <c r="Z44" s="123">
        <f t="shared" si="122"/>
        <v>7600</v>
      </c>
      <c r="AA44" s="123">
        <f t="shared" si="122"/>
        <v>7600</v>
      </c>
      <c r="AB44" s="123">
        <f t="shared" si="122"/>
        <v>7600</v>
      </c>
      <c r="AC44" s="123">
        <f t="shared" si="122"/>
        <v>7600</v>
      </c>
      <c r="AD44" s="123">
        <f>SUM(R44:AC44)</f>
        <v>91200</v>
      </c>
    </row>
    <row r="45" spans="2:30" ht="21.95" customHeight="1" x14ac:dyDescent="0.25">
      <c r="B45" s="32" t="s">
        <v>182</v>
      </c>
      <c r="C45" s="35">
        <f>Outros!D7</f>
        <v>0</v>
      </c>
      <c r="D45" s="35">
        <f>Outros!E7</f>
        <v>0</v>
      </c>
      <c r="E45" s="35">
        <f>Outros!F7</f>
        <v>0</v>
      </c>
      <c r="F45" s="35">
        <f>Outros!G7</f>
        <v>0</v>
      </c>
      <c r="G45" s="35">
        <f>Outros!H7</f>
        <v>0</v>
      </c>
      <c r="H45" s="35">
        <f>Outros!I7</f>
        <v>0</v>
      </c>
      <c r="I45" s="35">
        <f>Outros!J7</f>
        <v>0</v>
      </c>
      <c r="J45" s="35">
        <f>Outros!K7</f>
        <v>0</v>
      </c>
      <c r="K45" s="35">
        <f>Outros!L7</f>
        <v>0</v>
      </c>
      <c r="L45" s="35">
        <f>Outros!M7</f>
        <v>0</v>
      </c>
      <c r="M45" s="35">
        <f>Outros!N7</f>
        <v>0</v>
      </c>
      <c r="N45" s="35">
        <f>Outros!O7</f>
        <v>0</v>
      </c>
      <c r="O45" s="35">
        <f t="shared" si="2"/>
        <v>0</v>
      </c>
      <c r="Q45" s="128" t="s">
        <v>77</v>
      </c>
      <c r="R45" s="123">
        <f>IF(R11&gt;R12,R11-R12,0)</f>
        <v>12000</v>
      </c>
      <c r="S45" s="123">
        <f t="shared" ref="S45:AC45" si="123">IF(S11&gt;S12,S11-S12,0)</f>
        <v>12000</v>
      </c>
      <c r="T45" s="123">
        <f t="shared" si="123"/>
        <v>12000</v>
      </c>
      <c r="U45" s="123">
        <f t="shared" si="123"/>
        <v>12000</v>
      </c>
      <c r="V45" s="123">
        <f t="shared" si="123"/>
        <v>12000</v>
      </c>
      <c r="W45" s="123">
        <f t="shared" si="123"/>
        <v>12000</v>
      </c>
      <c r="X45" s="123">
        <f t="shared" si="123"/>
        <v>12000</v>
      </c>
      <c r="Y45" s="123">
        <f t="shared" si="123"/>
        <v>12000</v>
      </c>
      <c r="Z45" s="123">
        <f t="shared" si="123"/>
        <v>12000</v>
      </c>
      <c r="AA45" s="123">
        <f t="shared" si="123"/>
        <v>12000</v>
      </c>
      <c r="AB45" s="123">
        <f t="shared" si="123"/>
        <v>12000</v>
      </c>
      <c r="AC45" s="123">
        <f t="shared" si="123"/>
        <v>12000</v>
      </c>
      <c r="AD45" s="123">
        <f>SUM(R45:AC45)</f>
        <v>144000</v>
      </c>
    </row>
    <row r="46" spans="2:30" ht="21.95" customHeight="1" x14ac:dyDescent="0.25">
      <c r="B46" s="118" t="s">
        <v>183</v>
      </c>
      <c r="C46" s="120">
        <f>C43+C44-C45</f>
        <v>78750</v>
      </c>
      <c r="D46" s="120">
        <f t="shared" ref="D46:N46" si="124">D43+D44-D45</f>
        <v>78750</v>
      </c>
      <c r="E46" s="120">
        <f t="shared" si="124"/>
        <v>78750</v>
      </c>
      <c r="F46" s="120">
        <f t="shared" si="124"/>
        <v>78750</v>
      </c>
      <c r="G46" s="120">
        <f t="shared" si="124"/>
        <v>78750</v>
      </c>
      <c r="H46" s="120">
        <f t="shared" si="124"/>
        <v>78750</v>
      </c>
      <c r="I46" s="120">
        <f t="shared" si="124"/>
        <v>78750</v>
      </c>
      <c r="J46" s="120">
        <f t="shared" si="124"/>
        <v>78750</v>
      </c>
      <c r="K46" s="120">
        <f t="shared" si="124"/>
        <v>78750</v>
      </c>
      <c r="L46" s="120">
        <f t="shared" si="124"/>
        <v>78750</v>
      </c>
      <c r="M46" s="120">
        <f t="shared" si="124"/>
        <v>78750</v>
      </c>
      <c r="N46" s="120">
        <f t="shared" si="124"/>
        <v>78750</v>
      </c>
      <c r="O46" s="132">
        <f t="shared" si="2"/>
        <v>945000</v>
      </c>
      <c r="Q46" s="128" t="s">
        <v>44</v>
      </c>
      <c r="R46" s="123">
        <f>IF(R14&gt;R15,R14-R15,0)</f>
        <v>0</v>
      </c>
      <c r="S46" s="123">
        <f t="shared" ref="S46:AC46" si="125">IF(S14&gt;S15,S14-S15,0)</f>
        <v>0</v>
      </c>
      <c r="T46" s="123">
        <f t="shared" si="125"/>
        <v>0</v>
      </c>
      <c r="U46" s="123">
        <f t="shared" si="125"/>
        <v>0</v>
      </c>
      <c r="V46" s="123">
        <f t="shared" si="125"/>
        <v>0</v>
      </c>
      <c r="W46" s="123">
        <f t="shared" si="125"/>
        <v>0</v>
      </c>
      <c r="X46" s="123">
        <f t="shared" si="125"/>
        <v>0</v>
      </c>
      <c r="Y46" s="123">
        <f t="shared" si="125"/>
        <v>0</v>
      </c>
      <c r="Z46" s="123">
        <f t="shared" si="125"/>
        <v>0</v>
      </c>
      <c r="AA46" s="123">
        <f t="shared" si="125"/>
        <v>0</v>
      </c>
      <c r="AB46" s="123">
        <f t="shared" si="125"/>
        <v>0</v>
      </c>
      <c r="AC46" s="123">
        <f t="shared" si="125"/>
        <v>0</v>
      </c>
      <c r="AD46" s="123">
        <f>SUM(R46:AC46)</f>
        <v>0</v>
      </c>
    </row>
    <row r="47" spans="2:30" ht="21.95" customHeight="1" x14ac:dyDescent="0.25">
      <c r="B47" s="32" t="s">
        <v>184</v>
      </c>
      <c r="C47" s="35">
        <v>0</v>
      </c>
      <c r="D47" s="35">
        <v>0</v>
      </c>
      <c r="E47" s="35">
        <f>IF(E65&lt;0,0,IF(E65&gt;0,E65*'Real T'!$J$9,0))</f>
        <v>35437.5</v>
      </c>
      <c r="F47" s="35">
        <v>0</v>
      </c>
      <c r="G47" s="35">
        <v>0</v>
      </c>
      <c r="H47" s="35">
        <f>IF(H65&lt;0,0,IF(H65&gt;0,H65*'Real T'!$J$9,0))</f>
        <v>35437.5</v>
      </c>
      <c r="I47" s="35">
        <v>0</v>
      </c>
      <c r="J47" s="35">
        <v>0</v>
      </c>
      <c r="K47" s="35">
        <f>IF(K65&lt;0,0,IF(K65&gt;0,K65*'Real T'!$J$9,0))</f>
        <v>35437.5</v>
      </c>
      <c r="L47" s="35">
        <v>0</v>
      </c>
      <c r="M47" s="35">
        <v>0</v>
      </c>
      <c r="N47" s="35">
        <f>IF(N65&lt;0,0,IF(N65&gt;0,N65*'Real T'!$J$9,0))</f>
        <v>35437.5</v>
      </c>
      <c r="O47" s="35">
        <f t="shared" si="2"/>
        <v>141750</v>
      </c>
      <c r="Q47" s="128" t="s">
        <v>45</v>
      </c>
      <c r="R47" s="123">
        <f>IF(R17&gt;R18,R17-R18,0)</f>
        <v>0</v>
      </c>
      <c r="S47" s="123">
        <f t="shared" ref="S47:AC47" si="126">IF(S17&gt;S18,S17-S18,0)</f>
        <v>0</v>
      </c>
      <c r="T47" s="123">
        <f t="shared" si="126"/>
        <v>0</v>
      </c>
      <c r="U47" s="123">
        <f t="shared" si="126"/>
        <v>0</v>
      </c>
      <c r="V47" s="123">
        <f t="shared" si="126"/>
        <v>0</v>
      </c>
      <c r="W47" s="123">
        <f t="shared" si="126"/>
        <v>0</v>
      </c>
      <c r="X47" s="123">
        <f t="shared" si="126"/>
        <v>0</v>
      </c>
      <c r="Y47" s="123">
        <f t="shared" si="126"/>
        <v>0</v>
      </c>
      <c r="Z47" s="123">
        <f t="shared" si="126"/>
        <v>0</v>
      </c>
      <c r="AA47" s="123">
        <f t="shared" si="126"/>
        <v>0</v>
      </c>
      <c r="AB47" s="123">
        <f t="shared" si="126"/>
        <v>0</v>
      </c>
      <c r="AC47" s="123">
        <f t="shared" si="126"/>
        <v>0</v>
      </c>
      <c r="AD47" s="123">
        <f>SUM(R47:AC47)</f>
        <v>0</v>
      </c>
    </row>
    <row r="48" spans="2:30" ht="21.95" customHeight="1" x14ac:dyDescent="0.25">
      <c r="B48" s="32" t="s">
        <v>185</v>
      </c>
      <c r="C48" s="35">
        <v>0</v>
      </c>
      <c r="D48" s="35">
        <v>0</v>
      </c>
      <c r="E48" s="35">
        <f>IF(E65&lt;0,0,IF(E65&gt;'Real T'!$G$10,(E65-'Real T'!$G$10)*'Real T'!$J$10,0))</f>
        <v>17625</v>
      </c>
      <c r="F48" s="35">
        <v>0</v>
      </c>
      <c r="G48" s="35">
        <v>0</v>
      </c>
      <c r="H48" s="35">
        <f>IF(H65&lt;0,0,IF(H65&gt;'Real T'!$G$10,(H65-'Real T'!$G$10)*'Real T'!$J$10,0))</f>
        <v>17625</v>
      </c>
      <c r="I48" s="35">
        <v>0</v>
      </c>
      <c r="J48" s="35">
        <v>0</v>
      </c>
      <c r="K48" s="35">
        <f>IF(K65&lt;0,0,IF(K65&gt;'Real T'!$G$10,(K65-'Real T'!$G$10)*'Real T'!$J$10,0))</f>
        <v>17625</v>
      </c>
      <c r="L48" s="35">
        <v>0</v>
      </c>
      <c r="M48" s="35">
        <v>0</v>
      </c>
      <c r="N48" s="35">
        <f>IF(N65&lt;0,0,IF(N65&gt;'Real T'!$G$10,(N65-'Real T'!$G$10)*'Real T'!$J$10,0))</f>
        <v>17625</v>
      </c>
      <c r="O48" s="35">
        <f t="shared" si="2"/>
        <v>70500</v>
      </c>
      <c r="Q48" s="128"/>
      <c r="R48" s="124">
        <f>SUM(R43:R47)</f>
        <v>21250</v>
      </c>
      <c r="S48" s="124">
        <f>SUM(S43:S47)</f>
        <v>21250</v>
      </c>
      <c r="T48" s="124">
        <f t="shared" ref="T48:AC48" si="127">SUM(T43:T47)</f>
        <v>21250</v>
      </c>
      <c r="U48" s="124">
        <f t="shared" si="127"/>
        <v>21250</v>
      </c>
      <c r="V48" s="124">
        <f t="shared" si="127"/>
        <v>21250</v>
      </c>
      <c r="W48" s="124">
        <f t="shared" si="127"/>
        <v>21250</v>
      </c>
      <c r="X48" s="124">
        <f t="shared" si="127"/>
        <v>21250</v>
      </c>
      <c r="Y48" s="124">
        <f t="shared" si="127"/>
        <v>21250</v>
      </c>
      <c r="Z48" s="124">
        <f t="shared" si="127"/>
        <v>21250</v>
      </c>
      <c r="AA48" s="124">
        <f t="shared" si="127"/>
        <v>21250</v>
      </c>
      <c r="AB48" s="124">
        <f t="shared" si="127"/>
        <v>21250</v>
      </c>
      <c r="AC48" s="124">
        <f t="shared" si="127"/>
        <v>21250</v>
      </c>
      <c r="AD48" s="124">
        <f>SUM(AD43:AD47)</f>
        <v>255000</v>
      </c>
    </row>
    <row r="49" spans="2:30" ht="21.95" customHeight="1" x14ac:dyDescent="0.25">
      <c r="B49" s="40" t="s">
        <v>186</v>
      </c>
      <c r="C49" s="121">
        <v>0</v>
      </c>
      <c r="D49" s="121">
        <v>0</v>
      </c>
      <c r="E49" s="121">
        <f>IF(E65&lt;0,0,IF(E65&gt;0,E65*'Real T'!$J$8,0))</f>
        <v>21262.5</v>
      </c>
      <c r="F49" s="121">
        <v>0</v>
      </c>
      <c r="G49" s="121">
        <v>0</v>
      </c>
      <c r="H49" s="121">
        <f>IF(H65&lt;0,0,IF(H65&gt;0,H65*'Real T'!$J$8,0))</f>
        <v>21262.5</v>
      </c>
      <c r="I49" s="121">
        <v>0</v>
      </c>
      <c r="J49" s="121">
        <v>0</v>
      </c>
      <c r="K49" s="121">
        <f>IF(K65&lt;0,0,IF(K65&gt;0,K65*'Real T'!$J$8,0))</f>
        <v>21262.5</v>
      </c>
      <c r="L49" s="121">
        <v>0</v>
      </c>
      <c r="M49" s="121">
        <v>0</v>
      </c>
      <c r="N49" s="121">
        <f>IF(N65&lt;0,0,IF(N65&gt;0,N65*'Real T'!$J$8,0))</f>
        <v>21262.5</v>
      </c>
      <c r="O49" s="35">
        <f t="shared" si="2"/>
        <v>85050</v>
      </c>
      <c r="Q49" s="128"/>
      <c r="R49" s="122"/>
      <c r="S49" s="122"/>
      <c r="T49" s="122"/>
      <c r="U49" s="122"/>
      <c r="V49" s="122"/>
      <c r="W49" s="122"/>
      <c r="X49" s="122"/>
      <c r="Y49" s="122"/>
      <c r="Z49" s="122"/>
      <c r="AA49" s="122"/>
      <c r="AB49" s="122"/>
      <c r="AC49" s="122"/>
      <c r="AD49" s="122"/>
    </row>
    <row r="50" spans="2:30" ht="21.95" customHeight="1" x14ac:dyDescent="0.25">
      <c r="B50" s="117" t="s">
        <v>187</v>
      </c>
      <c r="C50" s="119">
        <f>C46-SUM(C47:C49)</f>
        <v>78750</v>
      </c>
      <c r="D50" s="119">
        <f t="shared" ref="D50:N50" si="128">D46-SUM(D47:D49)</f>
        <v>78750</v>
      </c>
      <c r="E50" s="119">
        <f t="shared" si="128"/>
        <v>4425</v>
      </c>
      <c r="F50" s="119">
        <f t="shared" si="128"/>
        <v>78750</v>
      </c>
      <c r="G50" s="119">
        <f t="shared" si="128"/>
        <v>78750</v>
      </c>
      <c r="H50" s="119">
        <f t="shared" si="128"/>
        <v>4425</v>
      </c>
      <c r="I50" s="119">
        <f t="shared" si="128"/>
        <v>78750</v>
      </c>
      <c r="J50" s="119">
        <f t="shared" si="128"/>
        <v>78750</v>
      </c>
      <c r="K50" s="119">
        <f t="shared" si="128"/>
        <v>4425</v>
      </c>
      <c r="L50" s="119">
        <f t="shared" si="128"/>
        <v>78750</v>
      </c>
      <c r="M50" s="119">
        <f t="shared" si="128"/>
        <v>78750</v>
      </c>
      <c r="N50" s="119">
        <f t="shared" si="128"/>
        <v>4425</v>
      </c>
      <c r="O50" s="132">
        <f t="shared" si="2"/>
        <v>647700</v>
      </c>
      <c r="Q50" s="128" t="s">
        <v>202</v>
      </c>
      <c r="R50" s="123">
        <f>C24</f>
        <v>0</v>
      </c>
      <c r="S50" s="123">
        <f t="shared" ref="S50:AD50" si="129">D24</f>
        <v>0</v>
      </c>
      <c r="T50" s="123">
        <f t="shared" si="129"/>
        <v>0</v>
      </c>
      <c r="U50" s="123">
        <f t="shared" si="129"/>
        <v>0</v>
      </c>
      <c r="V50" s="123">
        <f t="shared" si="129"/>
        <v>0</v>
      </c>
      <c r="W50" s="123">
        <f t="shared" si="129"/>
        <v>0</v>
      </c>
      <c r="X50" s="123">
        <f t="shared" si="129"/>
        <v>0</v>
      </c>
      <c r="Y50" s="123">
        <f t="shared" si="129"/>
        <v>0</v>
      </c>
      <c r="Z50" s="123">
        <f t="shared" si="129"/>
        <v>0</v>
      </c>
      <c r="AA50" s="123">
        <f t="shared" si="129"/>
        <v>0</v>
      </c>
      <c r="AB50" s="123">
        <f t="shared" si="129"/>
        <v>0</v>
      </c>
      <c r="AC50" s="123">
        <f t="shared" si="129"/>
        <v>0</v>
      </c>
      <c r="AD50" s="123">
        <f t="shared" si="129"/>
        <v>0</v>
      </c>
    </row>
    <row r="51" spans="2:30" ht="21.95" customHeight="1" x14ac:dyDescent="0.25">
      <c r="Q51" s="128" t="s">
        <v>203</v>
      </c>
      <c r="R51" s="123">
        <f>C25</f>
        <v>0</v>
      </c>
      <c r="S51" s="123">
        <f t="shared" ref="S51:AD51" si="130">D25</f>
        <v>0</v>
      </c>
      <c r="T51" s="123">
        <f t="shared" si="130"/>
        <v>0</v>
      </c>
      <c r="U51" s="123">
        <f t="shared" si="130"/>
        <v>0</v>
      </c>
      <c r="V51" s="123">
        <f t="shared" si="130"/>
        <v>0</v>
      </c>
      <c r="W51" s="123">
        <f t="shared" si="130"/>
        <v>0</v>
      </c>
      <c r="X51" s="123">
        <f t="shared" si="130"/>
        <v>0</v>
      </c>
      <c r="Y51" s="123">
        <f t="shared" si="130"/>
        <v>0</v>
      </c>
      <c r="Z51" s="123">
        <f t="shared" si="130"/>
        <v>0</v>
      </c>
      <c r="AA51" s="123">
        <f t="shared" si="130"/>
        <v>0</v>
      </c>
      <c r="AB51" s="123">
        <f t="shared" si="130"/>
        <v>0</v>
      </c>
      <c r="AC51" s="123">
        <f t="shared" si="130"/>
        <v>0</v>
      </c>
      <c r="AD51" s="123">
        <f t="shared" si="130"/>
        <v>0</v>
      </c>
    </row>
    <row r="52" spans="2:30" ht="21.95" customHeight="1" x14ac:dyDescent="0.25">
      <c r="B52" s="36" t="s">
        <v>41</v>
      </c>
      <c r="C52" s="133">
        <f>C11</f>
        <v>1650</v>
      </c>
      <c r="D52" s="133">
        <f t="shared" ref="D52:N52" si="131">D11</f>
        <v>1650</v>
      </c>
      <c r="E52" s="133">
        <f t="shared" si="131"/>
        <v>1650</v>
      </c>
      <c r="F52" s="133">
        <f t="shared" si="131"/>
        <v>1650</v>
      </c>
      <c r="G52" s="133">
        <f t="shared" si="131"/>
        <v>1650</v>
      </c>
      <c r="H52" s="133">
        <f t="shared" si="131"/>
        <v>1650</v>
      </c>
      <c r="I52" s="133">
        <f t="shared" si="131"/>
        <v>1650</v>
      </c>
      <c r="J52" s="133">
        <f t="shared" si="131"/>
        <v>1650</v>
      </c>
      <c r="K52" s="133">
        <f t="shared" si="131"/>
        <v>1650</v>
      </c>
      <c r="L52" s="133">
        <f t="shared" si="131"/>
        <v>1650</v>
      </c>
      <c r="M52" s="133">
        <f t="shared" si="131"/>
        <v>1650</v>
      </c>
      <c r="N52" s="133">
        <f t="shared" si="131"/>
        <v>1650</v>
      </c>
      <c r="O52" s="133">
        <f>SUM(C52:N52)</f>
        <v>19800</v>
      </c>
      <c r="R52" s="125">
        <f>SUM(R50:R51)</f>
        <v>0</v>
      </c>
      <c r="S52" s="125">
        <f t="shared" ref="S52:AD52" si="132">SUM(S50:S51)</f>
        <v>0</v>
      </c>
      <c r="T52" s="125">
        <f t="shared" si="132"/>
        <v>0</v>
      </c>
      <c r="U52" s="125">
        <f t="shared" si="132"/>
        <v>0</v>
      </c>
      <c r="V52" s="125">
        <f t="shared" si="132"/>
        <v>0</v>
      </c>
      <c r="W52" s="125">
        <f t="shared" si="132"/>
        <v>0</v>
      </c>
      <c r="X52" s="125">
        <f t="shared" si="132"/>
        <v>0</v>
      </c>
      <c r="Y52" s="125">
        <f t="shared" si="132"/>
        <v>0</v>
      </c>
      <c r="Z52" s="125">
        <f t="shared" si="132"/>
        <v>0</v>
      </c>
      <c r="AA52" s="125">
        <f t="shared" si="132"/>
        <v>0</v>
      </c>
      <c r="AB52" s="125">
        <f t="shared" si="132"/>
        <v>0</v>
      </c>
      <c r="AC52" s="125">
        <f t="shared" si="132"/>
        <v>0</v>
      </c>
      <c r="AD52" s="125">
        <f t="shared" si="132"/>
        <v>0</v>
      </c>
    </row>
    <row r="53" spans="2:30" ht="21.95" customHeight="1" x14ac:dyDescent="0.25">
      <c r="B53" s="36" t="s">
        <v>42</v>
      </c>
      <c r="C53" s="133">
        <f>C14</f>
        <v>7600</v>
      </c>
      <c r="D53" s="133">
        <f t="shared" ref="D53:N53" si="133">D14</f>
        <v>7600</v>
      </c>
      <c r="E53" s="133">
        <f t="shared" si="133"/>
        <v>7600</v>
      </c>
      <c r="F53" s="133">
        <f t="shared" si="133"/>
        <v>7600</v>
      </c>
      <c r="G53" s="133">
        <f t="shared" si="133"/>
        <v>7600</v>
      </c>
      <c r="H53" s="133">
        <f t="shared" si="133"/>
        <v>7600</v>
      </c>
      <c r="I53" s="133">
        <f t="shared" si="133"/>
        <v>7600</v>
      </c>
      <c r="J53" s="133">
        <f t="shared" si="133"/>
        <v>7600</v>
      </c>
      <c r="K53" s="133">
        <f t="shared" si="133"/>
        <v>7600</v>
      </c>
      <c r="L53" s="133">
        <f t="shared" si="133"/>
        <v>7600</v>
      </c>
      <c r="M53" s="133">
        <f t="shared" si="133"/>
        <v>7600</v>
      </c>
      <c r="N53" s="133">
        <f t="shared" si="133"/>
        <v>7600</v>
      </c>
      <c r="O53" s="133">
        <f t="shared" ref="O53:O58" si="134">SUM(C53:N53)</f>
        <v>91200</v>
      </c>
      <c r="R53" s="126">
        <f>R48+R52</f>
        <v>21250</v>
      </c>
      <c r="S53" s="126">
        <f t="shared" ref="S53:AD53" si="135">S48+S52</f>
        <v>21250</v>
      </c>
      <c r="T53" s="126">
        <f t="shared" si="135"/>
        <v>21250</v>
      </c>
      <c r="U53" s="126">
        <f t="shared" si="135"/>
        <v>21250</v>
      </c>
      <c r="V53" s="126">
        <f t="shared" si="135"/>
        <v>21250</v>
      </c>
      <c r="W53" s="126">
        <f t="shared" si="135"/>
        <v>21250</v>
      </c>
      <c r="X53" s="126">
        <f t="shared" si="135"/>
        <v>21250</v>
      </c>
      <c r="Y53" s="126">
        <f t="shared" si="135"/>
        <v>21250</v>
      </c>
      <c r="Z53" s="126">
        <f t="shared" si="135"/>
        <v>21250</v>
      </c>
      <c r="AA53" s="126">
        <f t="shared" si="135"/>
        <v>21250</v>
      </c>
      <c r="AB53" s="126">
        <f t="shared" si="135"/>
        <v>21250</v>
      </c>
      <c r="AC53" s="126">
        <f t="shared" si="135"/>
        <v>21250</v>
      </c>
      <c r="AD53" s="126">
        <f t="shared" si="135"/>
        <v>255000</v>
      </c>
    </row>
    <row r="54" spans="2:30" ht="21.95" customHeight="1" x14ac:dyDescent="0.25">
      <c r="B54" s="36" t="s">
        <v>43</v>
      </c>
      <c r="C54" s="133">
        <f>C17</f>
        <v>12000</v>
      </c>
      <c r="D54" s="133">
        <f t="shared" ref="D54:N54" si="136">D17</f>
        <v>12000</v>
      </c>
      <c r="E54" s="133">
        <f t="shared" si="136"/>
        <v>12000</v>
      </c>
      <c r="F54" s="133">
        <f t="shared" si="136"/>
        <v>12000</v>
      </c>
      <c r="G54" s="133">
        <f t="shared" si="136"/>
        <v>12000</v>
      </c>
      <c r="H54" s="133">
        <f t="shared" si="136"/>
        <v>12000</v>
      </c>
      <c r="I54" s="133">
        <f t="shared" si="136"/>
        <v>12000</v>
      </c>
      <c r="J54" s="133">
        <f t="shared" si="136"/>
        <v>12000</v>
      </c>
      <c r="K54" s="133">
        <f t="shared" si="136"/>
        <v>12000</v>
      </c>
      <c r="L54" s="133">
        <f t="shared" si="136"/>
        <v>12000</v>
      </c>
      <c r="M54" s="133">
        <f t="shared" si="136"/>
        <v>12000</v>
      </c>
      <c r="N54" s="133">
        <f t="shared" si="136"/>
        <v>12000</v>
      </c>
      <c r="O54" s="133">
        <f t="shared" si="134"/>
        <v>144000</v>
      </c>
    </row>
    <row r="55" spans="2:30" ht="21.95" customHeight="1" x14ac:dyDescent="0.25">
      <c r="B55" s="36" t="s">
        <v>44</v>
      </c>
      <c r="C55" s="133">
        <f>C20</f>
        <v>0</v>
      </c>
      <c r="D55" s="133">
        <f t="shared" ref="D55:N55" si="137">D20</f>
        <v>0</v>
      </c>
      <c r="E55" s="133">
        <f t="shared" si="137"/>
        <v>0</v>
      </c>
      <c r="F55" s="133">
        <f t="shared" si="137"/>
        <v>0</v>
      </c>
      <c r="G55" s="133">
        <f t="shared" si="137"/>
        <v>0</v>
      </c>
      <c r="H55" s="133">
        <f t="shared" si="137"/>
        <v>0</v>
      </c>
      <c r="I55" s="133">
        <f t="shared" si="137"/>
        <v>0</v>
      </c>
      <c r="J55" s="133">
        <f t="shared" si="137"/>
        <v>0</v>
      </c>
      <c r="K55" s="133">
        <f t="shared" si="137"/>
        <v>0</v>
      </c>
      <c r="L55" s="133">
        <f t="shared" si="137"/>
        <v>0</v>
      </c>
      <c r="M55" s="133">
        <f t="shared" si="137"/>
        <v>0</v>
      </c>
      <c r="N55" s="133">
        <f t="shared" si="137"/>
        <v>0</v>
      </c>
      <c r="O55" s="133">
        <f t="shared" si="134"/>
        <v>0</v>
      </c>
    </row>
    <row r="56" spans="2:30" ht="21.95" customHeight="1" x14ac:dyDescent="0.25">
      <c r="B56" s="36" t="s">
        <v>45</v>
      </c>
      <c r="C56" s="133">
        <f>C23</f>
        <v>0</v>
      </c>
      <c r="D56" s="133">
        <f t="shared" ref="D56:N56" si="138">D23</f>
        <v>0</v>
      </c>
      <c r="E56" s="133">
        <f t="shared" si="138"/>
        <v>0</v>
      </c>
      <c r="F56" s="133">
        <f t="shared" si="138"/>
        <v>0</v>
      </c>
      <c r="G56" s="133">
        <f t="shared" si="138"/>
        <v>0</v>
      </c>
      <c r="H56" s="133">
        <f t="shared" si="138"/>
        <v>0</v>
      </c>
      <c r="I56" s="133">
        <f t="shared" si="138"/>
        <v>0</v>
      </c>
      <c r="J56" s="133">
        <f t="shared" si="138"/>
        <v>0</v>
      </c>
      <c r="K56" s="133">
        <f t="shared" si="138"/>
        <v>0</v>
      </c>
      <c r="L56" s="133">
        <f t="shared" si="138"/>
        <v>0</v>
      </c>
      <c r="M56" s="133">
        <f t="shared" si="138"/>
        <v>0</v>
      </c>
      <c r="N56" s="133">
        <f t="shared" si="138"/>
        <v>0</v>
      </c>
      <c r="O56" s="133">
        <f t="shared" si="134"/>
        <v>0</v>
      </c>
    </row>
    <row r="57" spans="2:30" ht="21.95" customHeight="1" x14ac:dyDescent="0.25">
      <c r="B57" s="36" t="s">
        <v>192</v>
      </c>
      <c r="C57" s="133">
        <f>C24</f>
        <v>0</v>
      </c>
      <c r="D57" s="133">
        <f t="shared" ref="D57:N57" si="139">D24</f>
        <v>0</v>
      </c>
      <c r="E57" s="133">
        <f t="shared" si="139"/>
        <v>0</v>
      </c>
      <c r="F57" s="133">
        <f t="shared" si="139"/>
        <v>0</v>
      </c>
      <c r="G57" s="133">
        <f t="shared" si="139"/>
        <v>0</v>
      </c>
      <c r="H57" s="133">
        <f t="shared" si="139"/>
        <v>0</v>
      </c>
      <c r="I57" s="133">
        <f t="shared" si="139"/>
        <v>0</v>
      </c>
      <c r="J57" s="133">
        <f t="shared" si="139"/>
        <v>0</v>
      </c>
      <c r="K57" s="133">
        <f t="shared" si="139"/>
        <v>0</v>
      </c>
      <c r="L57" s="133">
        <f t="shared" si="139"/>
        <v>0</v>
      </c>
      <c r="M57" s="133">
        <f t="shared" si="139"/>
        <v>0</v>
      </c>
      <c r="N57" s="133">
        <f t="shared" si="139"/>
        <v>0</v>
      </c>
      <c r="O57" s="133">
        <f t="shared" si="134"/>
        <v>0</v>
      </c>
    </row>
    <row r="58" spans="2:30" ht="21.95" customHeight="1" x14ac:dyDescent="0.25">
      <c r="B58" s="36" t="s">
        <v>193</v>
      </c>
      <c r="C58" s="133">
        <f>C25</f>
        <v>0</v>
      </c>
      <c r="D58" s="133">
        <f t="shared" ref="D58:N58" si="140">D25</f>
        <v>0</v>
      </c>
      <c r="E58" s="133">
        <f t="shared" si="140"/>
        <v>0</v>
      </c>
      <c r="F58" s="133">
        <f t="shared" si="140"/>
        <v>0</v>
      </c>
      <c r="G58" s="133">
        <f t="shared" si="140"/>
        <v>0</v>
      </c>
      <c r="H58" s="133">
        <f t="shared" si="140"/>
        <v>0</v>
      </c>
      <c r="I58" s="133">
        <f t="shared" si="140"/>
        <v>0</v>
      </c>
      <c r="J58" s="133">
        <f t="shared" si="140"/>
        <v>0</v>
      </c>
      <c r="K58" s="133">
        <f t="shared" si="140"/>
        <v>0</v>
      </c>
      <c r="L58" s="133">
        <f t="shared" si="140"/>
        <v>0</v>
      </c>
      <c r="M58" s="133">
        <f t="shared" si="140"/>
        <v>0</v>
      </c>
      <c r="N58" s="133">
        <f t="shared" si="140"/>
        <v>0</v>
      </c>
      <c r="O58" s="133">
        <f t="shared" si="134"/>
        <v>0</v>
      </c>
    </row>
    <row r="59" spans="2:30" ht="21.95" customHeight="1" x14ac:dyDescent="0.25">
      <c r="B59" s="134" t="s">
        <v>83</v>
      </c>
      <c r="C59" s="135">
        <f>SUM(C52:C58)</f>
        <v>21250</v>
      </c>
      <c r="D59" s="135">
        <f t="shared" ref="D59:N59" si="141">SUM(D52:D58)</f>
        <v>21250</v>
      </c>
      <c r="E59" s="135">
        <f t="shared" si="141"/>
        <v>21250</v>
      </c>
      <c r="F59" s="135">
        <f t="shared" si="141"/>
        <v>21250</v>
      </c>
      <c r="G59" s="135">
        <f t="shared" si="141"/>
        <v>21250</v>
      </c>
      <c r="H59" s="135">
        <f t="shared" si="141"/>
        <v>21250</v>
      </c>
      <c r="I59" s="135">
        <f t="shared" si="141"/>
        <v>21250</v>
      </c>
      <c r="J59" s="135">
        <f t="shared" si="141"/>
        <v>21250</v>
      </c>
      <c r="K59" s="135">
        <f t="shared" si="141"/>
        <v>21250</v>
      </c>
      <c r="L59" s="135">
        <f t="shared" si="141"/>
        <v>21250</v>
      </c>
      <c r="M59" s="135">
        <f t="shared" si="141"/>
        <v>21250</v>
      </c>
      <c r="N59" s="135">
        <f t="shared" si="141"/>
        <v>21250</v>
      </c>
      <c r="O59" s="135">
        <f>SUM(C59:N59)</f>
        <v>255000</v>
      </c>
    </row>
    <row r="60" spans="2:30" ht="21.95" customHeight="1" x14ac:dyDescent="0.25">
      <c r="B60" s="134" t="s">
        <v>83</v>
      </c>
      <c r="C60" s="135">
        <f>C52+C53+C54+C55+C56</f>
        <v>21250</v>
      </c>
      <c r="D60" s="135">
        <f t="shared" ref="D60:N60" si="142">D52+D53+D54+D55+D56</f>
        <v>21250</v>
      </c>
      <c r="E60" s="135">
        <f t="shared" si="142"/>
        <v>21250</v>
      </c>
      <c r="F60" s="135">
        <f t="shared" si="142"/>
        <v>21250</v>
      </c>
      <c r="G60" s="135">
        <f t="shared" si="142"/>
        <v>21250</v>
      </c>
      <c r="H60" s="135">
        <f t="shared" si="142"/>
        <v>21250</v>
      </c>
      <c r="I60" s="135">
        <f t="shared" si="142"/>
        <v>21250</v>
      </c>
      <c r="J60" s="135">
        <f t="shared" si="142"/>
        <v>21250</v>
      </c>
      <c r="K60" s="135">
        <f t="shared" si="142"/>
        <v>21250</v>
      </c>
      <c r="L60" s="135">
        <f t="shared" si="142"/>
        <v>21250</v>
      </c>
      <c r="M60" s="135">
        <f t="shared" si="142"/>
        <v>21250</v>
      </c>
      <c r="N60" s="135">
        <f t="shared" si="142"/>
        <v>21250</v>
      </c>
      <c r="O60" s="135">
        <f>SUM(C60:N60)</f>
        <v>255000</v>
      </c>
    </row>
    <row r="62" spans="2:30" ht="21.95" customHeight="1" x14ac:dyDescent="0.25">
      <c r="B62" s="143" t="s">
        <v>31</v>
      </c>
      <c r="C62" s="149">
        <f>R53+C35+C37+C39+C40+C42+C47+C48+C49</f>
        <v>21250</v>
      </c>
      <c r="D62" s="149">
        <f t="shared" ref="D62:N62" si="143">S53+D35+D37+D39+D40+D42+D47+D48+D49</f>
        <v>21250</v>
      </c>
      <c r="E62" s="149">
        <f t="shared" si="143"/>
        <v>95575</v>
      </c>
      <c r="F62" s="149">
        <f t="shared" si="143"/>
        <v>21250</v>
      </c>
      <c r="G62" s="149">
        <f t="shared" si="143"/>
        <v>21250</v>
      </c>
      <c r="H62" s="149">
        <f t="shared" si="143"/>
        <v>95575</v>
      </c>
      <c r="I62" s="149">
        <f t="shared" si="143"/>
        <v>21250</v>
      </c>
      <c r="J62" s="149">
        <f t="shared" si="143"/>
        <v>21250</v>
      </c>
      <c r="K62" s="149">
        <f t="shared" si="143"/>
        <v>95575</v>
      </c>
      <c r="L62" s="149">
        <f t="shared" si="143"/>
        <v>21250</v>
      </c>
      <c r="M62" s="149">
        <f t="shared" si="143"/>
        <v>21250</v>
      </c>
      <c r="N62" s="149">
        <f t="shared" si="143"/>
        <v>95575</v>
      </c>
      <c r="O62" s="150">
        <f>SUM(C62:N62)</f>
        <v>552300</v>
      </c>
    </row>
    <row r="64" spans="2:30" ht="21.95" customHeight="1" x14ac:dyDescent="0.25">
      <c r="B64" s="136"/>
      <c r="C64" s="656" t="s">
        <v>214</v>
      </c>
      <c r="D64" s="656"/>
      <c r="E64" s="656"/>
      <c r="F64" s="656" t="s">
        <v>215</v>
      </c>
      <c r="G64" s="656"/>
      <c r="H64" s="656"/>
      <c r="I64" s="656" t="s">
        <v>216</v>
      </c>
      <c r="J64" s="656"/>
      <c r="K64" s="656"/>
      <c r="L64" s="656" t="s">
        <v>217</v>
      </c>
      <c r="M64" s="656"/>
      <c r="N64" s="656"/>
      <c r="O64" s="137" t="s">
        <v>83</v>
      </c>
    </row>
    <row r="65" spans="2:15" ht="21.95" customHeight="1" x14ac:dyDescent="0.25">
      <c r="B65" s="12" t="s">
        <v>83</v>
      </c>
      <c r="C65" s="138"/>
      <c r="D65" s="138"/>
      <c r="E65" s="138">
        <f>SUM(C46:E46)</f>
        <v>236250</v>
      </c>
      <c r="F65" s="138"/>
      <c r="G65" s="138"/>
      <c r="H65" s="138">
        <f>SUM(F46:H46)</f>
        <v>236250</v>
      </c>
      <c r="I65" s="138"/>
      <c r="J65" s="138"/>
      <c r="K65" s="138">
        <f>SUM(I46:K46)</f>
        <v>236250</v>
      </c>
      <c r="L65" s="138"/>
      <c r="M65" s="138"/>
      <c r="N65" s="138">
        <f>SUM(L46:N46)</f>
        <v>236250</v>
      </c>
      <c r="O65" s="138">
        <f>SUM(C65:N65)</f>
        <v>945000</v>
      </c>
    </row>
  </sheetData>
  <mergeCells count="4">
    <mergeCell ref="C64:E64"/>
    <mergeCell ref="F64:H64"/>
    <mergeCell ref="I64:K64"/>
    <mergeCell ref="L64:N64"/>
  </mergeCells>
  <phoneticPr fontId="18" type="noConversion"/>
  <pageMargins left="0.511811024" right="0.511811024" top="0.78740157499999996" bottom="0.78740157499999996" header="0.31496062000000002" footer="0.31496062000000002"/>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ilha55">
    <tabColor rgb="FFFFC000"/>
  </sheetPr>
  <dimension ref="B1:AS106"/>
  <sheetViews>
    <sheetView showGridLines="0" topLeftCell="A55" workbookViewId="0">
      <selection activeCell="B72" sqref="B72:O73"/>
    </sheetView>
  </sheetViews>
  <sheetFormatPr defaultColWidth="9.140625" defaultRowHeight="21.95" customHeight="1" x14ac:dyDescent="0.25"/>
  <cols>
    <col min="1" max="1" width="2.7109375" style="12" customWidth="1"/>
    <col min="2" max="2" width="12.7109375" style="12" customWidth="1"/>
    <col min="3" max="15" width="13.28515625" style="12" customWidth="1"/>
    <col min="16" max="16" width="9.140625" style="12"/>
    <col min="17" max="17" width="18.42578125" style="127" customWidth="1"/>
    <col min="18" max="29" width="10.7109375" style="12" customWidth="1"/>
    <col min="30" max="30" width="18.85546875" style="12" customWidth="1"/>
    <col min="31" max="16384" width="9.140625" style="12"/>
  </cols>
  <sheetData>
    <row r="1" spans="2:45" ht="15" customHeight="1" x14ac:dyDescent="0.25"/>
    <row r="2" spans="2:45" ht="15" customHeight="1" x14ac:dyDescent="0.25">
      <c r="B2" s="15" t="s">
        <v>204</v>
      </c>
    </row>
    <row r="3" spans="2:45" ht="21.95" customHeight="1" thickBot="1" x14ac:dyDescent="0.3"/>
    <row r="4" spans="2:45" ht="21.95" customHeight="1" x14ac:dyDescent="0.25">
      <c r="B4" s="16" t="s">
        <v>29</v>
      </c>
      <c r="C4" s="17" t="s">
        <v>65</v>
      </c>
      <c r="D4" s="17" t="s">
        <v>66</v>
      </c>
      <c r="E4" s="17" t="s">
        <v>67</v>
      </c>
      <c r="F4" s="17" t="s">
        <v>68</v>
      </c>
      <c r="G4" s="17" t="s">
        <v>69</v>
      </c>
      <c r="H4" s="17" t="s">
        <v>70</v>
      </c>
      <c r="I4" s="17" t="s">
        <v>71</v>
      </c>
      <c r="J4" s="17" t="s">
        <v>72</v>
      </c>
      <c r="K4" s="17" t="s">
        <v>73</v>
      </c>
      <c r="L4" s="17" t="s">
        <v>74</v>
      </c>
      <c r="M4" s="17" t="s">
        <v>75</v>
      </c>
      <c r="N4" s="17" t="s">
        <v>76</v>
      </c>
      <c r="O4" s="17" t="s">
        <v>83</v>
      </c>
      <c r="Q4" s="129" t="s">
        <v>194</v>
      </c>
      <c r="R4" s="130" t="s">
        <v>65</v>
      </c>
      <c r="S4" s="130" t="s">
        <v>66</v>
      </c>
      <c r="T4" s="130" t="s">
        <v>67</v>
      </c>
      <c r="U4" s="130" t="s">
        <v>68</v>
      </c>
      <c r="V4" s="130" t="s">
        <v>69</v>
      </c>
      <c r="W4" s="130" t="s">
        <v>70</v>
      </c>
      <c r="X4" s="130" t="s">
        <v>71</v>
      </c>
      <c r="Y4" s="130" t="s">
        <v>72</v>
      </c>
      <c r="Z4" s="130" t="s">
        <v>73</v>
      </c>
      <c r="AA4" s="130" t="s">
        <v>74</v>
      </c>
      <c r="AB4" s="130" t="s">
        <v>75</v>
      </c>
      <c r="AC4" s="130" t="s">
        <v>76</v>
      </c>
      <c r="AD4" s="11"/>
      <c r="AG4" s="129" t="s">
        <v>29</v>
      </c>
      <c r="AH4" s="130" t="s">
        <v>65</v>
      </c>
      <c r="AI4" s="130" t="s">
        <v>66</v>
      </c>
      <c r="AJ4" s="130" t="s">
        <v>67</v>
      </c>
      <c r="AK4" s="130" t="s">
        <v>68</v>
      </c>
      <c r="AL4" s="130" t="s">
        <v>69</v>
      </c>
      <c r="AM4" s="130" t="s">
        <v>70</v>
      </c>
      <c r="AN4" s="130" t="s">
        <v>71</v>
      </c>
      <c r="AO4" s="130" t="s">
        <v>72</v>
      </c>
      <c r="AP4" s="130" t="s">
        <v>73</v>
      </c>
      <c r="AQ4" s="130" t="s">
        <v>74</v>
      </c>
      <c r="AR4" s="130" t="s">
        <v>75</v>
      </c>
      <c r="AS4" s="130" t="s">
        <v>76</v>
      </c>
    </row>
    <row r="5" spans="2:45" ht="21.95" customHeight="1" x14ac:dyDescent="0.25">
      <c r="B5" s="30" t="s">
        <v>48</v>
      </c>
      <c r="C5" s="35">
        <f>Faturamento!D7</f>
        <v>0</v>
      </c>
      <c r="D5" s="35">
        <f>Faturamento!E7</f>
        <v>0</v>
      </c>
      <c r="E5" s="35">
        <f>Faturamento!F7</f>
        <v>0</v>
      </c>
      <c r="F5" s="35">
        <f>Faturamento!G7</f>
        <v>0</v>
      </c>
      <c r="G5" s="35">
        <f>Faturamento!H7</f>
        <v>0</v>
      </c>
      <c r="H5" s="35">
        <f>Faturamento!I7</f>
        <v>0</v>
      </c>
      <c r="I5" s="35">
        <f>Faturamento!J7</f>
        <v>0</v>
      </c>
      <c r="J5" s="35">
        <f>Faturamento!K7</f>
        <v>0</v>
      </c>
      <c r="K5" s="35">
        <f>Faturamento!L7</f>
        <v>0</v>
      </c>
      <c r="L5" s="35">
        <f>Faturamento!M7</f>
        <v>0</v>
      </c>
      <c r="M5" s="35">
        <f>Faturamento!N7</f>
        <v>0</v>
      </c>
      <c r="N5" s="35">
        <f>Faturamento!O7</f>
        <v>0</v>
      </c>
      <c r="O5" s="35">
        <f>SUM(C5:N5)</f>
        <v>0</v>
      </c>
      <c r="Q5" s="127" t="s">
        <v>195</v>
      </c>
      <c r="R5" s="50">
        <f>C9</f>
        <v>650</v>
      </c>
      <c r="S5" s="50">
        <f t="shared" ref="S5:AC5" si="0">D9</f>
        <v>650</v>
      </c>
      <c r="T5" s="50">
        <f t="shared" si="0"/>
        <v>650</v>
      </c>
      <c r="U5" s="50">
        <f t="shared" si="0"/>
        <v>650</v>
      </c>
      <c r="V5" s="50">
        <f t="shared" si="0"/>
        <v>650</v>
      </c>
      <c r="W5" s="50">
        <f t="shared" si="0"/>
        <v>650</v>
      </c>
      <c r="X5" s="50">
        <f t="shared" si="0"/>
        <v>650</v>
      </c>
      <c r="Y5" s="50">
        <f t="shared" si="0"/>
        <v>650</v>
      </c>
      <c r="Z5" s="50">
        <f t="shared" si="0"/>
        <v>650</v>
      </c>
      <c r="AA5" s="50">
        <f t="shared" si="0"/>
        <v>650</v>
      </c>
      <c r="AB5" s="50">
        <f t="shared" si="0"/>
        <v>650</v>
      </c>
      <c r="AC5" s="50">
        <f t="shared" si="0"/>
        <v>650</v>
      </c>
      <c r="AD5" s="50">
        <f t="shared" ref="AD5:AD19" si="1">SUM(R5:AC5)</f>
        <v>7800</v>
      </c>
      <c r="AI5" s="636"/>
      <c r="AJ5" s="636"/>
      <c r="AK5" s="636"/>
      <c r="AL5" s="636"/>
      <c r="AM5" s="636"/>
      <c r="AN5" s="636"/>
      <c r="AO5" s="636"/>
      <c r="AP5" s="636"/>
      <c r="AQ5" s="636"/>
      <c r="AR5" s="636"/>
      <c r="AS5" s="636"/>
    </row>
    <row r="6" spans="2:45" ht="21.95" customHeight="1" x14ac:dyDescent="0.25">
      <c r="B6" s="32" t="s">
        <v>50</v>
      </c>
      <c r="C6" s="35">
        <f>Faturamento!D8</f>
        <v>100000</v>
      </c>
      <c r="D6" s="35">
        <f>Faturamento!E8</f>
        <v>100000</v>
      </c>
      <c r="E6" s="35">
        <f>Faturamento!F8</f>
        <v>100000</v>
      </c>
      <c r="F6" s="35">
        <f>Faturamento!G8</f>
        <v>100000</v>
      </c>
      <c r="G6" s="35">
        <f>Faturamento!H8</f>
        <v>100000</v>
      </c>
      <c r="H6" s="35">
        <f>Faturamento!I8</f>
        <v>100000</v>
      </c>
      <c r="I6" s="35">
        <f>Faturamento!J8</f>
        <v>100000</v>
      </c>
      <c r="J6" s="35">
        <f>Faturamento!K8</f>
        <v>100000</v>
      </c>
      <c r="K6" s="35">
        <f>Faturamento!L8</f>
        <v>100000</v>
      </c>
      <c r="L6" s="35">
        <f>Faturamento!M8</f>
        <v>100000</v>
      </c>
      <c r="M6" s="35">
        <f>Faturamento!N8</f>
        <v>100000</v>
      </c>
      <c r="N6" s="35">
        <f>Faturamento!O8</f>
        <v>100000</v>
      </c>
      <c r="O6" s="35">
        <f t="shared" ref="O6:O50" si="2">SUM(C6:N6)</f>
        <v>1200000</v>
      </c>
      <c r="Q6" s="127" t="s">
        <v>196</v>
      </c>
      <c r="R6" s="50">
        <v>0</v>
      </c>
      <c r="S6" s="50">
        <v>0</v>
      </c>
      <c r="T6" s="50">
        <v>0</v>
      </c>
      <c r="U6" s="50">
        <v>0</v>
      </c>
      <c r="V6" s="50">
        <v>0</v>
      </c>
      <c r="W6" s="50">
        <v>0</v>
      </c>
      <c r="X6" s="50">
        <v>0</v>
      </c>
      <c r="Y6" s="50">
        <v>0</v>
      </c>
      <c r="Z6" s="50">
        <v>0</v>
      </c>
      <c r="AA6" s="50">
        <v>0</v>
      </c>
      <c r="AB6" s="50">
        <v>0</v>
      </c>
      <c r="AC6" s="50">
        <v>0</v>
      </c>
      <c r="AD6" s="50">
        <f t="shared" si="1"/>
        <v>0</v>
      </c>
      <c r="AG6" s="12" t="s">
        <v>41</v>
      </c>
      <c r="AH6" s="206">
        <v>0</v>
      </c>
      <c r="AI6" s="206">
        <v>0</v>
      </c>
      <c r="AJ6" s="206">
        <v>0</v>
      </c>
      <c r="AK6" s="206">
        <v>0</v>
      </c>
      <c r="AL6" s="206">
        <v>0</v>
      </c>
      <c r="AM6" s="206">
        <v>0</v>
      </c>
      <c r="AN6" s="206">
        <v>0</v>
      </c>
      <c r="AO6" s="206">
        <v>0</v>
      </c>
      <c r="AP6" s="206">
        <v>0</v>
      </c>
      <c r="AQ6" s="206">
        <v>0</v>
      </c>
      <c r="AR6" s="206">
        <v>0</v>
      </c>
      <c r="AS6" s="206">
        <v>0</v>
      </c>
    </row>
    <row r="7" spans="2:45" ht="21.95" customHeight="1" x14ac:dyDescent="0.25">
      <c r="B7" s="32" t="s">
        <v>51</v>
      </c>
      <c r="C7" s="35">
        <f>Faturamento!D9</f>
        <v>0</v>
      </c>
      <c r="D7" s="35">
        <f>Faturamento!E9</f>
        <v>0</v>
      </c>
      <c r="E7" s="35">
        <f>Faturamento!F9</f>
        <v>0</v>
      </c>
      <c r="F7" s="35">
        <f>Faturamento!G9</f>
        <v>0</v>
      </c>
      <c r="G7" s="35">
        <f>Faturamento!H9</f>
        <v>0</v>
      </c>
      <c r="H7" s="35">
        <f>Faturamento!I9</f>
        <v>0</v>
      </c>
      <c r="I7" s="35">
        <f>Faturamento!J9</f>
        <v>0</v>
      </c>
      <c r="J7" s="35">
        <f>Faturamento!K9</f>
        <v>0</v>
      </c>
      <c r="K7" s="35">
        <f>Faturamento!L9</f>
        <v>0</v>
      </c>
      <c r="L7" s="35">
        <f>Faturamento!M9</f>
        <v>0</v>
      </c>
      <c r="M7" s="35">
        <f>Faturamento!N9</f>
        <v>0</v>
      </c>
      <c r="N7" s="35">
        <f>Faturamento!O9</f>
        <v>0</v>
      </c>
      <c r="O7" s="35">
        <f t="shared" si="2"/>
        <v>0</v>
      </c>
      <c r="Q7" s="19" t="s">
        <v>197</v>
      </c>
      <c r="R7" s="123">
        <f>IF(R5=0,0,R6-R5)</f>
        <v>-650</v>
      </c>
      <c r="S7" s="123">
        <f t="shared" ref="S7:AC7" si="3">IF(S5=0,0,S6-S5)</f>
        <v>-650</v>
      </c>
      <c r="T7" s="123">
        <f t="shared" si="3"/>
        <v>-650</v>
      </c>
      <c r="U7" s="123">
        <f t="shared" si="3"/>
        <v>-650</v>
      </c>
      <c r="V7" s="123">
        <f t="shared" si="3"/>
        <v>-650</v>
      </c>
      <c r="W7" s="123">
        <f t="shared" si="3"/>
        <v>-650</v>
      </c>
      <c r="X7" s="123">
        <f t="shared" si="3"/>
        <v>-650</v>
      </c>
      <c r="Y7" s="123">
        <f t="shared" si="3"/>
        <v>-650</v>
      </c>
      <c r="Z7" s="123">
        <f t="shared" si="3"/>
        <v>-650</v>
      </c>
      <c r="AA7" s="123">
        <f t="shared" si="3"/>
        <v>-650</v>
      </c>
      <c r="AB7" s="123">
        <f t="shared" si="3"/>
        <v>-650</v>
      </c>
      <c r="AC7" s="123">
        <f t="shared" si="3"/>
        <v>-650</v>
      </c>
      <c r="AD7" s="637">
        <f t="shared" si="1"/>
        <v>-7800</v>
      </c>
    </row>
    <row r="8" spans="2:45" ht="21.95" customHeight="1" x14ac:dyDescent="0.25">
      <c r="B8" s="117" t="s">
        <v>191</v>
      </c>
      <c r="C8" s="119">
        <f>SUM(C5:C7)-Outros!D11</f>
        <v>100000</v>
      </c>
      <c r="D8" s="119">
        <f>SUM(D5:D7)-Outros!E11</f>
        <v>100000</v>
      </c>
      <c r="E8" s="119">
        <f>SUM(E5:E7)-Outros!F11</f>
        <v>100000</v>
      </c>
      <c r="F8" s="119">
        <f>SUM(F5:F7)-Outros!G11</f>
        <v>100000</v>
      </c>
      <c r="G8" s="119">
        <f>SUM(G5:G7)-Outros!H11</f>
        <v>100000</v>
      </c>
      <c r="H8" s="119">
        <f>SUM(H5:H7)-Outros!I11</f>
        <v>100000</v>
      </c>
      <c r="I8" s="119">
        <f>SUM(I5:I7)-Outros!J11</f>
        <v>100000</v>
      </c>
      <c r="J8" s="119">
        <f>SUM(J5:J7)-Outros!K11</f>
        <v>100000</v>
      </c>
      <c r="K8" s="119">
        <f>SUM(K5:K7)-Outros!L11</f>
        <v>100000</v>
      </c>
      <c r="L8" s="119">
        <f>SUM(L5:L7)-Outros!M11</f>
        <v>100000</v>
      </c>
      <c r="M8" s="119">
        <f>SUM(M5:M7)-Outros!N11</f>
        <v>100000</v>
      </c>
      <c r="N8" s="119">
        <f>SUM(N5:N7)-Outros!O11</f>
        <v>100000</v>
      </c>
      <c r="O8" s="132">
        <f t="shared" si="2"/>
        <v>1200000</v>
      </c>
      <c r="Q8" s="127" t="s">
        <v>195</v>
      </c>
      <c r="R8" s="50">
        <f>C12</f>
        <v>3000</v>
      </c>
      <c r="S8" s="50">
        <f t="shared" ref="S8:AC8" si="4">D12</f>
        <v>3000</v>
      </c>
      <c r="T8" s="50">
        <f t="shared" si="4"/>
        <v>3000</v>
      </c>
      <c r="U8" s="50">
        <f t="shared" si="4"/>
        <v>3000</v>
      </c>
      <c r="V8" s="50">
        <f t="shared" si="4"/>
        <v>3000</v>
      </c>
      <c r="W8" s="50">
        <f t="shared" si="4"/>
        <v>3000</v>
      </c>
      <c r="X8" s="50">
        <f t="shared" si="4"/>
        <v>3000</v>
      </c>
      <c r="Y8" s="50">
        <f t="shared" si="4"/>
        <v>3000</v>
      </c>
      <c r="Z8" s="50">
        <f t="shared" si="4"/>
        <v>3000</v>
      </c>
      <c r="AA8" s="50">
        <f t="shared" si="4"/>
        <v>3000</v>
      </c>
      <c r="AB8" s="50">
        <f t="shared" si="4"/>
        <v>3000</v>
      </c>
      <c r="AC8" s="50">
        <f t="shared" si="4"/>
        <v>3000</v>
      </c>
      <c r="AD8" s="50">
        <f t="shared" si="1"/>
        <v>36000</v>
      </c>
    </row>
    <row r="9" spans="2:45" ht="21.95" customHeight="1" x14ac:dyDescent="0.25">
      <c r="B9" s="32" t="s">
        <v>156</v>
      </c>
      <c r="C9" s="35">
        <f>'Banco 01 (2)'!C83</f>
        <v>650</v>
      </c>
      <c r="D9" s="35">
        <f>'Banco 01 (2)'!D83</f>
        <v>650</v>
      </c>
      <c r="E9" s="35">
        <f>'Banco 01 (2)'!E83</f>
        <v>650</v>
      </c>
      <c r="F9" s="35">
        <f>'Banco 01 (2)'!F83</f>
        <v>650</v>
      </c>
      <c r="G9" s="35">
        <f>'Banco 01 (2)'!G83</f>
        <v>650</v>
      </c>
      <c r="H9" s="35">
        <f>'Banco 01 (2)'!H83</f>
        <v>650</v>
      </c>
      <c r="I9" s="35">
        <f>'Banco 01 (2)'!I83</f>
        <v>650</v>
      </c>
      <c r="J9" s="35">
        <f>'Banco 01 (2)'!J83</f>
        <v>650</v>
      </c>
      <c r="K9" s="35">
        <f>'Banco 01 (2)'!K83</f>
        <v>650</v>
      </c>
      <c r="L9" s="35">
        <f>'Banco 01 (2)'!L83</f>
        <v>650</v>
      </c>
      <c r="M9" s="35">
        <f>'Banco 01 (2)'!M83</f>
        <v>650</v>
      </c>
      <c r="N9" s="35">
        <f>'Banco 01 (2)'!N83</f>
        <v>650</v>
      </c>
      <c r="O9" s="35">
        <f t="shared" si="2"/>
        <v>7800</v>
      </c>
      <c r="Q9" s="127" t="s">
        <v>196</v>
      </c>
      <c r="R9" s="50">
        <v>0</v>
      </c>
      <c r="S9" s="50">
        <v>0</v>
      </c>
      <c r="T9" s="50">
        <v>0</v>
      </c>
      <c r="U9" s="50">
        <v>0</v>
      </c>
      <c r="V9" s="50">
        <v>0</v>
      </c>
      <c r="W9" s="50">
        <v>0</v>
      </c>
      <c r="X9" s="50">
        <v>0</v>
      </c>
      <c r="Y9" s="50">
        <v>0</v>
      </c>
      <c r="Z9" s="50">
        <v>0</v>
      </c>
      <c r="AA9" s="50">
        <v>0</v>
      </c>
      <c r="AB9" s="50">
        <v>0</v>
      </c>
      <c r="AC9" s="50">
        <v>0</v>
      </c>
      <c r="AD9" s="50">
        <f t="shared" si="1"/>
        <v>0</v>
      </c>
      <c r="AG9" s="12" t="s">
        <v>42</v>
      </c>
      <c r="AH9" s="206">
        <v>0</v>
      </c>
      <c r="AI9" s="206">
        <v>0</v>
      </c>
      <c r="AJ9" s="206">
        <v>0</v>
      </c>
      <c r="AK9" s="206">
        <v>0</v>
      </c>
      <c r="AL9" s="206">
        <v>0</v>
      </c>
      <c r="AM9" s="206">
        <v>0</v>
      </c>
      <c r="AN9" s="206">
        <v>0</v>
      </c>
      <c r="AO9" s="206">
        <v>0</v>
      </c>
      <c r="AP9" s="206">
        <v>0</v>
      </c>
      <c r="AQ9" s="206">
        <v>0</v>
      </c>
      <c r="AR9" s="206">
        <v>0</v>
      </c>
      <c r="AS9" s="206">
        <v>0</v>
      </c>
    </row>
    <row r="10" spans="2:45" ht="21.95" customHeight="1" x14ac:dyDescent="0.25">
      <c r="B10" s="32"/>
      <c r="C10" s="35">
        <v>0</v>
      </c>
      <c r="D10" s="35">
        <v>0</v>
      </c>
      <c r="E10" s="35">
        <v>0</v>
      </c>
      <c r="F10" s="35">
        <v>0</v>
      </c>
      <c r="G10" s="35">
        <v>0</v>
      </c>
      <c r="H10" s="35">
        <v>0</v>
      </c>
      <c r="I10" s="35">
        <v>0</v>
      </c>
      <c r="J10" s="35">
        <v>0</v>
      </c>
      <c r="K10" s="35">
        <v>0</v>
      </c>
      <c r="L10" s="35">
        <v>0</v>
      </c>
      <c r="M10" s="35">
        <v>0</v>
      </c>
      <c r="N10" s="35">
        <v>0</v>
      </c>
      <c r="O10" s="35">
        <f>SUM(C10:N10)</f>
        <v>0</v>
      </c>
      <c r="Q10" s="19" t="s">
        <v>198</v>
      </c>
      <c r="R10" s="123">
        <f>IF(R8=0,0,R9-R8)</f>
        <v>-3000</v>
      </c>
      <c r="S10" s="123">
        <f t="shared" ref="S10:AC10" si="5">IF(S8=0,0,S9-S8)</f>
        <v>-3000</v>
      </c>
      <c r="T10" s="123">
        <f t="shared" si="5"/>
        <v>-3000</v>
      </c>
      <c r="U10" s="123">
        <f t="shared" si="5"/>
        <v>-3000</v>
      </c>
      <c r="V10" s="123">
        <f t="shared" si="5"/>
        <v>-3000</v>
      </c>
      <c r="W10" s="123">
        <f t="shared" si="5"/>
        <v>-3000</v>
      </c>
      <c r="X10" s="123">
        <f t="shared" si="5"/>
        <v>-3000</v>
      </c>
      <c r="Y10" s="123">
        <f t="shared" si="5"/>
        <v>-3000</v>
      </c>
      <c r="Z10" s="123">
        <f t="shared" si="5"/>
        <v>-3000</v>
      </c>
      <c r="AA10" s="123">
        <f t="shared" si="5"/>
        <v>-3000</v>
      </c>
      <c r="AB10" s="123">
        <f t="shared" si="5"/>
        <v>-3000</v>
      </c>
      <c r="AC10" s="123">
        <f t="shared" si="5"/>
        <v>-3000</v>
      </c>
      <c r="AD10" s="637">
        <f t="shared" si="1"/>
        <v>-36000</v>
      </c>
    </row>
    <row r="11" spans="2:45" ht="21.95" customHeight="1" x14ac:dyDescent="0.25">
      <c r="B11" s="118" t="s">
        <v>158</v>
      </c>
      <c r="C11" s="120">
        <f>IF(R5=0,0,IF(R7&gt;=0,R7,R7*-1))</f>
        <v>650</v>
      </c>
      <c r="D11" s="120">
        <f t="shared" ref="D11:N11" si="6">IF(S5=0,0,IF(S7&gt;=0,S7,S7*-1))</f>
        <v>650</v>
      </c>
      <c r="E11" s="120">
        <f t="shared" si="6"/>
        <v>650</v>
      </c>
      <c r="F11" s="120">
        <f t="shared" si="6"/>
        <v>650</v>
      </c>
      <c r="G11" s="120">
        <f t="shared" si="6"/>
        <v>650</v>
      </c>
      <c r="H11" s="120">
        <f t="shared" si="6"/>
        <v>650</v>
      </c>
      <c r="I11" s="120">
        <f t="shared" si="6"/>
        <v>650</v>
      </c>
      <c r="J11" s="120">
        <f t="shared" si="6"/>
        <v>650</v>
      </c>
      <c r="K11" s="120">
        <f t="shared" si="6"/>
        <v>650</v>
      </c>
      <c r="L11" s="120">
        <f t="shared" si="6"/>
        <v>650</v>
      </c>
      <c r="M11" s="120">
        <f t="shared" si="6"/>
        <v>650</v>
      </c>
      <c r="N11" s="120">
        <f t="shared" si="6"/>
        <v>650</v>
      </c>
      <c r="O11" s="132">
        <f t="shared" si="2"/>
        <v>7800</v>
      </c>
      <c r="Q11" s="127" t="s">
        <v>195</v>
      </c>
      <c r="R11" s="50">
        <f>C15</f>
        <v>12000</v>
      </c>
      <c r="S11" s="50">
        <f t="shared" ref="S11:AC11" si="7">D15</f>
        <v>12000</v>
      </c>
      <c r="T11" s="50">
        <f t="shared" si="7"/>
        <v>12000</v>
      </c>
      <c r="U11" s="50">
        <f t="shared" si="7"/>
        <v>12000</v>
      </c>
      <c r="V11" s="50">
        <f t="shared" si="7"/>
        <v>12000</v>
      </c>
      <c r="W11" s="50">
        <f t="shared" si="7"/>
        <v>12000</v>
      </c>
      <c r="X11" s="50">
        <f t="shared" si="7"/>
        <v>12000</v>
      </c>
      <c r="Y11" s="50">
        <f t="shared" si="7"/>
        <v>12000</v>
      </c>
      <c r="Z11" s="50">
        <f t="shared" si="7"/>
        <v>12000</v>
      </c>
      <c r="AA11" s="50">
        <f t="shared" si="7"/>
        <v>12000</v>
      </c>
      <c r="AB11" s="50">
        <f t="shared" si="7"/>
        <v>12000</v>
      </c>
      <c r="AC11" s="50">
        <f t="shared" si="7"/>
        <v>12000</v>
      </c>
      <c r="AD11" s="50">
        <f t="shared" si="1"/>
        <v>144000</v>
      </c>
    </row>
    <row r="12" spans="2:45" ht="21.95" customHeight="1" x14ac:dyDescent="0.25">
      <c r="B12" s="32" t="s">
        <v>159</v>
      </c>
      <c r="C12" s="35">
        <f>'Banco 01 (2)'!C84</f>
        <v>3000</v>
      </c>
      <c r="D12" s="35">
        <f>'Banco 01 (2)'!D84</f>
        <v>3000</v>
      </c>
      <c r="E12" s="35">
        <f>'Banco 01 (2)'!E84</f>
        <v>3000</v>
      </c>
      <c r="F12" s="35">
        <f>'Banco 01 (2)'!F84</f>
        <v>3000</v>
      </c>
      <c r="G12" s="35">
        <f>'Banco 01 (2)'!G84</f>
        <v>3000</v>
      </c>
      <c r="H12" s="35">
        <f>'Banco 01 (2)'!H84</f>
        <v>3000</v>
      </c>
      <c r="I12" s="35">
        <f>'Banco 01 (2)'!I84</f>
        <v>3000</v>
      </c>
      <c r="J12" s="35">
        <f>'Banco 01 (2)'!J84</f>
        <v>3000</v>
      </c>
      <c r="K12" s="35">
        <f>'Banco 01 (2)'!K84</f>
        <v>3000</v>
      </c>
      <c r="L12" s="35">
        <f>'Banco 01 (2)'!L84</f>
        <v>3000</v>
      </c>
      <c r="M12" s="35">
        <f>'Banco 01 (2)'!M84</f>
        <v>3000</v>
      </c>
      <c r="N12" s="35">
        <f>'Banco 01 (2)'!N84</f>
        <v>3000</v>
      </c>
      <c r="O12" s="35">
        <f t="shared" si="2"/>
        <v>36000</v>
      </c>
      <c r="Q12" s="127" t="s">
        <v>196</v>
      </c>
      <c r="R12" s="50">
        <f>AH12</f>
        <v>0</v>
      </c>
      <c r="S12" s="50">
        <f>IF(R13&gt;0,R13+AI12,AI12)</f>
        <v>0</v>
      </c>
      <c r="T12" s="50">
        <f t="shared" ref="T12:AC12" si="8">IF(S13&gt;0,S13+AJ12,AJ12)</f>
        <v>0</v>
      </c>
      <c r="U12" s="50">
        <f t="shared" si="8"/>
        <v>0</v>
      </c>
      <c r="V12" s="50">
        <f t="shared" si="8"/>
        <v>0</v>
      </c>
      <c r="W12" s="50">
        <f t="shared" si="8"/>
        <v>0</v>
      </c>
      <c r="X12" s="50">
        <f t="shared" si="8"/>
        <v>0</v>
      </c>
      <c r="Y12" s="50">
        <f t="shared" si="8"/>
        <v>0</v>
      </c>
      <c r="Z12" s="50">
        <f t="shared" si="8"/>
        <v>0</v>
      </c>
      <c r="AA12" s="50">
        <f t="shared" si="8"/>
        <v>0</v>
      </c>
      <c r="AB12" s="50">
        <f t="shared" si="8"/>
        <v>0</v>
      </c>
      <c r="AC12" s="50">
        <f t="shared" si="8"/>
        <v>0</v>
      </c>
      <c r="AD12" s="50">
        <f t="shared" si="1"/>
        <v>0</v>
      </c>
      <c r="AG12" s="12" t="s">
        <v>77</v>
      </c>
      <c r="AH12" s="206">
        <f>Créditos!D18</f>
        <v>0</v>
      </c>
      <c r="AI12" s="206">
        <f>Créditos!E18</f>
        <v>0</v>
      </c>
      <c r="AJ12" s="206">
        <f>Créditos!F18</f>
        <v>0</v>
      </c>
      <c r="AK12" s="206">
        <f>Créditos!G18</f>
        <v>0</v>
      </c>
      <c r="AL12" s="206">
        <f>Créditos!H18</f>
        <v>0</v>
      </c>
      <c r="AM12" s="206">
        <f>Créditos!I18</f>
        <v>0</v>
      </c>
      <c r="AN12" s="206">
        <f>Créditos!J18</f>
        <v>0</v>
      </c>
      <c r="AO12" s="206">
        <f>Créditos!K18</f>
        <v>0</v>
      </c>
      <c r="AP12" s="206">
        <f>Créditos!L18</f>
        <v>0</v>
      </c>
      <c r="AQ12" s="206">
        <f>Créditos!M18</f>
        <v>0</v>
      </c>
      <c r="AR12" s="206">
        <f>Créditos!N18</f>
        <v>0</v>
      </c>
      <c r="AS12" s="206">
        <f>Créditos!O18</f>
        <v>0</v>
      </c>
    </row>
    <row r="13" spans="2:45" ht="21.95" customHeight="1" x14ac:dyDescent="0.25">
      <c r="B13" s="32"/>
      <c r="C13" s="35">
        <v>0</v>
      </c>
      <c r="D13" s="35">
        <v>0</v>
      </c>
      <c r="E13" s="35">
        <v>0</v>
      </c>
      <c r="F13" s="35">
        <v>0</v>
      </c>
      <c r="G13" s="35">
        <v>0</v>
      </c>
      <c r="H13" s="35">
        <v>0</v>
      </c>
      <c r="I13" s="35">
        <v>0</v>
      </c>
      <c r="J13" s="35">
        <v>0</v>
      </c>
      <c r="K13" s="35">
        <v>0</v>
      </c>
      <c r="L13" s="35">
        <v>0</v>
      </c>
      <c r="M13" s="35">
        <v>0</v>
      </c>
      <c r="N13" s="35">
        <v>0</v>
      </c>
      <c r="O13" s="35">
        <f t="shared" si="2"/>
        <v>0</v>
      </c>
      <c r="Q13" s="19" t="s">
        <v>199</v>
      </c>
      <c r="R13" s="123">
        <f>IF(R11=0,0,R12-R11)</f>
        <v>-12000</v>
      </c>
      <c r="S13" s="123">
        <f t="shared" ref="S13:AC13" si="9">IF(S11=0,0,S12-S11)</f>
        <v>-12000</v>
      </c>
      <c r="T13" s="123">
        <f t="shared" si="9"/>
        <v>-12000</v>
      </c>
      <c r="U13" s="123">
        <f t="shared" si="9"/>
        <v>-12000</v>
      </c>
      <c r="V13" s="123">
        <f t="shared" si="9"/>
        <v>-12000</v>
      </c>
      <c r="W13" s="123">
        <f t="shared" si="9"/>
        <v>-12000</v>
      </c>
      <c r="X13" s="123">
        <f t="shared" si="9"/>
        <v>-12000</v>
      </c>
      <c r="Y13" s="123">
        <f t="shared" si="9"/>
        <v>-12000</v>
      </c>
      <c r="Z13" s="123">
        <f t="shared" si="9"/>
        <v>-12000</v>
      </c>
      <c r="AA13" s="123">
        <f t="shared" si="9"/>
        <v>-12000</v>
      </c>
      <c r="AB13" s="123">
        <f t="shared" si="9"/>
        <v>-12000</v>
      </c>
      <c r="AC13" s="123">
        <f t="shared" si="9"/>
        <v>-12000</v>
      </c>
      <c r="AD13" s="637">
        <f t="shared" si="1"/>
        <v>-144000</v>
      </c>
    </row>
    <row r="14" spans="2:45" ht="21.95" customHeight="1" x14ac:dyDescent="0.25">
      <c r="B14" s="118" t="s">
        <v>160</v>
      </c>
      <c r="C14" s="120">
        <f>IF(R8=0,0,IF(R10&gt;=0,R10,R10*-1))</f>
        <v>3000</v>
      </c>
      <c r="D14" s="120">
        <f t="shared" ref="D14:N14" si="10">IF(S8=0,0,IF(S10&gt;=0,S10,S10*-1))</f>
        <v>3000</v>
      </c>
      <c r="E14" s="120">
        <f t="shared" si="10"/>
        <v>3000</v>
      </c>
      <c r="F14" s="120">
        <f t="shared" si="10"/>
        <v>3000</v>
      </c>
      <c r="G14" s="120">
        <f t="shared" si="10"/>
        <v>3000</v>
      </c>
      <c r="H14" s="120">
        <f t="shared" si="10"/>
        <v>3000</v>
      </c>
      <c r="I14" s="120">
        <f t="shared" si="10"/>
        <v>3000</v>
      </c>
      <c r="J14" s="120">
        <f t="shared" si="10"/>
        <v>3000</v>
      </c>
      <c r="K14" s="120">
        <f t="shared" si="10"/>
        <v>3000</v>
      </c>
      <c r="L14" s="120">
        <f t="shared" si="10"/>
        <v>3000</v>
      </c>
      <c r="M14" s="120">
        <f t="shared" si="10"/>
        <v>3000</v>
      </c>
      <c r="N14" s="120">
        <f t="shared" si="10"/>
        <v>3000</v>
      </c>
      <c r="O14" s="132">
        <f t="shared" si="2"/>
        <v>36000</v>
      </c>
      <c r="Q14" s="127" t="s">
        <v>195</v>
      </c>
      <c r="R14" s="50">
        <f>C18</f>
        <v>0</v>
      </c>
      <c r="S14" s="50">
        <f t="shared" ref="S14:AC14" si="11">D18</f>
        <v>0</v>
      </c>
      <c r="T14" s="50">
        <f t="shared" si="11"/>
        <v>0</v>
      </c>
      <c r="U14" s="50">
        <f t="shared" si="11"/>
        <v>0</v>
      </c>
      <c r="V14" s="50">
        <f t="shared" si="11"/>
        <v>0</v>
      </c>
      <c r="W14" s="50">
        <f t="shared" si="11"/>
        <v>0</v>
      </c>
      <c r="X14" s="50">
        <f t="shared" si="11"/>
        <v>0</v>
      </c>
      <c r="Y14" s="50">
        <f t="shared" si="11"/>
        <v>0</v>
      </c>
      <c r="Z14" s="50">
        <f t="shared" si="11"/>
        <v>0</v>
      </c>
      <c r="AA14" s="50">
        <f t="shared" si="11"/>
        <v>0</v>
      </c>
      <c r="AB14" s="50">
        <f t="shared" si="11"/>
        <v>0</v>
      </c>
      <c r="AC14" s="50">
        <f t="shared" si="11"/>
        <v>0</v>
      </c>
      <c r="AD14" s="50">
        <f t="shared" si="1"/>
        <v>0</v>
      </c>
    </row>
    <row r="15" spans="2:45" ht="21.95" customHeight="1" x14ac:dyDescent="0.25">
      <c r="B15" s="32" t="s">
        <v>161</v>
      </c>
      <c r="C15" s="35">
        <f>'Banco 01 (2)'!C85</f>
        <v>12000</v>
      </c>
      <c r="D15" s="35">
        <f>'Banco 01 (2)'!D85</f>
        <v>12000</v>
      </c>
      <c r="E15" s="35">
        <f>'Banco 01 (2)'!E85</f>
        <v>12000</v>
      </c>
      <c r="F15" s="35">
        <f>'Banco 01 (2)'!F85</f>
        <v>12000</v>
      </c>
      <c r="G15" s="35">
        <f>'Banco 01 (2)'!G85</f>
        <v>12000</v>
      </c>
      <c r="H15" s="35">
        <f>'Banco 01 (2)'!H85</f>
        <v>12000</v>
      </c>
      <c r="I15" s="35">
        <f>'Banco 01 (2)'!I85</f>
        <v>12000</v>
      </c>
      <c r="J15" s="35">
        <f>'Banco 01 (2)'!J85</f>
        <v>12000</v>
      </c>
      <c r="K15" s="35">
        <f>'Banco 01 (2)'!K85</f>
        <v>12000</v>
      </c>
      <c r="L15" s="35">
        <f>'Banco 01 (2)'!L85</f>
        <v>12000</v>
      </c>
      <c r="M15" s="35">
        <f>'Banco 01 (2)'!M85</f>
        <v>12000</v>
      </c>
      <c r="N15" s="35">
        <f>'Banco 01 (2)'!N85</f>
        <v>12000</v>
      </c>
      <c r="O15" s="35">
        <f t="shared" si="2"/>
        <v>144000</v>
      </c>
      <c r="Q15" s="127" t="s">
        <v>196</v>
      </c>
      <c r="R15" s="50">
        <f>AH15</f>
        <v>0</v>
      </c>
      <c r="S15" s="50">
        <f>IF(R16&gt;0,R16+AI15,AI15)</f>
        <v>0</v>
      </c>
      <c r="T15" s="50">
        <f t="shared" ref="T15:AC15" si="12">IF(S16&gt;0,S16+AJ15,AJ15)</f>
        <v>0</v>
      </c>
      <c r="U15" s="50">
        <f t="shared" si="12"/>
        <v>0</v>
      </c>
      <c r="V15" s="50">
        <f t="shared" si="12"/>
        <v>0</v>
      </c>
      <c r="W15" s="50">
        <f t="shared" si="12"/>
        <v>0</v>
      </c>
      <c r="X15" s="50">
        <f t="shared" si="12"/>
        <v>0</v>
      </c>
      <c r="Y15" s="50">
        <f t="shared" si="12"/>
        <v>0</v>
      </c>
      <c r="Z15" s="50">
        <f t="shared" si="12"/>
        <v>0</v>
      </c>
      <c r="AA15" s="50">
        <f t="shared" si="12"/>
        <v>0</v>
      </c>
      <c r="AB15" s="50">
        <f t="shared" si="12"/>
        <v>0</v>
      </c>
      <c r="AC15" s="50">
        <f t="shared" si="12"/>
        <v>0</v>
      </c>
      <c r="AD15" s="50">
        <f t="shared" si="1"/>
        <v>0</v>
      </c>
      <c r="AG15" s="12" t="s">
        <v>44</v>
      </c>
      <c r="AH15" s="206">
        <f>Créditos!D19</f>
        <v>0</v>
      </c>
      <c r="AI15" s="206">
        <f>Créditos!E19</f>
        <v>0</v>
      </c>
      <c r="AJ15" s="206">
        <f>Créditos!F19</f>
        <v>0</v>
      </c>
      <c r="AK15" s="206">
        <f>Créditos!G19</f>
        <v>0</v>
      </c>
      <c r="AL15" s="206">
        <f>Créditos!H19</f>
        <v>0</v>
      </c>
      <c r="AM15" s="206">
        <f>Créditos!I19</f>
        <v>0</v>
      </c>
      <c r="AN15" s="206">
        <f>Créditos!J19</f>
        <v>0</v>
      </c>
      <c r="AO15" s="206">
        <f>Créditos!K19</f>
        <v>0</v>
      </c>
      <c r="AP15" s="206">
        <f>Créditos!L19</f>
        <v>0</v>
      </c>
      <c r="AQ15" s="206">
        <f>Créditos!M19</f>
        <v>0</v>
      </c>
      <c r="AR15" s="206">
        <f>Créditos!N19</f>
        <v>0</v>
      </c>
      <c r="AS15" s="206">
        <f>Créditos!O19</f>
        <v>0</v>
      </c>
    </row>
    <row r="16" spans="2:45" ht="21.95" customHeight="1" x14ac:dyDescent="0.25">
      <c r="B16" s="32" t="s">
        <v>157</v>
      </c>
      <c r="C16" s="35">
        <f>IF(C5+C6=0,0,R12)</f>
        <v>0</v>
      </c>
      <c r="D16" s="35">
        <f t="shared" ref="D16:N16" si="13">IF(D5+D6=0,0,S12)</f>
        <v>0</v>
      </c>
      <c r="E16" s="35">
        <f t="shared" si="13"/>
        <v>0</v>
      </c>
      <c r="F16" s="35">
        <f t="shared" si="13"/>
        <v>0</v>
      </c>
      <c r="G16" s="35">
        <f t="shared" si="13"/>
        <v>0</v>
      </c>
      <c r="H16" s="35">
        <f t="shared" si="13"/>
        <v>0</v>
      </c>
      <c r="I16" s="35">
        <f t="shared" si="13"/>
        <v>0</v>
      </c>
      <c r="J16" s="35">
        <f t="shared" si="13"/>
        <v>0</v>
      </c>
      <c r="K16" s="35">
        <f t="shared" si="13"/>
        <v>0</v>
      </c>
      <c r="L16" s="35">
        <f t="shared" si="13"/>
        <v>0</v>
      </c>
      <c r="M16" s="35">
        <f t="shared" si="13"/>
        <v>0</v>
      </c>
      <c r="N16" s="35">
        <f t="shared" si="13"/>
        <v>0</v>
      </c>
      <c r="O16" s="35">
        <f t="shared" si="2"/>
        <v>0</v>
      </c>
      <c r="Q16" s="19" t="s">
        <v>200</v>
      </c>
      <c r="R16" s="123">
        <f>IF(R14=0,0,R15-R14)</f>
        <v>0</v>
      </c>
      <c r="S16" s="123">
        <f t="shared" ref="S16:AC16" si="14">IF(S14=0,0,S15-S14)</f>
        <v>0</v>
      </c>
      <c r="T16" s="123">
        <f t="shared" si="14"/>
        <v>0</v>
      </c>
      <c r="U16" s="123">
        <f t="shared" si="14"/>
        <v>0</v>
      </c>
      <c r="V16" s="123">
        <f t="shared" si="14"/>
        <v>0</v>
      </c>
      <c r="W16" s="123">
        <f t="shared" si="14"/>
        <v>0</v>
      </c>
      <c r="X16" s="123">
        <f t="shared" si="14"/>
        <v>0</v>
      </c>
      <c r="Y16" s="123">
        <f t="shared" si="14"/>
        <v>0</v>
      </c>
      <c r="Z16" s="123">
        <f t="shared" si="14"/>
        <v>0</v>
      </c>
      <c r="AA16" s="123">
        <f t="shared" si="14"/>
        <v>0</v>
      </c>
      <c r="AB16" s="123">
        <f t="shared" si="14"/>
        <v>0</v>
      </c>
      <c r="AC16" s="123">
        <f t="shared" si="14"/>
        <v>0</v>
      </c>
      <c r="AD16" s="637">
        <f t="shared" si="1"/>
        <v>0</v>
      </c>
    </row>
    <row r="17" spans="2:45" ht="21.95" customHeight="1" x14ac:dyDescent="0.25">
      <c r="B17" s="118" t="s">
        <v>162</v>
      </c>
      <c r="C17" s="120">
        <f>IF(R11=0,0,IF(R13&gt;=0,R13,R13*-1))</f>
        <v>12000</v>
      </c>
      <c r="D17" s="120">
        <f t="shared" ref="D17:N17" si="15">IF(S11=0,0,IF(S13&gt;=0,S13,S13*-1))</f>
        <v>12000</v>
      </c>
      <c r="E17" s="120">
        <f t="shared" si="15"/>
        <v>12000</v>
      </c>
      <c r="F17" s="120">
        <f t="shared" si="15"/>
        <v>12000</v>
      </c>
      <c r="G17" s="120">
        <f t="shared" si="15"/>
        <v>12000</v>
      </c>
      <c r="H17" s="120">
        <f t="shared" si="15"/>
        <v>12000</v>
      </c>
      <c r="I17" s="120">
        <f t="shared" si="15"/>
        <v>12000</v>
      </c>
      <c r="J17" s="120">
        <f t="shared" si="15"/>
        <v>12000</v>
      </c>
      <c r="K17" s="120">
        <f t="shared" si="15"/>
        <v>12000</v>
      </c>
      <c r="L17" s="120">
        <f t="shared" si="15"/>
        <v>12000</v>
      </c>
      <c r="M17" s="120">
        <f t="shared" si="15"/>
        <v>12000</v>
      </c>
      <c r="N17" s="120">
        <f t="shared" si="15"/>
        <v>12000</v>
      </c>
      <c r="O17" s="132">
        <f t="shared" si="2"/>
        <v>144000</v>
      </c>
      <c r="Q17" s="127" t="s">
        <v>195</v>
      </c>
      <c r="R17" s="50">
        <f>C21</f>
        <v>0</v>
      </c>
      <c r="S17" s="50">
        <f t="shared" ref="S17:AC17" si="16">D21</f>
        <v>0</v>
      </c>
      <c r="T17" s="50">
        <f t="shared" si="16"/>
        <v>0</v>
      </c>
      <c r="U17" s="50">
        <f>F21</f>
        <v>0</v>
      </c>
      <c r="V17" s="50">
        <f t="shared" si="16"/>
        <v>0</v>
      </c>
      <c r="W17" s="50">
        <f t="shared" si="16"/>
        <v>0</v>
      </c>
      <c r="X17" s="50">
        <f t="shared" si="16"/>
        <v>0</v>
      </c>
      <c r="Y17" s="50">
        <f t="shared" si="16"/>
        <v>0</v>
      </c>
      <c r="Z17" s="50">
        <f t="shared" si="16"/>
        <v>0</v>
      </c>
      <c r="AA17" s="50">
        <f t="shared" si="16"/>
        <v>0</v>
      </c>
      <c r="AB17" s="50">
        <f t="shared" si="16"/>
        <v>0</v>
      </c>
      <c r="AC17" s="50">
        <f t="shared" si="16"/>
        <v>0</v>
      </c>
      <c r="AD17" s="50">
        <f t="shared" si="1"/>
        <v>0</v>
      </c>
    </row>
    <row r="18" spans="2:45" ht="21.95" customHeight="1" x14ac:dyDescent="0.25">
      <c r="B18" s="32" t="s">
        <v>163</v>
      </c>
      <c r="C18" s="35">
        <f>'Banco 01 (2)'!C86</f>
        <v>0</v>
      </c>
      <c r="D18" s="35">
        <f>'Banco 01 (2)'!D86</f>
        <v>0</v>
      </c>
      <c r="E18" s="35">
        <f>'Banco 01 (2)'!E86</f>
        <v>0</v>
      </c>
      <c r="F18" s="35">
        <f>'Banco 01 (2)'!F86</f>
        <v>0</v>
      </c>
      <c r="G18" s="35">
        <f>'Banco 01 (2)'!G86</f>
        <v>0</v>
      </c>
      <c r="H18" s="35">
        <f>'Banco 01 (2)'!H86</f>
        <v>0</v>
      </c>
      <c r="I18" s="35">
        <f>'Banco 01 (2)'!I86</f>
        <v>0</v>
      </c>
      <c r="J18" s="35">
        <f>'Banco 01 (2)'!J86</f>
        <v>0</v>
      </c>
      <c r="K18" s="35">
        <f>'Banco 01 (2)'!K86</f>
        <v>0</v>
      </c>
      <c r="L18" s="35">
        <f>'Banco 01 (2)'!L86</f>
        <v>0</v>
      </c>
      <c r="M18" s="35">
        <f>'Banco 01 (2)'!M86</f>
        <v>0</v>
      </c>
      <c r="N18" s="35">
        <f>'Banco 01 (2)'!N86</f>
        <v>0</v>
      </c>
      <c r="O18" s="35">
        <f t="shared" si="2"/>
        <v>0</v>
      </c>
      <c r="Q18" s="127" t="s">
        <v>196</v>
      </c>
      <c r="R18" s="50">
        <v>0</v>
      </c>
      <c r="S18" s="50">
        <v>0</v>
      </c>
      <c r="T18" s="50">
        <v>0</v>
      </c>
      <c r="U18" s="50">
        <v>0</v>
      </c>
      <c r="V18" s="50">
        <v>0</v>
      </c>
      <c r="W18" s="50">
        <v>0</v>
      </c>
      <c r="X18" s="50">
        <v>0</v>
      </c>
      <c r="Y18" s="50">
        <v>0</v>
      </c>
      <c r="Z18" s="50">
        <v>0</v>
      </c>
      <c r="AA18" s="50">
        <v>0</v>
      </c>
      <c r="AB18" s="50">
        <v>0</v>
      </c>
      <c r="AC18" s="50">
        <v>0</v>
      </c>
      <c r="AD18" s="50">
        <f t="shared" si="1"/>
        <v>0</v>
      </c>
      <c r="AG18" s="12" t="s">
        <v>45</v>
      </c>
      <c r="AH18" s="206">
        <v>0</v>
      </c>
      <c r="AI18" s="206">
        <v>0</v>
      </c>
      <c r="AJ18" s="206">
        <v>0</v>
      </c>
      <c r="AK18" s="206">
        <v>0</v>
      </c>
      <c r="AL18" s="206">
        <v>0</v>
      </c>
      <c r="AM18" s="206">
        <v>0</v>
      </c>
      <c r="AN18" s="206">
        <v>0</v>
      </c>
      <c r="AO18" s="206">
        <v>0</v>
      </c>
      <c r="AP18" s="206">
        <v>0</v>
      </c>
      <c r="AQ18" s="206">
        <v>0</v>
      </c>
      <c r="AR18" s="206">
        <v>0</v>
      </c>
      <c r="AS18" s="206">
        <v>0</v>
      </c>
    </row>
    <row r="19" spans="2:45" ht="21.95" customHeight="1" x14ac:dyDescent="0.25">
      <c r="B19" s="32" t="s">
        <v>157</v>
      </c>
      <c r="C19" s="35">
        <f>IF(C5=0,0,R15)</f>
        <v>0</v>
      </c>
      <c r="D19" s="35">
        <f t="shared" ref="D19:N19" si="17">IF(D5=0,0,S15)</f>
        <v>0</v>
      </c>
      <c r="E19" s="35">
        <f t="shared" si="17"/>
        <v>0</v>
      </c>
      <c r="F19" s="35">
        <f t="shared" si="17"/>
        <v>0</v>
      </c>
      <c r="G19" s="35">
        <f t="shared" si="17"/>
        <v>0</v>
      </c>
      <c r="H19" s="35">
        <f t="shared" si="17"/>
        <v>0</v>
      </c>
      <c r="I19" s="35">
        <f t="shared" si="17"/>
        <v>0</v>
      </c>
      <c r="J19" s="35">
        <f t="shared" si="17"/>
        <v>0</v>
      </c>
      <c r="K19" s="35">
        <f t="shared" si="17"/>
        <v>0</v>
      </c>
      <c r="L19" s="35">
        <f t="shared" si="17"/>
        <v>0</v>
      </c>
      <c r="M19" s="35">
        <f t="shared" si="17"/>
        <v>0</v>
      </c>
      <c r="N19" s="35">
        <f t="shared" si="17"/>
        <v>0</v>
      </c>
      <c r="O19" s="35">
        <f t="shared" si="2"/>
        <v>0</v>
      </c>
      <c r="R19" s="123">
        <f>IF(R17=0,0,R18-R17)</f>
        <v>0</v>
      </c>
      <c r="S19" s="123">
        <f>IF(S17=0,0,S18-S17)</f>
        <v>0</v>
      </c>
      <c r="T19" s="123">
        <f t="shared" ref="T19" si="18">IF(T17=0,0,T18-T17)</f>
        <v>0</v>
      </c>
      <c r="U19" s="123">
        <f>IF(U17=0,0,U18-U17)</f>
        <v>0</v>
      </c>
      <c r="V19" s="123">
        <f t="shared" ref="V19:AC19" si="19">IF(V17=0,0,V18-V17)</f>
        <v>0</v>
      </c>
      <c r="W19" s="123">
        <f t="shared" si="19"/>
        <v>0</v>
      </c>
      <c r="X19" s="123">
        <f t="shared" si="19"/>
        <v>0</v>
      </c>
      <c r="Y19" s="123">
        <f t="shared" si="19"/>
        <v>0</v>
      </c>
      <c r="Z19" s="123">
        <f t="shared" si="19"/>
        <v>0</v>
      </c>
      <c r="AA19" s="123">
        <f t="shared" si="19"/>
        <v>0</v>
      </c>
      <c r="AB19" s="123">
        <f t="shared" si="19"/>
        <v>0</v>
      </c>
      <c r="AC19" s="123">
        <f t="shared" si="19"/>
        <v>0</v>
      </c>
      <c r="AD19" s="637">
        <f t="shared" si="1"/>
        <v>0</v>
      </c>
    </row>
    <row r="20" spans="2:45" ht="21.95" customHeight="1" x14ac:dyDescent="0.25">
      <c r="B20" s="118" t="s">
        <v>164</v>
      </c>
      <c r="C20" s="120">
        <f>IF(R14=0,0,IF(R16&gt;=0,R16,R16*-1))</f>
        <v>0</v>
      </c>
      <c r="D20" s="120">
        <f>IF(S14=0,0,IF(S16&gt;=0,S16,S16*-1))</f>
        <v>0</v>
      </c>
      <c r="E20" s="120">
        <f t="shared" ref="E20:N20" si="20">IF(T14=0,0,IF(T16&gt;=0,T16,T16*-1))</f>
        <v>0</v>
      </c>
      <c r="F20" s="120">
        <f t="shared" si="20"/>
        <v>0</v>
      </c>
      <c r="G20" s="120">
        <f t="shared" si="20"/>
        <v>0</v>
      </c>
      <c r="H20" s="120">
        <f t="shared" si="20"/>
        <v>0</v>
      </c>
      <c r="I20" s="120">
        <f t="shared" si="20"/>
        <v>0</v>
      </c>
      <c r="J20" s="120">
        <f t="shared" si="20"/>
        <v>0</v>
      </c>
      <c r="K20" s="120">
        <f t="shared" si="20"/>
        <v>0</v>
      </c>
      <c r="L20" s="120">
        <f t="shared" si="20"/>
        <v>0</v>
      </c>
      <c r="M20" s="120">
        <f t="shared" si="20"/>
        <v>0</v>
      </c>
      <c r="N20" s="120">
        <f t="shared" si="20"/>
        <v>0</v>
      </c>
      <c r="O20" s="132">
        <f t="shared" si="2"/>
        <v>0</v>
      </c>
      <c r="Q20" s="19" t="s">
        <v>194</v>
      </c>
      <c r="R20" s="11" t="s">
        <v>65</v>
      </c>
      <c r="S20" s="11" t="s">
        <v>66</v>
      </c>
      <c r="T20" s="11" t="s">
        <v>67</v>
      </c>
      <c r="U20" s="11" t="s">
        <v>68</v>
      </c>
      <c r="V20" s="11" t="s">
        <v>69</v>
      </c>
      <c r="W20" s="11" t="s">
        <v>70</v>
      </c>
      <c r="X20" s="11" t="s">
        <v>71</v>
      </c>
      <c r="Y20" s="11" t="s">
        <v>72</v>
      </c>
      <c r="Z20" s="11" t="s">
        <v>73</v>
      </c>
      <c r="AA20" s="11" t="s">
        <v>74</v>
      </c>
      <c r="AB20" s="11" t="s">
        <v>75</v>
      </c>
      <c r="AC20" s="11" t="s">
        <v>76</v>
      </c>
      <c r="AD20" s="11"/>
    </row>
    <row r="21" spans="2:45" ht="21.95" customHeight="1" x14ac:dyDescent="0.25">
      <c r="B21" s="32" t="s">
        <v>165</v>
      </c>
      <c r="C21" s="35">
        <f>'Banco 01 (2)'!C87</f>
        <v>0</v>
      </c>
      <c r="D21" s="35">
        <f>'Banco 01 (2)'!D87</f>
        <v>0</v>
      </c>
      <c r="E21" s="35">
        <f>'Banco 01 (2)'!E87</f>
        <v>0</v>
      </c>
      <c r="F21" s="35">
        <f>'Banco 01 (2)'!F87</f>
        <v>0</v>
      </c>
      <c r="G21" s="35">
        <f>'Banco 01 (2)'!G87</f>
        <v>0</v>
      </c>
      <c r="H21" s="35">
        <f>'Banco 01 (2)'!H87</f>
        <v>0</v>
      </c>
      <c r="I21" s="35">
        <f>'Banco 01 (2)'!I87</f>
        <v>0</v>
      </c>
      <c r="J21" s="35">
        <f>'Banco 01 (2)'!J87</f>
        <v>0</v>
      </c>
      <c r="K21" s="35">
        <f>'Banco 01 (2)'!K87</f>
        <v>0</v>
      </c>
      <c r="L21" s="35">
        <f>'Banco 01 (2)'!L87</f>
        <v>0</v>
      </c>
      <c r="M21" s="35">
        <f>'Banco 01 (2)'!M87</f>
        <v>0</v>
      </c>
      <c r="N21" s="35">
        <f>'Banco 01 (2)'!N87</f>
        <v>0</v>
      </c>
      <c r="O21" s="35">
        <f t="shared" si="2"/>
        <v>0</v>
      </c>
      <c r="Q21" s="127" t="s">
        <v>78</v>
      </c>
      <c r="R21" s="11">
        <f>IF(R6-R5&gt;0,R6-R5,0)</f>
        <v>0</v>
      </c>
      <c r="S21" s="11">
        <f t="shared" ref="S21:AC21" si="21">IF(S6-S5&gt;0,S6-S5,0)</f>
        <v>0</v>
      </c>
      <c r="T21" s="11">
        <f t="shared" si="21"/>
        <v>0</v>
      </c>
      <c r="U21" s="11">
        <f t="shared" si="21"/>
        <v>0</v>
      </c>
      <c r="V21" s="11">
        <f t="shared" si="21"/>
        <v>0</v>
      </c>
      <c r="W21" s="11">
        <f t="shared" si="21"/>
        <v>0</v>
      </c>
      <c r="X21" s="11">
        <f t="shared" si="21"/>
        <v>0</v>
      </c>
      <c r="Y21" s="11">
        <f t="shared" si="21"/>
        <v>0</v>
      </c>
      <c r="Z21" s="11">
        <f t="shared" si="21"/>
        <v>0</v>
      </c>
      <c r="AA21" s="11">
        <f t="shared" si="21"/>
        <v>0</v>
      </c>
      <c r="AB21" s="11">
        <f t="shared" si="21"/>
        <v>0</v>
      </c>
      <c r="AC21" s="11">
        <f t="shared" si="21"/>
        <v>0</v>
      </c>
      <c r="AD21" s="11"/>
    </row>
    <row r="22" spans="2:45" ht="21.95" customHeight="1" x14ac:dyDescent="0.25">
      <c r="B22" s="32"/>
      <c r="C22" s="35">
        <v>0</v>
      </c>
      <c r="D22" s="35">
        <v>0</v>
      </c>
      <c r="E22" s="35">
        <v>0</v>
      </c>
      <c r="F22" s="35">
        <v>0</v>
      </c>
      <c r="G22" s="35">
        <v>0</v>
      </c>
      <c r="H22" s="35">
        <v>0</v>
      </c>
      <c r="I22" s="35">
        <v>0</v>
      </c>
      <c r="J22" s="35">
        <v>0</v>
      </c>
      <c r="K22" s="35">
        <v>0</v>
      </c>
      <c r="L22" s="35">
        <v>0</v>
      </c>
      <c r="M22" s="35">
        <v>0</v>
      </c>
      <c r="N22" s="35">
        <v>0</v>
      </c>
      <c r="O22" s="35">
        <f t="shared" si="2"/>
        <v>0</v>
      </c>
      <c r="Q22" s="19" t="s">
        <v>197</v>
      </c>
      <c r="R22" s="11" t="s">
        <v>65</v>
      </c>
      <c r="S22" s="11" t="s">
        <v>66</v>
      </c>
      <c r="T22" s="11" t="s">
        <v>67</v>
      </c>
      <c r="U22" s="11" t="s">
        <v>68</v>
      </c>
      <c r="V22" s="11" t="s">
        <v>69</v>
      </c>
      <c r="W22" s="11" t="s">
        <v>70</v>
      </c>
      <c r="X22" s="11" t="s">
        <v>71</v>
      </c>
      <c r="Y22" s="11" t="s">
        <v>72</v>
      </c>
      <c r="Z22" s="11" t="s">
        <v>73</v>
      </c>
      <c r="AA22" s="11" t="s">
        <v>74</v>
      </c>
      <c r="AB22" s="11" t="s">
        <v>75</v>
      </c>
      <c r="AC22" s="11" t="s">
        <v>76</v>
      </c>
      <c r="AD22" s="11"/>
    </row>
    <row r="23" spans="2:45" ht="21.95" customHeight="1" x14ac:dyDescent="0.25">
      <c r="B23" s="118" t="s">
        <v>166</v>
      </c>
      <c r="C23" s="120">
        <f>IF(R17=0,0,IF(R19&gt;=0,R19,R19*-1))</f>
        <v>0</v>
      </c>
      <c r="D23" s="120">
        <f t="shared" ref="D23:N23" si="22">IF(S17=0,0,IF(S19&gt;=0,S19,S19*-1))</f>
        <v>0</v>
      </c>
      <c r="E23" s="120">
        <f t="shared" si="22"/>
        <v>0</v>
      </c>
      <c r="F23" s="120">
        <f t="shared" si="22"/>
        <v>0</v>
      </c>
      <c r="G23" s="120">
        <f t="shared" si="22"/>
        <v>0</v>
      </c>
      <c r="H23" s="120">
        <f t="shared" si="22"/>
        <v>0</v>
      </c>
      <c r="I23" s="120">
        <f t="shared" si="22"/>
        <v>0</v>
      </c>
      <c r="J23" s="120">
        <f t="shared" si="22"/>
        <v>0</v>
      </c>
      <c r="K23" s="120">
        <f t="shared" si="22"/>
        <v>0</v>
      </c>
      <c r="L23" s="120">
        <f t="shared" si="22"/>
        <v>0</v>
      </c>
      <c r="M23" s="120">
        <f t="shared" si="22"/>
        <v>0</v>
      </c>
      <c r="N23" s="120">
        <f t="shared" si="22"/>
        <v>0</v>
      </c>
      <c r="O23" s="132">
        <f t="shared" si="2"/>
        <v>0</v>
      </c>
      <c r="Q23" s="127" t="s">
        <v>78</v>
      </c>
      <c r="R23" s="11">
        <f>IF(R9-R8&gt;0,R9-R8,0)</f>
        <v>0</v>
      </c>
      <c r="S23" s="11">
        <f t="shared" ref="S23:AC23" si="23">IF(S9-S8&gt;0,S9-S8,0)</f>
        <v>0</v>
      </c>
      <c r="T23" s="11">
        <f t="shared" si="23"/>
        <v>0</v>
      </c>
      <c r="U23" s="11">
        <f t="shared" si="23"/>
        <v>0</v>
      </c>
      <c r="V23" s="11">
        <f t="shared" si="23"/>
        <v>0</v>
      </c>
      <c r="W23" s="11">
        <f t="shared" si="23"/>
        <v>0</v>
      </c>
      <c r="X23" s="11">
        <f t="shared" si="23"/>
        <v>0</v>
      </c>
      <c r="Y23" s="11">
        <f t="shared" si="23"/>
        <v>0</v>
      </c>
      <c r="Z23" s="11">
        <f t="shared" si="23"/>
        <v>0</v>
      </c>
      <c r="AA23" s="11">
        <f t="shared" si="23"/>
        <v>0</v>
      </c>
      <c r="AB23" s="11">
        <f t="shared" si="23"/>
        <v>0</v>
      </c>
      <c r="AC23" s="11">
        <f t="shared" si="23"/>
        <v>0</v>
      </c>
      <c r="AD23" s="11"/>
    </row>
    <row r="24" spans="2:45" ht="21.95" customHeight="1" x14ac:dyDescent="0.25">
      <c r="B24" s="32" t="s">
        <v>188</v>
      </c>
      <c r="C24" s="35">
        <f>'Banco 01 (2)'!C94</f>
        <v>0</v>
      </c>
      <c r="D24" s="35">
        <f>'Banco 01 (2)'!D94</f>
        <v>0</v>
      </c>
      <c r="E24" s="35">
        <f>'Banco 01 (2)'!E94</f>
        <v>0</v>
      </c>
      <c r="F24" s="35">
        <f>'Banco 01 (2)'!F94</f>
        <v>0</v>
      </c>
      <c r="G24" s="35">
        <f>'Banco 01 (2)'!G94</f>
        <v>0</v>
      </c>
      <c r="H24" s="35">
        <f>'Banco 01 (2)'!H94</f>
        <v>0</v>
      </c>
      <c r="I24" s="35">
        <f>'Banco 01 (2)'!I94</f>
        <v>0</v>
      </c>
      <c r="J24" s="35">
        <f>'Banco 01 (2)'!J94</f>
        <v>0</v>
      </c>
      <c r="K24" s="35">
        <f>'Banco 01 (2)'!K94</f>
        <v>0</v>
      </c>
      <c r="L24" s="35">
        <f>'Banco 01 (2)'!L94</f>
        <v>0</v>
      </c>
      <c r="M24" s="35">
        <f>'Banco 01 (2)'!M94</f>
        <v>0</v>
      </c>
      <c r="N24" s="35">
        <f>'Banco 01 (2)'!N94</f>
        <v>0</v>
      </c>
      <c r="O24" s="35">
        <f t="shared" si="2"/>
        <v>0</v>
      </c>
      <c r="Q24" s="19" t="s">
        <v>201</v>
      </c>
      <c r="R24" s="11" t="s">
        <v>65</v>
      </c>
      <c r="S24" s="11" t="s">
        <v>66</v>
      </c>
      <c r="T24" s="11" t="s">
        <v>67</v>
      </c>
      <c r="U24" s="11" t="s">
        <v>68</v>
      </c>
      <c r="V24" s="11" t="s">
        <v>69</v>
      </c>
      <c r="W24" s="11" t="s">
        <v>70</v>
      </c>
      <c r="X24" s="11" t="s">
        <v>71</v>
      </c>
      <c r="Y24" s="11" t="s">
        <v>72</v>
      </c>
      <c r="Z24" s="11" t="s">
        <v>73</v>
      </c>
      <c r="AA24" s="11" t="s">
        <v>74</v>
      </c>
      <c r="AB24" s="11" t="s">
        <v>75</v>
      </c>
      <c r="AC24" s="11" t="s">
        <v>76</v>
      </c>
      <c r="AD24" s="11"/>
    </row>
    <row r="25" spans="2:45" ht="21.95" customHeight="1" x14ac:dyDescent="0.25">
      <c r="B25" s="32" t="s">
        <v>189</v>
      </c>
      <c r="C25" s="35">
        <f>'Banco 01 (2)'!C95</f>
        <v>0</v>
      </c>
      <c r="D25" s="35">
        <f>'Banco 01 (2)'!D95</f>
        <v>0</v>
      </c>
      <c r="E25" s="35">
        <f>'Banco 01 (2)'!E95</f>
        <v>0</v>
      </c>
      <c r="F25" s="35">
        <f>'Banco 01 (2)'!F95</f>
        <v>0</v>
      </c>
      <c r="G25" s="35">
        <f>'Banco 01 (2)'!G95</f>
        <v>0</v>
      </c>
      <c r="H25" s="35">
        <f>'Banco 01 (2)'!H95</f>
        <v>0</v>
      </c>
      <c r="I25" s="35">
        <f>'Banco 01 (2)'!I95</f>
        <v>0</v>
      </c>
      <c r="J25" s="35">
        <f>'Banco 01 (2)'!J95</f>
        <v>0</v>
      </c>
      <c r="K25" s="35">
        <f>'Banco 01 (2)'!K95</f>
        <v>0</v>
      </c>
      <c r="L25" s="35">
        <f>'Banco 01 (2)'!L95</f>
        <v>0</v>
      </c>
      <c r="M25" s="35">
        <f>'Banco 01 (2)'!M95</f>
        <v>0</v>
      </c>
      <c r="N25" s="35">
        <f>'Banco 01 (2)'!N95</f>
        <v>0</v>
      </c>
      <c r="O25" s="35">
        <f t="shared" si="2"/>
        <v>0</v>
      </c>
      <c r="Q25" s="127" t="s">
        <v>78</v>
      </c>
      <c r="R25" s="11">
        <f>IF(R12-R11&gt;0,R12-R11,0)</f>
        <v>0</v>
      </c>
      <c r="S25" s="11">
        <f t="shared" ref="S25:AC25" si="24">IF(S12-S11&gt;0,S12-S11,0)</f>
        <v>0</v>
      </c>
      <c r="T25" s="11">
        <f t="shared" si="24"/>
        <v>0</v>
      </c>
      <c r="U25" s="11">
        <f t="shared" si="24"/>
        <v>0</v>
      </c>
      <c r="V25" s="11">
        <f t="shared" si="24"/>
        <v>0</v>
      </c>
      <c r="W25" s="11">
        <f t="shared" si="24"/>
        <v>0</v>
      </c>
      <c r="X25" s="11">
        <f t="shared" si="24"/>
        <v>0</v>
      </c>
      <c r="Y25" s="11">
        <f t="shared" si="24"/>
        <v>0</v>
      </c>
      <c r="Z25" s="11">
        <f t="shared" si="24"/>
        <v>0</v>
      </c>
      <c r="AA25" s="11">
        <f t="shared" si="24"/>
        <v>0</v>
      </c>
      <c r="AB25" s="11">
        <f t="shared" si="24"/>
        <v>0</v>
      </c>
      <c r="AC25" s="11">
        <f t="shared" si="24"/>
        <v>0</v>
      </c>
      <c r="AD25" s="11"/>
    </row>
    <row r="26" spans="2:45" ht="21.95" customHeight="1" x14ac:dyDescent="0.25">
      <c r="B26" s="118" t="s">
        <v>190</v>
      </c>
      <c r="C26" s="120">
        <f>IFERROR(C8-R53,0)</f>
        <v>84350</v>
      </c>
      <c r="D26" s="120">
        <f t="shared" ref="D26:N26" si="25">IFERROR(D8-S53,0)</f>
        <v>84350</v>
      </c>
      <c r="E26" s="120">
        <f t="shared" si="25"/>
        <v>84350</v>
      </c>
      <c r="F26" s="120">
        <f t="shared" si="25"/>
        <v>84350</v>
      </c>
      <c r="G26" s="120">
        <f t="shared" si="25"/>
        <v>84350</v>
      </c>
      <c r="H26" s="120">
        <f t="shared" si="25"/>
        <v>84350</v>
      </c>
      <c r="I26" s="120">
        <f t="shared" si="25"/>
        <v>84350</v>
      </c>
      <c r="J26" s="120">
        <f t="shared" si="25"/>
        <v>84350</v>
      </c>
      <c r="K26" s="120">
        <f t="shared" si="25"/>
        <v>84350</v>
      </c>
      <c r="L26" s="120">
        <f t="shared" si="25"/>
        <v>84350</v>
      </c>
      <c r="M26" s="120">
        <f t="shared" si="25"/>
        <v>84350</v>
      </c>
      <c r="N26" s="120">
        <f t="shared" si="25"/>
        <v>84350</v>
      </c>
      <c r="O26" s="132">
        <f t="shared" si="2"/>
        <v>1012200</v>
      </c>
      <c r="Q26" s="19" t="s">
        <v>199</v>
      </c>
      <c r="R26" s="11" t="s">
        <v>65</v>
      </c>
      <c r="S26" s="11" t="s">
        <v>66</v>
      </c>
      <c r="T26" s="11" t="s">
        <v>67</v>
      </c>
      <c r="U26" s="11" t="s">
        <v>68</v>
      </c>
      <c r="V26" s="11" t="s">
        <v>69</v>
      </c>
      <c r="W26" s="11" t="s">
        <v>70</v>
      </c>
      <c r="X26" s="11" t="s">
        <v>71</v>
      </c>
      <c r="Y26" s="11" t="s">
        <v>72</v>
      </c>
      <c r="Z26" s="11" t="s">
        <v>73</v>
      </c>
      <c r="AA26" s="11" t="s">
        <v>74</v>
      </c>
      <c r="AB26" s="11" t="s">
        <v>75</v>
      </c>
      <c r="AC26" s="11" t="s">
        <v>76</v>
      </c>
      <c r="AD26" s="11"/>
    </row>
    <row r="27" spans="2:45" ht="21.95" customHeight="1" x14ac:dyDescent="0.25">
      <c r="B27" s="32" t="s">
        <v>167</v>
      </c>
      <c r="C27" s="35">
        <f>Custos!D12</f>
        <v>0</v>
      </c>
      <c r="D27" s="35">
        <f>Custos!E12</f>
        <v>0</v>
      </c>
      <c r="E27" s="35">
        <f>Custos!F12</f>
        <v>0</v>
      </c>
      <c r="F27" s="35">
        <f>Custos!G12</f>
        <v>0</v>
      </c>
      <c r="G27" s="35">
        <f>Custos!H12</f>
        <v>0</v>
      </c>
      <c r="H27" s="35">
        <f>Custos!I12</f>
        <v>0</v>
      </c>
      <c r="I27" s="35">
        <f>Custos!J12</f>
        <v>0</v>
      </c>
      <c r="J27" s="35">
        <f>Custos!K12</f>
        <v>0</v>
      </c>
      <c r="K27" s="35">
        <f>Custos!L12</f>
        <v>0</v>
      </c>
      <c r="L27" s="35">
        <f>Custos!M12</f>
        <v>0</v>
      </c>
      <c r="M27" s="35">
        <f>Custos!N12</f>
        <v>0</v>
      </c>
      <c r="N27" s="35">
        <f>Custos!O12</f>
        <v>0</v>
      </c>
      <c r="O27" s="35">
        <f t="shared" si="2"/>
        <v>0</v>
      </c>
      <c r="Q27" s="127" t="s">
        <v>78</v>
      </c>
      <c r="R27" s="11">
        <f>IF(R15-R14&gt;0,R15-R14,0)</f>
        <v>0</v>
      </c>
      <c r="S27" s="11">
        <f t="shared" ref="S27:AC27" si="26">IF(S15-S14&gt;0,S15-S14,0)</f>
        <v>0</v>
      </c>
      <c r="T27" s="11">
        <f t="shared" si="26"/>
        <v>0</v>
      </c>
      <c r="U27" s="11">
        <f t="shared" si="26"/>
        <v>0</v>
      </c>
      <c r="V27" s="11">
        <f t="shared" si="26"/>
        <v>0</v>
      </c>
      <c r="W27" s="11">
        <f t="shared" si="26"/>
        <v>0</v>
      </c>
      <c r="X27" s="11">
        <f t="shared" si="26"/>
        <v>0</v>
      </c>
      <c r="Y27" s="11">
        <f t="shared" si="26"/>
        <v>0</v>
      </c>
      <c r="Z27" s="11">
        <f t="shared" si="26"/>
        <v>0</v>
      </c>
      <c r="AA27" s="11">
        <f t="shared" si="26"/>
        <v>0</v>
      </c>
      <c r="AB27" s="11">
        <f t="shared" si="26"/>
        <v>0</v>
      </c>
      <c r="AC27" s="11">
        <f t="shared" si="26"/>
        <v>0</v>
      </c>
      <c r="AD27" s="11"/>
    </row>
    <row r="28" spans="2:45" ht="21.95" customHeight="1" x14ac:dyDescent="0.25">
      <c r="B28" s="32" t="s">
        <v>168</v>
      </c>
      <c r="C28" s="35">
        <f>Comércio!D10</f>
        <v>0</v>
      </c>
      <c r="D28" s="35">
        <f>Comércio!E10</f>
        <v>0</v>
      </c>
      <c r="E28" s="35">
        <f>Comércio!F10</f>
        <v>0</v>
      </c>
      <c r="F28" s="35">
        <f>Comércio!G10</f>
        <v>0</v>
      </c>
      <c r="G28" s="35">
        <f>Comércio!H10</f>
        <v>0</v>
      </c>
      <c r="H28" s="35">
        <f>Comércio!I10</f>
        <v>0</v>
      </c>
      <c r="I28" s="35">
        <f>Comércio!J10</f>
        <v>0</v>
      </c>
      <c r="J28" s="35">
        <f>Comércio!K10</f>
        <v>0</v>
      </c>
      <c r="K28" s="35">
        <f>Comércio!L10</f>
        <v>0</v>
      </c>
      <c r="L28" s="35">
        <f>Comércio!M10</f>
        <v>0</v>
      </c>
      <c r="M28" s="35">
        <f>Comércio!N10</f>
        <v>0</v>
      </c>
      <c r="N28" s="35">
        <f>Comércio!O10</f>
        <v>0</v>
      </c>
      <c r="O28" s="35">
        <f t="shared" si="2"/>
        <v>0</v>
      </c>
      <c r="Q28" s="19" t="s">
        <v>200</v>
      </c>
      <c r="R28" s="11" t="s">
        <v>65</v>
      </c>
      <c r="S28" s="11" t="s">
        <v>66</v>
      </c>
      <c r="T28" s="11" t="s">
        <v>67</v>
      </c>
      <c r="U28" s="11" t="s">
        <v>68</v>
      </c>
      <c r="V28" s="11" t="s">
        <v>69</v>
      </c>
      <c r="W28" s="11" t="s">
        <v>70</v>
      </c>
      <c r="X28" s="11" t="s">
        <v>71</v>
      </c>
      <c r="Y28" s="11" t="s">
        <v>72</v>
      </c>
      <c r="Z28" s="11" t="s">
        <v>73</v>
      </c>
      <c r="AA28" s="11" t="s">
        <v>74</v>
      </c>
      <c r="AB28" s="11" t="s">
        <v>75</v>
      </c>
      <c r="AC28" s="11" t="s">
        <v>76</v>
      </c>
      <c r="AD28" s="11"/>
    </row>
    <row r="29" spans="2:45" ht="21.95" customHeight="1" x14ac:dyDescent="0.25">
      <c r="B29" s="32" t="s">
        <v>169</v>
      </c>
      <c r="C29" s="35">
        <f>Serviços!D12</f>
        <v>0</v>
      </c>
      <c r="D29" s="35">
        <f>Serviços!E12</f>
        <v>0</v>
      </c>
      <c r="E29" s="35">
        <f>Serviços!F12</f>
        <v>0</v>
      </c>
      <c r="F29" s="35">
        <f>Serviços!G12</f>
        <v>0</v>
      </c>
      <c r="G29" s="35">
        <f>Serviços!H12</f>
        <v>0</v>
      </c>
      <c r="H29" s="35">
        <f>Serviços!I12</f>
        <v>0</v>
      </c>
      <c r="I29" s="35">
        <f>Serviços!J12</f>
        <v>0</v>
      </c>
      <c r="J29" s="35">
        <f>Serviços!K12</f>
        <v>0</v>
      </c>
      <c r="K29" s="35">
        <f>Serviços!L12</f>
        <v>0</v>
      </c>
      <c r="L29" s="35">
        <f>Serviços!M12</f>
        <v>0</v>
      </c>
      <c r="M29" s="35">
        <f>Serviços!N12</f>
        <v>0</v>
      </c>
      <c r="N29" s="35">
        <f>Serviços!O12</f>
        <v>0</v>
      </c>
      <c r="O29" s="35">
        <f t="shared" si="2"/>
        <v>0</v>
      </c>
      <c r="Q29" s="127" t="s">
        <v>78</v>
      </c>
      <c r="R29" s="11">
        <f>IF(R18-R17&gt;0,R18-R17,0)</f>
        <v>0</v>
      </c>
      <c r="S29" s="11">
        <f t="shared" ref="S29:AC29" si="27">IF(S18-S17&gt;0,S18-S17,0)</f>
        <v>0</v>
      </c>
      <c r="T29" s="11">
        <f t="shared" si="27"/>
        <v>0</v>
      </c>
      <c r="U29" s="11">
        <f t="shared" si="27"/>
        <v>0</v>
      </c>
      <c r="V29" s="11">
        <f t="shared" si="27"/>
        <v>0</v>
      </c>
      <c r="W29" s="11">
        <f t="shared" si="27"/>
        <v>0</v>
      </c>
      <c r="X29" s="11">
        <f t="shared" si="27"/>
        <v>0</v>
      </c>
      <c r="Y29" s="11">
        <f t="shared" si="27"/>
        <v>0</v>
      </c>
      <c r="Z29" s="11">
        <f t="shared" si="27"/>
        <v>0</v>
      </c>
      <c r="AA29" s="11">
        <f t="shared" si="27"/>
        <v>0</v>
      </c>
      <c r="AB29" s="11">
        <f t="shared" si="27"/>
        <v>0</v>
      </c>
      <c r="AC29" s="11">
        <f t="shared" si="27"/>
        <v>0</v>
      </c>
      <c r="AD29" s="11"/>
    </row>
    <row r="30" spans="2:45" ht="21.95" customHeight="1" x14ac:dyDescent="0.25">
      <c r="B30" s="118" t="s">
        <v>170</v>
      </c>
      <c r="C30" s="120">
        <f>C26-SUM(C27:C29)</f>
        <v>84350</v>
      </c>
      <c r="D30" s="120">
        <f t="shared" ref="D30:N30" si="28">D26-SUM(D27:D29)</f>
        <v>84350</v>
      </c>
      <c r="E30" s="120">
        <f t="shared" si="28"/>
        <v>84350</v>
      </c>
      <c r="F30" s="120">
        <f t="shared" si="28"/>
        <v>84350</v>
      </c>
      <c r="G30" s="120">
        <f t="shared" si="28"/>
        <v>84350</v>
      </c>
      <c r="H30" s="120">
        <f t="shared" si="28"/>
        <v>84350</v>
      </c>
      <c r="I30" s="120">
        <f t="shared" si="28"/>
        <v>84350</v>
      </c>
      <c r="J30" s="120">
        <f t="shared" si="28"/>
        <v>84350</v>
      </c>
      <c r="K30" s="120">
        <f t="shared" si="28"/>
        <v>84350</v>
      </c>
      <c r="L30" s="120">
        <f t="shared" si="28"/>
        <v>84350</v>
      </c>
      <c r="M30" s="120">
        <f t="shared" si="28"/>
        <v>84350</v>
      </c>
      <c r="N30" s="120">
        <f t="shared" si="28"/>
        <v>84350</v>
      </c>
      <c r="O30" s="132">
        <f t="shared" si="2"/>
        <v>1012200</v>
      </c>
      <c r="Q30" s="128" t="s">
        <v>100</v>
      </c>
      <c r="R30" s="123">
        <f>IF(C8=0,0,R5-R6)</f>
        <v>650</v>
      </c>
      <c r="S30" s="123">
        <f t="shared" ref="S30:AC30" si="29">IF(D8=0,0,S5-S6)</f>
        <v>650</v>
      </c>
      <c r="T30" s="123">
        <f t="shared" si="29"/>
        <v>650</v>
      </c>
      <c r="U30" s="123">
        <f t="shared" si="29"/>
        <v>650</v>
      </c>
      <c r="V30" s="123">
        <f t="shared" si="29"/>
        <v>650</v>
      </c>
      <c r="W30" s="123">
        <f t="shared" si="29"/>
        <v>650</v>
      </c>
      <c r="X30" s="123">
        <f t="shared" si="29"/>
        <v>650</v>
      </c>
      <c r="Y30" s="123">
        <f t="shared" si="29"/>
        <v>650</v>
      </c>
      <c r="Z30" s="123">
        <f t="shared" si="29"/>
        <v>650</v>
      </c>
      <c r="AA30" s="123">
        <f t="shared" si="29"/>
        <v>650</v>
      </c>
      <c r="AB30" s="123">
        <f t="shared" si="29"/>
        <v>650</v>
      </c>
      <c r="AC30" s="123">
        <f t="shared" si="29"/>
        <v>650</v>
      </c>
      <c r="AD30" s="131">
        <f>SUM(R30:AC30)</f>
        <v>7800</v>
      </c>
    </row>
    <row r="31" spans="2:45" ht="21.95" customHeight="1" x14ac:dyDescent="0.25">
      <c r="B31" s="32" t="s">
        <v>171</v>
      </c>
      <c r="C31" s="35">
        <f>SUM(Despesas!D6:D13)</f>
        <v>0</v>
      </c>
      <c r="D31" s="35">
        <f>SUM(Despesas!E6:E13)</f>
        <v>0</v>
      </c>
      <c r="E31" s="35">
        <f>SUM(Despesas!F6:F13)</f>
        <v>0</v>
      </c>
      <c r="F31" s="35">
        <f>SUM(Despesas!G6:G13)</f>
        <v>0</v>
      </c>
      <c r="G31" s="35">
        <f>SUM(Despesas!H6:H13)</f>
        <v>0</v>
      </c>
      <c r="H31" s="35">
        <f>SUM(Despesas!I6:I13)</f>
        <v>0</v>
      </c>
      <c r="I31" s="35">
        <f>SUM(Despesas!J6:J13)</f>
        <v>0</v>
      </c>
      <c r="J31" s="35">
        <f>SUM(Despesas!K6:K13)</f>
        <v>0</v>
      </c>
      <c r="K31" s="35">
        <f>SUM(Despesas!L6:L13)</f>
        <v>0</v>
      </c>
      <c r="L31" s="35">
        <f>SUM(Despesas!M6:M13)</f>
        <v>0</v>
      </c>
      <c r="M31" s="35">
        <f>SUM(Despesas!N6:N13)</f>
        <v>0</v>
      </c>
      <c r="N31" s="35">
        <f>SUM(Despesas!O6:O13)</f>
        <v>0</v>
      </c>
      <c r="O31" s="35">
        <f t="shared" si="2"/>
        <v>0</v>
      </c>
      <c r="Q31" s="128" t="s">
        <v>42</v>
      </c>
      <c r="R31" s="123">
        <f>IF(C8=0,0,R8-R9)</f>
        <v>3000</v>
      </c>
      <c r="S31" s="123">
        <f t="shared" ref="S31:AC31" si="30">IF(D8=0,0,S8-S9)</f>
        <v>3000</v>
      </c>
      <c r="T31" s="123">
        <f t="shared" si="30"/>
        <v>3000</v>
      </c>
      <c r="U31" s="123">
        <f t="shared" si="30"/>
        <v>3000</v>
      </c>
      <c r="V31" s="123">
        <f t="shared" si="30"/>
        <v>3000</v>
      </c>
      <c r="W31" s="123">
        <f t="shared" si="30"/>
        <v>3000</v>
      </c>
      <c r="X31" s="123">
        <f t="shared" si="30"/>
        <v>3000</v>
      </c>
      <c r="Y31" s="123">
        <f t="shared" si="30"/>
        <v>3000</v>
      </c>
      <c r="Z31" s="123">
        <f t="shared" si="30"/>
        <v>3000</v>
      </c>
      <c r="AA31" s="123">
        <f t="shared" si="30"/>
        <v>3000</v>
      </c>
      <c r="AB31" s="123">
        <f t="shared" si="30"/>
        <v>3000</v>
      </c>
      <c r="AC31" s="123">
        <f t="shared" si="30"/>
        <v>3000</v>
      </c>
      <c r="AD31" s="131">
        <f t="shared" ref="AD31:AD34" si="31">SUM(R31:AC31)</f>
        <v>36000</v>
      </c>
    </row>
    <row r="32" spans="2:45" ht="21.95" customHeight="1" x14ac:dyDescent="0.25">
      <c r="B32" s="32" t="s">
        <v>172</v>
      </c>
      <c r="C32" s="35"/>
      <c r="D32" s="35"/>
      <c r="E32" s="35"/>
      <c r="F32" s="35"/>
      <c r="G32" s="35"/>
      <c r="H32" s="35"/>
      <c r="I32" s="35"/>
      <c r="J32" s="35"/>
      <c r="K32" s="35"/>
      <c r="L32" s="35"/>
      <c r="M32" s="35"/>
      <c r="N32" s="35"/>
      <c r="O32" s="35">
        <f>SUM(C32:N32)</f>
        <v>0</v>
      </c>
      <c r="Q32" s="128" t="s">
        <v>77</v>
      </c>
      <c r="R32" s="123">
        <f>IF(C5="",0,IF(C6="",0,R11-R12))</f>
        <v>12000</v>
      </c>
      <c r="S32" s="123">
        <f t="shared" ref="S32:AC32" si="32">IF(D5="",0,IF(D6="",0,S11-S12))</f>
        <v>12000</v>
      </c>
      <c r="T32" s="123">
        <f t="shared" si="32"/>
        <v>12000</v>
      </c>
      <c r="U32" s="123">
        <f t="shared" si="32"/>
        <v>12000</v>
      </c>
      <c r="V32" s="123">
        <f t="shared" si="32"/>
        <v>12000</v>
      </c>
      <c r="W32" s="123">
        <f t="shared" si="32"/>
        <v>12000</v>
      </c>
      <c r="X32" s="123">
        <f t="shared" si="32"/>
        <v>12000</v>
      </c>
      <c r="Y32" s="123">
        <f t="shared" si="32"/>
        <v>12000</v>
      </c>
      <c r="Z32" s="123">
        <f t="shared" si="32"/>
        <v>12000</v>
      </c>
      <c r="AA32" s="123">
        <f t="shared" si="32"/>
        <v>12000</v>
      </c>
      <c r="AB32" s="123">
        <f t="shared" si="32"/>
        <v>12000</v>
      </c>
      <c r="AC32" s="123">
        <f t="shared" si="32"/>
        <v>12000</v>
      </c>
      <c r="AD32" s="131">
        <f t="shared" si="31"/>
        <v>144000</v>
      </c>
    </row>
    <row r="33" spans="2:30" ht="21.95" customHeight="1" x14ac:dyDescent="0.25">
      <c r="B33" s="32" t="s">
        <v>173</v>
      </c>
      <c r="C33" s="35"/>
      <c r="D33" s="35"/>
      <c r="E33" s="35"/>
      <c r="F33" s="35"/>
      <c r="G33" s="35"/>
      <c r="H33" s="35"/>
      <c r="I33" s="35"/>
      <c r="J33" s="35"/>
      <c r="K33" s="35"/>
      <c r="L33" s="35"/>
      <c r="M33" s="35"/>
      <c r="N33" s="35"/>
      <c r="O33" s="35">
        <f t="shared" si="2"/>
        <v>0</v>
      </c>
      <c r="Q33" s="128" t="s">
        <v>44</v>
      </c>
      <c r="R33" s="123">
        <f>IF(C5="",0,R14-R15)</f>
        <v>0</v>
      </c>
      <c r="S33" s="123">
        <f t="shared" ref="S33:AC33" si="33">IF(D5="",0,S14-S15)</f>
        <v>0</v>
      </c>
      <c r="T33" s="123">
        <f t="shared" si="33"/>
        <v>0</v>
      </c>
      <c r="U33" s="123">
        <f t="shared" si="33"/>
        <v>0</v>
      </c>
      <c r="V33" s="123">
        <f t="shared" si="33"/>
        <v>0</v>
      </c>
      <c r="W33" s="123">
        <f t="shared" si="33"/>
        <v>0</v>
      </c>
      <c r="X33" s="123">
        <f t="shared" si="33"/>
        <v>0</v>
      </c>
      <c r="Y33" s="123">
        <f t="shared" si="33"/>
        <v>0</v>
      </c>
      <c r="Z33" s="123">
        <f t="shared" si="33"/>
        <v>0</v>
      </c>
      <c r="AA33" s="123">
        <f t="shared" si="33"/>
        <v>0</v>
      </c>
      <c r="AB33" s="123">
        <f t="shared" si="33"/>
        <v>0</v>
      </c>
      <c r="AC33" s="123">
        <f t="shared" si="33"/>
        <v>0</v>
      </c>
      <c r="AD33" s="131">
        <f t="shared" si="31"/>
        <v>0</v>
      </c>
    </row>
    <row r="34" spans="2:30" ht="21.95" customHeight="1" x14ac:dyDescent="0.25">
      <c r="B34" s="32" t="s">
        <v>174</v>
      </c>
      <c r="C34" s="35">
        <f>Resumo!D8</f>
        <v>0</v>
      </c>
      <c r="D34" s="35">
        <f>Resumo!E8</f>
        <v>0</v>
      </c>
      <c r="E34" s="35">
        <f>Resumo!F8</f>
        <v>0</v>
      </c>
      <c r="F34" s="35">
        <f>Resumo!G8</f>
        <v>0</v>
      </c>
      <c r="G34" s="35">
        <f>Resumo!H8</f>
        <v>0</v>
      </c>
      <c r="H34" s="35">
        <f>Resumo!I8</f>
        <v>0</v>
      </c>
      <c r="I34" s="35">
        <f>Resumo!J8</f>
        <v>0</v>
      </c>
      <c r="J34" s="35">
        <f>Resumo!K8</f>
        <v>0</v>
      </c>
      <c r="K34" s="35">
        <f>Resumo!L8</f>
        <v>0</v>
      </c>
      <c r="L34" s="35">
        <f>Resumo!M8</f>
        <v>0</v>
      </c>
      <c r="M34" s="35">
        <f>Resumo!N8</f>
        <v>0</v>
      </c>
      <c r="N34" s="35">
        <f>Resumo!O8</f>
        <v>0</v>
      </c>
      <c r="O34" s="35">
        <f t="shared" si="2"/>
        <v>0</v>
      </c>
      <c r="Q34" s="128" t="s">
        <v>45</v>
      </c>
      <c r="R34" s="123">
        <f>IF(C7="",0,R17-R18)</f>
        <v>0</v>
      </c>
      <c r="S34" s="123">
        <f t="shared" ref="S34:AC34" si="34">IF(D7="",0,S17-S18)</f>
        <v>0</v>
      </c>
      <c r="T34" s="123">
        <f t="shared" si="34"/>
        <v>0</v>
      </c>
      <c r="U34" s="123">
        <f t="shared" si="34"/>
        <v>0</v>
      </c>
      <c r="V34" s="123">
        <f t="shared" si="34"/>
        <v>0</v>
      </c>
      <c r="W34" s="123">
        <f t="shared" si="34"/>
        <v>0</v>
      </c>
      <c r="X34" s="123">
        <f t="shared" si="34"/>
        <v>0</v>
      </c>
      <c r="Y34" s="123">
        <f t="shared" si="34"/>
        <v>0</v>
      </c>
      <c r="Z34" s="123">
        <f t="shared" si="34"/>
        <v>0</v>
      </c>
      <c r="AA34" s="123">
        <f t="shared" si="34"/>
        <v>0</v>
      </c>
      <c r="AB34" s="123">
        <f t="shared" si="34"/>
        <v>0</v>
      </c>
      <c r="AC34" s="123">
        <f t="shared" si="34"/>
        <v>0</v>
      </c>
      <c r="AD34" s="131">
        <f t="shared" si="31"/>
        <v>0</v>
      </c>
    </row>
    <row r="35" spans="2:30" ht="21.95" customHeight="1" x14ac:dyDescent="0.25">
      <c r="B35" s="32" t="s">
        <v>175</v>
      </c>
      <c r="C35" s="35">
        <f>'Banco 04'!C35</f>
        <v>0</v>
      </c>
      <c r="D35" s="35">
        <f>'Banco 04'!D35</f>
        <v>0</v>
      </c>
      <c r="E35" s="35">
        <f>'Banco 04'!E35</f>
        <v>0</v>
      </c>
      <c r="F35" s="35">
        <f>'Banco 04'!F35</f>
        <v>0</v>
      </c>
      <c r="G35" s="35">
        <f>'Banco 04'!G35</f>
        <v>0</v>
      </c>
      <c r="H35" s="35">
        <f>'Banco 04'!H35</f>
        <v>0</v>
      </c>
      <c r="I35" s="35">
        <f>'Banco 04'!I35</f>
        <v>0</v>
      </c>
      <c r="J35" s="35">
        <f>'Banco 04'!J35</f>
        <v>0</v>
      </c>
      <c r="K35" s="35">
        <f>'Banco 04'!K35</f>
        <v>0</v>
      </c>
      <c r="L35" s="35">
        <f>'Banco 04'!L35</f>
        <v>0</v>
      </c>
      <c r="M35" s="35">
        <f>'Banco 04'!M35</f>
        <v>0</v>
      </c>
      <c r="N35" s="35">
        <f>'Banco 04'!N35</f>
        <v>0</v>
      </c>
      <c r="O35" s="35">
        <f t="shared" si="2"/>
        <v>0</v>
      </c>
      <c r="Q35" s="128"/>
      <c r="R35" s="122"/>
      <c r="S35" s="122"/>
      <c r="T35" s="122"/>
      <c r="U35" s="122"/>
      <c r="V35" s="122"/>
      <c r="W35" s="122"/>
      <c r="X35" s="122"/>
      <c r="Y35" s="122"/>
      <c r="Z35" s="122"/>
      <c r="AA35" s="122"/>
      <c r="AB35" s="122"/>
      <c r="AC35" s="122"/>
      <c r="AD35" s="11"/>
    </row>
    <row r="36" spans="2:30" ht="21.95" customHeight="1" x14ac:dyDescent="0.25">
      <c r="B36" s="32" t="s">
        <v>176</v>
      </c>
      <c r="C36" s="35">
        <f>Controles!D27-Controles!D28-Controles!D29</f>
        <v>0</v>
      </c>
      <c r="D36" s="35">
        <f>Controles!E27-Controles!E28-Controles!E29</f>
        <v>0</v>
      </c>
      <c r="E36" s="35">
        <f>Controles!F27-Controles!F28-Controles!F29</f>
        <v>0</v>
      </c>
      <c r="F36" s="35">
        <f>Controles!G27-Controles!G28-Controles!G29</f>
        <v>0</v>
      </c>
      <c r="G36" s="35">
        <f>Controles!H27-Controles!H28-Controles!H29</f>
        <v>0</v>
      </c>
      <c r="H36" s="35">
        <f>Controles!I27-Controles!I28-Controles!I29</f>
        <v>0</v>
      </c>
      <c r="I36" s="35">
        <f>Controles!J27-Controles!J28-Controles!J29</f>
        <v>0</v>
      </c>
      <c r="J36" s="35">
        <f>Controles!K27-Controles!K28-Controles!K29</f>
        <v>0</v>
      </c>
      <c r="K36" s="35">
        <f>Controles!L27-Controles!L28-Controles!L29</f>
        <v>0</v>
      </c>
      <c r="L36" s="35">
        <f>Controles!M27-Controles!M28-Controles!M29</f>
        <v>0</v>
      </c>
      <c r="M36" s="35">
        <f>Controles!N27-Controles!N28-Controles!N29</f>
        <v>0</v>
      </c>
      <c r="N36" s="35">
        <f>Controles!O27-Controles!O28-Controles!O29</f>
        <v>0</v>
      </c>
      <c r="O36" s="35">
        <f t="shared" si="2"/>
        <v>0</v>
      </c>
      <c r="Q36" s="128" t="s">
        <v>100</v>
      </c>
      <c r="R36" s="123">
        <f>IF(R5&lt;R6,0,R5)</f>
        <v>650</v>
      </c>
      <c r="S36" s="123">
        <f t="shared" ref="S36:AC36" si="35">IF(S5&lt;S6,0,S5)</f>
        <v>650</v>
      </c>
      <c r="T36" s="123">
        <f t="shared" si="35"/>
        <v>650</v>
      </c>
      <c r="U36" s="123">
        <f t="shared" si="35"/>
        <v>650</v>
      </c>
      <c r="V36" s="123">
        <f t="shared" si="35"/>
        <v>650</v>
      </c>
      <c r="W36" s="123">
        <f t="shared" si="35"/>
        <v>650</v>
      </c>
      <c r="X36" s="123">
        <f t="shared" si="35"/>
        <v>650</v>
      </c>
      <c r="Y36" s="123">
        <f t="shared" si="35"/>
        <v>650</v>
      </c>
      <c r="Z36" s="123">
        <f t="shared" si="35"/>
        <v>650</v>
      </c>
      <c r="AA36" s="123">
        <f t="shared" si="35"/>
        <v>650</v>
      </c>
      <c r="AB36" s="123">
        <f t="shared" si="35"/>
        <v>650</v>
      </c>
      <c r="AC36" s="123">
        <f t="shared" si="35"/>
        <v>650</v>
      </c>
      <c r="AD36" s="123">
        <f>SUM(R36:AC36)</f>
        <v>7800</v>
      </c>
    </row>
    <row r="37" spans="2:30" ht="21.95" customHeight="1" x14ac:dyDescent="0.25">
      <c r="B37" s="32" t="s">
        <v>175</v>
      </c>
      <c r="C37" s="35">
        <f>'Banco 04'!C37</f>
        <v>0</v>
      </c>
      <c r="D37" s="35">
        <f>'Banco 04'!D37</f>
        <v>0</v>
      </c>
      <c r="E37" s="35">
        <f>'Banco 04'!E37</f>
        <v>0</v>
      </c>
      <c r="F37" s="35">
        <f>'Banco 04'!F37</f>
        <v>0</v>
      </c>
      <c r="G37" s="35">
        <f>'Banco 04'!G37</f>
        <v>0</v>
      </c>
      <c r="H37" s="35">
        <f>'Banco 04'!H37</f>
        <v>0</v>
      </c>
      <c r="I37" s="35">
        <f>'Banco 04'!I37</f>
        <v>0</v>
      </c>
      <c r="J37" s="35">
        <f>'Banco 04'!J37</f>
        <v>0</v>
      </c>
      <c r="K37" s="35">
        <f>'Banco 04'!K37</f>
        <v>0</v>
      </c>
      <c r="L37" s="35">
        <f>'Banco 04'!L37</f>
        <v>0</v>
      </c>
      <c r="M37" s="35">
        <f>'Banco 04'!M37</f>
        <v>0</v>
      </c>
      <c r="N37" s="35">
        <f>'Banco 04'!N37</f>
        <v>0</v>
      </c>
      <c r="O37" s="35">
        <f t="shared" si="2"/>
        <v>0</v>
      </c>
      <c r="Q37" s="128" t="s">
        <v>42</v>
      </c>
      <c r="R37" s="123">
        <f>IF(R8&lt;R9,0,R8)</f>
        <v>3000</v>
      </c>
      <c r="S37" s="123">
        <f t="shared" ref="S37:AC37" si="36">IF(S8&lt;S9,0,S8)</f>
        <v>3000</v>
      </c>
      <c r="T37" s="123">
        <f t="shared" si="36"/>
        <v>3000</v>
      </c>
      <c r="U37" s="123">
        <f t="shared" si="36"/>
        <v>3000</v>
      </c>
      <c r="V37" s="123">
        <f t="shared" si="36"/>
        <v>3000</v>
      </c>
      <c r="W37" s="123">
        <f t="shared" si="36"/>
        <v>3000</v>
      </c>
      <c r="X37" s="123">
        <f t="shared" si="36"/>
        <v>3000</v>
      </c>
      <c r="Y37" s="123">
        <f t="shared" si="36"/>
        <v>3000</v>
      </c>
      <c r="Z37" s="123">
        <f t="shared" si="36"/>
        <v>3000</v>
      </c>
      <c r="AA37" s="123">
        <f t="shared" si="36"/>
        <v>3000</v>
      </c>
      <c r="AB37" s="123">
        <f t="shared" si="36"/>
        <v>3000</v>
      </c>
      <c r="AC37" s="123">
        <f t="shared" si="36"/>
        <v>3000</v>
      </c>
      <c r="AD37" s="123">
        <f>SUM(R37:AC37)</f>
        <v>36000</v>
      </c>
    </row>
    <row r="38" spans="2:30" ht="21.95" customHeight="1" x14ac:dyDescent="0.25">
      <c r="B38" s="32" t="s">
        <v>177</v>
      </c>
      <c r="C38" s="35">
        <f>Controles!D37-Controles!D38-Controles!D39</f>
        <v>0</v>
      </c>
      <c r="D38" s="35">
        <f>Controles!E37-Controles!E38-Controles!E39</f>
        <v>0</v>
      </c>
      <c r="E38" s="35">
        <f>Controles!F37-Controles!F38-Controles!F39</f>
        <v>0</v>
      </c>
      <c r="F38" s="35">
        <f>Controles!G37-Controles!G38-Controles!G39</f>
        <v>0</v>
      </c>
      <c r="G38" s="35">
        <f>Controles!H37-Controles!H38-Controles!H39</f>
        <v>0</v>
      </c>
      <c r="H38" s="35">
        <f>Controles!I37-Controles!I38-Controles!I39</f>
        <v>0</v>
      </c>
      <c r="I38" s="35">
        <f>Controles!J37-Controles!J38-Controles!J39</f>
        <v>0</v>
      </c>
      <c r="J38" s="35">
        <f>Controles!K37-Controles!K38-Controles!K39</f>
        <v>0</v>
      </c>
      <c r="K38" s="35">
        <f>Controles!L37-Controles!L38-Controles!L39</f>
        <v>0</v>
      </c>
      <c r="L38" s="35">
        <f>Controles!M37-Controles!M38-Controles!M39</f>
        <v>0</v>
      </c>
      <c r="M38" s="35">
        <f>Controles!N37-Controles!N38-Controles!N39</f>
        <v>0</v>
      </c>
      <c r="N38" s="35">
        <f>Controles!O37-Controles!O38-Controles!O39</f>
        <v>0</v>
      </c>
      <c r="O38" s="35">
        <f t="shared" si="2"/>
        <v>0</v>
      </c>
      <c r="Q38" s="128" t="s">
        <v>77</v>
      </c>
      <c r="R38" s="123">
        <f>IF(R11&lt;R12,0,R11)</f>
        <v>12000</v>
      </c>
      <c r="S38" s="123">
        <f t="shared" ref="S38:AC38" si="37">IF(S11&lt;S12,0,S11)</f>
        <v>12000</v>
      </c>
      <c r="T38" s="123">
        <f t="shared" si="37"/>
        <v>12000</v>
      </c>
      <c r="U38" s="123">
        <f t="shared" si="37"/>
        <v>12000</v>
      </c>
      <c r="V38" s="123">
        <f t="shared" si="37"/>
        <v>12000</v>
      </c>
      <c r="W38" s="123">
        <f t="shared" si="37"/>
        <v>12000</v>
      </c>
      <c r="X38" s="123">
        <f t="shared" si="37"/>
        <v>12000</v>
      </c>
      <c r="Y38" s="123">
        <f t="shared" si="37"/>
        <v>12000</v>
      </c>
      <c r="Z38" s="123">
        <f t="shared" si="37"/>
        <v>12000</v>
      </c>
      <c r="AA38" s="123">
        <f t="shared" si="37"/>
        <v>12000</v>
      </c>
      <c r="AB38" s="123">
        <f t="shared" si="37"/>
        <v>12000</v>
      </c>
      <c r="AC38" s="123">
        <f t="shared" si="37"/>
        <v>12000</v>
      </c>
      <c r="AD38" s="123">
        <f>SUM(R38:AC38)</f>
        <v>144000</v>
      </c>
    </row>
    <row r="39" spans="2:30" ht="21.95" customHeight="1" x14ac:dyDescent="0.25">
      <c r="B39" s="32" t="s">
        <v>175</v>
      </c>
      <c r="C39" s="35">
        <f>'Banco 04'!C39</f>
        <v>0</v>
      </c>
      <c r="D39" s="35">
        <f>'Banco 04'!D39</f>
        <v>0</v>
      </c>
      <c r="E39" s="35">
        <f>'Banco 04'!E39</f>
        <v>0</v>
      </c>
      <c r="F39" s="35">
        <f>'Banco 04'!F39</f>
        <v>0</v>
      </c>
      <c r="G39" s="35">
        <f>'Banco 04'!G39</f>
        <v>0</v>
      </c>
      <c r="H39" s="35">
        <f>'Banco 04'!H39</f>
        <v>0</v>
      </c>
      <c r="I39" s="35">
        <f>'Banco 04'!I39</f>
        <v>0</v>
      </c>
      <c r="J39" s="35">
        <f>'Banco 04'!J39</f>
        <v>0</v>
      </c>
      <c r="K39" s="35">
        <f>'Banco 04'!K39</f>
        <v>0</v>
      </c>
      <c r="L39" s="35">
        <f>'Banco 04'!L39</f>
        <v>0</v>
      </c>
      <c r="M39" s="35">
        <f>'Banco 04'!M39</f>
        <v>0</v>
      </c>
      <c r="N39" s="35">
        <f>'Banco 04'!N39</f>
        <v>0</v>
      </c>
      <c r="O39" s="35">
        <f t="shared" si="2"/>
        <v>0</v>
      </c>
      <c r="Q39" s="128" t="s">
        <v>44</v>
      </c>
      <c r="R39" s="123">
        <f>IF(R14&lt;R15,0,R14)</f>
        <v>0</v>
      </c>
      <c r="S39" s="123">
        <f t="shared" ref="S39:AC39" si="38">IF(S14&lt;S15,0,S14)</f>
        <v>0</v>
      </c>
      <c r="T39" s="123">
        <f t="shared" si="38"/>
        <v>0</v>
      </c>
      <c r="U39" s="123">
        <f t="shared" si="38"/>
        <v>0</v>
      </c>
      <c r="V39" s="123">
        <f t="shared" si="38"/>
        <v>0</v>
      </c>
      <c r="W39" s="123">
        <f t="shared" si="38"/>
        <v>0</v>
      </c>
      <c r="X39" s="123">
        <f t="shared" si="38"/>
        <v>0</v>
      </c>
      <c r="Y39" s="123">
        <f t="shared" si="38"/>
        <v>0</v>
      </c>
      <c r="Z39" s="123">
        <f t="shared" si="38"/>
        <v>0</v>
      </c>
      <c r="AA39" s="123">
        <f t="shared" si="38"/>
        <v>0</v>
      </c>
      <c r="AB39" s="123">
        <f t="shared" si="38"/>
        <v>0</v>
      </c>
      <c r="AC39" s="123">
        <f t="shared" si="38"/>
        <v>0</v>
      </c>
      <c r="AD39" s="123">
        <f>SUM(R39:AC39)</f>
        <v>0</v>
      </c>
    </row>
    <row r="40" spans="2:30" ht="21.95" customHeight="1" x14ac:dyDescent="0.25">
      <c r="B40" s="32" t="s">
        <v>178</v>
      </c>
      <c r="C40" s="35">
        <f>IF('Banco 01 (2)'!$B$90=2,Controles!D30+Controles!D40+Controles!D50+Controles!D56,'Banco 04 (2)'!C8*Cadastros!$I$18)</f>
        <v>0</v>
      </c>
      <c r="D40" s="35">
        <f>IF('Banco 01 (2)'!$B$90=2,Controles!E30+Controles!E40+Controles!E50+Controles!E56,'Banco 04 (2)'!D8*Cadastros!$I$18)</f>
        <v>0</v>
      </c>
      <c r="E40" s="35">
        <f>IF('Banco 01 (2)'!$B$90=2,Controles!F30+Controles!F40+Controles!F50+Controles!F56,'Banco 04 (2)'!E8*Cadastros!$I$18)</f>
        <v>0</v>
      </c>
      <c r="F40" s="35">
        <f>IF('Banco 01 (2)'!$B$90=2,Controles!G30+Controles!G40+Controles!G50+Controles!G56,'Banco 04 (2)'!F8*Cadastros!$I$18)</f>
        <v>0</v>
      </c>
      <c r="G40" s="35">
        <f>IF('Banco 01 (2)'!$B$90=2,Controles!H30+Controles!H40+Controles!H50+Controles!H56,'Banco 04 (2)'!G8*Cadastros!$I$18)</f>
        <v>0</v>
      </c>
      <c r="H40" s="35">
        <f>IF('Banco 01 (2)'!$B$90=2,Controles!I30+Controles!I40+Controles!I50+Controles!I56,'Banco 04 (2)'!H8*Cadastros!$I$18)</f>
        <v>0</v>
      </c>
      <c r="I40" s="35">
        <f>IF('Banco 01 (2)'!$B$90=2,Controles!J30+Controles!J40+Controles!J50+Controles!J56,'Banco 04 (2)'!I8*Cadastros!$I$18)</f>
        <v>0</v>
      </c>
      <c r="J40" s="35">
        <f>IF('Banco 01 (2)'!$B$90=2,Controles!K30+Controles!K40+Controles!K50+Controles!K56,'Banco 04 (2)'!J8*Cadastros!$I$18)</f>
        <v>0</v>
      </c>
      <c r="K40" s="35">
        <f>IF('Banco 01 (2)'!$B$90=2,Controles!L30+Controles!L40+Controles!L50+Controles!L56,'Banco 04 (2)'!K8*Cadastros!$I$18)</f>
        <v>0</v>
      </c>
      <c r="L40" s="35">
        <f>IF('Banco 01 (2)'!$B$90=2,Controles!M30+Controles!M40+Controles!M50+Controles!M56,'Banco 04 (2)'!L8*Cadastros!$I$18)</f>
        <v>0</v>
      </c>
      <c r="M40" s="35">
        <f>IF('Banco 01 (2)'!$B$90=2,Controles!N30+Controles!N40+Controles!N50+Controles!N56,'Banco 04 (2)'!M8*Cadastros!$I$18)</f>
        <v>0</v>
      </c>
      <c r="N40" s="35">
        <f>IF('Banco 01 (2)'!$B$90=2,Controles!O30+Controles!O40+Controles!O50+Controles!O56,'Banco 04 (2)'!N8*Cadastros!$I$18)</f>
        <v>0</v>
      </c>
      <c r="O40" s="35">
        <f t="shared" si="2"/>
        <v>0</v>
      </c>
      <c r="Q40" s="128" t="s">
        <v>45</v>
      </c>
      <c r="R40" s="123">
        <f>IF(R17&lt;R18,0,R17)</f>
        <v>0</v>
      </c>
      <c r="S40" s="123">
        <f t="shared" ref="S40:AC40" si="39">IF(S17&lt;S18,0,S17)</f>
        <v>0</v>
      </c>
      <c r="T40" s="123">
        <f t="shared" si="39"/>
        <v>0</v>
      </c>
      <c r="U40" s="123">
        <f t="shared" si="39"/>
        <v>0</v>
      </c>
      <c r="V40" s="123">
        <f t="shared" si="39"/>
        <v>0</v>
      </c>
      <c r="W40" s="123">
        <f t="shared" si="39"/>
        <v>0</v>
      </c>
      <c r="X40" s="123">
        <f t="shared" si="39"/>
        <v>0</v>
      </c>
      <c r="Y40" s="123">
        <f t="shared" si="39"/>
        <v>0</v>
      </c>
      <c r="Z40" s="123">
        <f t="shared" si="39"/>
        <v>0</v>
      </c>
      <c r="AA40" s="123">
        <f t="shared" si="39"/>
        <v>0</v>
      </c>
      <c r="AB40" s="123">
        <f t="shared" si="39"/>
        <v>0</v>
      </c>
      <c r="AC40" s="123">
        <f t="shared" si="39"/>
        <v>0</v>
      </c>
      <c r="AD40" s="123">
        <f>SUM(R40:AC40)</f>
        <v>0</v>
      </c>
    </row>
    <row r="41" spans="2:30" ht="21.95" customHeight="1" x14ac:dyDescent="0.25">
      <c r="B41" s="32" t="s">
        <v>179</v>
      </c>
      <c r="C41" s="35">
        <f>'Banco 04'!C41</f>
        <v>0</v>
      </c>
      <c r="D41" s="35">
        <f>'Banco 04'!D41</f>
        <v>0</v>
      </c>
      <c r="E41" s="35">
        <f>'Banco 04'!E41</f>
        <v>0</v>
      </c>
      <c r="F41" s="35">
        <f>'Banco 04'!F41</f>
        <v>0</v>
      </c>
      <c r="G41" s="35">
        <f>'Banco 04'!G41</f>
        <v>0</v>
      </c>
      <c r="H41" s="35">
        <f>'Banco 04'!H41</f>
        <v>0</v>
      </c>
      <c r="I41" s="35">
        <f>'Banco 04'!I41</f>
        <v>0</v>
      </c>
      <c r="J41" s="35">
        <f>'Banco 04'!J41</f>
        <v>0</v>
      </c>
      <c r="K41" s="35">
        <f>'Banco 04'!K41</f>
        <v>0</v>
      </c>
      <c r="L41" s="35">
        <f>'Banco 04'!L41</f>
        <v>0</v>
      </c>
      <c r="M41" s="35">
        <f>'Banco 04'!M41</f>
        <v>0</v>
      </c>
      <c r="N41" s="35">
        <f>'Banco 04'!N41</f>
        <v>0</v>
      </c>
      <c r="O41" s="35">
        <f t="shared" si="2"/>
        <v>0</v>
      </c>
      <c r="Q41" s="128"/>
      <c r="R41" s="124">
        <f>SUM(R36:R40)</f>
        <v>15650</v>
      </c>
      <c r="S41" s="124">
        <f t="shared" ref="S41:AD41" si="40">SUM(S36:S40)</f>
        <v>15650</v>
      </c>
      <c r="T41" s="124">
        <f t="shared" si="40"/>
        <v>15650</v>
      </c>
      <c r="U41" s="124">
        <f t="shared" si="40"/>
        <v>15650</v>
      </c>
      <c r="V41" s="124">
        <f t="shared" si="40"/>
        <v>15650</v>
      </c>
      <c r="W41" s="124">
        <f t="shared" si="40"/>
        <v>15650</v>
      </c>
      <c r="X41" s="124">
        <f t="shared" si="40"/>
        <v>15650</v>
      </c>
      <c r="Y41" s="124">
        <f t="shared" si="40"/>
        <v>15650</v>
      </c>
      <c r="Z41" s="124">
        <f t="shared" si="40"/>
        <v>15650</v>
      </c>
      <c r="AA41" s="124">
        <f t="shared" si="40"/>
        <v>15650</v>
      </c>
      <c r="AB41" s="124">
        <f t="shared" si="40"/>
        <v>15650</v>
      </c>
      <c r="AC41" s="124">
        <f t="shared" si="40"/>
        <v>15650</v>
      </c>
      <c r="AD41" s="124">
        <f t="shared" si="40"/>
        <v>187800</v>
      </c>
    </row>
    <row r="42" spans="2:30" ht="21.95" customHeight="1" x14ac:dyDescent="0.25">
      <c r="B42" s="32" t="s">
        <v>175</v>
      </c>
      <c r="C42" s="35">
        <v>0</v>
      </c>
      <c r="D42" s="35">
        <v>0</v>
      </c>
      <c r="E42" s="35">
        <v>0</v>
      </c>
      <c r="F42" s="35">
        <v>0</v>
      </c>
      <c r="G42" s="35">
        <v>0</v>
      </c>
      <c r="H42" s="35">
        <v>0</v>
      </c>
      <c r="I42" s="35">
        <v>0</v>
      </c>
      <c r="J42" s="35">
        <v>0</v>
      </c>
      <c r="K42" s="35">
        <v>0</v>
      </c>
      <c r="L42" s="35">
        <v>0</v>
      </c>
      <c r="M42" s="35">
        <v>0</v>
      </c>
      <c r="N42" s="35">
        <v>0</v>
      </c>
      <c r="O42" s="35">
        <f t="shared" si="2"/>
        <v>0</v>
      </c>
      <c r="Q42" s="128"/>
      <c r="R42" s="122"/>
      <c r="S42" s="122"/>
      <c r="T42" s="122"/>
      <c r="U42" s="122"/>
      <c r="V42" s="122"/>
      <c r="W42" s="122"/>
      <c r="X42" s="122"/>
      <c r="Y42" s="122"/>
      <c r="Z42" s="122"/>
      <c r="AA42" s="122"/>
      <c r="AB42" s="122"/>
      <c r="AC42" s="122"/>
      <c r="AD42" s="122"/>
    </row>
    <row r="43" spans="2:30" ht="21.95" customHeight="1" x14ac:dyDescent="0.25">
      <c r="B43" s="118" t="s">
        <v>180</v>
      </c>
      <c r="C43" s="120">
        <f>C30-SUM(C31:C42)</f>
        <v>84350</v>
      </c>
      <c r="D43" s="120">
        <f t="shared" ref="D43:N43" si="41">D30-SUM(D31:D42)</f>
        <v>84350</v>
      </c>
      <c r="E43" s="120">
        <f t="shared" si="41"/>
        <v>84350</v>
      </c>
      <c r="F43" s="120">
        <f t="shared" si="41"/>
        <v>84350</v>
      </c>
      <c r="G43" s="120">
        <f t="shared" si="41"/>
        <v>84350</v>
      </c>
      <c r="H43" s="120">
        <f t="shared" si="41"/>
        <v>84350</v>
      </c>
      <c r="I43" s="120">
        <f t="shared" si="41"/>
        <v>84350</v>
      </c>
      <c r="J43" s="120">
        <f t="shared" si="41"/>
        <v>84350</v>
      </c>
      <c r="K43" s="120">
        <f t="shared" si="41"/>
        <v>84350</v>
      </c>
      <c r="L43" s="120">
        <f t="shared" si="41"/>
        <v>84350</v>
      </c>
      <c r="M43" s="120">
        <f t="shared" si="41"/>
        <v>84350</v>
      </c>
      <c r="N43" s="120">
        <f t="shared" si="41"/>
        <v>84350</v>
      </c>
      <c r="O43" s="132">
        <f t="shared" si="2"/>
        <v>1012200</v>
      </c>
      <c r="Q43" s="128" t="s">
        <v>100</v>
      </c>
      <c r="R43" s="123">
        <f>IF(R5&gt;R6,R5-R6,0)</f>
        <v>650</v>
      </c>
      <c r="S43" s="123">
        <f t="shared" ref="S43:AC43" si="42">IF(S5&gt;S6,S5-S6,0)</f>
        <v>650</v>
      </c>
      <c r="T43" s="123">
        <f t="shared" si="42"/>
        <v>650</v>
      </c>
      <c r="U43" s="123">
        <f t="shared" si="42"/>
        <v>650</v>
      </c>
      <c r="V43" s="123">
        <f t="shared" si="42"/>
        <v>650</v>
      </c>
      <c r="W43" s="123">
        <f t="shared" si="42"/>
        <v>650</v>
      </c>
      <c r="X43" s="123">
        <f t="shared" si="42"/>
        <v>650</v>
      </c>
      <c r="Y43" s="123">
        <f t="shared" si="42"/>
        <v>650</v>
      </c>
      <c r="Z43" s="123">
        <f t="shared" si="42"/>
        <v>650</v>
      </c>
      <c r="AA43" s="123">
        <f t="shared" si="42"/>
        <v>650</v>
      </c>
      <c r="AB43" s="123">
        <f t="shared" si="42"/>
        <v>650</v>
      </c>
      <c r="AC43" s="123">
        <f t="shared" si="42"/>
        <v>650</v>
      </c>
      <c r="AD43" s="123">
        <f>SUM(R43:AC43)</f>
        <v>7800</v>
      </c>
    </row>
    <row r="44" spans="2:30" ht="21.95" customHeight="1" x14ac:dyDescent="0.25">
      <c r="B44" s="32" t="s">
        <v>181</v>
      </c>
      <c r="C44" s="35">
        <f>Outros!D6</f>
        <v>0</v>
      </c>
      <c r="D44" s="35">
        <f>Outros!E6</f>
        <v>0</v>
      </c>
      <c r="E44" s="35">
        <f>Outros!F6</f>
        <v>0</v>
      </c>
      <c r="F44" s="35">
        <f>Outros!G6</f>
        <v>0</v>
      </c>
      <c r="G44" s="35">
        <f>Outros!H6</f>
        <v>0</v>
      </c>
      <c r="H44" s="35">
        <f>Outros!I6</f>
        <v>0</v>
      </c>
      <c r="I44" s="35">
        <f>Outros!J6</f>
        <v>0</v>
      </c>
      <c r="J44" s="35">
        <f>Outros!K6</f>
        <v>0</v>
      </c>
      <c r="K44" s="35">
        <f>Outros!L6</f>
        <v>0</v>
      </c>
      <c r="L44" s="35">
        <f>Outros!M6</f>
        <v>0</v>
      </c>
      <c r="M44" s="35">
        <f>Outros!N6</f>
        <v>0</v>
      </c>
      <c r="N44" s="35">
        <f>Outros!O6</f>
        <v>0</v>
      </c>
      <c r="O44" s="35">
        <f t="shared" si="2"/>
        <v>0</v>
      </c>
      <c r="Q44" s="128" t="s">
        <v>42</v>
      </c>
      <c r="R44" s="123">
        <f>IF(R8&gt;R9,R8-R9,0)</f>
        <v>3000</v>
      </c>
      <c r="S44" s="123">
        <f t="shared" ref="S44:AC44" si="43">IF(S8&gt;S9,S8-S9,0)</f>
        <v>3000</v>
      </c>
      <c r="T44" s="123">
        <f t="shared" si="43"/>
        <v>3000</v>
      </c>
      <c r="U44" s="123">
        <f t="shared" si="43"/>
        <v>3000</v>
      </c>
      <c r="V44" s="123">
        <f t="shared" si="43"/>
        <v>3000</v>
      </c>
      <c r="W44" s="123">
        <f t="shared" si="43"/>
        <v>3000</v>
      </c>
      <c r="X44" s="123">
        <f t="shared" si="43"/>
        <v>3000</v>
      </c>
      <c r="Y44" s="123">
        <f t="shared" si="43"/>
        <v>3000</v>
      </c>
      <c r="Z44" s="123">
        <f t="shared" si="43"/>
        <v>3000</v>
      </c>
      <c r="AA44" s="123">
        <f t="shared" si="43"/>
        <v>3000</v>
      </c>
      <c r="AB44" s="123">
        <f t="shared" si="43"/>
        <v>3000</v>
      </c>
      <c r="AC44" s="123">
        <f t="shared" si="43"/>
        <v>3000</v>
      </c>
      <c r="AD44" s="123">
        <f>SUM(R44:AC44)</f>
        <v>36000</v>
      </c>
    </row>
    <row r="45" spans="2:30" ht="21.95" customHeight="1" x14ac:dyDescent="0.25">
      <c r="B45" s="32" t="s">
        <v>182</v>
      </c>
      <c r="C45" s="35">
        <f>Outros!D7</f>
        <v>0</v>
      </c>
      <c r="D45" s="35">
        <f>Outros!E7</f>
        <v>0</v>
      </c>
      <c r="E45" s="35">
        <f>Outros!F7</f>
        <v>0</v>
      </c>
      <c r="F45" s="35">
        <f>Outros!G7</f>
        <v>0</v>
      </c>
      <c r="G45" s="35">
        <f>Outros!H7</f>
        <v>0</v>
      </c>
      <c r="H45" s="35">
        <f>Outros!I7</f>
        <v>0</v>
      </c>
      <c r="I45" s="35">
        <f>Outros!J7</f>
        <v>0</v>
      </c>
      <c r="J45" s="35">
        <f>Outros!K7</f>
        <v>0</v>
      </c>
      <c r="K45" s="35">
        <f>Outros!L7</f>
        <v>0</v>
      </c>
      <c r="L45" s="35">
        <f>Outros!M7</f>
        <v>0</v>
      </c>
      <c r="M45" s="35">
        <f>Outros!N7</f>
        <v>0</v>
      </c>
      <c r="N45" s="35">
        <f>Outros!O7</f>
        <v>0</v>
      </c>
      <c r="O45" s="35">
        <f t="shared" si="2"/>
        <v>0</v>
      </c>
      <c r="Q45" s="128" t="s">
        <v>77</v>
      </c>
      <c r="R45" s="123">
        <f>IF(R11&gt;R12,R11-R12,0)</f>
        <v>12000</v>
      </c>
      <c r="S45" s="123">
        <f t="shared" ref="S45:AC45" si="44">IF(S11&gt;S12,S11-S12,0)</f>
        <v>12000</v>
      </c>
      <c r="T45" s="123">
        <f t="shared" si="44"/>
        <v>12000</v>
      </c>
      <c r="U45" s="123">
        <f t="shared" si="44"/>
        <v>12000</v>
      </c>
      <c r="V45" s="123">
        <f t="shared" si="44"/>
        <v>12000</v>
      </c>
      <c r="W45" s="123">
        <f t="shared" si="44"/>
        <v>12000</v>
      </c>
      <c r="X45" s="123">
        <f t="shared" si="44"/>
        <v>12000</v>
      </c>
      <c r="Y45" s="123">
        <f t="shared" si="44"/>
        <v>12000</v>
      </c>
      <c r="Z45" s="123">
        <f t="shared" si="44"/>
        <v>12000</v>
      </c>
      <c r="AA45" s="123">
        <f t="shared" si="44"/>
        <v>12000</v>
      </c>
      <c r="AB45" s="123">
        <f t="shared" si="44"/>
        <v>12000</v>
      </c>
      <c r="AC45" s="123">
        <f t="shared" si="44"/>
        <v>12000</v>
      </c>
      <c r="AD45" s="123">
        <f>SUM(R45:AC45)</f>
        <v>144000</v>
      </c>
    </row>
    <row r="46" spans="2:30" ht="21.95" customHeight="1" x14ac:dyDescent="0.25">
      <c r="B46" s="118" t="s">
        <v>183</v>
      </c>
      <c r="C46" s="120">
        <f>C43+C44-C45</f>
        <v>84350</v>
      </c>
      <c r="D46" s="120">
        <f t="shared" ref="D46:N46" si="45">D43+D44-D45</f>
        <v>84350</v>
      </c>
      <c r="E46" s="120">
        <f t="shared" si="45"/>
        <v>84350</v>
      </c>
      <c r="F46" s="120">
        <f t="shared" si="45"/>
        <v>84350</v>
      </c>
      <c r="G46" s="120">
        <f t="shared" si="45"/>
        <v>84350</v>
      </c>
      <c r="H46" s="120">
        <f t="shared" si="45"/>
        <v>84350</v>
      </c>
      <c r="I46" s="120">
        <f t="shared" si="45"/>
        <v>84350</v>
      </c>
      <c r="J46" s="120">
        <f t="shared" si="45"/>
        <v>84350</v>
      </c>
      <c r="K46" s="120">
        <f t="shared" si="45"/>
        <v>84350</v>
      </c>
      <c r="L46" s="120">
        <f t="shared" si="45"/>
        <v>84350</v>
      </c>
      <c r="M46" s="120">
        <f t="shared" si="45"/>
        <v>84350</v>
      </c>
      <c r="N46" s="120">
        <f t="shared" si="45"/>
        <v>84350</v>
      </c>
      <c r="O46" s="132">
        <f t="shared" si="2"/>
        <v>1012200</v>
      </c>
      <c r="Q46" s="128" t="s">
        <v>44</v>
      </c>
      <c r="R46" s="123">
        <f>IF(R14&gt;R15,R14-R15,0)</f>
        <v>0</v>
      </c>
      <c r="S46" s="123">
        <f t="shared" ref="S46:AC46" si="46">IF(S14&gt;S15,S14-S15,0)</f>
        <v>0</v>
      </c>
      <c r="T46" s="123">
        <f t="shared" si="46"/>
        <v>0</v>
      </c>
      <c r="U46" s="123">
        <f t="shared" si="46"/>
        <v>0</v>
      </c>
      <c r="V46" s="123">
        <f t="shared" si="46"/>
        <v>0</v>
      </c>
      <c r="W46" s="123">
        <f t="shared" si="46"/>
        <v>0</v>
      </c>
      <c r="X46" s="123">
        <f t="shared" si="46"/>
        <v>0</v>
      </c>
      <c r="Y46" s="123">
        <f t="shared" si="46"/>
        <v>0</v>
      </c>
      <c r="Z46" s="123">
        <f t="shared" si="46"/>
        <v>0</v>
      </c>
      <c r="AA46" s="123">
        <f t="shared" si="46"/>
        <v>0</v>
      </c>
      <c r="AB46" s="123">
        <f t="shared" si="46"/>
        <v>0</v>
      </c>
      <c r="AC46" s="123">
        <f t="shared" si="46"/>
        <v>0</v>
      </c>
      <c r="AD46" s="123">
        <f>SUM(R46:AC46)</f>
        <v>0</v>
      </c>
    </row>
    <row r="47" spans="2:30" ht="21.95" customHeight="1" x14ac:dyDescent="0.25">
      <c r="B47" s="32" t="s">
        <v>184</v>
      </c>
      <c r="C47" s="35">
        <f>IF($B$104=1,0,C100)</f>
        <v>0</v>
      </c>
      <c r="D47" s="35">
        <f t="shared" ref="D47:D49" si="47">IF($B$104=1,0,D100)</f>
        <v>0</v>
      </c>
      <c r="E47" s="35">
        <f>IF($B$104=1,E96,E100)</f>
        <v>5400</v>
      </c>
      <c r="F47" s="35">
        <f>IF($B$104=1,0,F100)</f>
        <v>0</v>
      </c>
      <c r="G47" s="35">
        <f t="shared" ref="G47" si="48">IF($B$104=1,0,G100)</f>
        <v>0</v>
      </c>
      <c r="H47" s="35">
        <f>IF($B$104=1,H96,H100)</f>
        <v>5400</v>
      </c>
      <c r="I47" s="35">
        <f>IF($B$104=1,0,I100)</f>
        <v>0</v>
      </c>
      <c r="J47" s="35">
        <f t="shared" ref="J47" si="49">IF($B$104=1,0,J100)</f>
        <v>0</v>
      </c>
      <c r="K47" s="35">
        <f>IF($B$104=1,K96,K100)</f>
        <v>5400</v>
      </c>
      <c r="L47" s="35">
        <f>IF($B$104=1,0,L100)</f>
        <v>0</v>
      </c>
      <c r="M47" s="35">
        <f t="shared" ref="M47" si="50">IF($B$104=1,0,M100)</f>
        <v>0</v>
      </c>
      <c r="N47" s="35">
        <f>IF($B$104=1,N96,N100)</f>
        <v>5400</v>
      </c>
      <c r="O47" s="35">
        <f t="shared" si="2"/>
        <v>21600</v>
      </c>
      <c r="Q47" s="128" t="s">
        <v>45</v>
      </c>
      <c r="R47" s="123">
        <f>IF(R17&gt;R18,R17-R18,0)</f>
        <v>0</v>
      </c>
      <c r="S47" s="123">
        <f t="shared" ref="S47:AC47" si="51">IF(S17&gt;S18,S17-S18,0)</f>
        <v>0</v>
      </c>
      <c r="T47" s="123">
        <f t="shared" si="51"/>
        <v>0</v>
      </c>
      <c r="U47" s="123">
        <f t="shared" si="51"/>
        <v>0</v>
      </c>
      <c r="V47" s="123">
        <f t="shared" si="51"/>
        <v>0</v>
      </c>
      <c r="W47" s="123">
        <f t="shared" si="51"/>
        <v>0</v>
      </c>
      <c r="X47" s="123">
        <f t="shared" si="51"/>
        <v>0</v>
      </c>
      <c r="Y47" s="123">
        <f t="shared" si="51"/>
        <v>0</v>
      </c>
      <c r="Z47" s="123">
        <f t="shared" si="51"/>
        <v>0</v>
      </c>
      <c r="AA47" s="123">
        <f t="shared" si="51"/>
        <v>0</v>
      </c>
      <c r="AB47" s="123">
        <f t="shared" si="51"/>
        <v>0</v>
      </c>
      <c r="AC47" s="123">
        <f t="shared" si="51"/>
        <v>0</v>
      </c>
      <c r="AD47" s="123">
        <f>SUM(R47:AC47)</f>
        <v>0</v>
      </c>
    </row>
    <row r="48" spans="2:30" ht="21.95" customHeight="1" x14ac:dyDescent="0.25">
      <c r="B48" s="32" t="s">
        <v>185</v>
      </c>
      <c r="C48" s="35">
        <f>IF($B$104=1,0,C101)</f>
        <v>0</v>
      </c>
      <c r="D48" s="35">
        <f t="shared" si="47"/>
        <v>0</v>
      </c>
      <c r="E48" s="35">
        <f>IF($B$104=1,E97,E101)</f>
        <v>0</v>
      </c>
      <c r="F48" s="35">
        <f>IF($B$104=1,0,F101)</f>
        <v>0</v>
      </c>
      <c r="G48" s="35">
        <f t="shared" ref="G48" si="52">IF($B$104=1,0,G101)</f>
        <v>0</v>
      </c>
      <c r="H48" s="35">
        <f>IF($B$104=1,H97,H101)</f>
        <v>0</v>
      </c>
      <c r="I48" s="35">
        <f>IF($B$104=1,0,I101)</f>
        <v>0</v>
      </c>
      <c r="J48" s="35">
        <f t="shared" ref="J48" si="53">IF($B$104=1,0,J101)</f>
        <v>0</v>
      </c>
      <c r="K48" s="35">
        <f>IF($B$104=1,K97,K101)</f>
        <v>0</v>
      </c>
      <c r="L48" s="35">
        <f>IF($B$104=1,0,L101)</f>
        <v>0</v>
      </c>
      <c r="M48" s="35">
        <f t="shared" ref="M48" si="54">IF($B$104=1,0,M101)</f>
        <v>0</v>
      </c>
      <c r="N48" s="35">
        <f>IF($B$104=1,N97,N101)</f>
        <v>0</v>
      </c>
      <c r="O48" s="35">
        <f t="shared" si="2"/>
        <v>0</v>
      </c>
      <c r="Q48" s="128"/>
      <c r="R48" s="124">
        <f>SUM(R43:R47)</f>
        <v>15650</v>
      </c>
      <c r="S48" s="124">
        <f t="shared" ref="S48:AD48" si="55">SUM(S43:S47)</f>
        <v>15650</v>
      </c>
      <c r="T48" s="124">
        <f t="shared" si="55"/>
        <v>15650</v>
      </c>
      <c r="U48" s="124">
        <f t="shared" si="55"/>
        <v>15650</v>
      </c>
      <c r="V48" s="124">
        <f t="shared" si="55"/>
        <v>15650</v>
      </c>
      <c r="W48" s="124">
        <f t="shared" si="55"/>
        <v>15650</v>
      </c>
      <c r="X48" s="124">
        <f t="shared" si="55"/>
        <v>15650</v>
      </c>
      <c r="Y48" s="124">
        <f t="shared" si="55"/>
        <v>15650</v>
      </c>
      <c r="Z48" s="124">
        <f t="shared" si="55"/>
        <v>15650</v>
      </c>
      <c r="AA48" s="124">
        <f t="shared" si="55"/>
        <v>15650</v>
      </c>
      <c r="AB48" s="124">
        <f t="shared" si="55"/>
        <v>15650</v>
      </c>
      <c r="AC48" s="124">
        <f t="shared" si="55"/>
        <v>15650</v>
      </c>
      <c r="AD48" s="124">
        <f t="shared" si="55"/>
        <v>187800</v>
      </c>
    </row>
    <row r="49" spans="2:30" ht="21.95" customHeight="1" x14ac:dyDescent="0.25">
      <c r="B49" s="40" t="s">
        <v>186</v>
      </c>
      <c r="C49" s="35">
        <f>IF($B$104=1,0,C102)</f>
        <v>0</v>
      </c>
      <c r="D49" s="35">
        <f t="shared" si="47"/>
        <v>0</v>
      </c>
      <c r="E49" s="35">
        <f>IF($B$104=1,E98,E102)</f>
        <v>3240</v>
      </c>
      <c r="F49" s="35">
        <f>IF($B$104=1,0,F102)</f>
        <v>0</v>
      </c>
      <c r="G49" s="35">
        <f t="shared" ref="G49" si="56">IF($B$104=1,0,G102)</f>
        <v>0</v>
      </c>
      <c r="H49" s="35">
        <f>IF($B$104=1,H98,H102)</f>
        <v>3240</v>
      </c>
      <c r="I49" s="35">
        <f>IF($B$104=1,0,I102)</f>
        <v>0</v>
      </c>
      <c r="J49" s="35">
        <f t="shared" ref="J49" si="57">IF($B$104=1,0,J102)</f>
        <v>0</v>
      </c>
      <c r="K49" s="35">
        <f>IF($B$104=1,K98,K102)</f>
        <v>3240</v>
      </c>
      <c r="L49" s="35">
        <f>IF($B$104=1,0,L102)</f>
        <v>0</v>
      </c>
      <c r="M49" s="35">
        <f t="shared" ref="M49" si="58">IF($B$104=1,0,M102)</f>
        <v>0</v>
      </c>
      <c r="N49" s="35">
        <f>IF($B$104=1,N98,N102)</f>
        <v>3240</v>
      </c>
      <c r="O49" s="35">
        <f t="shared" si="2"/>
        <v>12960</v>
      </c>
      <c r="Q49" s="128"/>
      <c r="R49" s="122"/>
      <c r="S49" s="122"/>
      <c r="T49" s="122"/>
      <c r="U49" s="122"/>
      <c r="V49" s="122"/>
      <c r="W49" s="122"/>
      <c r="X49" s="122"/>
      <c r="Y49" s="122"/>
      <c r="Z49" s="122"/>
      <c r="AA49" s="122"/>
      <c r="AB49" s="122"/>
      <c r="AC49" s="122"/>
      <c r="AD49" s="122"/>
    </row>
    <row r="50" spans="2:30" ht="21.95" customHeight="1" x14ac:dyDescent="0.25">
      <c r="B50" s="117" t="s">
        <v>187</v>
      </c>
      <c r="C50" s="119">
        <f>C46-SUM(C47:C49)</f>
        <v>84350</v>
      </c>
      <c r="D50" s="119">
        <f t="shared" ref="D50:N50" si="59">D46-SUM(D47:D49)</f>
        <v>84350</v>
      </c>
      <c r="E50" s="119">
        <f t="shared" si="59"/>
        <v>75710</v>
      </c>
      <c r="F50" s="119">
        <f t="shared" si="59"/>
        <v>84350</v>
      </c>
      <c r="G50" s="119">
        <f t="shared" si="59"/>
        <v>84350</v>
      </c>
      <c r="H50" s="119">
        <f t="shared" si="59"/>
        <v>75710</v>
      </c>
      <c r="I50" s="119">
        <f t="shared" si="59"/>
        <v>84350</v>
      </c>
      <c r="J50" s="119">
        <f t="shared" si="59"/>
        <v>84350</v>
      </c>
      <c r="K50" s="119">
        <f t="shared" si="59"/>
        <v>75710</v>
      </c>
      <c r="L50" s="119">
        <f t="shared" si="59"/>
        <v>84350</v>
      </c>
      <c r="M50" s="119">
        <f t="shared" si="59"/>
        <v>84350</v>
      </c>
      <c r="N50" s="119">
        <f t="shared" si="59"/>
        <v>75710</v>
      </c>
      <c r="O50" s="132">
        <f t="shared" si="2"/>
        <v>977640</v>
      </c>
      <c r="Q50" s="128" t="s">
        <v>202</v>
      </c>
      <c r="R50" s="123">
        <f>C24</f>
        <v>0</v>
      </c>
      <c r="S50" s="123">
        <f t="shared" ref="S50:AD51" si="60">D24</f>
        <v>0</v>
      </c>
      <c r="T50" s="123">
        <f t="shared" si="60"/>
        <v>0</v>
      </c>
      <c r="U50" s="123">
        <f t="shared" si="60"/>
        <v>0</v>
      </c>
      <c r="V50" s="123">
        <f t="shared" si="60"/>
        <v>0</v>
      </c>
      <c r="W50" s="123">
        <f t="shared" si="60"/>
        <v>0</v>
      </c>
      <c r="X50" s="123">
        <f t="shared" si="60"/>
        <v>0</v>
      </c>
      <c r="Y50" s="123">
        <f t="shared" si="60"/>
        <v>0</v>
      </c>
      <c r="Z50" s="123">
        <f t="shared" si="60"/>
        <v>0</v>
      </c>
      <c r="AA50" s="123">
        <f t="shared" si="60"/>
        <v>0</v>
      </c>
      <c r="AB50" s="123">
        <f t="shared" si="60"/>
        <v>0</v>
      </c>
      <c r="AC50" s="123">
        <f t="shared" si="60"/>
        <v>0</v>
      </c>
      <c r="AD50" s="123">
        <f t="shared" si="60"/>
        <v>0</v>
      </c>
    </row>
    <row r="51" spans="2:30" ht="21.95" customHeight="1" x14ac:dyDescent="0.25">
      <c r="Q51" s="128" t="s">
        <v>203</v>
      </c>
      <c r="R51" s="123">
        <f>C25</f>
        <v>0</v>
      </c>
      <c r="S51" s="123">
        <f t="shared" si="60"/>
        <v>0</v>
      </c>
      <c r="T51" s="123">
        <f t="shared" si="60"/>
        <v>0</v>
      </c>
      <c r="U51" s="123">
        <f t="shared" si="60"/>
        <v>0</v>
      </c>
      <c r="V51" s="123">
        <f t="shared" si="60"/>
        <v>0</v>
      </c>
      <c r="W51" s="123">
        <f t="shared" si="60"/>
        <v>0</v>
      </c>
      <c r="X51" s="123">
        <f t="shared" si="60"/>
        <v>0</v>
      </c>
      <c r="Y51" s="123">
        <f t="shared" si="60"/>
        <v>0</v>
      </c>
      <c r="Z51" s="123">
        <f t="shared" si="60"/>
        <v>0</v>
      </c>
      <c r="AA51" s="123">
        <f t="shared" si="60"/>
        <v>0</v>
      </c>
      <c r="AB51" s="123">
        <f t="shared" si="60"/>
        <v>0</v>
      </c>
      <c r="AC51" s="123">
        <f t="shared" si="60"/>
        <v>0</v>
      </c>
      <c r="AD51" s="123">
        <f t="shared" si="60"/>
        <v>0</v>
      </c>
    </row>
    <row r="52" spans="2:30" ht="21.95" customHeight="1" x14ac:dyDescent="0.25">
      <c r="B52" s="36" t="s">
        <v>41</v>
      </c>
      <c r="C52" s="133">
        <f>C11</f>
        <v>650</v>
      </c>
      <c r="D52" s="133">
        <f t="shared" ref="D52:N52" si="61">D11</f>
        <v>650</v>
      </c>
      <c r="E52" s="133">
        <f t="shared" si="61"/>
        <v>650</v>
      </c>
      <c r="F52" s="133">
        <f t="shared" si="61"/>
        <v>650</v>
      </c>
      <c r="G52" s="133">
        <f t="shared" si="61"/>
        <v>650</v>
      </c>
      <c r="H52" s="133">
        <f t="shared" si="61"/>
        <v>650</v>
      </c>
      <c r="I52" s="133">
        <f t="shared" si="61"/>
        <v>650</v>
      </c>
      <c r="J52" s="133">
        <f t="shared" si="61"/>
        <v>650</v>
      </c>
      <c r="K52" s="133">
        <f t="shared" si="61"/>
        <v>650</v>
      </c>
      <c r="L52" s="133">
        <f t="shared" si="61"/>
        <v>650</v>
      </c>
      <c r="M52" s="133">
        <f t="shared" si="61"/>
        <v>650</v>
      </c>
      <c r="N52" s="133">
        <f t="shared" si="61"/>
        <v>650</v>
      </c>
      <c r="O52" s="133">
        <f>SUM(C52:N52)</f>
        <v>7800</v>
      </c>
      <c r="R52" s="125">
        <f>SUM(R50:R51)</f>
        <v>0</v>
      </c>
      <c r="S52" s="125">
        <f t="shared" ref="S52:AD52" si="62">SUM(S50:S51)</f>
        <v>0</v>
      </c>
      <c r="T52" s="125">
        <f t="shared" si="62"/>
        <v>0</v>
      </c>
      <c r="U52" s="125">
        <f t="shared" si="62"/>
        <v>0</v>
      </c>
      <c r="V52" s="125">
        <f t="shared" si="62"/>
        <v>0</v>
      </c>
      <c r="W52" s="125">
        <f t="shared" si="62"/>
        <v>0</v>
      </c>
      <c r="X52" s="125">
        <f t="shared" si="62"/>
        <v>0</v>
      </c>
      <c r="Y52" s="125">
        <f t="shared" si="62"/>
        <v>0</v>
      </c>
      <c r="Z52" s="125">
        <f t="shared" si="62"/>
        <v>0</v>
      </c>
      <c r="AA52" s="125">
        <f t="shared" si="62"/>
        <v>0</v>
      </c>
      <c r="AB52" s="125">
        <f t="shared" si="62"/>
        <v>0</v>
      </c>
      <c r="AC52" s="125">
        <f t="shared" si="62"/>
        <v>0</v>
      </c>
      <c r="AD52" s="125">
        <f t="shared" si="62"/>
        <v>0</v>
      </c>
    </row>
    <row r="53" spans="2:30" ht="21.95" customHeight="1" x14ac:dyDescent="0.25">
      <c r="B53" s="36" t="s">
        <v>42</v>
      </c>
      <c r="C53" s="133">
        <f>C14</f>
        <v>3000</v>
      </c>
      <c r="D53" s="133">
        <f t="shared" ref="D53:N53" si="63">D14</f>
        <v>3000</v>
      </c>
      <c r="E53" s="133">
        <f t="shared" si="63"/>
        <v>3000</v>
      </c>
      <c r="F53" s="133">
        <f t="shared" si="63"/>
        <v>3000</v>
      </c>
      <c r="G53" s="133">
        <f t="shared" si="63"/>
        <v>3000</v>
      </c>
      <c r="H53" s="133">
        <f t="shared" si="63"/>
        <v>3000</v>
      </c>
      <c r="I53" s="133">
        <f t="shared" si="63"/>
        <v>3000</v>
      </c>
      <c r="J53" s="133">
        <f t="shared" si="63"/>
        <v>3000</v>
      </c>
      <c r="K53" s="133">
        <f t="shared" si="63"/>
        <v>3000</v>
      </c>
      <c r="L53" s="133">
        <f t="shared" si="63"/>
        <v>3000</v>
      </c>
      <c r="M53" s="133">
        <f t="shared" si="63"/>
        <v>3000</v>
      </c>
      <c r="N53" s="133">
        <f t="shared" si="63"/>
        <v>3000</v>
      </c>
      <c r="O53" s="133">
        <f t="shared" ref="O53:O58" si="64">SUM(C53:N53)</f>
        <v>36000</v>
      </c>
      <c r="R53" s="126">
        <f>R48+R52</f>
        <v>15650</v>
      </c>
      <c r="S53" s="126">
        <f t="shared" ref="S53:AD53" si="65">S48+S52</f>
        <v>15650</v>
      </c>
      <c r="T53" s="126">
        <f t="shared" si="65"/>
        <v>15650</v>
      </c>
      <c r="U53" s="126">
        <f t="shared" si="65"/>
        <v>15650</v>
      </c>
      <c r="V53" s="126">
        <f t="shared" si="65"/>
        <v>15650</v>
      </c>
      <c r="W53" s="126">
        <f t="shared" si="65"/>
        <v>15650</v>
      </c>
      <c r="X53" s="126">
        <f t="shared" si="65"/>
        <v>15650</v>
      </c>
      <c r="Y53" s="126">
        <f t="shared" si="65"/>
        <v>15650</v>
      </c>
      <c r="Z53" s="126">
        <f t="shared" si="65"/>
        <v>15650</v>
      </c>
      <c r="AA53" s="126">
        <f t="shared" si="65"/>
        <v>15650</v>
      </c>
      <c r="AB53" s="126">
        <f t="shared" si="65"/>
        <v>15650</v>
      </c>
      <c r="AC53" s="126">
        <f t="shared" si="65"/>
        <v>15650</v>
      </c>
      <c r="AD53" s="126">
        <f t="shared" si="65"/>
        <v>187800</v>
      </c>
    </row>
    <row r="54" spans="2:30" ht="21.95" customHeight="1" x14ac:dyDescent="0.25">
      <c r="B54" s="36" t="s">
        <v>43</v>
      </c>
      <c r="C54" s="133">
        <f>C17</f>
        <v>12000</v>
      </c>
      <c r="D54" s="133">
        <f t="shared" ref="D54:N54" si="66">D17</f>
        <v>12000</v>
      </c>
      <c r="E54" s="133">
        <f t="shared" si="66"/>
        <v>12000</v>
      </c>
      <c r="F54" s="133">
        <f t="shared" si="66"/>
        <v>12000</v>
      </c>
      <c r="G54" s="133">
        <f t="shared" si="66"/>
        <v>12000</v>
      </c>
      <c r="H54" s="133">
        <f t="shared" si="66"/>
        <v>12000</v>
      </c>
      <c r="I54" s="133">
        <f t="shared" si="66"/>
        <v>12000</v>
      </c>
      <c r="J54" s="133">
        <f t="shared" si="66"/>
        <v>12000</v>
      </c>
      <c r="K54" s="133">
        <f t="shared" si="66"/>
        <v>12000</v>
      </c>
      <c r="L54" s="133">
        <f t="shared" si="66"/>
        <v>12000</v>
      </c>
      <c r="M54" s="133">
        <f t="shared" si="66"/>
        <v>12000</v>
      </c>
      <c r="N54" s="133">
        <f t="shared" si="66"/>
        <v>12000</v>
      </c>
      <c r="O54" s="133">
        <f t="shared" si="64"/>
        <v>144000</v>
      </c>
    </row>
    <row r="55" spans="2:30" ht="21.95" customHeight="1" x14ac:dyDescent="0.25">
      <c r="B55" s="36" t="s">
        <v>44</v>
      </c>
      <c r="C55" s="133">
        <f>C20</f>
        <v>0</v>
      </c>
      <c r="D55" s="133">
        <f t="shared" ref="D55:N55" si="67">D20</f>
        <v>0</v>
      </c>
      <c r="E55" s="133">
        <f t="shared" si="67"/>
        <v>0</v>
      </c>
      <c r="F55" s="133">
        <f t="shared" si="67"/>
        <v>0</v>
      </c>
      <c r="G55" s="133">
        <f t="shared" si="67"/>
        <v>0</v>
      </c>
      <c r="H55" s="133">
        <f t="shared" si="67"/>
        <v>0</v>
      </c>
      <c r="I55" s="133">
        <f t="shared" si="67"/>
        <v>0</v>
      </c>
      <c r="J55" s="133">
        <f t="shared" si="67"/>
        <v>0</v>
      </c>
      <c r="K55" s="133">
        <f t="shared" si="67"/>
        <v>0</v>
      </c>
      <c r="L55" s="133">
        <f t="shared" si="67"/>
        <v>0</v>
      </c>
      <c r="M55" s="133">
        <f t="shared" si="67"/>
        <v>0</v>
      </c>
      <c r="N55" s="133">
        <f t="shared" si="67"/>
        <v>0</v>
      </c>
      <c r="O55" s="133">
        <f t="shared" si="64"/>
        <v>0</v>
      </c>
    </row>
    <row r="56" spans="2:30" ht="21.95" customHeight="1" x14ac:dyDescent="0.25">
      <c r="B56" s="36" t="s">
        <v>45</v>
      </c>
      <c r="C56" s="133">
        <f>C23</f>
        <v>0</v>
      </c>
      <c r="D56" s="133">
        <f t="shared" ref="D56:N58" si="68">D23</f>
        <v>0</v>
      </c>
      <c r="E56" s="133">
        <f t="shared" si="68"/>
        <v>0</v>
      </c>
      <c r="F56" s="133">
        <f t="shared" si="68"/>
        <v>0</v>
      </c>
      <c r="G56" s="133">
        <f t="shared" si="68"/>
        <v>0</v>
      </c>
      <c r="H56" s="133">
        <f t="shared" si="68"/>
        <v>0</v>
      </c>
      <c r="I56" s="133">
        <f t="shared" si="68"/>
        <v>0</v>
      </c>
      <c r="J56" s="133">
        <f t="shared" si="68"/>
        <v>0</v>
      </c>
      <c r="K56" s="133">
        <f t="shared" si="68"/>
        <v>0</v>
      </c>
      <c r="L56" s="133">
        <f t="shared" si="68"/>
        <v>0</v>
      </c>
      <c r="M56" s="133">
        <f t="shared" si="68"/>
        <v>0</v>
      </c>
      <c r="N56" s="133">
        <f t="shared" si="68"/>
        <v>0</v>
      </c>
      <c r="O56" s="133">
        <f t="shared" si="64"/>
        <v>0</v>
      </c>
    </row>
    <row r="57" spans="2:30" ht="21.95" customHeight="1" x14ac:dyDescent="0.25">
      <c r="B57" s="36" t="s">
        <v>192</v>
      </c>
      <c r="C57" s="133">
        <f>C24</f>
        <v>0</v>
      </c>
      <c r="D57" s="133">
        <f t="shared" si="68"/>
        <v>0</v>
      </c>
      <c r="E57" s="133">
        <f t="shared" si="68"/>
        <v>0</v>
      </c>
      <c r="F57" s="133">
        <f t="shared" si="68"/>
        <v>0</v>
      </c>
      <c r="G57" s="133">
        <f t="shared" si="68"/>
        <v>0</v>
      </c>
      <c r="H57" s="133">
        <f t="shared" si="68"/>
        <v>0</v>
      </c>
      <c r="I57" s="133">
        <f t="shared" si="68"/>
        <v>0</v>
      </c>
      <c r="J57" s="133">
        <f t="shared" si="68"/>
        <v>0</v>
      </c>
      <c r="K57" s="133">
        <f t="shared" si="68"/>
        <v>0</v>
      </c>
      <c r="L57" s="133">
        <f t="shared" si="68"/>
        <v>0</v>
      </c>
      <c r="M57" s="133">
        <f t="shared" si="68"/>
        <v>0</v>
      </c>
      <c r="N57" s="133">
        <f t="shared" si="68"/>
        <v>0</v>
      </c>
      <c r="O57" s="133">
        <f t="shared" si="64"/>
        <v>0</v>
      </c>
    </row>
    <row r="58" spans="2:30" ht="21.95" customHeight="1" x14ac:dyDescent="0.25">
      <c r="B58" s="36" t="s">
        <v>193</v>
      </c>
      <c r="C58" s="133">
        <f>C25</f>
        <v>0</v>
      </c>
      <c r="D58" s="133">
        <f t="shared" si="68"/>
        <v>0</v>
      </c>
      <c r="E58" s="133">
        <f t="shared" si="68"/>
        <v>0</v>
      </c>
      <c r="F58" s="133">
        <f t="shared" si="68"/>
        <v>0</v>
      </c>
      <c r="G58" s="133">
        <f t="shared" si="68"/>
        <v>0</v>
      </c>
      <c r="H58" s="133">
        <f t="shared" si="68"/>
        <v>0</v>
      </c>
      <c r="I58" s="133">
        <f t="shared" si="68"/>
        <v>0</v>
      </c>
      <c r="J58" s="133">
        <f t="shared" si="68"/>
        <v>0</v>
      </c>
      <c r="K58" s="133">
        <f t="shared" si="68"/>
        <v>0</v>
      </c>
      <c r="L58" s="133">
        <f t="shared" si="68"/>
        <v>0</v>
      </c>
      <c r="M58" s="133">
        <f t="shared" si="68"/>
        <v>0</v>
      </c>
      <c r="N58" s="133">
        <f t="shared" si="68"/>
        <v>0</v>
      </c>
      <c r="O58" s="133">
        <f t="shared" si="64"/>
        <v>0</v>
      </c>
    </row>
    <row r="59" spans="2:30" ht="21.95" customHeight="1" x14ac:dyDescent="0.25">
      <c r="B59" s="134" t="s">
        <v>83</v>
      </c>
      <c r="C59" s="135">
        <f>SUM(C52:C58)</f>
        <v>15650</v>
      </c>
      <c r="D59" s="135">
        <f t="shared" ref="D59:N59" si="69">SUM(D52:D58)</f>
        <v>15650</v>
      </c>
      <c r="E59" s="135">
        <f t="shared" si="69"/>
        <v>15650</v>
      </c>
      <c r="F59" s="135">
        <f t="shared" si="69"/>
        <v>15650</v>
      </c>
      <c r="G59" s="135">
        <f t="shared" si="69"/>
        <v>15650</v>
      </c>
      <c r="H59" s="135">
        <f t="shared" si="69"/>
        <v>15650</v>
      </c>
      <c r="I59" s="135">
        <f t="shared" si="69"/>
        <v>15650</v>
      </c>
      <c r="J59" s="135">
        <f t="shared" si="69"/>
        <v>15650</v>
      </c>
      <c r="K59" s="135">
        <f t="shared" si="69"/>
        <v>15650</v>
      </c>
      <c r="L59" s="135">
        <f t="shared" si="69"/>
        <v>15650</v>
      </c>
      <c r="M59" s="135">
        <f t="shared" si="69"/>
        <v>15650</v>
      </c>
      <c r="N59" s="135">
        <f t="shared" si="69"/>
        <v>15650</v>
      </c>
      <c r="O59" s="135">
        <f>SUM(C59:N59)</f>
        <v>187800</v>
      </c>
    </row>
    <row r="60" spans="2:30" ht="21.95" customHeight="1" x14ac:dyDescent="0.25">
      <c r="B60" s="134" t="s">
        <v>83</v>
      </c>
      <c r="C60" s="135">
        <f>C52+C53+C54+C55+C56</f>
        <v>15650</v>
      </c>
      <c r="D60" s="135">
        <f t="shared" ref="D60:N60" si="70">D52+D53+D54+D55+D56</f>
        <v>15650</v>
      </c>
      <c r="E60" s="135">
        <f t="shared" si="70"/>
        <v>15650</v>
      </c>
      <c r="F60" s="135">
        <f t="shared" si="70"/>
        <v>15650</v>
      </c>
      <c r="G60" s="135">
        <f t="shared" si="70"/>
        <v>15650</v>
      </c>
      <c r="H60" s="135">
        <f t="shared" si="70"/>
        <v>15650</v>
      </c>
      <c r="I60" s="135">
        <f t="shared" si="70"/>
        <v>15650</v>
      </c>
      <c r="J60" s="135">
        <f t="shared" si="70"/>
        <v>15650</v>
      </c>
      <c r="K60" s="135">
        <f t="shared" si="70"/>
        <v>15650</v>
      </c>
      <c r="L60" s="135">
        <f t="shared" si="70"/>
        <v>15650</v>
      </c>
      <c r="M60" s="135">
        <f t="shared" si="70"/>
        <v>15650</v>
      </c>
      <c r="N60" s="135">
        <f t="shared" si="70"/>
        <v>15650</v>
      </c>
      <c r="O60" s="135">
        <f>SUM(C60:N60)</f>
        <v>187800</v>
      </c>
    </row>
    <row r="61" spans="2:30" ht="21.95" customHeight="1" thickBot="1" x14ac:dyDescent="0.3"/>
    <row r="62" spans="2:30" ht="21.95" customHeight="1" x14ac:dyDescent="0.25">
      <c r="B62" s="16" t="s">
        <v>29</v>
      </c>
      <c r="C62" s="17" t="s">
        <v>65</v>
      </c>
      <c r="D62" s="17" t="s">
        <v>66</v>
      </c>
      <c r="E62" s="17" t="s">
        <v>67</v>
      </c>
      <c r="F62" s="17" t="s">
        <v>68</v>
      </c>
      <c r="G62" s="17" t="s">
        <v>69</v>
      </c>
      <c r="H62" s="17" t="s">
        <v>70</v>
      </c>
      <c r="I62" s="17" t="s">
        <v>71</v>
      </c>
      <c r="J62" s="17" t="s">
        <v>72</v>
      </c>
      <c r="K62" s="17" t="s">
        <v>73</v>
      </c>
      <c r="L62" s="17" t="s">
        <v>74</v>
      </c>
      <c r="M62" s="17" t="s">
        <v>75</v>
      </c>
      <c r="N62" s="17" t="s">
        <v>76</v>
      </c>
      <c r="O62" s="17" t="s">
        <v>83</v>
      </c>
    </row>
    <row r="63" spans="2:30" ht="21.95" customHeight="1" x14ac:dyDescent="0.25">
      <c r="B63" s="30" t="s">
        <v>48</v>
      </c>
      <c r="C63" s="35">
        <f>C5</f>
        <v>0</v>
      </c>
      <c r="D63" s="35">
        <f t="shared" ref="D63:N63" si="71">D5</f>
        <v>0</v>
      </c>
      <c r="E63" s="35">
        <f t="shared" si="71"/>
        <v>0</v>
      </c>
      <c r="F63" s="35">
        <f t="shared" si="71"/>
        <v>0</v>
      </c>
      <c r="G63" s="35">
        <f t="shared" si="71"/>
        <v>0</v>
      </c>
      <c r="H63" s="35">
        <f t="shared" si="71"/>
        <v>0</v>
      </c>
      <c r="I63" s="35">
        <f t="shared" si="71"/>
        <v>0</v>
      </c>
      <c r="J63" s="35">
        <f t="shared" si="71"/>
        <v>0</v>
      </c>
      <c r="K63" s="35">
        <f t="shared" si="71"/>
        <v>0</v>
      </c>
      <c r="L63" s="35">
        <f t="shared" si="71"/>
        <v>0</v>
      </c>
      <c r="M63" s="35">
        <f t="shared" si="71"/>
        <v>0</v>
      </c>
      <c r="N63" s="35">
        <f t="shared" si="71"/>
        <v>0</v>
      </c>
      <c r="O63" s="35">
        <f>SUM(C63:N63)</f>
        <v>0</v>
      </c>
    </row>
    <row r="64" spans="2:30" ht="21.95" customHeight="1" x14ac:dyDescent="0.25">
      <c r="B64" s="32" t="s">
        <v>50</v>
      </c>
      <c r="C64" s="35">
        <f>C6</f>
        <v>100000</v>
      </c>
      <c r="D64" s="35">
        <f t="shared" ref="D64:N64" si="72">D6</f>
        <v>100000</v>
      </c>
      <c r="E64" s="35">
        <f t="shared" si="72"/>
        <v>100000</v>
      </c>
      <c r="F64" s="35">
        <f t="shared" si="72"/>
        <v>100000</v>
      </c>
      <c r="G64" s="35">
        <f t="shared" si="72"/>
        <v>100000</v>
      </c>
      <c r="H64" s="35">
        <f t="shared" si="72"/>
        <v>100000</v>
      </c>
      <c r="I64" s="35">
        <f t="shared" si="72"/>
        <v>100000</v>
      </c>
      <c r="J64" s="35">
        <f t="shared" si="72"/>
        <v>100000</v>
      </c>
      <c r="K64" s="35">
        <f t="shared" si="72"/>
        <v>100000</v>
      </c>
      <c r="L64" s="35">
        <f t="shared" si="72"/>
        <v>100000</v>
      </c>
      <c r="M64" s="35">
        <f t="shared" si="72"/>
        <v>100000</v>
      </c>
      <c r="N64" s="35">
        <f t="shared" si="72"/>
        <v>100000</v>
      </c>
      <c r="O64" s="35">
        <f t="shared" ref="O64:O65" si="73">SUM(C64:N64)</f>
        <v>1200000</v>
      </c>
    </row>
    <row r="65" spans="2:15" ht="21.95" customHeight="1" x14ac:dyDescent="0.25">
      <c r="B65" s="32" t="s">
        <v>51</v>
      </c>
      <c r="C65" s="35">
        <f>C7</f>
        <v>0</v>
      </c>
      <c r="D65" s="35">
        <f t="shared" ref="D65:N65" si="74">D7</f>
        <v>0</v>
      </c>
      <c r="E65" s="35">
        <f t="shared" si="74"/>
        <v>0</v>
      </c>
      <c r="F65" s="35">
        <f t="shared" si="74"/>
        <v>0</v>
      </c>
      <c r="G65" s="35">
        <f t="shared" si="74"/>
        <v>0</v>
      </c>
      <c r="H65" s="35">
        <f t="shared" si="74"/>
        <v>0</v>
      </c>
      <c r="I65" s="35">
        <f t="shared" si="74"/>
        <v>0</v>
      </c>
      <c r="J65" s="35">
        <f t="shared" si="74"/>
        <v>0</v>
      </c>
      <c r="K65" s="35">
        <f t="shared" si="74"/>
        <v>0</v>
      </c>
      <c r="L65" s="35">
        <f t="shared" si="74"/>
        <v>0</v>
      </c>
      <c r="M65" s="35">
        <f t="shared" si="74"/>
        <v>0</v>
      </c>
      <c r="N65" s="35">
        <f t="shared" si="74"/>
        <v>0</v>
      </c>
      <c r="O65" s="35">
        <f t="shared" si="73"/>
        <v>0</v>
      </c>
    </row>
    <row r="66" spans="2:15" ht="21.95" customHeight="1" thickBot="1" x14ac:dyDescent="0.3">
      <c r="O66" s="206">
        <f>SUM(O63:O65)</f>
        <v>1200000</v>
      </c>
    </row>
    <row r="67" spans="2:15" ht="21.95" customHeight="1" x14ac:dyDescent="0.25">
      <c r="B67" s="16" t="s">
        <v>29</v>
      </c>
      <c r="C67" s="657" t="s">
        <v>214</v>
      </c>
      <c r="D67" s="658"/>
      <c r="E67" s="659"/>
      <c r="F67" s="657" t="s">
        <v>215</v>
      </c>
      <c r="G67" s="658"/>
      <c r="H67" s="659"/>
      <c r="I67" s="657" t="s">
        <v>216</v>
      </c>
      <c r="J67" s="658"/>
      <c r="K67" s="659"/>
      <c r="L67" s="657" t="s">
        <v>217</v>
      </c>
      <c r="M67" s="658"/>
      <c r="N67" s="659"/>
      <c r="O67" s="17" t="s">
        <v>83</v>
      </c>
    </row>
    <row r="68" spans="2:15" ht="21.95" customHeight="1" x14ac:dyDescent="0.25">
      <c r="B68" s="30" t="s">
        <v>48</v>
      </c>
      <c r="C68" s="35"/>
      <c r="D68" s="35"/>
      <c r="E68" s="35">
        <f>SUM(C63:E63)</f>
        <v>0</v>
      </c>
      <c r="F68" s="35"/>
      <c r="G68" s="35"/>
      <c r="H68" s="35">
        <f>SUM(F63:H63)</f>
        <v>0</v>
      </c>
      <c r="I68" s="35"/>
      <c r="J68" s="35"/>
      <c r="K68" s="35">
        <f>SUM(I63:K63)</f>
        <v>0</v>
      </c>
      <c r="L68" s="35"/>
      <c r="M68" s="35"/>
      <c r="N68" s="35">
        <f>SUM(L63:N63)</f>
        <v>0</v>
      </c>
      <c r="O68" s="35">
        <f>SUM(C68:N68)</f>
        <v>0</v>
      </c>
    </row>
    <row r="69" spans="2:15" ht="21.95" customHeight="1" x14ac:dyDescent="0.25">
      <c r="B69" s="32" t="s">
        <v>50</v>
      </c>
      <c r="C69" s="35"/>
      <c r="D69" s="35"/>
      <c r="E69" s="35">
        <f>SUM(C64:E64)</f>
        <v>300000</v>
      </c>
      <c r="F69" s="35"/>
      <c r="G69" s="35"/>
      <c r="H69" s="35">
        <f t="shared" ref="H69:H70" si="75">SUM(F64:H64)</f>
        <v>300000</v>
      </c>
      <c r="I69" s="35"/>
      <c r="J69" s="35"/>
      <c r="K69" s="35">
        <f>SUM(I64:K64)</f>
        <v>300000</v>
      </c>
      <c r="L69" s="35"/>
      <c r="M69" s="35"/>
      <c r="N69" s="35">
        <f t="shared" ref="N69:N70" si="76">SUM(L64:N64)</f>
        <v>300000</v>
      </c>
      <c r="O69" s="35">
        <f t="shared" ref="O69:O70" si="77">SUM(C69:N69)</f>
        <v>1200000</v>
      </c>
    </row>
    <row r="70" spans="2:15" ht="21.95" customHeight="1" x14ac:dyDescent="0.25">
      <c r="B70" s="32" t="s">
        <v>51</v>
      </c>
      <c r="C70" s="35"/>
      <c r="D70" s="35"/>
      <c r="E70" s="35">
        <f>SUM(C65:E65)</f>
        <v>0</v>
      </c>
      <c r="F70" s="35"/>
      <c r="G70" s="35"/>
      <c r="H70" s="35">
        <f t="shared" si="75"/>
        <v>0</v>
      </c>
      <c r="I70" s="35"/>
      <c r="J70" s="35"/>
      <c r="K70" s="35">
        <f t="shared" ref="K70" si="78">SUM(I65:K65)</f>
        <v>0</v>
      </c>
      <c r="L70" s="35"/>
      <c r="M70" s="35"/>
      <c r="N70" s="35">
        <f t="shared" si="76"/>
        <v>0</v>
      </c>
      <c r="O70" s="35">
        <f t="shared" si="77"/>
        <v>0</v>
      </c>
    </row>
    <row r="71" spans="2:15" ht="21.95" customHeight="1" x14ac:dyDescent="0.25">
      <c r="E71" s="207">
        <f>SUM(E68:E70)</f>
        <v>300000</v>
      </c>
      <c r="H71" s="207">
        <f>SUM(H68:H70)</f>
        <v>300000</v>
      </c>
      <c r="K71" s="207">
        <f>SUM(K68:K70)</f>
        <v>300000</v>
      </c>
      <c r="N71" s="207">
        <f>SUM(N68:N70)</f>
        <v>300000</v>
      </c>
    </row>
    <row r="72" spans="2:15" ht="21.95" customHeight="1" x14ac:dyDescent="0.25">
      <c r="B72" s="136" t="s">
        <v>205</v>
      </c>
      <c r="C72" s="656" t="s">
        <v>214</v>
      </c>
      <c r="D72" s="656"/>
      <c r="E72" s="656"/>
      <c r="F72" s="656" t="s">
        <v>215</v>
      </c>
      <c r="G72" s="656"/>
      <c r="H72" s="656"/>
      <c r="I72" s="656" t="s">
        <v>216</v>
      </c>
      <c r="J72" s="656"/>
      <c r="K72" s="656"/>
      <c r="L72" s="656" t="s">
        <v>217</v>
      </c>
      <c r="M72" s="656"/>
      <c r="N72" s="656"/>
      <c r="O72" s="137" t="s">
        <v>83</v>
      </c>
    </row>
    <row r="73" spans="2:15" ht="21.95" customHeight="1" x14ac:dyDescent="0.25">
      <c r="B73" s="12" t="s">
        <v>206</v>
      </c>
      <c r="C73" s="138"/>
      <c r="D73" s="138"/>
      <c r="E73" s="138">
        <f>E68*'Presumido T'!$I$7</f>
        <v>0</v>
      </c>
      <c r="F73" s="138"/>
      <c r="G73" s="138"/>
      <c r="H73" s="138">
        <f>H68*'Presumido T'!$I$7</f>
        <v>0</v>
      </c>
      <c r="I73" s="138"/>
      <c r="J73" s="138"/>
      <c r="K73" s="138">
        <f>K68*'Presumido T'!$I$7</f>
        <v>0</v>
      </c>
      <c r="L73" s="138"/>
      <c r="M73" s="138"/>
      <c r="N73" s="138">
        <f>N68*'Presumido T'!$I$7</f>
        <v>0</v>
      </c>
      <c r="O73" s="138">
        <f>SUM(C73:N73)</f>
        <v>0</v>
      </c>
    </row>
    <row r="74" spans="2:15" ht="21.95" customHeight="1" x14ac:dyDescent="0.25">
      <c r="B74" s="139" t="s">
        <v>207</v>
      </c>
      <c r="C74" s="140"/>
      <c r="D74" s="140"/>
      <c r="E74" s="140">
        <f>IFERROR(E73*'Presumido T'!$J$7,0)</f>
        <v>0</v>
      </c>
      <c r="F74" s="140"/>
      <c r="G74" s="140"/>
      <c r="H74" s="140">
        <f>IFERROR(H73*'Presumido T'!$J$7,0)</f>
        <v>0</v>
      </c>
      <c r="I74" s="140"/>
      <c r="J74" s="140"/>
      <c r="K74" s="140">
        <f>IFERROR(K73*'Presumido T'!$J$7,0)</f>
        <v>0</v>
      </c>
      <c r="L74" s="140"/>
      <c r="M74" s="140"/>
      <c r="N74" s="140">
        <f>IFERROR(N73*'Presumido T'!$J$7,0)</f>
        <v>0</v>
      </c>
      <c r="O74" s="140">
        <f t="shared" ref="O74:O78" si="79">SUM(C74:N74)</f>
        <v>0</v>
      </c>
    </row>
    <row r="75" spans="2:15" ht="21.95" customHeight="1" x14ac:dyDescent="0.25">
      <c r="B75" s="12" t="s">
        <v>208</v>
      </c>
      <c r="C75" s="138"/>
      <c r="D75" s="138"/>
      <c r="E75" s="138">
        <f>E68*'Presumido T'!$I$8</f>
        <v>0</v>
      </c>
      <c r="F75" s="138"/>
      <c r="G75" s="138"/>
      <c r="H75" s="138">
        <f>H68*'Presumido T'!$I$8</f>
        <v>0</v>
      </c>
      <c r="I75" s="138"/>
      <c r="J75" s="138"/>
      <c r="K75" s="138">
        <f>K68*'Presumido T'!$I$8</f>
        <v>0</v>
      </c>
      <c r="L75" s="138"/>
      <c r="M75" s="138"/>
      <c r="N75" s="138">
        <f>N68*'Presumido T'!$I$8</f>
        <v>0</v>
      </c>
      <c r="O75" s="138">
        <f>SUM(C75:N75)</f>
        <v>0</v>
      </c>
    </row>
    <row r="76" spans="2:15" ht="21.95" customHeight="1" x14ac:dyDescent="0.25">
      <c r="B76" s="12" t="s">
        <v>209</v>
      </c>
      <c r="C76" s="138"/>
      <c r="D76" s="138"/>
      <c r="E76" s="138">
        <f>E75*'Presumido T'!$J$8</f>
        <v>0</v>
      </c>
      <c r="F76" s="138"/>
      <c r="G76" s="138"/>
      <c r="H76" s="138">
        <f>H75*'Presumido T'!$J$8</f>
        <v>0</v>
      </c>
      <c r="I76" s="138"/>
      <c r="J76" s="138"/>
      <c r="K76" s="138">
        <f>K75*'Presumido T'!$J$8</f>
        <v>0</v>
      </c>
      <c r="L76" s="138"/>
      <c r="M76" s="138"/>
      <c r="N76" s="138">
        <f>N75*'Presumido T'!$J$8</f>
        <v>0</v>
      </c>
      <c r="O76" s="138">
        <f>SUM(C76:N76)</f>
        <v>0</v>
      </c>
    </row>
    <row r="77" spans="2:15" ht="21.95" customHeight="1" x14ac:dyDescent="0.25">
      <c r="B77" s="141" t="s">
        <v>210</v>
      </c>
      <c r="C77" s="142"/>
      <c r="D77" s="142"/>
      <c r="E77" s="142">
        <f>IF(E75&lt;='Presumido T'!$G$9,0,('Banco 04 (2)'!E75-'Presumido T'!$G$9)*'Presumido T'!$J$9)</f>
        <v>0</v>
      </c>
      <c r="F77" s="142"/>
      <c r="G77" s="142"/>
      <c r="H77" s="142">
        <f>IF(H75&lt;='Presumido T'!$G$9,0,('Banco 04 (2)'!H75-'Presumido T'!$G$9)*'Presumido T'!$J$9)</f>
        <v>0</v>
      </c>
      <c r="I77" s="142"/>
      <c r="J77" s="142"/>
      <c r="K77" s="142">
        <f>IF(K75&lt;='Presumido T'!$G$9,0,('Banco 04 (2)'!K75-'Presumido T'!$G$9)*'Presumido T'!$J$9)</f>
        <v>0</v>
      </c>
      <c r="L77" s="142"/>
      <c r="M77" s="142"/>
      <c r="N77" s="142">
        <f>IF(N75&lt;='Presumido T'!$G$9,0,('Banco 04 (2)'!N75-'Presumido T'!$G$9)*'Presumido T'!$J$9)</f>
        <v>0</v>
      </c>
      <c r="O77" s="142">
        <f t="shared" si="79"/>
        <v>0</v>
      </c>
    </row>
    <row r="78" spans="2:15" ht="21.95" customHeight="1" x14ac:dyDescent="0.25">
      <c r="B78" s="139" t="s">
        <v>211</v>
      </c>
      <c r="C78" s="140"/>
      <c r="D78" s="140"/>
      <c r="E78" s="140">
        <f>SUM(E76:E77)</f>
        <v>0</v>
      </c>
      <c r="F78" s="140"/>
      <c r="G78" s="140"/>
      <c r="H78" s="140">
        <f>SUM(H76:H77)</f>
        <v>0</v>
      </c>
      <c r="I78" s="140"/>
      <c r="J78" s="140"/>
      <c r="K78" s="140">
        <f>SUM(K76:K77)</f>
        <v>0</v>
      </c>
      <c r="L78" s="140"/>
      <c r="M78" s="140"/>
      <c r="N78" s="140">
        <f>SUM(N76:N77)</f>
        <v>0</v>
      </c>
      <c r="O78" s="140">
        <f t="shared" si="79"/>
        <v>0</v>
      </c>
    </row>
    <row r="79" spans="2:15" ht="21.95" customHeight="1" x14ac:dyDescent="0.25">
      <c r="C79" s="138"/>
      <c r="D79" s="138"/>
      <c r="E79" s="138"/>
      <c r="F79" s="138"/>
      <c r="G79" s="138"/>
      <c r="H79" s="138"/>
      <c r="I79" s="138"/>
      <c r="J79" s="138"/>
      <c r="K79" s="138"/>
      <c r="L79" s="138"/>
      <c r="M79" s="138"/>
      <c r="N79" s="138"/>
    </row>
    <row r="80" spans="2:15" ht="21.95" customHeight="1" x14ac:dyDescent="0.25">
      <c r="B80" s="136" t="s">
        <v>212</v>
      </c>
      <c r="C80" s="656" t="s">
        <v>214</v>
      </c>
      <c r="D80" s="656"/>
      <c r="E80" s="656"/>
      <c r="F80" s="656" t="s">
        <v>215</v>
      </c>
      <c r="G80" s="656"/>
      <c r="H80" s="656"/>
      <c r="I80" s="656" t="s">
        <v>216</v>
      </c>
      <c r="J80" s="656"/>
      <c r="K80" s="656"/>
      <c r="L80" s="656" t="s">
        <v>217</v>
      </c>
      <c r="M80" s="656"/>
      <c r="N80" s="656"/>
      <c r="O80" s="137" t="s">
        <v>83</v>
      </c>
    </row>
    <row r="81" spans="2:15" ht="21.95" customHeight="1" x14ac:dyDescent="0.25">
      <c r="B81" s="12" t="s">
        <v>206</v>
      </c>
      <c r="C81" s="138"/>
      <c r="D81" s="138"/>
      <c r="E81" s="138">
        <f>E69*'Presumido T'!$I$10</f>
        <v>36000</v>
      </c>
      <c r="F81" s="138"/>
      <c r="G81" s="138"/>
      <c r="H81" s="138">
        <f>H69*'Presumido T'!$I$10</f>
        <v>36000</v>
      </c>
      <c r="I81" s="138"/>
      <c r="J81" s="138"/>
      <c r="K81" s="138">
        <f>K69*'Presumido T'!$I$10</f>
        <v>36000</v>
      </c>
      <c r="L81" s="138"/>
      <c r="M81" s="138"/>
      <c r="N81" s="138">
        <f>N69*'Presumido T'!$I$10</f>
        <v>36000</v>
      </c>
      <c r="O81" s="138">
        <f>SUM(C81:N81)</f>
        <v>144000</v>
      </c>
    </row>
    <row r="82" spans="2:15" ht="21.95" customHeight="1" x14ac:dyDescent="0.25">
      <c r="B82" s="139" t="s">
        <v>207</v>
      </c>
      <c r="C82" s="140"/>
      <c r="D82" s="140"/>
      <c r="E82" s="140">
        <f>E81*'Presumido T'!$J$10</f>
        <v>3240</v>
      </c>
      <c r="F82" s="140"/>
      <c r="G82" s="140"/>
      <c r="H82" s="140">
        <f>H81*'Presumido T'!$J$10</f>
        <v>3240</v>
      </c>
      <c r="I82" s="140"/>
      <c r="J82" s="140"/>
      <c r="K82" s="140">
        <f>K81*'Presumido T'!$J$10</f>
        <v>3240</v>
      </c>
      <c r="L82" s="140"/>
      <c r="M82" s="140"/>
      <c r="N82" s="140">
        <f>N81*'Presumido T'!$J$10</f>
        <v>3240</v>
      </c>
      <c r="O82" s="140">
        <f t="shared" ref="O82:O86" si="80">SUM(C82:N82)</f>
        <v>12960</v>
      </c>
    </row>
    <row r="83" spans="2:15" ht="21.95" customHeight="1" x14ac:dyDescent="0.25">
      <c r="B83" s="12" t="s">
        <v>208</v>
      </c>
      <c r="C83" s="138"/>
      <c r="D83" s="138"/>
      <c r="E83" s="138">
        <f>E69*'Presumido T'!$I$11</f>
        <v>36000</v>
      </c>
      <c r="F83" s="138"/>
      <c r="G83" s="138"/>
      <c r="H83" s="138">
        <f>H69*'Presumido T'!$I$11</f>
        <v>36000</v>
      </c>
      <c r="I83" s="138"/>
      <c r="J83" s="138"/>
      <c r="K83" s="138">
        <f>K69*'Presumido T'!$I$11</f>
        <v>36000</v>
      </c>
      <c r="L83" s="138"/>
      <c r="M83" s="138"/>
      <c r="N83" s="138">
        <f>N69*'Presumido T'!$I$11</f>
        <v>36000</v>
      </c>
      <c r="O83" s="138">
        <f>SUM(C83:N83)</f>
        <v>144000</v>
      </c>
    </row>
    <row r="84" spans="2:15" ht="21.95" customHeight="1" x14ac:dyDescent="0.25">
      <c r="B84" s="12" t="s">
        <v>209</v>
      </c>
      <c r="C84" s="138"/>
      <c r="D84" s="138"/>
      <c r="E84" s="138">
        <f>E83*'Presumido T'!$J$11</f>
        <v>5400</v>
      </c>
      <c r="F84" s="138"/>
      <c r="G84" s="138"/>
      <c r="H84" s="138">
        <f>H83*'Presumido T'!$J$11</f>
        <v>5400</v>
      </c>
      <c r="I84" s="138"/>
      <c r="J84" s="138"/>
      <c r="K84" s="138">
        <f>K83*'Presumido T'!$J$11</f>
        <v>5400</v>
      </c>
      <c r="L84" s="138"/>
      <c r="M84" s="138"/>
      <c r="N84" s="138">
        <f>N83*'Presumido T'!$J$11</f>
        <v>5400</v>
      </c>
      <c r="O84" s="138">
        <f t="shared" si="80"/>
        <v>21600</v>
      </c>
    </row>
    <row r="85" spans="2:15" ht="21.95" customHeight="1" x14ac:dyDescent="0.25">
      <c r="B85" s="141" t="s">
        <v>210</v>
      </c>
      <c r="C85" s="142"/>
      <c r="D85" s="142"/>
      <c r="E85" s="142">
        <f>IF(E83&lt;='Presumido T'!$G$12,0,('Banco 04 (2)'!E83-'Presumido T'!$G$12)*'Presumido T'!$J$12)</f>
        <v>0</v>
      </c>
      <c r="F85" s="142"/>
      <c r="G85" s="142"/>
      <c r="H85" s="142">
        <f>IF(H83&lt;='Presumido T'!$G$12,0,('Banco 04 (2)'!H83-'Presumido T'!$G$12)*'Presumido T'!$J$12)</f>
        <v>0</v>
      </c>
      <c r="I85" s="142"/>
      <c r="J85" s="142"/>
      <c r="K85" s="142">
        <f>IF(K83&lt;='Presumido T'!$G$12,0,('Banco 04 (2)'!K83-'Presumido T'!$G$12)*'Presumido T'!$J$12)</f>
        <v>0</v>
      </c>
      <c r="L85" s="142"/>
      <c r="M85" s="142"/>
      <c r="N85" s="142">
        <f>IF(N83&lt;='Presumido T'!$G$12,0,('Banco 04 (2)'!N83-'Presumido T'!$G$12)*'Presumido T'!$J$12)</f>
        <v>0</v>
      </c>
      <c r="O85" s="142">
        <f t="shared" si="80"/>
        <v>0</v>
      </c>
    </row>
    <row r="86" spans="2:15" ht="21.95" customHeight="1" x14ac:dyDescent="0.25">
      <c r="B86" s="139" t="s">
        <v>211</v>
      </c>
      <c r="C86" s="140"/>
      <c r="D86" s="140"/>
      <c r="E86" s="140">
        <f>SUM(E84:E85)</f>
        <v>5400</v>
      </c>
      <c r="F86" s="140"/>
      <c r="G86" s="140"/>
      <c r="H86" s="140">
        <f>SUM(H84:H85)</f>
        <v>5400</v>
      </c>
      <c r="I86" s="140"/>
      <c r="J86" s="140"/>
      <c r="K86" s="140">
        <f>SUM(K84:K85)</f>
        <v>5400</v>
      </c>
      <c r="L86" s="140"/>
      <c r="M86" s="140"/>
      <c r="N86" s="140">
        <f>SUM(N84:N85)</f>
        <v>5400</v>
      </c>
      <c r="O86" s="140">
        <f t="shared" si="80"/>
        <v>21600</v>
      </c>
    </row>
    <row r="87" spans="2:15" ht="21.95" customHeight="1" x14ac:dyDescent="0.25">
      <c r="C87" s="138"/>
      <c r="D87" s="138"/>
      <c r="E87" s="138"/>
      <c r="F87" s="138"/>
      <c r="G87" s="138"/>
      <c r="H87" s="138"/>
      <c r="I87" s="138"/>
      <c r="J87" s="138"/>
      <c r="K87" s="138"/>
      <c r="L87" s="138"/>
      <c r="M87" s="138"/>
      <c r="N87" s="138"/>
    </row>
    <row r="88" spans="2:15" ht="21.95" customHeight="1" x14ac:dyDescent="0.25">
      <c r="B88" s="136" t="s">
        <v>213</v>
      </c>
      <c r="C88" s="656" t="s">
        <v>214</v>
      </c>
      <c r="D88" s="656"/>
      <c r="E88" s="656"/>
      <c r="F88" s="656" t="s">
        <v>215</v>
      </c>
      <c r="G88" s="656"/>
      <c r="H88" s="656"/>
      <c r="I88" s="656" t="s">
        <v>216</v>
      </c>
      <c r="J88" s="656"/>
      <c r="K88" s="656"/>
      <c r="L88" s="656" t="s">
        <v>217</v>
      </c>
      <c r="M88" s="656"/>
      <c r="N88" s="656"/>
      <c r="O88" s="137" t="s">
        <v>83</v>
      </c>
    </row>
    <row r="89" spans="2:15" ht="21.95" customHeight="1" x14ac:dyDescent="0.25">
      <c r="B89" s="12" t="s">
        <v>206</v>
      </c>
      <c r="C89" s="138"/>
      <c r="D89" s="138"/>
      <c r="E89" s="138">
        <f>E70*'Presumido T'!$I$13</f>
        <v>0</v>
      </c>
      <c r="F89" s="138"/>
      <c r="G89" s="138"/>
      <c r="H89" s="138">
        <f>H70*'Presumido T'!$I$13</f>
        <v>0</v>
      </c>
      <c r="I89" s="138"/>
      <c r="J89" s="138"/>
      <c r="K89" s="138">
        <f>K70*'Presumido T'!$I$13</f>
        <v>0</v>
      </c>
      <c r="L89" s="138"/>
      <c r="M89" s="138"/>
      <c r="N89" s="138">
        <f>N70*'Presumido T'!$I$13</f>
        <v>0</v>
      </c>
      <c r="O89" s="138">
        <f>SUM(C89:N89)</f>
        <v>0</v>
      </c>
    </row>
    <row r="90" spans="2:15" ht="21.95" customHeight="1" x14ac:dyDescent="0.25">
      <c r="B90" s="139" t="s">
        <v>207</v>
      </c>
      <c r="C90" s="140"/>
      <c r="D90" s="140"/>
      <c r="E90" s="140">
        <f>E89*'Presumido T'!$J$13</f>
        <v>0</v>
      </c>
      <c r="F90" s="140"/>
      <c r="G90" s="140"/>
      <c r="H90" s="140">
        <f>H89*'Presumido T'!$J$13</f>
        <v>0</v>
      </c>
      <c r="I90" s="140"/>
      <c r="J90" s="140"/>
      <c r="K90" s="140">
        <f>K89*'Presumido T'!$J$13</f>
        <v>0</v>
      </c>
      <c r="L90" s="140"/>
      <c r="M90" s="140"/>
      <c r="N90" s="140">
        <f>N89*'Presumido T'!$J$13</f>
        <v>0</v>
      </c>
      <c r="O90" s="140">
        <f t="shared" ref="O90:O94" si="81">SUM(C90:N90)</f>
        <v>0</v>
      </c>
    </row>
    <row r="91" spans="2:15" ht="21.95" customHeight="1" x14ac:dyDescent="0.25">
      <c r="B91" s="12" t="s">
        <v>208</v>
      </c>
      <c r="C91" s="138"/>
      <c r="D91" s="138"/>
      <c r="E91" s="138">
        <f>E70*'Presumido T'!$I$14</f>
        <v>0</v>
      </c>
      <c r="F91" s="138"/>
      <c r="G91" s="138"/>
      <c r="H91" s="138">
        <f>H70*'Presumido T'!$I$14</f>
        <v>0</v>
      </c>
      <c r="I91" s="138"/>
      <c r="J91" s="138"/>
      <c r="K91" s="138">
        <f>K70*'Presumido T'!$I$14</f>
        <v>0</v>
      </c>
      <c r="L91" s="138"/>
      <c r="M91" s="138"/>
      <c r="N91" s="138">
        <f>N70*'Presumido T'!$I$14</f>
        <v>0</v>
      </c>
      <c r="O91" s="138">
        <f>SUM(C91:N91)</f>
        <v>0</v>
      </c>
    </row>
    <row r="92" spans="2:15" ht="21.95" customHeight="1" x14ac:dyDescent="0.25">
      <c r="B92" s="12" t="s">
        <v>209</v>
      </c>
      <c r="C92" s="138"/>
      <c r="D92" s="138"/>
      <c r="E92" s="138">
        <f>E91*'Presumido T'!$J$14</f>
        <v>0</v>
      </c>
      <c r="F92" s="138"/>
      <c r="G92" s="138"/>
      <c r="H92" s="138">
        <f>H91*'Presumido T'!$J$14</f>
        <v>0</v>
      </c>
      <c r="I92" s="138"/>
      <c r="J92" s="138"/>
      <c r="K92" s="138">
        <f>K91*'Presumido T'!$J$14</f>
        <v>0</v>
      </c>
      <c r="L92" s="138"/>
      <c r="M92" s="138"/>
      <c r="N92" s="138">
        <f>N91*'Presumido T'!$J$14</f>
        <v>0</v>
      </c>
      <c r="O92" s="138">
        <f t="shared" si="81"/>
        <v>0</v>
      </c>
    </row>
    <row r="93" spans="2:15" ht="21.95" customHeight="1" x14ac:dyDescent="0.25">
      <c r="B93" s="141" t="s">
        <v>210</v>
      </c>
      <c r="C93" s="142"/>
      <c r="D93" s="142"/>
      <c r="E93" s="142">
        <f>IF(E91&lt;='Presumido T'!$G$15,0,('Banco 04 (2)'!E91-'Presumido T'!$G$15)*'Presumido T'!$J$15)</f>
        <v>0</v>
      </c>
      <c r="F93" s="142"/>
      <c r="G93" s="142"/>
      <c r="H93" s="142">
        <f>IF(H91&lt;='Presumido T'!$G$15,0,('Banco 04 (2)'!H91-'Presumido T'!$G$15)*'Presumido T'!$J$15)</f>
        <v>0</v>
      </c>
      <c r="I93" s="142"/>
      <c r="J93" s="142"/>
      <c r="K93" s="142">
        <f>IF(K91&lt;='Presumido T'!$G$15,0,('Banco 04 (2)'!K91-'Presumido T'!$G$15)*'Presumido T'!$J$15)</f>
        <v>0</v>
      </c>
      <c r="L93" s="142"/>
      <c r="M93" s="142"/>
      <c r="N93" s="142">
        <f>IF(N91&lt;='Presumido T'!$G$15,0,('Banco 04 (2)'!N91-'Presumido T'!$G$15)*'Presumido T'!$J$15)</f>
        <v>0</v>
      </c>
      <c r="O93" s="142">
        <f t="shared" si="81"/>
        <v>0</v>
      </c>
    </row>
    <row r="94" spans="2:15" ht="21.95" customHeight="1" x14ac:dyDescent="0.25">
      <c r="B94" s="139" t="s">
        <v>211</v>
      </c>
      <c r="C94" s="140"/>
      <c r="D94" s="140"/>
      <c r="E94" s="140">
        <f>SUM(E92:E93)</f>
        <v>0</v>
      </c>
      <c r="F94" s="140"/>
      <c r="G94" s="140"/>
      <c r="H94" s="140">
        <f>SUM(H92:H93)</f>
        <v>0</v>
      </c>
      <c r="I94" s="140"/>
      <c r="J94" s="140"/>
      <c r="K94" s="140">
        <f>SUM(K92:K93)</f>
        <v>0</v>
      </c>
      <c r="L94" s="140"/>
      <c r="M94" s="140"/>
      <c r="N94" s="140">
        <f>SUM(N92:N93)</f>
        <v>0</v>
      </c>
      <c r="O94" s="140">
        <f t="shared" si="81"/>
        <v>0</v>
      </c>
    </row>
    <row r="95" spans="2:15" ht="21.95" customHeight="1" x14ac:dyDescent="0.25">
      <c r="E95" s="208">
        <f>IF(E71=0,0,IF(E71&lt;60000,0,IF(E71&gt;=60000,(E71-60000)*'Presumido T'!$I$8*'Presumido T'!$J$9)))</f>
        <v>2880</v>
      </c>
      <c r="H95" s="208">
        <f>IF(H71=0,0,IF(H71&lt;60000,0,IF(H71&gt;=60000,(H71-60000)*'Presumido T'!$I$8*'Presumido T'!$J$9)))</f>
        <v>2880</v>
      </c>
      <c r="K95" s="208">
        <f>IF(K71=0,0,IF(K71&lt;60000,0,IF(K71&gt;=60000,(K71-60000)*'Presumido T'!$I$8*'Presumido T'!$J$9)))</f>
        <v>2880</v>
      </c>
      <c r="N95" s="208">
        <f>IF(N71=0,0,IF(N71&lt;60000,0,IF(N71&gt;=60000,(N71-60000)*'Presumido T'!$I$8*'Presumido T'!$J$9)))</f>
        <v>2880</v>
      </c>
    </row>
    <row r="96" spans="2:15" ht="21.95" customHeight="1" x14ac:dyDescent="0.25">
      <c r="B96" s="32" t="s">
        <v>184</v>
      </c>
      <c r="C96" s="35"/>
      <c r="D96" s="35"/>
      <c r="E96" s="35">
        <f>E76+E84+E92</f>
        <v>5400</v>
      </c>
      <c r="F96" s="35"/>
      <c r="G96" s="35"/>
      <c r="H96" s="35">
        <f>H76+H84+H92</f>
        <v>5400</v>
      </c>
      <c r="I96" s="35"/>
      <c r="J96" s="35"/>
      <c r="K96" s="35">
        <f>K76+K84+K92</f>
        <v>5400</v>
      </c>
      <c r="L96" s="35"/>
      <c r="M96" s="35"/>
      <c r="N96" s="35">
        <f>N76+N84+N92</f>
        <v>5400</v>
      </c>
      <c r="O96" s="35">
        <f t="shared" ref="O96:O98" si="82">SUM(C96:N96)</f>
        <v>21600</v>
      </c>
    </row>
    <row r="97" spans="2:15" ht="21.95" customHeight="1" x14ac:dyDescent="0.25">
      <c r="B97" s="32" t="s">
        <v>185</v>
      </c>
      <c r="C97" s="35"/>
      <c r="D97" s="35"/>
      <c r="E97" s="35">
        <f>E77+E85+E93</f>
        <v>0</v>
      </c>
      <c r="F97" s="35"/>
      <c r="G97" s="35"/>
      <c r="H97" s="35">
        <f>H77+H85+H93</f>
        <v>0</v>
      </c>
      <c r="I97" s="35"/>
      <c r="J97" s="35"/>
      <c r="K97" s="35">
        <f>K77+K85+K93</f>
        <v>0</v>
      </c>
      <c r="L97" s="35"/>
      <c r="M97" s="35"/>
      <c r="N97" s="35">
        <f>N77+N85+N93</f>
        <v>0</v>
      </c>
      <c r="O97" s="35">
        <f t="shared" si="82"/>
        <v>0</v>
      </c>
    </row>
    <row r="98" spans="2:15" ht="21.95" customHeight="1" x14ac:dyDescent="0.25">
      <c r="B98" s="40" t="s">
        <v>186</v>
      </c>
      <c r="C98" s="121"/>
      <c r="D98" s="121"/>
      <c r="E98" s="121">
        <f>E82+E90+E74</f>
        <v>3240</v>
      </c>
      <c r="F98" s="121"/>
      <c r="G98" s="121"/>
      <c r="H98" s="121">
        <f>H82+H90+H74</f>
        <v>3240</v>
      </c>
      <c r="I98" s="121"/>
      <c r="J98" s="121"/>
      <c r="K98" s="121">
        <f>K82+K90+K74</f>
        <v>3240</v>
      </c>
      <c r="L98" s="121"/>
      <c r="M98" s="121"/>
      <c r="N98" s="121">
        <f>N82+N90+N74</f>
        <v>3240</v>
      </c>
      <c r="O98" s="35">
        <f t="shared" si="82"/>
        <v>12960</v>
      </c>
    </row>
    <row r="100" spans="2:15" ht="21.95" customHeight="1" x14ac:dyDescent="0.25">
      <c r="B100" s="32" t="s">
        <v>184</v>
      </c>
      <c r="C100" s="35">
        <f>IFERROR(E96/3,0)</f>
        <v>1800</v>
      </c>
      <c r="D100" s="35">
        <f>IFERROR(E96/3,0)</f>
        <v>1800</v>
      </c>
      <c r="E100" s="35">
        <f>IFERROR(E96/3,0)</f>
        <v>1800</v>
      </c>
      <c r="F100" s="35">
        <f>IFERROR(H96/3,0)</f>
        <v>1800</v>
      </c>
      <c r="G100" s="35">
        <f>IFERROR(H96/3,0)</f>
        <v>1800</v>
      </c>
      <c r="H100" s="35">
        <f>IFERROR(H96/3,0)</f>
        <v>1800</v>
      </c>
      <c r="I100" s="35">
        <f>IFERROR(K96/3,0)</f>
        <v>1800</v>
      </c>
      <c r="J100" s="35">
        <f>IFERROR(K96/3,0)</f>
        <v>1800</v>
      </c>
      <c r="K100" s="35">
        <f>IFERROR(K96/3,0)</f>
        <v>1800</v>
      </c>
      <c r="L100" s="35">
        <f>IFERROR(N96/3,0)</f>
        <v>1800</v>
      </c>
      <c r="M100" s="35">
        <f>IFERROR(N96/3,0)</f>
        <v>1800</v>
      </c>
      <c r="N100" s="35">
        <f>IFERROR(N96/3,0)</f>
        <v>1800</v>
      </c>
      <c r="O100" s="35">
        <f t="shared" ref="O100:O102" si="83">SUM(C100:N100)</f>
        <v>21600</v>
      </c>
    </row>
    <row r="101" spans="2:15" ht="21.95" customHeight="1" x14ac:dyDescent="0.25">
      <c r="B101" s="32" t="s">
        <v>185</v>
      </c>
      <c r="C101" s="35">
        <f>IFERROR(E97/3,0)</f>
        <v>0</v>
      </c>
      <c r="D101" s="35">
        <f>IFERROR(E97/3,0)</f>
        <v>0</v>
      </c>
      <c r="E101" s="35">
        <f>IFERROR(E97/3,0)</f>
        <v>0</v>
      </c>
      <c r="F101" s="35">
        <f>IFERROR(H97/3,0)</f>
        <v>0</v>
      </c>
      <c r="G101" s="35">
        <f>IFERROR(H97/3,0)</f>
        <v>0</v>
      </c>
      <c r="H101" s="35">
        <f>IFERROR(H97/3,0)</f>
        <v>0</v>
      </c>
      <c r="I101" s="35">
        <f>IFERROR(K97/3,0)</f>
        <v>0</v>
      </c>
      <c r="J101" s="35">
        <f>IFERROR(K97/3,0)</f>
        <v>0</v>
      </c>
      <c r="K101" s="35">
        <f>IFERROR(K97/3,0)</f>
        <v>0</v>
      </c>
      <c r="L101" s="35">
        <f>IFERROR(N97/3,0)</f>
        <v>0</v>
      </c>
      <c r="M101" s="35">
        <f>IFERROR(N97/3,0)</f>
        <v>0</v>
      </c>
      <c r="N101" s="35">
        <f>IFERROR(N97/3,0)</f>
        <v>0</v>
      </c>
      <c r="O101" s="35">
        <f t="shared" si="83"/>
        <v>0</v>
      </c>
    </row>
    <row r="102" spans="2:15" ht="21.95" customHeight="1" x14ac:dyDescent="0.25">
      <c r="B102" s="40" t="s">
        <v>186</v>
      </c>
      <c r="C102" s="35">
        <f>IFERROR(E98/3,0)</f>
        <v>1080</v>
      </c>
      <c r="D102" s="35">
        <f>IFERROR(E98/3,0)</f>
        <v>1080</v>
      </c>
      <c r="E102" s="35">
        <f>IFERROR(E98/3,0)</f>
        <v>1080</v>
      </c>
      <c r="F102" s="35">
        <f>IFERROR(H98/3,0)</f>
        <v>1080</v>
      </c>
      <c r="G102" s="35">
        <f>IFERROR(H98/3,0)</f>
        <v>1080</v>
      </c>
      <c r="H102" s="35">
        <f>IFERROR(H98/3,0)</f>
        <v>1080</v>
      </c>
      <c r="I102" s="35">
        <f>IFERROR(K98/3,0)</f>
        <v>1080</v>
      </c>
      <c r="J102" s="35">
        <f>IFERROR(K98/3,0)</f>
        <v>1080</v>
      </c>
      <c r="K102" s="35">
        <f>IFERROR(K98/3,0)</f>
        <v>1080</v>
      </c>
      <c r="L102" s="35">
        <f>IFERROR(N98/3,0)</f>
        <v>1080</v>
      </c>
      <c r="M102" s="35">
        <f>IFERROR(N98/3,0)</f>
        <v>1080</v>
      </c>
      <c r="N102" s="35">
        <f>IFERROR(N98/3,0)</f>
        <v>1080</v>
      </c>
      <c r="O102" s="35">
        <f t="shared" si="83"/>
        <v>12960</v>
      </c>
    </row>
    <row r="104" spans="2:15" ht="21.95" customHeight="1" x14ac:dyDescent="0.25">
      <c r="B104" s="68">
        <v>1</v>
      </c>
      <c r="C104" s="12" t="s">
        <v>218</v>
      </c>
    </row>
    <row r="106" spans="2:15" ht="21.95" customHeight="1" x14ac:dyDescent="0.25">
      <c r="B106" s="143" t="s">
        <v>31</v>
      </c>
      <c r="C106" s="149">
        <f>R53+C35+C37+C39+C40+C42+C47+C48+C49</f>
        <v>15650</v>
      </c>
      <c r="D106" s="149">
        <f t="shared" ref="D106:N106" si="84">S53+D35+D37+D39+D40+D42+D47+D48+D49</f>
        <v>15650</v>
      </c>
      <c r="E106" s="149">
        <f t="shared" si="84"/>
        <v>24290</v>
      </c>
      <c r="F106" s="149">
        <f t="shared" si="84"/>
        <v>15650</v>
      </c>
      <c r="G106" s="149">
        <f t="shared" si="84"/>
        <v>15650</v>
      </c>
      <c r="H106" s="149">
        <f t="shared" si="84"/>
        <v>24290</v>
      </c>
      <c r="I106" s="149">
        <f t="shared" si="84"/>
        <v>15650</v>
      </c>
      <c r="J106" s="149">
        <f t="shared" si="84"/>
        <v>15650</v>
      </c>
      <c r="K106" s="149">
        <f t="shared" si="84"/>
        <v>24290</v>
      </c>
      <c r="L106" s="149">
        <f t="shared" si="84"/>
        <v>15650</v>
      </c>
      <c r="M106" s="149">
        <f t="shared" si="84"/>
        <v>15650</v>
      </c>
      <c r="N106" s="149">
        <f t="shared" si="84"/>
        <v>24290</v>
      </c>
      <c r="O106" s="150">
        <f>SUM(C106:N106)</f>
        <v>222360</v>
      </c>
    </row>
  </sheetData>
  <mergeCells count="16">
    <mergeCell ref="C80:E80"/>
    <mergeCell ref="F80:H80"/>
    <mergeCell ref="I80:K80"/>
    <mergeCell ref="L80:N80"/>
    <mergeCell ref="C88:E88"/>
    <mergeCell ref="F88:H88"/>
    <mergeCell ref="I88:K88"/>
    <mergeCell ref="L88:N88"/>
    <mergeCell ref="C67:E67"/>
    <mergeCell ref="F67:H67"/>
    <mergeCell ref="I67:K67"/>
    <mergeCell ref="L67:N67"/>
    <mergeCell ref="C72:E72"/>
    <mergeCell ref="F72:H72"/>
    <mergeCell ref="I72:K72"/>
    <mergeCell ref="L72:N72"/>
  </mergeCells>
  <pageMargins left="0.511811024" right="0.511811024" top="0.78740157499999996" bottom="0.78740157499999996" header="0.31496062000000002" footer="0.31496062000000002"/>
  <pageSetup paperSize="9"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ilha5">
    <tabColor rgb="FFFFC000"/>
  </sheetPr>
  <dimension ref="B1:O42"/>
  <sheetViews>
    <sheetView showGridLines="0" topLeftCell="A18" workbookViewId="0">
      <selection activeCell="C43" sqref="C43"/>
    </sheetView>
  </sheetViews>
  <sheetFormatPr defaultColWidth="9.140625" defaultRowHeight="21.95" customHeight="1" x14ac:dyDescent="0.25"/>
  <cols>
    <col min="1" max="1" width="2.7109375" style="12" customWidth="1"/>
    <col min="2" max="2" width="12.7109375" style="12" customWidth="1"/>
    <col min="3" max="15" width="13.28515625" style="12" customWidth="1"/>
    <col min="16" max="16384" width="9.140625" style="12"/>
  </cols>
  <sheetData>
    <row r="1" spans="2:15" ht="15" customHeight="1" x14ac:dyDescent="0.25"/>
    <row r="2" spans="2:15" ht="15" customHeight="1" x14ac:dyDescent="0.25">
      <c r="B2" s="15" t="s">
        <v>223</v>
      </c>
    </row>
    <row r="3" spans="2:15" ht="21.95" customHeight="1" thickBot="1" x14ac:dyDescent="0.3"/>
    <row r="4" spans="2:15" ht="21.95" customHeight="1" x14ac:dyDescent="0.25">
      <c r="B4" s="16" t="s">
        <v>29</v>
      </c>
      <c r="C4" s="17" t="s">
        <v>65</v>
      </c>
      <c r="D4" s="17" t="s">
        <v>66</v>
      </c>
      <c r="E4" s="17" t="s">
        <v>67</v>
      </c>
      <c r="F4" s="17" t="s">
        <v>68</v>
      </c>
      <c r="G4" s="17" t="s">
        <v>69</v>
      </c>
      <c r="H4" s="17" t="s">
        <v>70</v>
      </c>
      <c r="I4" s="17" t="s">
        <v>71</v>
      </c>
      <c r="J4" s="17" t="s">
        <v>72</v>
      </c>
      <c r="K4" s="17" t="s">
        <v>73</v>
      </c>
      <c r="L4" s="17" t="s">
        <v>74</v>
      </c>
      <c r="M4" s="17" t="s">
        <v>75</v>
      </c>
      <c r="N4" s="17" t="s">
        <v>76</v>
      </c>
      <c r="O4" s="17" t="s">
        <v>83</v>
      </c>
    </row>
    <row r="5" spans="2:15" ht="21.95" customHeight="1" x14ac:dyDescent="0.25">
      <c r="B5" s="30" t="s">
        <v>136</v>
      </c>
      <c r="C5" s="35">
        <f>'Simples (6)'!D8</f>
        <v>100000</v>
      </c>
      <c r="D5" s="35">
        <f>'Simples (6)'!E8</f>
        <v>100000</v>
      </c>
      <c r="E5" s="35">
        <f>'Simples (6)'!F8</f>
        <v>100000</v>
      </c>
      <c r="F5" s="35">
        <f>'Simples (6)'!G8</f>
        <v>100000</v>
      </c>
      <c r="G5" s="35">
        <f>'Simples (6)'!H8</f>
        <v>100000</v>
      </c>
      <c r="H5" s="35">
        <f>'Simples (6)'!I8</f>
        <v>100000</v>
      </c>
      <c r="I5" s="35">
        <f>'Simples (6)'!J8</f>
        <v>100000</v>
      </c>
      <c r="J5" s="35">
        <f>'Simples (6)'!K8</f>
        <v>100000</v>
      </c>
      <c r="K5" s="35">
        <f>'Simples (6)'!L8</f>
        <v>100000</v>
      </c>
      <c r="L5" s="35">
        <f>'Simples (6)'!M8</f>
        <v>100000</v>
      </c>
      <c r="M5" s="35">
        <f>'Simples (6)'!N8</f>
        <v>100000</v>
      </c>
      <c r="N5" s="35">
        <f>'Simples (6)'!O8</f>
        <v>100000</v>
      </c>
      <c r="O5" s="35">
        <f>SUM(C5:N5)</f>
        <v>1200000</v>
      </c>
    </row>
    <row r="6" spans="2:15" ht="21.95" customHeight="1" x14ac:dyDescent="0.25">
      <c r="B6" s="32" t="s">
        <v>142</v>
      </c>
      <c r="C6" s="35">
        <f>'Simples (6)'!D7</f>
        <v>0</v>
      </c>
      <c r="D6" s="35">
        <f>'Simples (6)'!E7</f>
        <v>0</v>
      </c>
      <c r="E6" s="35">
        <f>'Simples (6)'!F7</f>
        <v>0</v>
      </c>
      <c r="F6" s="35">
        <f>'Simples (6)'!G7</f>
        <v>0</v>
      </c>
      <c r="G6" s="35">
        <f>'Simples (6)'!H7</f>
        <v>0</v>
      </c>
      <c r="H6" s="35">
        <f>'Simples (6)'!I7</f>
        <v>0</v>
      </c>
      <c r="I6" s="35">
        <f>'Simples (6)'!J7</f>
        <v>0</v>
      </c>
      <c r="J6" s="35">
        <f>'Simples (6)'!K7</f>
        <v>0</v>
      </c>
      <c r="K6" s="35">
        <f>'Simples (6)'!L7</f>
        <v>0</v>
      </c>
      <c r="L6" s="35">
        <f>'Simples (6)'!M7</f>
        <v>0</v>
      </c>
      <c r="M6" s="35">
        <f>'Simples (6)'!N7</f>
        <v>0</v>
      </c>
      <c r="N6" s="35">
        <f>'Simples (6)'!O7</f>
        <v>0</v>
      </c>
      <c r="O6" s="35">
        <f t="shared" ref="O6:O40" si="0">SUM(C6:N6)</f>
        <v>0</v>
      </c>
    </row>
    <row r="7" spans="2:15" ht="21.95" customHeight="1" x14ac:dyDescent="0.25">
      <c r="B7" s="32" t="s">
        <v>61</v>
      </c>
      <c r="C7" s="35">
        <f>'Simples (6)'!D9</f>
        <v>0</v>
      </c>
      <c r="D7" s="35">
        <f>'Simples (6)'!E9</f>
        <v>0</v>
      </c>
      <c r="E7" s="35">
        <f>'Simples (6)'!F9</f>
        <v>0</v>
      </c>
      <c r="F7" s="35">
        <f>'Simples (6)'!G9</f>
        <v>0</v>
      </c>
      <c r="G7" s="35">
        <f>'Simples (6)'!H9</f>
        <v>0</v>
      </c>
      <c r="H7" s="35">
        <f>'Simples (6)'!I9</f>
        <v>0</v>
      </c>
      <c r="I7" s="35">
        <f>'Simples (6)'!J9</f>
        <v>0</v>
      </c>
      <c r="J7" s="35">
        <f>'Simples (6)'!K9</f>
        <v>0</v>
      </c>
      <c r="K7" s="35">
        <f>'Simples (6)'!L9</f>
        <v>0</v>
      </c>
      <c r="L7" s="35">
        <f>'Simples (6)'!M9</f>
        <v>0</v>
      </c>
      <c r="M7" s="35">
        <f>'Simples (6)'!N9</f>
        <v>0</v>
      </c>
      <c r="N7" s="35">
        <f>'Simples (6)'!O9</f>
        <v>0</v>
      </c>
      <c r="O7" s="35">
        <f t="shared" si="0"/>
        <v>0</v>
      </c>
    </row>
    <row r="8" spans="2:15" ht="21.95" customHeight="1" x14ac:dyDescent="0.25">
      <c r="B8" s="32" t="s">
        <v>62</v>
      </c>
      <c r="C8" s="35">
        <f>'Simples (6)'!D10</f>
        <v>0</v>
      </c>
      <c r="D8" s="35">
        <f>'Simples (6)'!E10</f>
        <v>0</v>
      </c>
      <c r="E8" s="35">
        <f>'Simples (6)'!F10</f>
        <v>0</v>
      </c>
      <c r="F8" s="35">
        <f>'Simples (6)'!G10</f>
        <v>0</v>
      </c>
      <c r="G8" s="35">
        <f>'Simples (6)'!H10</f>
        <v>0</v>
      </c>
      <c r="H8" s="35">
        <f>'Simples (6)'!I10</f>
        <v>0</v>
      </c>
      <c r="I8" s="35">
        <f>'Simples (6)'!J10</f>
        <v>0</v>
      </c>
      <c r="J8" s="35">
        <f>'Simples (6)'!K10</f>
        <v>0</v>
      </c>
      <c r="K8" s="35">
        <f>'Simples (6)'!L10</f>
        <v>0</v>
      </c>
      <c r="L8" s="35">
        <f>'Simples (6)'!M10</f>
        <v>0</v>
      </c>
      <c r="M8" s="35">
        <f>'Simples (6)'!N10</f>
        <v>0</v>
      </c>
      <c r="N8" s="35">
        <f>'Simples (6)'!O10</f>
        <v>0</v>
      </c>
      <c r="O8" s="35">
        <f t="shared" si="0"/>
        <v>0</v>
      </c>
    </row>
    <row r="9" spans="2:15" ht="21.95" customHeight="1" x14ac:dyDescent="0.25">
      <c r="B9" s="32" t="s">
        <v>63</v>
      </c>
      <c r="C9" s="35">
        <f>'Simples (6)'!D11</f>
        <v>0</v>
      </c>
      <c r="D9" s="35">
        <f>'Simples (6)'!E11</f>
        <v>0</v>
      </c>
      <c r="E9" s="35">
        <f>'Simples (6)'!F11</f>
        <v>0</v>
      </c>
      <c r="F9" s="35">
        <f>'Simples (6)'!G11</f>
        <v>0</v>
      </c>
      <c r="G9" s="35">
        <f>'Simples (6)'!H11</f>
        <v>0</v>
      </c>
      <c r="H9" s="35">
        <f>'Simples (6)'!I11</f>
        <v>0</v>
      </c>
      <c r="I9" s="35">
        <f>'Simples (6)'!J11</f>
        <v>0</v>
      </c>
      <c r="J9" s="35">
        <f>'Simples (6)'!K11</f>
        <v>0</v>
      </c>
      <c r="K9" s="35">
        <f>'Simples (6)'!L11</f>
        <v>0</v>
      </c>
      <c r="L9" s="35">
        <f>'Simples (6)'!M11</f>
        <v>0</v>
      </c>
      <c r="M9" s="35">
        <f>'Simples (6)'!N11</f>
        <v>0</v>
      </c>
      <c r="N9" s="35">
        <f>'Simples (6)'!O11</f>
        <v>0</v>
      </c>
      <c r="O9" s="35">
        <f t="shared" si="0"/>
        <v>0</v>
      </c>
    </row>
    <row r="10" spans="2:15" ht="21.95" customHeight="1" x14ac:dyDescent="0.25">
      <c r="B10" s="145" t="s">
        <v>219</v>
      </c>
      <c r="C10" s="146">
        <f>SUM(C5:C9)-Outros!D11</f>
        <v>100000</v>
      </c>
      <c r="D10" s="146">
        <f>SUM(D5:D9)-Outros!E11</f>
        <v>100000</v>
      </c>
      <c r="E10" s="146">
        <f>SUM(E5:E9)-Outros!F11</f>
        <v>100000</v>
      </c>
      <c r="F10" s="146">
        <f>SUM(F5:F9)-Outros!G11</f>
        <v>100000</v>
      </c>
      <c r="G10" s="146">
        <f>SUM(G5:G9)-Outros!H11</f>
        <v>100000</v>
      </c>
      <c r="H10" s="146">
        <f>SUM(H5:H9)-Outros!I11</f>
        <v>100000</v>
      </c>
      <c r="I10" s="146">
        <f>SUM(I5:I9)-Outros!J11</f>
        <v>100000</v>
      </c>
      <c r="J10" s="146">
        <f>SUM(J5:J9)-Outros!K11</f>
        <v>100000</v>
      </c>
      <c r="K10" s="146">
        <f>SUM(K5:K9)-Outros!L11</f>
        <v>100000</v>
      </c>
      <c r="L10" s="146">
        <f>SUM(L5:L9)-Outros!M11</f>
        <v>100000</v>
      </c>
      <c r="M10" s="146">
        <f>SUM(M5:M9)-Outros!N11</f>
        <v>100000</v>
      </c>
      <c r="N10" s="146">
        <f>SUM(N5:N9)-Outros!O11</f>
        <v>100000</v>
      </c>
      <c r="O10" s="146">
        <f t="shared" si="0"/>
        <v>1200000</v>
      </c>
    </row>
    <row r="11" spans="2:15" ht="21.95" customHeight="1" x14ac:dyDescent="0.25">
      <c r="B11" s="32" t="s">
        <v>156</v>
      </c>
      <c r="C11" s="35">
        <f>'Banco 02'!C16</f>
        <v>243.57</v>
      </c>
      <c r="D11" s="35">
        <f>'Banco 02'!D16</f>
        <v>243.57</v>
      </c>
      <c r="E11" s="35">
        <f>'Banco 02'!E16</f>
        <v>243.57</v>
      </c>
      <c r="F11" s="35">
        <f>'Banco 02'!F16</f>
        <v>243.57</v>
      </c>
      <c r="G11" s="35">
        <f>'Banco 02'!G16</f>
        <v>243.57</v>
      </c>
      <c r="H11" s="35">
        <f>'Banco 02'!H16</f>
        <v>243.57</v>
      </c>
      <c r="I11" s="35">
        <f>'Banco 02'!I16</f>
        <v>243.57</v>
      </c>
      <c r="J11" s="35">
        <f>'Banco 02'!J16</f>
        <v>243.57</v>
      </c>
      <c r="K11" s="35">
        <f>'Banco 02'!K16</f>
        <v>243.57</v>
      </c>
      <c r="L11" s="35">
        <f>'Banco 02'!L16</f>
        <v>243.57</v>
      </c>
      <c r="M11" s="35">
        <f>'Banco 02'!M16</f>
        <v>243.57</v>
      </c>
      <c r="N11" s="35">
        <f>'Banco 02'!N16</f>
        <v>243.57</v>
      </c>
      <c r="O11" s="35">
        <f t="shared" si="0"/>
        <v>2922.84</v>
      </c>
    </row>
    <row r="12" spans="2:15" ht="21.95" customHeight="1" x14ac:dyDescent="0.25">
      <c r="B12" s="32" t="s">
        <v>159</v>
      </c>
      <c r="C12" s="35">
        <f>'Banco 02'!C17</f>
        <v>1124.3050000000001</v>
      </c>
      <c r="D12" s="35">
        <f>'Banco 02'!D17</f>
        <v>1124.3050000000001</v>
      </c>
      <c r="E12" s="35">
        <f>'Banco 02'!E17</f>
        <v>1124.3050000000001</v>
      </c>
      <c r="F12" s="35">
        <f>'Banco 02'!F17</f>
        <v>1124.3050000000001</v>
      </c>
      <c r="G12" s="35">
        <f>'Banco 02'!G17</f>
        <v>1124.3050000000001</v>
      </c>
      <c r="H12" s="35">
        <f>'Banco 02'!H17</f>
        <v>1124.3050000000001</v>
      </c>
      <c r="I12" s="35">
        <f>'Banco 02'!I17</f>
        <v>1124.3050000000001</v>
      </c>
      <c r="J12" s="35">
        <f>'Banco 02'!J17</f>
        <v>1124.3050000000001</v>
      </c>
      <c r="K12" s="35">
        <f>'Banco 02'!K17</f>
        <v>1124.3050000000001</v>
      </c>
      <c r="L12" s="35">
        <f>'Banco 02'!L17</f>
        <v>1124.3050000000001</v>
      </c>
      <c r="M12" s="35">
        <f>'Banco 02'!M17</f>
        <v>1124.3050000000001</v>
      </c>
      <c r="N12" s="35">
        <f>'Banco 02'!N17</f>
        <v>1124.3050000000001</v>
      </c>
      <c r="O12" s="35">
        <f t="shared" si="0"/>
        <v>13491.660000000002</v>
      </c>
    </row>
    <row r="13" spans="2:15" ht="21.95" customHeight="1" x14ac:dyDescent="0.25">
      <c r="B13" s="32" t="s">
        <v>161</v>
      </c>
      <c r="C13" s="35">
        <f>'Banco 02'!C18</f>
        <v>2956.375</v>
      </c>
      <c r="D13" s="35">
        <f>'Banco 02'!D18</f>
        <v>2956.375</v>
      </c>
      <c r="E13" s="35">
        <f>'Banco 02'!E18</f>
        <v>2956.375</v>
      </c>
      <c r="F13" s="35">
        <f>'Banco 02'!F18</f>
        <v>2956.375</v>
      </c>
      <c r="G13" s="35">
        <f>'Banco 02'!G18</f>
        <v>2956.375</v>
      </c>
      <c r="H13" s="35">
        <f>'Banco 02'!H18</f>
        <v>2956.375</v>
      </c>
      <c r="I13" s="35">
        <f>'Banco 02'!I18</f>
        <v>2956.375</v>
      </c>
      <c r="J13" s="35">
        <f>'Banco 02'!J18</f>
        <v>2956.375</v>
      </c>
      <c r="K13" s="35">
        <f>'Banco 02'!K18</f>
        <v>2956.375</v>
      </c>
      <c r="L13" s="35">
        <f>'Banco 02'!L18</f>
        <v>2956.375</v>
      </c>
      <c r="M13" s="35">
        <f>'Banco 02'!M18</f>
        <v>2956.375</v>
      </c>
      <c r="N13" s="35">
        <f>'Banco 02'!N18</f>
        <v>2956.375</v>
      </c>
      <c r="O13" s="35">
        <f t="shared" si="0"/>
        <v>35476.5</v>
      </c>
    </row>
    <row r="14" spans="2:15" ht="21.95" customHeight="1" x14ac:dyDescent="0.25">
      <c r="B14" s="32" t="s">
        <v>342</v>
      </c>
      <c r="C14" s="35">
        <f>'Simples N'!D53</f>
        <v>0</v>
      </c>
      <c r="D14" s="35">
        <f>'Simples N'!E53</f>
        <v>0</v>
      </c>
      <c r="E14" s="35">
        <f>'Simples N'!F53</f>
        <v>0</v>
      </c>
      <c r="F14" s="35">
        <f>'Simples N'!G53</f>
        <v>0</v>
      </c>
      <c r="G14" s="35">
        <f>'Simples N'!H53</f>
        <v>0</v>
      </c>
      <c r="H14" s="35">
        <f>'Simples N'!I53</f>
        <v>0</v>
      </c>
      <c r="I14" s="35">
        <f>'Simples N'!J53</f>
        <v>0</v>
      </c>
      <c r="J14" s="35">
        <f>'Simples N'!K53</f>
        <v>0</v>
      </c>
      <c r="K14" s="35">
        <f>'Simples N'!L53</f>
        <v>0</v>
      </c>
      <c r="L14" s="35">
        <f>'Simples N'!M53</f>
        <v>0</v>
      </c>
      <c r="M14" s="35">
        <f>'Simples N'!N53</f>
        <v>0</v>
      </c>
      <c r="N14" s="35">
        <f>'Simples N'!O53</f>
        <v>0</v>
      </c>
      <c r="O14" s="35">
        <f>SUM(C14:N14)</f>
        <v>0</v>
      </c>
    </row>
    <row r="15" spans="2:15" ht="21.95" customHeight="1" x14ac:dyDescent="0.25">
      <c r="B15" s="32" t="s">
        <v>163</v>
      </c>
      <c r="C15" s="35">
        <f>'Banco 02'!C20</f>
        <v>0</v>
      </c>
      <c r="D15" s="35">
        <f>'Banco 02'!D20</f>
        <v>0</v>
      </c>
      <c r="E15" s="35">
        <f>'Banco 02'!E20</f>
        <v>0</v>
      </c>
      <c r="F15" s="35">
        <f>'Banco 02'!F20</f>
        <v>0</v>
      </c>
      <c r="G15" s="35">
        <f>'Banco 02'!G20</f>
        <v>0</v>
      </c>
      <c r="H15" s="35">
        <f>'Banco 02'!H20</f>
        <v>0</v>
      </c>
      <c r="I15" s="35">
        <f>'Banco 02'!I20</f>
        <v>0</v>
      </c>
      <c r="J15" s="35">
        <f>'Banco 02'!J20</f>
        <v>0</v>
      </c>
      <c r="K15" s="35">
        <f>'Banco 02'!K20</f>
        <v>0</v>
      </c>
      <c r="L15" s="35">
        <f>'Banco 02'!L20</f>
        <v>0</v>
      </c>
      <c r="M15" s="35">
        <f>'Banco 02'!M20</f>
        <v>0</v>
      </c>
      <c r="N15" s="35">
        <f>'Banco 02'!N20</f>
        <v>0</v>
      </c>
      <c r="O15" s="35">
        <f t="shared" si="0"/>
        <v>0</v>
      </c>
    </row>
    <row r="16" spans="2:15" ht="21.95" customHeight="1" x14ac:dyDescent="0.25">
      <c r="B16" s="32" t="s">
        <v>165</v>
      </c>
      <c r="C16" s="35">
        <f>'Banco 02'!C19</f>
        <v>0</v>
      </c>
      <c r="D16" s="35">
        <f>'Banco 02'!D19</f>
        <v>0</v>
      </c>
      <c r="E16" s="35">
        <f>'Banco 02'!E19</f>
        <v>0</v>
      </c>
      <c r="F16" s="35">
        <f>'Banco 02'!F19</f>
        <v>0</v>
      </c>
      <c r="G16" s="35">
        <f>'Banco 02'!G19</f>
        <v>0</v>
      </c>
      <c r="H16" s="35">
        <f>'Banco 02'!H19</f>
        <v>0</v>
      </c>
      <c r="I16" s="35">
        <f>'Banco 02'!I19</f>
        <v>0</v>
      </c>
      <c r="J16" s="35">
        <f>'Banco 02'!J19</f>
        <v>0</v>
      </c>
      <c r="K16" s="35">
        <f>'Banco 02'!K19</f>
        <v>0</v>
      </c>
      <c r="L16" s="35">
        <f>'Banco 02'!L19</f>
        <v>0</v>
      </c>
      <c r="M16" s="35">
        <f>'Banco 02'!M19</f>
        <v>0</v>
      </c>
      <c r="N16" s="35">
        <f>'Banco 02'!N19</f>
        <v>0</v>
      </c>
      <c r="O16" s="35">
        <f t="shared" si="0"/>
        <v>0</v>
      </c>
    </row>
    <row r="17" spans="2:15" ht="21.95" customHeight="1" x14ac:dyDescent="0.25">
      <c r="B17" s="145" t="s">
        <v>113</v>
      </c>
      <c r="C17" s="146">
        <f>C10-SUM(C11:C16)</f>
        <v>95675.75</v>
      </c>
      <c r="D17" s="146">
        <f t="shared" ref="D17:N17" si="1">D10-SUM(D11:D16)</f>
        <v>95675.75</v>
      </c>
      <c r="E17" s="146">
        <f t="shared" si="1"/>
        <v>95675.75</v>
      </c>
      <c r="F17" s="146">
        <f t="shared" si="1"/>
        <v>95675.75</v>
      </c>
      <c r="G17" s="146">
        <f t="shared" si="1"/>
        <v>95675.75</v>
      </c>
      <c r="H17" s="146">
        <f t="shared" si="1"/>
        <v>95675.75</v>
      </c>
      <c r="I17" s="146">
        <f t="shared" si="1"/>
        <v>95675.75</v>
      </c>
      <c r="J17" s="146">
        <f t="shared" si="1"/>
        <v>95675.75</v>
      </c>
      <c r="K17" s="146">
        <f t="shared" si="1"/>
        <v>95675.75</v>
      </c>
      <c r="L17" s="146">
        <f t="shared" si="1"/>
        <v>95675.75</v>
      </c>
      <c r="M17" s="146">
        <f t="shared" si="1"/>
        <v>95675.75</v>
      </c>
      <c r="N17" s="146">
        <f t="shared" si="1"/>
        <v>95675.75</v>
      </c>
      <c r="O17" s="146">
        <f t="shared" si="0"/>
        <v>1148109</v>
      </c>
    </row>
    <row r="18" spans="2:15" ht="21.95" customHeight="1" x14ac:dyDescent="0.25">
      <c r="B18" s="32" t="s">
        <v>167</v>
      </c>
      <c r="C18" s="35">
        <f>Analítico!D23</f>
        <v>0</v>
      </c>
      <c r="D18" s="35">
        <f>Analítico!E23</f>
        <v>0</v>
      </c>
      <c r="E18" s="35">
        <f>Analítico!F23</f>
        <v>0</v>
      </c>
      <c r="F18" s="35">
        <f>Analítico!G23</f>
        <v>0</v>
      </c>
      <c r="G18" s="35">
        <f>Analítico!H23</f>
        <v>0</v>
      </c>
      <c r="H18" s="35">
        <f>Analítico!I23</f>
        <v>0</v>
      </c>
      <c r="I18" s="35">
        <f>Analítico!J23</f>
        <v>0</v>
      </c>
      <c r="J18" s="35">
        <f>Analítico!K23</f>
        <v>0</v>
      </c>
      <c r="K18" s="35">
        <f>Analítico!L23</f>
        <v>0</v>
      </c>
      <c r="L18" s="35">
        <f>Analítico!M23</f>
        <v>0</v>
      </c>
      <c r="M18" s="35">
        <f>Analítico!N23</f>
        <v>0</v>
      </c>
      <c r="N18" s="35">
        <f>Analítico!O23</f>
        <v>0</v>
      </c>
      <c r="O18" s="35">
        <f t="shared" si="0"/>
        <v>0</v>
      </c>
    </row>
    <row r="19" spans="2:15" ht="21.95" customHeight="1" x14ac:dyDescent="0.25">
      <c r="B19" s="32" t="s">
        <v>168</v>
      </c>
      <c r="C19" s="35">
        <f>Analítico!D24</f>
        <v>0</v>
      </c>
      <c r="D19" s="35">
        <f>Analítico!E24</f>
        <v>0</v>
      </c>
      <c r="E19" s="35">
        <f>Analítico!F24</f>
        <v>0</v>
      </c>
      <c r="F19" s="35">
        <f>Analítico!G24</f>
        <v>0</v>
      </c>
      <c r="G19" s="35">
        <f>Analítico!H24</f>
        <v>0</v>
      </c>
      <c r="H19" s="35">
        <f>Analítico!I24</f>
        <v>0</v>
      </c>
      <c r="I19" s="35">
        <f>Analítico!J24</f>
        <v>0</v>
      </c>
      <c r="J19" s="35">
        <f>Analítico!K24</f>
        <v>0</v>
      </c>
      <c r="K19" s="35">
        <f>Analítico!L24</f>
        <v>0</v>
      </c>
      <c r="L19" s="35">
        <f>Analítico!M24</f>
        <v>0</v>
      </c>
      <c r="M19" s="35">
        <f>Analítico!N24</f>
        <v>0</v>
      </c>
      <c r="N19" s="35">
        <f>Analítico!O24</f>
        <v>0</v>
      </c>
      <c r="O19" s="35">
        <f t="shared" si="0"/>
        <v>0</v>
      </c>
    </row>
    <row r="20" spans="2:15" ht="21.95" customHeight="1" x14ac:dyDescent="0.25">
      <c r="B20" s="32" t="s">
        <v>169</v>
      </c>
      <c r="C20" s="35">
        <f>Analítico!D25</f>
        <v>0</v>
      </c>
      <c r="D20" s="35">
        <f>Analítico!E25</f>
        <v>0</v>
      </c>
      <c r="E20" s="35">
        <f>Analítico!F25</f>
        <v>0</v>
      </c>
      <c r="F20" s="35">
        <f>Analítico!G25</f>
        <v>0</v>
      </c>
      <c r="G20" s="35">
        <f>Analítico!H25</f>
        <v>0</v>
      </c>
      <c r="H20" s="35">
        <f>Analítico!I25</f>
        <v>0</v>
      </c>
      <c r="I20" s="35">
        <f>Analítico!J25</f>
        <v>0</v>
      </c>
      <c r="J20" s="35">
        <f>Analítico!K25</f>
        <v>0</v>
      </c>
      <c r="K20" s="35">
        <f>Analítico!L25</f>
        <v>0</v>
      </c>
      <c r="L20" s="35">
        <f>Analítico!M25</f>
        <v>0</v>
      </c>
      <c r="M20" s="35">
        <f>Analítico!N25</f>
        <v>0</v>
      </c>
      <c r="N20" s="35">
        <f>Analítico!O25</f>
        <v>0</v>
      </c>
      <c r="O20" s="35">
        <f t="shared" si="0"/>
        <v>0</v>
      </c>
    </row>
    <row r="21" spans="2:15" ht="21.95" customHeight="1" x14ac:dyDescent="0.25">
      <c r="B21" s="145" t="s">
        <v>170</v>
      </c>
      <c r="C21" s="146">
        <f>C17-SUM(C18:C20)</f>
        <v>95675.75</v>
      </c>
      <c r="D21" s="146">
        <f t="shared" ref="D21:N21" si="2">D17-SUM(D18:D20)</f>
        <v>95675.75</v>
      </c>
      <c r="E21" s="146">
        <f t="shared" si="2"/>
        <v>95675.75</v>
      </c>
      <c r="F21" s="146">
        <f t="shared" si="2"/>
        <v>95675.75</v>
      </c>
      <c r="G21" s="146">
        <f t="shared" si="2"/>
        <v>95675.75</v>
      </c>
      <c r="H21" s="146">
        <f t="shared" si="2"/>
        <v>95675.75</v>
      </c>
      <c r="I21" s="146">
        <f t="shared" si="2"/>
        <v>95675.75</v>
      </c>
      <c r="J21" s="146">
        <f t="shared" si="2"/>
        <v>95675.75</v>
      </c>
      <c r="K21" s="146">
        <f t="shared" si="2"/>
        <v>95675.75</v>
      </c>
      <c r="L21" s="146">
        <f t="shared" si="2"/>
        <v>95675.75</v>
      </c>
      <c r="M21" s="146">
        <f t="shared" si="2"/>
        <v>95675.75</v>
      </c>
      <c r="N21" s="146">
        <f t="shared" si="2"/>
        <v>95675.75</v>
      </c>
      <c r="O21" s="146">
        <f t="shared" si="0"/>
        <v>1148109</v>
      </c>
    </row>
    <row r="22" spans="2:15" ht="21.95" customHeight="1" x14ac:dyDescent="0.25">
      <c r="B22" s="32" t="s">
        <v>171</v>
      </c>
      <c r="C22" s="35">
        <f>SUM(Despesas!D6:D13)</f>
        <v>0</v>
      </c>
      <c r="D22" s="35">
        <f>SUM(Despesas!E6:E13)</f>
        <v>0</v>
      </c>
      <c r="E22" s="35">
        <f>SUM(Despesas!F6:F13)</f>
        <v>0</v>
      </c>
      <c r="F22" s="35">
        <f>SUM(Despesas!G6:G13)</f>
        <v>0</v>
      </c>
      <c r="G22" s="35">
        <f>SUM(Despesas!H6:H13)</f>
        <v>0</v>
      </c>
      <c r="H22" s="35">
        <f>SUM(Despesas!I6:I13)</f>
        <v>0</v>
      </c>
      <c r="I22" s="35">
        <f>SUM(Despesas!J6:J13)</f>
        <v>0</v>
      </c>
      <c r="J22" s="35">
        <f>SUM(Despesas!K6:K13)</f>
        <v>0</v>
      </c>
      <c r="K22" s="35">
        <f>SUM(Despesas!L6:L13)</f>
        <v>0</v>
      </c>
      <c r="L22" s="35">
        <f>SUM(Despesas!M6:M13)</f>
        <v>0</v>
      </c>
      <c r="M22" s="35">
        <f>SUM(Despesas!N6:N13)</f>
        <v>0</v>
      </c>
      <c r="N22" s="35">
        <f>SUM(Despesas!O6:O13)</f>
        <v>0</v>
      </c>
      <c r="O22" s="35">
        <f t="shared" si="0"/>
        <v>0</v>
      </c>
    </row>
    <row r="23" spans="2:15" ht="21.95" customHeight="1" x14ac:dyDescent="0.25">
      <c r="B23" s="32" t="s">
        <v>172</v>
      </c>
      <c r="C23" s="35"/>
      <c r="D23" s="35"/>
      <c r="E23" s="35"/>
      <c r="F23" s="35"/>
      <c r="G23" s="35"/>
      <c r="H23" s="35"/>
      <c r="I23" s="35"/>
      <c r="J23" s="35"/>
      <c r="K23" s="35"/>
      <c r="L23" s="35"/>
      <c r="M23" s="35"/>
      <c r="N23" s="35"/>
      <c r="O23" s="35">
        <f t="shared" si="0"/>
        <v>0</v>
      </c>
    </row>
    <row r="24" spans="2:15" ht="21.95" customHeight="1" x14ac:dyDescent="0.25">
      <c r="B24" s="32" t="s">
        <v>173</v>
      </c>
      <c r="C24" s="35"/>
      <c r="D24" s="35"/>
      <c r="E24" s="35"/>
      <c r="F24" s="35"/>
      <c r="G24" s="35"/>
      <c r="H24" s="35"/>
      <c r="I24" s="35"/>
      <c r="J24" s="35"/>
      <c r="K24" s="35"/>
      <c r="L24" s="35"/>
      <c r="M24" s="35"/>
      <c r="N24" s="35"/>
      <c r="O24" s="35">
        <f t="shared" si="0"/>
        <v>0</v>
      </c>
    </row>
    <row r="25" spans="2:15" ht="21.95" customHeight="1" x14ac:dyDescent="0.25">
      <c r="B25" s="32" t="s">
        <v>220</v>
      </c>
      <c r="C25" s="35">
        <f>'Banco 02'!C21</f>
        <v>3706.5</v>
      </c>
      <c r="D25" s="35">
        <f>'Banco 02'!D21</f>
        <v>3706.5</v>
      </c>
      <c r="E25" s="35">
        <f>'Banco 02'!E21</f>
        <v>3706.5</v>
      </c>
      <c r="F25" s="35">
        <f>'Banco 02'!F21</f>
        <v>3706.5</v>
      </c>
      <c r="G25" s="35">
        <f>'Banco 02'!G21</f>
        <v>3706.5</v>
      </c>
      <c r="H25" s="35">
        <f>'Banco 02'!H21</f>
        <v>3706.5</v>
      </c>
      <c r="I25" s="35">
        <f>'Banco 02'!I21</f>
        <v>3706.5</v>
      </c>
      <c r="J25" s="35">
        <f>'Banco 02'!J21</f>
        <v>3706.5</v>
      </c>
      <c r="K25" s="35">
        <f>'Banco 02'!K21</f>
        <v>3706.5</v>
      </c>
      <c r="L25" s="35">
        <f>'Banco 02'!L21</f>
        <v>3706.5</v>
      </c>
      <c r="M25" s="35">
        <f>'Banco 02'!M21</f>
        <v>3706.5</v>
      </c>
      <c r="N25" s="35">
        <f>'Banco 02'!N21</f>
        <v>3706.5</v>
      </c>
      <c r="O25" s="35">
        <f t="shared" si="0"/>
        <v>44478</v>
      </c>
    </row>
    <row r="26" spans="2:15" ht="21.95" customHeight="1" x14ac:dyDescent="0.25">
      <c r="B26" s="67" t="s">
        <v>221</v>
      </c>
      <c r="C26" s="35">
        <f>Controles!D10</f>
        <v>0</v>
      </c>
      <c r="D26" s="35">
        <f>Controles!E10</f>
        <v>0</v>
      </c>
      <c r="E26" s="35">
        <f>Controles!F10</f>
        <v>0</v>
      </c>
      <c r="F26" s="35">
        <f>Controles!G10</f>
        <v>0</v>
      </c>
      <c r="G26" s="35">
        <f>Controles!H10</f>
        <v>0</v>
      </c>
      <c r="H26" s="35">
        <f>Controles!I10</f>
        <v>0</v>
      </c>
      <c r="I26" s="35">
        <f>Controles!J10</f>
        <v>0</v>
      </c>
      <c r="J26" s="35">
        <f>Controles!K10</f>
        <v>0</v>
      </c>
      <c r="K26" s="35">
        <f>Controles!L10</f>
        <v>0</v>
      </c>
      <c r="L26" s="35">
        <f>Controles!M10</f>
        <v>0</v>
      </c>
      <c r="M26" s="35">
        <f>Controles!N10</f>
        <v>0</v>
      </c>
      <c r="N26" s="35">
        <f>Controles!O10</f>
        <v>0</v>
      </c>
      <c r="O26" s="35">
        <f t="shared" si="0"/>
        <v>0</v>
      </c>
    </row>
    <row r="27" spans="2:15" ht="21.95" customHeight="1" x14ac:dyDescent="0.25">
      <c r="B27" s="67" t="s">
        <v>175</v>
      </c>
      <c r="C27" s="35">
        <f>'Banco 04 (2)'!C35</f>
        <v>0</v>
      </c>
      <c r="D27" s="35">
        <f>'Banco 04 (2)'!D35</f>
        <v>0</v>
      </c>
      <c r="E27" s="35">
        <f>'Banco 04 (2)'!E35</f>
        <v>0</v>
      </c>
      <c r="F27" s="35">
        <f>'Banco 04 (2)'!F35</f>
        <v>0</v>
      </c>
      <c r="G27" s="35">
        <f>'Banco 04 (2)'!G35</f>
        <v>0</v>
      </c>
      <c r="H27" s="35">
        <f>'Banco 04 (2)'!H35</f>
        <v>0</v>
      </c>
      <c r="I27" s="35">
        <f>'Banco 04 (2)'!I35</f>
        <v>0</v>
      </c>
      <c r="J27" s="35">
        <f>'Banco 04 (2)'!J35</f>
        <v>0</v>
      </c>
      <c r="K27" s="35">
        <f>'Banco 04 (2)'!K35</f>
        <v>0</v>
      </c>
      <c r="L27" s="35">
        <f>'Banco 04 (2)'!L35</f>
        <v>0</v>
      </c>
      <c r="M27" s="35">
        <f>'Banco 04 (2)'!M35</f>
        <v>0</v>
      </c>
      <c r="N27" s="35">
        <f>'Banco 04 (2)'!N35</f>
        <v>0</v>
      </c>
      <c r="O27" s="35">
        <f>SUM(C27:N27)</f>
        <v>0</v>
      </c>
    </row>
    <row r="28" spans="2:15" ht="21.95" customHeight="1" x14ac:dyDescent="0.25">
      <c r="B28" s="67" t="s">
        <v>222</v>
      </c>
      <c r="C28" s="35">
        <f>Controles!D27</f>
        <v>0</v>
      </c>
      <c r="D28" s="35">
        <f>Controles!E27</f>
        <v>0</v>
      </c>
      <c r="E28" s="35">
        <f>Controles!F27</f>
        <v>0</v>
      </c>
      <c r="F28" s="35">
        <f>Controles!G27</f>
        <v>0</v>
      </c>
      <c r="G28" s="35">
        <f>Controles!H27</f>
        <v>0</v>
      </c>
      <c r="H28" s="35">
        <f>Controles!I27</f>
        <v>0</v>
      </c>
      <c r="I28" s="35">
        <f>Controles!J27</f>
        <v>0</v>
      </c>
      <c r="J28" s="35">
        <f>Controles!K27</f>
        <v>0</v>
      </c>
      <c r="K28" s="35">
        <f>Controles!L27</f>
        <v>0</v>
      </c>
      <c r="L28" s="35">
        <f>Controles!M27</f>
        <v>0</v>
      </c>
      <c r="M28" s="35">
        <f>Controles!N27</f>
        <v>0</v>
      </c>
      <c r="N28" s="35">
        <f>Controles!O27</f>
        <v>0</v>
      </c>
      <c r="O28" s="35">
        <f t="shared" si="0"/>
        <v>0</v>
      </c>
    </row>
    <row r="29" spans="2:15" ht="21.95" customHeight="1" x14ac:dyDescent="0.25">
      <c r="B29" s="67" t="s">
        <v>175</v>
      </c>
      <c r="C29" s="35">
        <f>'Banco 04 (2)'!C37</f>
        <v>0</v>
      </c>
      <c r="D29" s="35">
        <f>'Banco 04 (2)'!D37</f>
        <v>0</v>
      </c>
      <c r="E29" s="35">
        <f>'Banco 04 (2)'!E37</f>
        <v>0</v>
      </c>
      <c r="F29" s="35">
        <f>'Banco 04 (2)'!F37</f>
        <v>0</v>
      </c>
      <c r="G29" s="35">
        <f>'Banco 04 (2)'!G37</f>
        <v>0</v>
      </c>
      <c r="H29" s="35">
        <f>'Banco 04 (2)'!H37</f>
        <v>0</v>
      </c>
      <c r="I29" s="35">
        <f>'Banco 04 (2)'!I37</f>
        <v>0</v>
      </c>
      <c r="J29" s="35">
        <f>'Banco 04 (2)'!J37</f>
        <v>0</v>
      </c>
      <c r="K29" s="35">
        <f>'Banco 04 (2)'!K37</f>
        <v>0</v>
      </c>
      <c r="L29" s="35">
        <f>'Banco 04 (2)'!L37</f>
        <v>0</v>
      </c>
      <c r="M29" s="35">
        <f>'Banco 04 (2)'!M37</f>
        <v>0</v>
      </c>
      <c r="N29" s="35">
        <f>'Banco 04 (2)'!N37</f>
        <v>0</v>
      </c>
      <c r="O29" s="35">
        <f t="shared" si="0"/>
        <v>0</v>
      </c>
    </row>
    <row r="30" spans="2:15" ht="21.95" customHeight="1" x14ac:dyDescent="0.25">
      <c r="B30" s="67" t="s">
        <v>177</v>
      </c>
      <c r="C30" s="35">
        <f>Controles!D37</f>
        <v>0</v>
      </c>
      <c r="D30" s="35">
        <f>Controles!E37</f>
        <v>0</v>
      </c>
      <c r="E30" s="35">
        <f>Controles!F37</f>
        <v>0</v>
      </c>
      <c r="F30" s="35">
        <f>Controles!G37</f>
        <v>0</v>
      </c>
      <c r="G30" s="35">
        <f>Controles!H37</f>
        <v>0</v>
      </c>
      <c r="H30" s="35">
        <f>Controles!I37</f>
        <v>0</v>
      </c>
      <c r="I30" s="35">
        <f>Controles!J37</f>
        <v>0</v>
      </c>
      <c r="J30" s="35">
        <f>Controles!K37</f>
        <v>0</v>
      </c>
      <c r="K30" s="35">
        <f>Controles!L37</f>
        <v>0</v>
      </c>
      <c r="L30" s="35">
        <f>Controles!M37</f>
        <v>0</v>
      </c>
      <c r="M30" s="35">
        <f>Controles!N37</f>
        <v>0</v>
      </c>
      <c r="N30" s="35">
        <f>Controles!O37</f>
        <v>0</v>
      </c>
      <c r="O30" s="35">
        <f t="shared" si="0"/>
        <v>0</v>
      </c>
    </row>
    <row r="31" spans="2:15" ht="21.95" customHeight="1" x14ac:dyDescent="0.25">
      <c r="B31" s="67" t="s">
        <v>175</v>
      </c>
      <c r="C31" s="35">
        <f>'Banco 04 (2)'!C39</f>
        <v>0</v>
      </c>
      <c r="D31" s="35">
        <f>'Banco 04 (2)'!D39</f>
        <v>0</v>
      </c>
      <c r="E31" s="35">
        <f>'Banco 04 (2)'!E39</f>
        <v>0</v>
      </c>
      <c r="F31" s="35">
        <f>'Banco 04 (2)'!F39</f>
        <v>0</v>
      </c>
      <c r="G31" s="35">
        <f>'Banco 04 (2)'!G39</f>
        <v>0</v>
      </c>
      <c r="H31" s="35">
        <f>'Banco 04 (2)'!H39</f>
        <v>0</v>
      </c>
      <c r="I31" s="35">
        <f>'Banco 04 (2)'!I39</f>
        <v>0</v>
      </c>
      <c r="J31" s="35">
        <f>'Banco 04 (2)'!J39</f>
        <v>0</v>
      </c>
      <c r="K31" s="35">
        <f>'Banco 04 (2)'!K39</f>
        <v>0</v>
      </c>
      <c r="L31" s="35">
        <f>'Banco 04 (2)'!L39</f>
        <v>0</v>
      </c>
      <c r="M31" s="35">
        <f>'Banco 04 (2)'!M39</f>
        <v>0</v>
      </c>
      <c r="N31" s="35">
        <f>'Banco 04 (2)'!N39</f>
        <v>0</v>
      </c>
      <c r="O31" s="35">
        <f t="shared" si="0"/>
        <v>0</v>
      </c>
    </row>
    <row r="32" spans="2:15" ht="21.95" customHeight="1" x14ac:dyDescent="0.25">
      <c r="B32" s="67" t="s">
        <v>127</v>
      </c>
      <c r="C32" s="35">
        <f>Controles!D55-Controles!D57-Controles!D58</f>
        <v>0</v>
      </c>
      <c r="D32" s="35">
        <f>Controles!E55-Controles!E57-Controles!E58</f>
        <v>0</v>
      </c>
      <c r="E32" s="35">
        <f>Controles!F55-Controles!F57-Controles!F58</f>
        <v>0</v>
      </c>
      <c r="F32" s="35">
        <f>Controles!G55-Controles!G57-Controles!G58</f>
        <v>0</v>
      </c>
      <c r="G32" s="35">
        <f>Controles!H55-Controles!H57-Controles!H58</f>
        <v>0</v>
      </c>
      <c r="H32" s="35">
        <f>Controles!I55-Controles!I57-Controles!I58</f>
        <v>0</v>
      </c>
      <c r="I32" s="35">
        <f>Controles!J55-Controles!J57-Controles!J58</f>
        <v>0</v>
      </c>
      <c r="J32" s="35">
        <f>Controles!K55-Controles!K57-Controles!K58</f>
        <v>0</v>
      </c>
      <c r="K32" s="35">
        <f>Controles!L55-Controles!L57-Controles!L58</f>
        <v>0</v>
      </c>
      <c r="L32" s="35">
        <f>Controles!M55-Controles!M57-Controles!M58</f>
        <v>0</v>
      </c>
      <c r="M32" s="35">
        <f>Controles!N55-Controles!N57-Controles!N58</f>
        <v>0</v>
      </c>
      <c r="N32" s="35">
        <f>Controles!O55-Controles!O57-Controles!O58</f>
        <v>0</v>
      </c>
      <c r="O32" s="35">
        <f t="shared" si="0"/>
        <v>0</v>
      </c>
    </row>
    <row r="33" spans="2:15" ht="21.95" customHeight="1" x14ac:dyDescent="0.25">
      <c r="B33" s="67" t="s">
        <v>175</v>
      </c>
      <c r="C33" s="35">
        <v>0</v>
      </c>
      <c r="D33" s="35">
        <v>0</v>
      </c>
      <c r="E33" s="35">
        <v>0</v>
      </c>
      <c r="F33" s="35">
        <v>0</v>
      </c>
      <c r="G33" s="35">
        <v>0</v>
      </c>
      <c r="H33" s="35">
        <v>0</v>
      </c>
      <c r="I33" s="35">
        <v>0</v>
      </c>
      <c r="J33" s="35">
        <v>0</v>
      </c>
      <c r="K33" s="35">
        <v>0</v>
      </c>
      <c r="L33" s="35">
        <v>0</v>
      </c>
      <c r="M33" s="35">
        <v>0</v>
      </c>
      <c r="N33" s="35">
        <v>0</v>
      </c>
      <c r="O33" s="35">
        <f t="shared" si="0"/>
        <v>0</v>
      </c>
    </row>
    <row r="34" spans="2:15" ht="21.95" customHeight="1" x14ac:dyDescent="0.25">
      <c r="B34" s="145" t="s">
        <v>180</v>
      </c>
      <c r="C34" s="146">
        <f>IFERROR(C21-C22-C23-C24-C25-C26-C28-C30-C32-C27-C29-C31-C33,0)</f>
        <v>91969.25</v>
      </c>
      <c r="D34" s="146">
        <f t="shared" ref="D34:N34" si="3">IFERROR(D21-D22-D23-D24-D25-D26-D28-D30-D32-D27-D29-D31-D33,0)</f>
        <v>91969.25</v>
      </c>
      <c r="E34" s="146">
        <f t="shared" si="3"/>
        <v>91969.25</v>
      </c>
      <c r="F34" s="146">
        <f t="shared" si="3"/>
        <v>91969.25</v>
      </c>
      <c r="G34" s="146">
        <f t="shared" si="3"/>
        <v>91969.25</v>
      </c>
      <c r="H34" s="146">
        <f t="shared" si="3"/>
        <v>91969.25</v>
      </c>
      <c r="I34" s="146">
        <f t="shared" si="3"/>
        <v>91969.25</v>
      </c>
      <c r="J34" s="146">
        <f t="shared" si="3"/>
        <v>91969.25</v>
      </c>
      <c r="K34" s="146">
        <f t="shared" si="3"/>
        <v>91969.25</v>
      </c>
      <c r="L34" s="146">
        <f t="shared" si="3"/>
        <v>91969.25</v>
      </c>
      <c r="M34" s="146">
        <f t="shared" si="3"/>
        <v>91969.25</v>
      </c>
      <c r="N34" s="146">
        <f t="shared" si="3"/>
        <v>91969.25</v>
      </c>
      <c r="O34" s="146">
        <f t="shared" si="0"/>
        <v>1103631</v>
      </c>
    </row>
    <row r="35" spans="2:15" ht="21.95" customHeight="1" x14ac:dyDescent="0.25">
      <c r="B35" s="32" t="s">
        <v>181</v>
      </c>
      <c r="C35" s="35">
        <f>Outros!D6</f>
        <v>0</v>
      </c>
      <c r="D35" s="35">
        <f>Outros!E6</f>
        <v>0</v>
      </c>
      <c r="E35" s="35">
        <f>Outros!F6</f>
        <v>0</v>
      </c>
      <c r="F35" s="35">
        <f>Outros!G6</f>
        <v>0</v>
      </c>
      <c r="G35" s="35">
        <f>Outros!H6</f>
        <v>0</v>
      </c>
      <c r="H35" s="35">
        <f>Outros!I6</f>
        <v>0</v>
      </c>
      <c r="I35" s="35">
        <f>Outros!J6</f>
        <v>0</v>
      </c>
      <c r="J35" s="35">
        <f>Outros!K6</f>
        <v>0</v>
      </c>
      <c r="K35" s="35">
        <f>Outros!L6</f>
        <v>0</v>
      </c>
      <c r="L35" s="35">
        <f>Outros!M6</f>
        <v>0</v>
      </c>
      <c r="M35" s="35">
        <f>Outros!N6</f>
        <v>0</v>
      </c>
      <c r="N35" s="35">
        <f>Outros!O6</f>
        <v>0</v>
      </c>
      <c r="O35" s="35">
        <f t="shared" si="0"/>
        <v>0</v>
      </c>
    </row>
    <row r="36" spans="2:15" ht="21.95" customHeight="1" x14ac:dyDescent="0.25">
      <c r="B36" s="32" t="s">
        <v>182</v>
      </c>
      <c r="C36" s="35">
        <f>Outros!D7</f>
        <v>0</v>
      </c>
      <c r="D36" s="35">
        <f>Outros!E7</f>
        <v>0</v>
      </c>
      <c r="E36" s="35">
        <f>Outros!F7</f>
        <v>0</v>
      </c>
      <c r="F36" s="35">
        <f>Outros!G7</f>
        <v>0</v>
      </c>
      <c r="G36" s="35">
        <f>Outros!H7</f>
        <v>0</v>
      </c>
      <c r="H36" s="35">
        <f>Outros!I7</f>
        <v>0</v>
      </c>
      <c r="I36" s="35">
        <f>Outros!J7</f>
        <v>0</v>
      </c>
      <c r="J36" s="35">
        <f>Outros!K7</f>
        <v>0</v>
      </c>
      <c r="K36" s="35">
        <f>Outros!L7</f>
        <v>0</v>
      </c>
      <c r="L36" s="35">
        <f>Outros!M7</f>
        <v>0</v>
      </c>
      <c r="M36" s="35">
        <f>Outros!N7</f>
        <v>0</v>
      </c>
      <c r="N36" s="35">
        <f>Outros!O7</f>
        <v>0</v>
      </c>
      <c r="O36" s="35">
        <f t="shared" si="0"/>
        <v>0</v>
      </c>
    </row>
    <row r="37" spans="2:15" ht="21.95" customHeight="1" x14ac:dyDescent="0.25">
      <c r="B37" s="145" t="s">
        <v>183</v>
      </c>
      <c r="C37" s="146">
        <f>C34+C35-C36</f>
        <v>91969.25</v>
      </c>
      <c r="D37" s="146">
        <f t="shared" ref="D37:N37" si="4">D34+D35-D36</f>
        <v>91969.25</v>
      </c>
      <c r="E37" s="146">
        <f t="shared" si="4"/>
        <v>91969.25</v>
      </c>
      <c r="F37" s="146">
        <f t="shared" si="4"/>
        <v>91969.25</v>
      </c>
      <c r="G37" s="146">
        <f t="shared" si="4"/>
        <v>91969.25</v>
      </c>
      <c r="H37" s="146">
        <f t="shared" si="4"/>
        <v>91969.25</v>
      </c>
      <c r="I37" s="146">
        <f t="shared" si="4"/>
        <v>91969.25</v>
      </c>
      <c r="J37" s="146">
        <f t="shared" si="4"/>
        <v>91969.25</v>
      </c>
      <c r="K37" s="146">
        <f t="shared" si="4"/>
        <v>91969.25</v>
      </c>
      <c r="L37" s="146">
        <f t="shared" si="4"/>
        <v>91969.25</v>
      </c>
      <c r="M37" s="146">
        <f t="shared" si="4"/>
        <v>91969.25</v>
      </c>
      <c r="N37" s="146">
        <f t="shared" si="4"/>
        <v>91969.25</v>
      </c>
      <c r="O37" s="146">
        <f t="shared" si="0"/>
        <v>1103631</v>
      </c>
    </row>
    <row r="38" spans="2:15" ht="21.95" customHeight="1" x14ac:dyDescent="0.25">
      <c r="B38" s="32" t="s">
        <v>184</v>
      </c>
      <c r="C38" s="35">
        <f>'Banco 02'!C23</f>
        <v>485.375</v>
      </c>
      <c r="D38" s="35">
        <f>'Banco 02'!D23</f>
        <v>485.375</v>
      </c>
      <c r="E38" s="35">
        <f>'Banco 02'!E23</f>
        <v>485.375</v>
      </c>
      <c r="F38" s="35">
        <f>'Banco 02'!F23</f>
        <v>485.375</v>
      </c>
      <c r="G38" s="35">
        <f>'Banco 02'!G23</f>
        <v>485.375</v>
      </c>
      <c r="H38" s="35">
        <f>'Banco 02'!H23</f>
        <v>485.375</v>
      </c>
      <c r="I38" s="35">
        <f>'Banco 02'!I23</f>
        <v>485.375</v>
      </c>
      <c r="J38" s="35">
        <f>'Banco 02'!J23</f>
        <v>485.375</v>
      </c>
      <c r="K38" s="35">
        <f>'Banco 02'!K23</f>
        <v>485.375</v>
      </c>
      <c r="L38" s="35">
        <f>'Banco 02'!L23</f>
        <v>485.375</v>
      </c>
      <c r="M38" s="35">
        <f>'Banco 02'!M23</f>
        <v>485.375</v>
      </c>
      <c r="N38" s="35">
        <f>'Banco 02'!N23</f>
        <v>485.375</v>
      </c>
      <c r="O38" s="35">
        <f t="shared" si="0"/>
        <v>5824.5</v>
      </c>
    </row>
    <row r="39" spans="2:15" ht="21.95" customHeight="1" x14ac:dyDescent="0.25">
      <c r="B39" s="42" t="s">
        <v>186</v>
      </c>
      <c r="C39" s="147">
        <f>'Banco 02'!C22</f>
        <v>308.87500000000006</v>
      </c>
      <c r="D39" s="147">
        <f>'Banco 02'!D22</f>
        <v>308.87500000000006</v>
      </c>
      <c r="E39" s="147">
        <f>'Banco 02'!E22</f>
        <v>308.87500000000006</v>
      </c>
      <c r="F39" s="147">
        <f>'Banco 02'!F22</f>
        <v>308.87500000000006</v>
      </c>
      <c r="G39" s="147">
        <f>'Banco 02'!G22</f>
        <v>308.87500000000006</v>
      </c>
      <c r="H39" s="147">
        <f>'Banco 02'!H22</f>
        <v>308.87500000000006</v>
      </c>
      <c r="I39" s="147">
        <f>'Banco 02'!I22</f>
        <v>308.87500000000006</v>
      </c>
      <c r="J39" s="147">
        <f>'Banco 02'!J22</f>
        <v>308.87500000000006</v>
      </c>
      <c r="K39" s="147">
        <f>'Banco 02'!K22</f>
        <v>308.87500000000006</v>
      </c>
      <c r="L39" s="147">
        <f>'Banco 02'!L22</f>
        <v>308.87500000000006</v>
      </c>
      <c r="M39" s="147">
        <f>'Banco 02'!M22</f>
        <v>308.87500000000006</v>
      </c>
      <c r="N39" s="147">
        <f>'Banco 02'!N22</f>
        <v>308.87500000000006</v>
      </c>
      <c r="O39" s="147">
        <f t="shared" si="0"/>
        <v>3706.5000000000005</v>
      </c>
    </row>
    <row r="40" spans="2:15" ht="21.95" customHeight="1" x14ac:dyDescent="0.25">
      <c r="B40" s="145" t="s">
        <v>187</v>
      </c>
      <c r="C40" s="146">
        <f>C37-SUM(C38:C39)</f>
        <v>91175</v>
      </c>
      <c r="D40" s="146">
        <f t="shared" ref="D40:N40" si="5">D37-SUM(D38:D39)</f>
        <v>91175</v>
      </c>
      <c r="E40" s="146">
        <f t="shared" si="5"/>
        <v>91175</v>
      </c>
      <c r="F40" s="146">
        <f t="shared" si="5"/>
        <v>91175</v>
      </c>
      <c r="G40" s="146">
        <f t="shared" si="5"/>
        <v>91175</v>
      </c>
      <c r="H40" s="146">
        <f t="shared" si="5"/>
        <v>91175</v>
      </c>
      <c r="I40" s="146">
        <f t="shared" si="5"/>
        <v>91175</v>
      </c>
      <c r="J40" s="146">
        <f t="shared" si="5"/>
        <v>91175</v>
      </c>
      <c r="K40" s="146">
        <f t="shared" si="5"/>
        <v>91175</v>
      </c>
      <c r="L40" s="146">
        <f t="shared" si="5"/>
        <v>91175</v>
      </c>
      <c r="M40" s="146">
        <f t="shared" si="5"/>
        <v>91175</v>
      </c>
      <c r="N40" s="146">
        <f t="shared" si="5"/>
        <v>91175</v>
      </c>
      <c r="O40" s="146">
        <f t="shared" si="0"/>
        <v>1094100</v>
      </c>
    </row>
    <row r="42" spans="2:15" ht="21.95" customHeight="1" x14ac:dyDescent="0.25">
      <c r="B42" s="143" t="s">
        <v>31</v>
      </c>
      <c r="C42" s="149">
        <f>SUM(C11:C16)+C25+C27+C29+C31+C33+C38+C39</f>
        <v>8825</v>
      </c>
      <c r="D42" s="149">
        <f t="shared" ref="D42:N42" si="6">SUM(D11:D16)+D25+D27+D29+D31+D33+D38+D39</f>
        <v>8825</v>
      </c>
      <c r="E42" s="149">
        <f t="shared" si="6"/>
        <v>8825</v>
      </c>
      <c r="F42" s="149">
        <f t="shared" si="6"/>
        <v>8825</v>
      </c>
      <c r="G42" s="149">
        <f t="shared" si="6"/>
        <v>8825</v>
      </c>
      <c r="H42" s="149">
        <f t="shared" si="6"/>
        <v>8825</v>
      </c>
      <c r="I42" s="149">
        <f t="shared" si="6"/>
        <v>8825</v>
      </c>
      <c r="J42" s="149">
        <f t="shared" si="6"/>
        <v>8825</v>
      </c>
      <c r="K42" s="149">
        <f t="shared" si="6"/>
        <v>8825</v>
      </c>
      <c r="L42" s="149">
        <f t="shared" si="6"/>
        <v>8825</v>
      </c>
      <c r="M42" s="149">
        <f t="shared" si="6"/>
        <v>8825</v>
      </c>
      <c r="N42" s="149">
        <f t="shared" si="6"/>
        <v>8825</v>
      </c>
      <c r="O42" s="150">
        <f>SUM(C42:N42)</f>
        <v>105900</v>
      </c>
    </row>
  </sheetData>
  <pageMargins left="0.511811024" right="0.511811024" top="0.78740157499999996" bottom="0.78740157499999996" header="0.31496062000000002" footer="0.31496062000000002"/>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ilha61">
    <tabColor rgb="FFFFC000"/>
  </sheetPr>
  <dimension ref="A1:P158"/>
  <sheetViews>
    <sheetView showGridLines="0" topLeftCell="A97" workbookViewId="0">
      <selection activeCell="I116" sqref="I116"/>
    </sheetView>
  </sheetViews>
  <sheetFormatPr defaultColWidth="9.140625" defaultRowHeight="21.95" customHeight="1" x14ac:dyDescent="0.25"/>
  <cols>
    <col min="1" max="1" width="2.7109375" style="127" customWidth="1"/>
    <col min="2" max="2" width="17.7109375" style="198" customWidth="1"/>
    <col min="3" max="3" width="21.140625" style="198" customWidth="1"/>
    <col min="4" max="4" width="13.28515625" style="198" customWidth="1"/>
    <col min="5" max="5" width="20.7109375" style="198" customWidth="1"/>
    <col min="6" max="15" width="13.28515625" style="198" customWidth="1"/>
    <col min="16" max="16" width="9.85546875" style="198" bestFit="1" customWidth="1"/>
    <col min="17" max="16384" width="9.140625" style="198"/>
  </cols>
  <sheetData>
    <row r="1" spans="2:3" s="127" customFormat="1" ht="21.95" customHeight="1" x14ac:dyDescent="0.25"/>
    <row r="2" spans="2:3" s="127" customFormat="1" ht="21.95" customHeight="1" x14ac:dyDescent="0.25">
      <c r="B2" s="154" t="s">
        <v>224</v>
      </c>
    </row>
    <row r="3" spans="2:3" s="127" customFormat="1" ht="21.95" customHeight="1" x14ac:dyDescent="0.25"/>
    <row r="4" spans="2:3" s="127" customFormat="1" ht="21.95" customHeight="1" x14ac:dyDescent="0.25">
      <c r="B4" s="127" t="s">
        <v>65</v>
      </c>
      <c r="C4" s="127" t="s">
        <v>37</v>
      </c>
    </row>
    <row r="5" spans="2:3" s="127" customFormat="1" ht="21.95" customHeight="1" x14ac:dyDescent="0.25">
      <c r="B5" s="127" t="s">
        <v>66</v>
      </c>
      <c r="C5" s="127" t="s">
        <v>49</v>
      </c>
    </row>
    <row r="6" spans="2:3" s="127" customFormat="1" ht="21.95" customHeight="1" x14ac:dyDescent="0.25">
      <c r="B6" s="127" t="s">
        <v>67</v>
      </c>
      <c r="C6" s="127" t="s">
        <v>54</v>
      </c>
    </row>
    <row r="7" spans="2:3" s="127" customFormat="1" ht="21.95" customHeight="1" x14ac:dyDescent="0.25">
      <c r="B7" s="127" t="s">
        <v>68</v>
      </c>
    </row>
    <row r="8" spans="2:3" s="127" customFormat="1" ht="21.95" customHeight="1" x14ac:dyDescent="0.25">
      <c r="B8" s="127" t="s">
        <v>69</v>
      </c>
    </row>
    <row r="9" spans="2:3" s="127" customFormat="1" ht="21.95" customHeight="1" x14ac:dyDescent="0.25">
      <c r="B9" s="127" t="s">
        <v>70</v>
      </c>
    </row>
    <row r="10" spans="2:3" s="127" customFormat="1" ht="21.95" customHeight="1" x14ac:dyDescent="0.25">
      <c r="B10" s="127" t="s">
        <v>71</v>
      </c>
    </row>
    <row r="11" spans="2:3" s="127" customFormat="1" ht="21.95" customHeight="1" x14ac:dyDescent="0.25">
      <c r="B11" s="127" t="s">
        <v>72</v>
      </c>
    </row>
    <row r="12" spans="2:3" s="127" customFormat="1" ht="21.95" customHeight="1" x14ac:dyDescent="0.25">
      <c r="B12" s="127" t="s">
        <v>73</v>
      </c>
    </row>
    <row r="13" spans="2:3" s="127" customFormat="1" ht="21.95" customHeight="1" x14ac:dyDescent="0.25">
      <c r="B13" s="127" t="s">
        <v>74</v>
      </c>
    </row>
    <row r="14" spans="2:3" s="127" customFormat="1" ht="21.95" customHeight="1" x14ac:dyDescent="0.25">
      <c r="B14" s="127" t="s">
        <v>75</v>
      </c>
    </row>
    <row r="15" spans="2:3" s="127" customFormat="1" ht="21.95" customHeight="1" x14ac:dyDescent="0.25">
      <c r="B15" s="127" t="s">
        <v>76</v>
      </c>
    </row>
    <row r="16" spans="2:3" s="127" customFormat="1" ht="21.95" customHeight="1" x14ac:dyDescent="0.25">
      <c r="B16" s="127" t="s">
        <v>237</v>
      </c>
    </row>
    <row r="17" spans="2:15" s="127" customFormat="1" ht="21.95" customHeight="1" x14ac:dyDescent="0.25"/>
    <row r="18" spans="2:15" s="127" customFormat="1" ht="21.95" customHeight="1" x14ac:dyDescent="0.25">
      <c r="B18" s="155">
        <v>13</v>
      </c>
      <c r="C18" s="153" t="str">
        <f>IFERROR(INDEX($B$4:$B$16,B18),"")</f>
        <v>Consolidado</v>
      </c>
    </row>
    <row r="19" spans="2:15" s="127" customFormat="1" ht="21.95" customHeight="1" thickBot="1" x14ac:dyDescent="0.3">
      <c r="B19" s="127" t="s">
        <v>37</v>
      </c>
    </row>
    <row r="20" spans="2:15" s="127" customFormat="1" ht="21.95" customHeight="1" x14ac:dyDescent="0.25">
      <c r="B20" s="16" t="s">
        <v>29</v>
      </c>
      <c r="C20" s="17" t="s">
        <v>65</v>
      </c>
      <c r="D20" s="17" t="s">
        <v>66</v>
      </c>
      <c r="E20" s="17" t="s">
        <v>67</v>
      </c>
      <c r="F20" s="17" t="s">
        <v>68</v>
      </c>
      <c r="G20" s="17" t="s">
        <v>69</v>
      </c>
      <c r="H20" s="17" t="s">
        <v>70</v>
      </c>
      <c r="I20" s="17" t="s">
        <v>71</v>
      </c>
      <c r="J20" s="17" t="s">
        <v>72</v>
      </c>
      <c r="K20" s="17" t="s">
        <v>73</v>
      </c>
      <c r="L20" s="17" t="s">
        <v>74</v>
      </c>
      <c r="M20" s="17" t="s">
        <v>75</v>
      </c>
      <c r="N20" s="17" t="s">
        <v>76</v>
      </c>
      <c r="O20" s="17" t="s">
        <v>237</v>
      </c>
    </row>
    <row r="21" spans="2:15" s="127" customFormat="1" ht="21.95" customHeight="1" x14ac:dyDescent="0.25">
      <c r="B21" s="156" t="s">
        <v>238</v>
      </c>
      <c r="C21" s="35">
        <f>'Banco 04'!C8</f>
        <v>100000</v>
      </c>
      <c r="D21" s="35">
        <f>'Banco 04'!D8</f>
        <v>100000</v>
      </c>
      <c r="E21" s="35">
        <f>'Banco 04'!E8</f>
        <v>100000</v>
      </c>
      <c r="F21" s="35">
        <f>'Banco 04'!F8</f>
        <v>100000</v>
      </c>
      <c r="G21" s="35">
        <f>'Banco 04'!G8</f>
        <v>100000</v>
      </c>
      <c r="H21" s="35">
        <f>'Banco 04'!H8</f>
        <v>100000</v>
      </c>
      <c r="I21" s="35">
        <f>'Banco 04'!I8</f>
        <v>100000</v>
      </c>
      <c r="J21" s="35">
        <f>'Banco 04'!J8</f>
        <v>100000</v>
      </c>
      <c r="K21" s="35">
        <f>'Banco 04'!K8</f>
        <v>100000</v>
      </c>
      <c r="L21" s="35">
        <f>'Banco 04'!L8</f>
        <v>100000</v>
      </c>
      <c r="M21" s="35">
        <f>'Banco 04'!M8</f>
        <v>100000</v>
      </c>
      <c r="N21" s="35">
        <f>'Banco 04'!N8</f>
        <v>100000</v>
      </c>
      <c r="O21" s="35">
        <f>SUM(C21:N21)</f>
        <v>1200000</v>
      </c>
    </row>
    <row r="22" spans="2:15" s="127" customFormat="1" ht="21.95" customHeight="1" x14ac:dyDescent="0.25">
      <c r="B22" s="157" t="s">
        <v>239</v>
      </c>
      <c r="C22" s="35">
        <f>'Banco 04'!C26</f>
        <v>78750</v>
      </c>
      <c r="D22" s="35">
        <f>'Banco 04'!D26</f>
        <v>78750</v>
      </c>
      <c r="E22" s="35">
        <f>'Banco 04'!E26</f>
        <v>78750</v>
      </c>
      <c r="F22" s="35">
        <f>'Banco 04'!F26</f>
        <v>78750</v>
      </c>
      <c r="G22" s="35">
        <f>'Banco 04'!G26</f>
        <v>78750</v>
      </c>
      <c r="H22" s="35">
        <f>'Banco 04'!H26</f>
        <v>78750</v>
      </c>
      <c r="I22" s="35">
        <f>'Banco 04'!I26</f>
        <v>78750</v>
      </c>
      <c r="J22" s="35">
        <f>'Banco 04'!J26</f>
        <v>78750</v>
      </c>
      <c r="K22" s="35">
        <f>'Banco 04'!K26</f>
        <v>78750</v>
      </c>
      <c r="L22" s="35">
        <f>'Banco 04'!L26</f>
        <v>78750</v>
      </c>
      <c r="M22" s="35">
        <f>'Banco 04'!M26</f>
        <v>78750</v>
      </c>
      <c r="N22" s="35">
        <f>'Banco 04'!N26</f>
        <v>78750</v>
      </c>
      <c r="O22" s="35">
        <f t="shared" ref="O22" si="0">SUM(C22:N22)</f>
        <v>945000</v>
      </c>
    </row>
    <row r="23" spans="2:15" s="127" customFormat="1" ht="21.95" customHeight="1" x14ac:dyDescent="0.25">
      <c r="B23" s="157" t="s">
        <v>170</v>
      </c>
      <c r="C23" s="35">
        <f>'Banco 04'!C30</f>
        <v>78750</v>
      </c>
      <c r="D23" s="35">
        <f>'Banco 04'!D30</f>
        <v>78750</v>
      </c>
      <c r="E23" s="35">
        <f>'Banco 04'!E30</f>
        <v>78750</v>
      </c>
      <c r="F23" s="35">
        <f>'Banco 04'!F30</f>
        <v>78750</v>
      </c>
      <c r="G23" s="35">
        <f>'Banco 04'!G30</f>
        <v>78750</v>
      </c>
      <c r="H23" s="35">
        <f>'Banco 04'!H30</f>
        <v>78750</v>
      </c>
      <c r="I23" s="35">
        <f>'Banco 04'!I30</f>
        <v>78750</v>
      </c>
      <c r="J23" s="35">
        <f>'Banco 04'!J30</f>
        <v>78750</v>
      </c>
      <c r="K23" s="35">
        <f>'Banco 04'!K30</f>
        <v>78750</v>
      </c>
      <c r="L23" s="35">
        <f>'Banco 04'!L30</f>
        <v>78750</v>
      </c>
      <c r="M23" s="35">
        <f>'Banco 04'!M30</f>
        <v>78750</v>
      </c>
      <c r="N23" s="35">
        <f>'Banco 04'!N30</f>
        <v>78750</v>
      </c>
      <c r="O23" s="35">
        <f t="shared" ref="O23:O26" si="1">SUM(C23:N23)</f>
        <v>945000</v>
      </c>
    </row>
    <row r="24" spans="2:15" s="127" customFormat="1" ht="21.95" customHeight="1" x14ac:dyDescent="0.25">
      <c r="B24" s="157" t="s">
        <v>240</v>
      </c>
      <c r="C24" s="35">
        <f>'Banco 04'!C43</f>
        <v>78750</v>
      </c>
      <c r="D24" s="35">
        <f>'Banco 04'!D43</f>
        <v>78750</v>
      </c>
      <c r="E24" s="35">
        <f>'Banco 04'!E43</f>
        <v>78750</v>
      </c>
      <c r="F24" s="35">
        <f>'Banco 04'!F43</f>
        <v>78750</v>
      </c>
      <c r="G24" s="35">
        <f>'Banco 04'!G43</f>
        <v>78750</v>
      </c>
      <c r="H24" s="35">
        <f>'Banco 04'!H43</f>
        <v>78750</v>
      </c>
      <c r="I24" s="35">
        <f>'Banco 04'!I43</f>
        <v>78750</v>
      </c>
      <c r="J24" s="35">
        <f>'Banco 04'!J43</f>
        <v>78750</v>
      </c>
      <c r="K24" s="35">
        <f>'Banco 04'!K43</f>
        <v>78750</v>
      </c>
      <c r="L24" s="35">
        <f>'Banco 04'!L43</f>
        <v>78750</v>
      </c>
      <c r="M24" s="35">
        <f>'Banco 04'!M43</f>
        <v>78750</v>
      </c>
      <c r="N24" s="35">
        <f>'Banco 04'!N43</f>
        <v>78750</v>
      </c>
      <c r="O24" s="35">
        <f t="shared" si="1"/>
        <v>945000</v>
      </c>
    </row>
    <row r="25" spans="2:15" s="127" customFormat="1" ht="21.95" customHeight="1" x14ac:dyDescent="0.25">
      <c r="B25" s="157" t="s">
        <v>183</v>
      </c>
      <c r="C25" s="35">
        <f>'Banco 04'!C46</f>
        <v>78750</v>
      </c>
      <c r="D25" s="35">
        <f>'Banco 04'!D46</f>
        <v>78750</v>
      </c>
      <c r="E25" s="35">
        <f>'Banco 04'!E46</f>
        <v>78750</v>
      </c>
      <c r="F25" s="35">
        <f>'Banco 04'!F46</f>
        <v>78750</v>
      </c>
      <c r="G25" s="35">
        <f>'Banco 04'!G46</f>
        <v>78750</v>
      </c>
      <c r="H25" s="35">
        <f>'Banco 04'!H46</f>
        <v>78750</v>
      </c>
      <c r="I25" s="35">
        <f>'Banco 04'!I46</f>
        <v>78750</v>
      </c>
      <c r="J25" s="35">
        <f>'Banco 04'!J46</f>
        <v>78750</v>
      </c>
      <c r="K25" s="35">
        <f>'Banco 04'!K46</f>
        <v>78750</v>
      </c>
      <c r="L25" s="35">
        <f>'Banco 04'!L46</f>
        <v>78750</v>
      </c>
      <c r="M25" s="35">
        <f>'Banco 04'!M46</f>
        <v>78750</v>
      </c>
      <c r="N25" s="35">
        <f>'Banco 04'!N46</f>
        <v>78750</v>
      </c>
      <c r="O25" s="35">
        <f t="shared" si="1"/>
        <v>945000</v>
      </c>
    </row>
    <row r="26" spans="2:15" s="127" customFormat="1" ht="21.95" customHeight="1" x14ac:dyDescent="0.25">
      <c r="B26" s="157" t="s">
        <v>187</v>
      </c>
      <c r="C26" s="35">
        <f>'Banco 04'!C50</f>
        <v>78750</v>
      </c>
      <c r="D26" s="35">
        <f>'Banco 04'!D50</f>
        <v>78750</v>
      </c>
      <c r="E26" s="35">
        <f>'Banco 04'!E50</f>
        <v>4425</v>
      </c>
      <c r="F26" s="35">
        <f>'Banco 04'!F50</f>
        <v>78750</v>
      </c>
      <c r="G26" s="35">
        <f>'Banco 04'!G50</f>
        <v>78750</v>
      </c>
      <c r="H26" s="35">
        <f>'Banco 04'!H50</f>
        <v>4425</v>
      </c>
      <c r="I26" s="35">
        <f>'Banco 04'!I50</f>
        <v>78750</v>
      </c>
      <c r="J26" s="35">
        <f>'Banco 04'!J50</f>
        <v>78750</v>
      </c>
      <c r="K26" s="35">
        <f>'Banco 04'!K50</f>
        <v>4425</v>
      </c>
      <c r="L26" s="35">
        <f>'Banco 04'!L50</f>
        <v>78750</v>
      </c>
      <c r="M26" s="35">
        <f>'Banco 04'!M50</f>
        <v>78750</v>
      </c>
      <c r="N26" s="35">
        <f>'Banco 04'!N50</f>
        <v>4425</v>
      </c>
      <c r="O26" s="35">
        <f t="shared" si="1"/>
        <v>647700</v>
      </c>
    </row>
    <row r="27" spans="2:15" s="127" customFormat="1" ht="21.95" customHeight="1" thickBot="1" x14ac:dyDescent="0.3">
      <c r="B27" s="127" t="s">
        <v>49</v>
      </c>
    </row>
    <row r="28" spans="2:15" s="127" customFormat="1" ht="21.95" customHeight="1" x14ac:dyDescent="0.25">
      <c r="B28" s="16" t="s">
        <v>29</v>
      </c>
      <c r="C28" s="17" t="s">
        <v>65</v>
      </c>
      <c r="D28" s="17" t="s">
        <v>66</v>
      </c>
      <c r="E28" s="17" t="s">
        <v>67</v>
      </c>
      <c r="F28" s="17" t="s">
        <v>68</v>
      </c>
      <c r="G28" s="17" t="s">
        <v>69</v>
      </c>
      <c r="H28" s="17" t="s">
        <v>70</v>
      </c>
      <c r="I28" s="17" t="s">
        <v>71</v>
      </c>
      <c r="J28" s="17" t="s">
        <v>72</v>
      </c>
      <c r="K28" s="17" t="s">
        <v>73</v>
      </c>
      <c r="L28" s="17" t="s">
        <v>74</v>
      </c>
      <c r="M28" s="17" t="s">
        <v>75</v>
      </c>
      <c r="N28" s="17" t="s">
        <v>76</v>
      </c>
      <c r="O28" s="17" t="s">
        <v>237</v>
      </c>
    </row>
    <row r="29" spans="2:15" s="127" customFormat="1" ht="21.95" customHeight="1" x14ac:dyDescent="0.25">
      <c r="B29" s="156" t="s">
        <v>238</v>
      </c>
      <c r="C29" s="35">
        <f>'Banco 04 (2)'!C8</f>
        <v>100000</v>
      </c>
      <c r="D29" s="35">
        <f>'Banco 04 (2)'!D8</f>
        <v>100000</v>
      </c>
      <c r="E29" s="35">
        <f>'Banco 04 (2)'!E8</f>
        <v>100000</v>
      </c>
      <c r="F29" s="35">
        <f>'Banco 04 (2)'!F8</f>
        <v>100000</v>
      </c>
      <c r="G29" s="35">
        <f>'Banco 04 (2)'!G8</f>
        <v>100000</v>
      </c>
      <c r="H29" s="35">
        <f>'Banco 04 (2)'!H8</f>
        <v>100000</v>
      </c>
      <c r="I29" s="35">
        <f>'Banco 04 (2)'!I8</f>
        <v>100000</v>
      </c>
      <c r="J29" s="35">
        <f>'Banco 04 (2)'!J8</f>
        <v>100000</v>
      </c>
      <c r="K29" s="35">
        <f>'Banco 04 (2)'!K8</f>
        <v>100000</v>
      </c>
      <c r="L29" s="35">
        <f>'Banco 04 (2)'!L8</f>
        <v>100000</v>
      </c>
      <c r="M29" s="35">
        <f>'Banco 04 (2)'!M8</f>
        <v>100000</v>
      </c>
      <c r="N29" s="35">
        <f>'Banco 04 (2)'!N8</f>
        <v>100000</v>
      </c>
      <c r="O29" s="35">
        <f>SUM(C29:N29)</f>
        <v>1200000</v>
      </c>
    </row>
    <row r="30" spans="2:15" s="127" customFormat="1" ht="21.95" customHeight="1" x14ac:dyDescent="0.25">
      <c r="B30" s="157" t="s">
        <v>239</v>
      </c>
      <c r="C30" s="35">
        <f>'Banco 04 (2)'!C26</f>
        <v>84350</v>
      </c>
      <c r="D30" s="35">
        <f>'Banco 04 (2)'!D26</f>
        <v>84350</v>
      </c>
      <c r="E30" s="35">
        <f>'Banco 04 (2)'!E26</f>
        <v>84350</v>
      </c>
      <c r="F30" s="35">
        <f>'Banco 04 (2)'!F26</f>
        <v>84350</v>
      </c>
      <c r="G30" s="35">
        <f>'Banco 04 (2)'!G26</f>
        <v>84350</v>
      </c>
      <c r="H30" s="35">
        <f>'Banco 04 (2)'!H26</f>
        <v>84350</v>
      </c>
      <c r="I30" s="35">
        <f>'Banco 04 (2)'!I26</f>
        <v>84350</v>
      </c>
      <c r="J30" s="35">
        <f>'Banco 04 (2)'!J26</f>
        <v>84350</v>
      </c>
      <c r="K30" s="35">
        <f>'Banco 04 (2)'!K26</f>
        <v>84350</v>
      </c>
      <c r="L30" s="35">
        <f>'Banco 04 (2)'!L26</f>
        <v>84350</v>
      </c>
      <c r="M30" s="35">
        <f>'Banco 04 (2)'!M26</f>
        <v>84350</v>
      </c>
      <c r="N30" s="35">
        <f>'Banco 04 (2)'!N26</f>
        <v>84350</v>
      </c>
      <c r="O30" s="35">
        <f t="shared" ref="O30:O34" si="2">SUM(C30:N30)</f>
        <v>1012200</v>
      </c>
    </row>
    <row r="31" spans="2:15" s="127" customFormat="1" ht="21.95" customHeight="1" x14ac:dyDescent="0.25">
      <c r="B31" s="157" t="s">
        <v>170</v>
      </c>
      <c r="C31" s="35">
        <f>'Banco 04 (2)'!C30</f>
        <v>84350</v>
      </c>
      <c r="D31" s="35">
        <f>'Banco 04 (2)'!D30</f>
        <v>84350</v>
      </c>
      <c r="E31" s="35">
        <f>'Banco 04 (2)'!E30</f>
        <v>84350</v>
      </c>
      <c r="F31" s="35">
        <f>'Banco 04 (2)'!F30</f>
        <v>84350</v>
      </c>
      <c r="G31" s="35">
        <f>'Banco 04 (2)'!G30</f>
        <v>84350</v>
      </c>
      <c r="H31" s="35">
        <f>'Banco 04 (2)'!H30</f>
        <v>84350</v>
      </c>
      <c r="I31" s="35">
        <f>'Banco 04 (2)'!I30</f>
        <v>84350</v>
      </c>
      <c r="J31" s="35">
        <f>'Banco 04 (2)'!J30</f>
        <v>84350</v>
      </c>
      <c r="K31" s="35">
        <f>'Banco 04 (2)'!K30</f>
        <v>84350</v>
      </c>
      <c r="L31" s="35">
        <f>'Banco 04 (2)'!L30</f>
        <v>84350</v>
      </c>
      <c r="M31" s="35">
        <f>'Banco 04 (2)'!M30</f>
        <v>84350</v>
      </c>
      <c r="N31" s="35">
        <f>'Banco 04 (2)'!N30</f>
        <v>84350</v>
      </c>
      <c r="O31" s="35">
        <f t="shared" si="2"/>
        <v>1012200</v>
      </c>
    </row>
    <row r="32" spans="2:15" s="127" customFormat="1" ht="21.95" customHeight="1" x14ac:dyDescent="0.25">
      <c r="B32" s="157" t="s">
        <v>240</v>
      </c>
      <c r="C32" s="35">
        <f>'Banco 04 (2)'!C43</f>
        <v>84350</v>
      </c>
      <c r="D32" s="35">
        <f>'Banco 04 (2)'!D43</f>
        <v>84350</v>
      </c>
      <c r="E32" s="35">
        <f>'Banco 04 (2)'!E43</f>
        <v>84350</v>
      </c>
      <c r="F32" s="35">
        <f>'Banco 04 (2)'!F43</f>
        <v>84350</v>
      </c>
      <c r="G32" s="35">
        <f>'Banco 04 (2)'!G43</f>
        <v>84350</v>
      </c>
      <c r="H32" s="35">
        <f>'Banco 04 (2)'!H43</f>
        <v>84350</v>
      </c>
      <c r="I32" s="35">
        <f>'Banco 04 (2)'!I43</f>
        <v>84350</v>
      </c>
      <c r="J32" s="35">
        <f>'Banco 04 (2)'!J43</f>
        <v>84350</v>
      </c>
      <c r="K32" s="35">
        <f>'Banco 04 (2)'!K43</f>
        <v>84350</v>
      </c>
      <c r="L32" s="35">
        <f>'Banco 04 (2)'!L43</f>
        <v>84350</v>
      </c>
      <c r="M32" s="35">
        <f>'Banco 04 (2)'!M43</f>
        <v>84350</v>
      </c>
      <c r="N32" s="35">
        <f>'Banco 04 (2)'!N43</f>
        <v>84350</v>
      </c>
      <c r="O32" s="35">
        <f t="shared" si="2"/>
        <v>1012200</v>
      </c>
    </row>
    <row r="33" spans="1:15" s="127" customFormat="1" ht="21.95" customHeight="1" x14ac:dyDescent="0.25">
      <c r="B33" s="157" t="s">
        <v>183</v>
      </c>
      <c r="C33" s="35">
        <f>'Banco 04 (2)'!C46</f>
        <v>84350</v>
      </c>
      <c r="D33" s="35">
        <f>'Banco 04 (2)'!D46</f>
        <v>84350</v>
      </c>
      <c r="E33" s="35">
        <f>'Banco 04 (2)'!E46</f>
        <v>84350</v>
      </c>
      <c r="F33" s="35">
        <f>'Banco 04 (2)'!F46</f>
        <v>84350</v>
      </c>
      <c r="G33" s="35">
        <f>'Banco 04 (2)'!G46</f>
        <v>84350</v>
      </c>
      <c r="H33" s="35">
        <f>'Banco 04 (2)'!H46</f>
        <v>84350</v>
      </c>
      <c r="I33" s="35">
        <f>'Banco 04 (2)'!I46</f>
        <v>84350</v>
      </c>
      <c r="J33" s="35">
        <f>'Banco 04 (2)'!J46</f>
        <v>84350</v>
      </c>
      <c r="K33" s="35">
        <f>'Banco 04 (2)'!K46</f>
        <v>84350</v>
      </c>
      <c r="L33" s="35">
        <f>'Banco 04 (2)'!L46</f>
        <v>84350</v>
      </c>
      <c r="M33" s="35">
        <f>'Banco 04 (2)'!M46</f>
        <v>84350</v>
      </c>
      <c r="N33" s="35">
        <f>'Banco 04 (2)'!N46</f>
        <v>84350</v>
      </c>
      <c r="O33" s="35">
        <f t="shared" si="2"/>
        <v>1012200</v>
      </c>
    </row>
    <row r="34" spans="1:15" s="127" customFormat="1" ht="21.95" customHeight="1" x14ac:dyDescent="0.25">
      <c r="B34" s="157" t="s">
        <v>187</v>
      </c>
      <c r="C34" s="35">
        <f>'Banco 04 (2)'!C50</f>
        <v>84350</v>
      </c>
      <c r="D34" s="35">
        <f>'Banco 04 (2)'!D50</f>
        <v>84350</v>
      </c>
      <c r="E34" s="35">
        <f>'Banco 04 (2)'!E50</f>
        <v>75710</v>
      </c>
      <c r="F34" s="35">
        <f>'Banco 04 (2)'!F50</f>
        <v>84350</v>
      </c>
      <c r="G34" s="35">
        <f>'Banco 04 (2)'!G50</f>
        <v>84350</v>
      </c>
      <c r="H34" s="35">
        <f>'Banco 04 (2)'!H50</f>
        <v>75710</v>
      </c>
      <c r="I34" s="35">
        <f>'Banco 04 (2)'!I50</f>
        <v>84350</v>
      </c>
      <c r="J34" s="35">
        <f>'Banco 04 (2)'!J50</f>
        <v>84350</v>
      </c>
      <c r="K34" s="35">
        <f>'Banco 04 (2)'!K50</f>
        <v>75710</v>
      </c>
      <c r="L34" s="35">
        <f>'Banco 04 (2)'!L50</f>
        <v>84350</v>
      </c>
      <c r="M34" s="35">
        <f>'Banco 04 (2)'!M50</f>
        <v>84350</v>
      </c>
      <c r="N34" s="35">
        <f>'Banco 04 (2)'!N50</f>
        <v>75710</v>
      </c>
      <c r="O34" s="35">
        <f t="shared" si="2"/>
        <v>977640</v>
      </c>
    </row>
    <row r="35" spans="1:15" s="127" customFormat="1" ht="21.95" customHeight="1" thickBot="1" x14ac:dyDescent="0.3">
      <c r="B35" s="127" t="s">
        <v>54</v>
      </c>
    </row>
    <row r="36" spans="1:15" s="127" customFormat="1" ht="21.95" customHeight="1" x14ac:dyDescent="0.25">
      <c r="B36" s="16" t="s">
        <v>29</v>
      </c>
      <c r="C36" s="17" t="s">
        <v>65</v>
      </c>
      <c r="D36" s="17" t="s">
        <v>66</v>
      </c>
      <c r="E36" s="17" t="s">
        <v>67</v>
      </c>
      <c r="F36" s="17" t="s">
        <v>68</v>
      </c>
      <c r="G36" s="17" t="s">
        <v>69</v>
      </c>
      <c r="H36" s="17" t="s">
        <v>70</v>
      </c>
      <c r="I36" s="17" t="s">
        <v>71</v>
      </c>
      <c r="J36" s="17" t="s">
        <v>72</v>
      </c>
      <c r="K36" s="17" t="s">
        <v>73</v>
      </c>
      <c r="L36" s="17" t="s">
        <v>74</v>
      </c>
      <c r="M36" s="17" t="s">
        <v>75</v>
      </c>
      <c r="N36" s="17" t="s">
        <v>76</v>
      </c>
      <c r="O36" s="17" t="s">
        <v>237</v>
      </c>
    </row>
    <row r="37" spans="1:15" s="127" customFormat="1" ht="21.95" customHeight="1" x14ac:dyDescent="0.25">
      <c r="B37" s="156" t="s">
        <v>238</v>
      </c>
      <c r="C37" s="35">
        <f>'Banco 05'!C10</f>
        <v>100000</v>
      </c>
      <c r="D37" s="35">
        <f>'Banco 05'!D10</f>
        <v>100000</v>
      </c>
      <c r="E37" s="35">
        <f>'Banco 05'!E10</f>
        <v>100000</v>
      </c>
      <c r="F37" s="35">
        <f>'Banco 05'!F10</f>
        <v>100000</v>
      </c>
      <c r="G37" s="35">
        <f>'Banco 05'!G10</f>
        <v>100000</v>
      </c>
      <c r="H37" s="35">
        <f>'Banco 05'!H10</f>
        <v>100000</v>
      </c>
      <c r="I37" s="35">
        <f>'Banco 05'!I10</f>
        <v>100000</v>
      </c>
      <c r="J37" s="35">
        <f>'Banco 05'!J10</f>
        <v>100000</v>
      </c>
      <c r="K37" s="35">
        <f>'Banco 05'!K10</f>
        <v>100000</v>
      </c>
      <c r="L37" s="35">
        <f>'Banco 05'!L10</f>
        <v>100000</v>
      </c>
      <c r="M37" s="35">
        <f>'Banco 05'!M10</f>
        <v>100000</v>
      </c>
      <c r="N37" s="35">
        <f>'Banco 05'!N10</f>
        <v>100000</v>
      </c>
      <c r="O37" s="35">
        <f>SUM(C37:N37)</f>
        <v>1200000</v>
      </c>
    </row>
    <row r="38" spans="1:15" s="127" customFormat="1" ht="21.95" customHeight="1" x14ac:dyDescent="0.25">
      <c r="B38" s="157" t="s">
        <v>239</v>
      </c>
      <c r="C38" s="35">
        <f>'Banco 05'!C17</f>
        <v>95675.75</v>
      </c>
      <c r="D38" s="35">
        <f>'Banco 05'!D17</f>
        <v>95675.75</v>
      </c>
      <c r="E38" s="35">
        <f>'Banco 05'!E17</f>
        <v>95675.75</v>
      </c>
      <c r="F38" s="35">
        <f>'Banco 05'!F17</f>
        <v>95675.75</v>
      </c>
      <c r="G38" s="35">
        <f>'Banco 05'!G17</f>
        <v>95675.75</v>
      </c>
      <c r="H38" s="35">
        <f>'Banco 05'!H17</f>
        <v>95675.75</v>
      </c>
      <c r="I38" s="35">
        <f>'Banco 05'!I17</f>
        <v>95675.75</v>
      </c>
      <c r="J38" s="35">
        <f>'Banco 05'!J17</f>
        <v>95675.75</v>
      </c>
      <c r="K38" s="35">
        <f>'Banco 05'!K17</f>
        <v>95675.75</v>
      </c>
      <c r="L38" s="35">
        <f>'Banco 05'!L17</f>
        <v>95675.75</v>
      </c>
      <c r="M38" s="35">
        <f>'Banco 05'!M17</f>
        <v>95675.75</v>
      </c>
      <c r="N38" s="35">
        <f>'Banco 05'!N17</f>
        <v>95675.75</v>
      </c>
      <c r="O38" s="35">
        <f t="shared" ref="O38:O42" si="3">SUM(C38:N38)</f>
        <v>1148109</v>
      </c>
    </row>
    <row r="39" spans="1:15" s="127" customFormat="1" ht="21.95" customHeight="1" x14ac:dyDescent="0.25">
      <c r="B39" s="157" t="s">
        <v>170</v>
      </c>
      <c r="C39" s="35">
        <f>'Banco 05'!C21</f>
        <v>95675.75</v>
      </c>
      <c r="D39" s="35">
        <f>'Banco 05'!D21</f>
        <v>95675.75</v>
      </c>
      <c r="E39" s="35">
        <f>'Banco 05'!E21</f>
        <v>95675.75</v>
      </c>
      <c r="F39" s="35">
        <f>'Banco 05'!F21</f>
        <v>95675.75</v>
      </c>
      <c r="G39" s="35">
        <f>'Banco 05'!G21</f>
        <v>95675.75</v>
      </c>
      <c r="H39" s="35">
        <f>'Banco 05'!H21</f>
        <v>95675.75</v>
      </c>
      <c r="I39" s="35">
        <f>'Banco 05'!I21</f>
        <v>95675.75</v>
      </c>
      <c r="J39" s="35">
        <f>'Banco 05'!J21</f>
        <v>95675.75</v>
      </c>
      <c r="K39" s="35">
        <f>'Banco 05'!K21</f>
        <v>95675.75</v>
      </c>
      <c r="L39" s="35">
        <f>'Banco 05'!L21</f>
        <v>95675.75</v>
      </c>
      <c r="M39" s="35">
        <f>'Banco 05'!M21</f>
        <v>95675.75</v>
      </c>
      <c r="N39" s="35">
        <f>'Banco 05'!N21</f>
        <v>95675.75</v>
      </c>
      <c r="O39" s="35">
        <f t="shared" si="3"/>
        <v>1148109</v>
      </c>
    </row>
    <row r="40" spans="1:15" s="127" customFormat="1" ht="21.95" customHeight="1" x14ac:dyDescent="0.25">
      <c r="B40" s="157" t="s">
        <v>240</v>
      </c>
      <c r="C40" s="35">
        <f>'Banco 05'!C34</f>
        <v>91969.25</v>
      </c>
      <c r="D40" s="35">
        <f>'Banco 05'!D34</f>
        <v>91969.25</v>
      </c>
      <c r="E40" s="35">
        <f>'Banco 05'!E34</f>
        <v>91969.25</v>
      </c>
      <c r="F40" s="35">
        <f>'Banco 05'!F34</f>
        <v>91969.25</v>
      </c>
      <c r="G40" s="35">
        <f>'Banco 05'!G34</f>
        <v>91969.25</v>
      </c>
      <c r="H40" s="35">
        <f>'Banco 05'!H34</f>
        <v>91969.25</v>
      </c>
      <c r="I40" s="35">
        <f>'Banco 05'!I34</f>
        <v>91969.25</v>
      </c>
      <c r="J40" s="35">
        <f>'Banco 05'!J34</f>
        <v>91969.25</v>
      </c>
      <c r="K40" s="35">
        <f>'Banco 05'!K34</f>
        <v>91969.25</v>
      </c>
      <c r="L40" s="35">
        <f>'Banco 05'!L34</f>
        <v>91969.25</v>
      </c>
      <c r="M40" s="35">
        <f>'Banco 05'!M34</f>
        <v>91969.25</v>
      </c>
      <c r="N40" s="35">
        <f>'Banco 05'!N34</f>
        <v>91969.25</v>
      </c>
      <c r="O40" s="35">
        <f t="shared" si="3"/>
        <v>1103631</v>
      </c>
    </row>
    <row r="41" spans="1:15" s="127" customFormat="1" ht="21.95" customHeight="1" x14ac:dyDescent="0.25">
      <c r="B41" s="157" t="s">
        <v>183</v>
      </c>
      <c r="C41" s="35">
        <f>'Banco 05'!C37</f>
        <v>91969.25</v>
      </c>
      <c r="D41" s="35">
        <f>'Banco 05'!D37</f>
        <v>91969.25</v>
      </c>
      <c r="E41" s="35">
        <f>'Banco 05'!E37</f>
        <v>91969.25</v>
      </c>
      <c r="F41" s="35">
        <f>'Banco 05'!F37</f>
        <v>91969.25</v>
      </c>
      <c r="G41" s="35">
        <f>'Banco 05'!G37</f>
        <v>91969.25</v>
      </c>
      <c r="H41" s="35">
        <f>'Banco 05'!H37</f>
        <v>91969.25</v>
      </c>
      <c r="I41" s="35">
        <f>'Banco 05'!I37</f>
        <v>91969.25</v>
      </c>
      <c r="J41" s="35">
        <f>'Banco 05'!J37</f>
        <v>91969.25</v>
      </c>
      <c r="K41" s="35">
        <f>'Banco 05'!K37</f>
        <v>91969.25</v>
      </c>
      <c r="L41" s="35">
        <f>'Banco 05'!L37</f>
        <v>91969.25</v>
      </c>
      <c r="M41" s="35">
        <f>'Banco 05'!M37</f>
        <v>91969.25</v>
      </c>
      <c r="N41" s="35">
        <f>'Banco 05'!N37</f>
        <v>91969.25</v>
      </c>
      <c r="O41" s="35">
        <f t="shared" si="3"/>
        <v>1103631</v>
      </c>
    </row>
    <row r="42" spans="1:15" s="127" customFormat="1" ht="21.95" customHeight="1" x14ac:dyDescent="0.25">
      <c r="B42" s="157" t="s">
        <v>187</v>
      </c>
      <c r="C42" s="35">
        <f>'Banco 05'!C40</f>
        <v>91175</v>
      </c>
      <c r="D42" s="35">
        <f>'Banco 05'!D40</f>
        <v>91175</v>
      </c>
      <c r="E42" s="35">
        <f>'Banco 05'!E40</f>
        <v>91175</v>
      </c>
      <c r="F42" s="35">
        <f>'Banco 05'!F40</f>
        <v>91175</v>
      </c>
      <c r="G42" s="35">
        <f>'Banco 05'!G40</f>
        <v>91175</v>
      </c>
      <c r="H42" s="35">
        <f>'Banco 05'!H40</f>
        <v>91175</v>
      </c>
      <c r="I42" s="35">
        <f>'Banco 05'!I40</f>
        <v>91175</v>
      </c>
      <c r="J42" s="35">
        <f>'Banco 05'!J40</f>
        <v>91175</v>
      </c>
      <c r="K42" s="35">
        <f>'Banco 05'!K40</f>
        <v>91175</v>
      </c>
      <c r="L42" s="35">
        <f>'Banco 05'!L40</f>
        <v>91175</v>
      </c>
      <c r="M42" s="35">
        <f>'Banco 05'!M40</f>
        <v>91175</v>
      </c>
      <c r="N42" s="35">
        <f>'Banco 05'!N40</f>
        <v>91175</v>
      </c>
      <c r="O42" s="35">
        <f t="shared" si="3"/>
        <v>1094100</v>
      </c>
    </row>
    <row r="43" spans="1:15" s="127" customFormat="1" ht="21.95" customHeight="1" thickBot="1" x14ac:dyDescent="0.3"/>
    <row r="44" spans="1:15" s="127" customFormat="1" ht="21.95" customHeight="1" x14ac:dyDescent="0.25">
      <c r="B44" s="16" t="s">
        <v>29</v>
      </c>
      <c r="C44" s="17" t="s">
        <v>241</v>
      </c>
      <c r="D44" s="17" t="s">
        <v>242</v>
      </c>
      <c r="E44" s="17" t="s">
        <v>243</v>
      </c>
    </row>
    <row r="45" spans="1:15" s="127" customFormat="1" ht="21.95" customHeight="1" x14ac:dyDescent="0.25">
      <c r="A45" s="127">
        <v>2</v>
      </c>
      <c r="B45" s="156" t="s">
        <v>238</v>
      </c>
      <c r="C45" s="35">
        <f>IFERROR(HLOOKUP($C$18,$C$20:$O$26,A45,0),0)</f>
        <v>1200000</v>
      </c>
      <c r="D45" s="35">
        <f>IFERROR(HLOOKUP($C$18,$C$28:$O$34,A45,0),0)</f>
        <v>1200000</v>
      </c>
      <c r="E45" s="35">
        <f>IFERROR(HLOOKUP($C$18,$C$36:$O$42,A45,0),0)</f>
        <v>1200000</v>
      </c>
    </row>
    <row r="46" spans="1:15" s="127" customFormat="1" ht="21.95" customHeight="1" x14ac:dyDescent="0.25">
      <c r="A46" s="127">
        <v>3</v>
      </c>
      <c r="B46" s="157" t="s">
        <v>239</v>
      </c>
      <c r="C46" s="35">
        <f t="shared" ref="C46:C50" si="4">IFERROR(HLOOKUP($C$18,$C$20:$O$26,A46,0),0)</f>
        <v>945000</v>
      </c>
      <c r="D46" s="35">
        <f t="shared" ref="D46:D50" si="5">IFERROR(HLOOKUP($C$18,$C$28:$O$34,A46,0),0)</f>
        <v>1012200</v>
      </c>
      <c r="E46" s="35">
        <f t="shared" ref="E46:E50" si="6">IFERROR(HLOOKUP($C$18,$C$36:$O$42,A46,0),0)</f>
        <v>1148109</v>
      </c>
    </row>
    <row r="47" spans="1:15" s="127" customFormat="1" ht="21.95" customHeight="1" x14ac:dyDescent="0.25">
      <c r="A47" s="127">
        <v>4</v>
      </c>
      <c r="B47" s="157" t="s">
        <v>170</v>
      </c>
      <c r="C47" s="35">
        <f t="shared" si="4"/>
        <v>945000</v>
      </c>
      <c r="D47" s="35">
        <f t="shared" si="5"/>
        <v>1012200</v>
      </c>
      <c r="E47" s="35">
        <f t="shared" si="6"/>
        <v>1148109</v>
      </c>
    </row>
    <row r="48" spans="1:15" s="127" customFormat="1" ht="21.95" customHeight="1" x14ac:dyDescent="0.25">
      <c r="A48" s="127">
        <v>5</v>
      </c>
      <c r="B48" s="157" t="s">
        <v>240</v>
      </c>
      <c r="C48" s="35">
        <f t="shared" si="4"/>
        <v>945000</v>
      </c>
      <c r="D48" s="35">
        <f t="shared" si="5"/>
        <v>1012200</v>
      </c>
      <c r="E48" s="35">
        <f t="shared" si="6"/>
        <v>1103631</v>
      </c>
    </row>
    <row r="49" spans="1:15" s="127" customFormat="1" ht="21.95" customHeight="1" x14ac:dyDescent="0.25">
      <c r="A49" s="127">
        <v>6</v>
      </c>
      <c r="B49" s="157" t="s">
        <v>183</v>
      </c>
      <c r="C49" s="35">
        <f t="shared" si="4"/>
        <v>945000</v>
      </c>
      <c r="D49" s="35">
        <f t="shared" si="5"/>
        <v>1012200</v>
      </c>
      <c r="E49" s="35">
        <f t="shared" si="6"/>
        <v>1103631</v>
      </c>
    </row>
    <row r="50" spans="1:15" s="127" customFormat="1" ht="21.95" customHeight="1" x14ac:dyDescent="0.25">
      <c r="A50" s="127">
        <v>7</v>
      </c>
      <c r="B50" s="157" t="s">
        <v>187</v>
      </c>
      <c r="C50" s="35">
        <f t="shared" si="4"/>
        <v>647700</v>
      </c>
      <c r="D50" s="35">
        <f t="shared" si="5"/>
        <v>977640</v>
      </c>
      <c r="E50" s="35">
        <f t="shared" si="6"/>
        <v>1094100</v>
      </c>
    </row>
    <row r="51" spans="1:15" s="127" customFormat="1" ht="21.95" customHeight="1" x14ac:dyDescent="0.25">
      <c r="B51" s="158" t="s">
        <v>187</v>
      </c>
      <c r="C51" s="159">
        <f>IFERROR(C50/C45,0)</f>
        <v>0.53974999999999995</v>
      </c>
      <c r="D51" s="159">
        <f>IFERROR(D50/D45,0)</f>
        <v>0.81469999999999998</v>
      </c>
      <c r="E51" s="159">
        <f>IFERROR(E50/E45,0)</f>
        <v>0.91174999999999995</v>
      </c>
    </row>
    <row r="52" spans="1:15" s="127" customFormat="1" ht="21.95" customHeight="1" x14ac:dyDescent="0.25"/>
    <row r="53" spans="1:15" s="127" customFormat="1" ht="21.95" customHeight="1" x14ac:dyDescent="0.25">
      <c r="B53" s="155">
        <v>11</v>
      </c>
      <c r="C53" s="163" t="str">
        <f>IFERROR(INDEX(B56:B66,B53),"")</f>
        <v>Lucro Líquido</v>
      </c>
      <c r="D53" s="162">
        <v>1</v>
      </c>
      <c r="E53" s="163" t="str">
        <f>INDEX($C$4:$C$6,D53)</f>
        <v>Lucro Real</v>
      </c>
    </row>
    <row r="54" spans="1:15" s="127" customFormat="1" ht="21.95" customHeight="1" thickBot="1" x14ac:dyDescent="0.3"/>
    <row r="55" spans="1:15" s="127" customFormat="1" ht="21.95" customHeight="1" x14ac:dyDescent="0.25">
      <c r="B55" s="16" t="s">
        <v>29</v>
      </c>
      <c r="C55" s="17" t="s">
        <v>65</v>
      </c>
      <c r="D55" s="17" t="s">
        <v>66</v>
      </c>
      <c r="E55" s="17" t="s">
        <v>67</v>
      </c>
      <c r="F55" s="17" t="s">
        <v>68</v>
      </c>
      <c r="G55" s="17" t="s">
        <v>69</v>
      </c>
      <c r="H55" s="17" t="s">
        <v>70</v>
      </c>
      <c r="I55" s="17" t="s">
        <v>71</v>
      </c>
      <c r="J55" s="17" t="s">
        <v>72</v>
      </c>
      <c r="K55" s="17" t="s">
        <v>73</v>
      </c>
      <c r="L55" s="17" t="s">
        <v>74</v>
      </c>
      <c r="M55" s="17" t="s">
        <v>75</v>
      </c>
      <c r="N55" s="17" t="s">
        <v>76</v>
      </c>
      <c r="O55" s="17" t="s">
        <v>237</v>
      </c>
    </row>
    <row r="56" spans="1:15" s="127" customFormat="1" ht="21.95" customHeight="1" x14ac:dyDescent="0.25">
      <c r="B56" s="160" t="s">
        <v>238</v>
      </c>
      <c r="C56" s="35">
        <f>C21</f>
        <v>100000</v>
      </c>
      <c r="D56" s="35">
        <f t="shared" ref="D56:O56" si="7">D21</f>
        <v>100000</v>
      </c>
      <c r="E56" s="35">
        <f t="shared" si="7"/>
        <v>100000</v>
      </c>
      <c r="F56" s="35">
        <f t="shared" si="7"/>
        <v>100000</v>
      </c>
      <c r="G56" s="35">
        <f t="shared" si="7"/>
        <v>100000</v>
      </c>
      <c r="H56" s="35">
        <f t="shared" si="7"/>
        <v>100000</v>
      </c>
      <c r="I56" s="35">
        <f t="shared" si="7"/>
        <v>100000</v>
      </c>
      <c r="J56" s="35">
        <f t="shared" si="7"/>
        <v>100000</v>
      </c>
      <c r="K56" s="35">
        <f t="shared" si="7"/>
        <v>100000</v>
      </c>
      <c r="L56" s="35">
        <f t="shared" si="7"/>
        <v>100000</v>
      </c>
      <c r="M56" s="35">
        <f t="shared" si="7"/>
        <v>100000</v>
      </c>
      <c r="N56" s="35">
        <f t="shared" si="7"/>
        <v>100000</v>
      </c>
      <c r="O56" s="35">
        <f t="shared" si="7"/>
        <v>1200000</v>
      </c>
    </row>
    <row r="57" spans="1:15" s="127" customFormat="1" ht="21.95" customHeight="1" x14ac:dyDescent="0.25">
      <c r="B57" s="161" t="s">
        <v>248</v>
      </c>
      <c r="C57" s="35">
        <f>'Banco 04'!R53</f>
        <v>21250</v>
      </c>
      <c r="D57" s="35">
        <f>'Banco 04'!S53</f>
        <v>21250</v>
      </c>
      <c r="E57" s="35">
        <f>'Banco 04'!T53</f>
        <v>21250</v>
      </c>
      <c r="F57" s="35">
        <f>'Banco 04'!U53</f>
        <v>21250</v>
      </c>
      <c r="G57" s="35">
        <f>'Banco 04'!V53</f>
        <v>21250</v>
      </c>
      <c r="H57" s="35">
        <f>'Banco 04'!W53</f>
        <v>21250</v>
      </c>
      <c r="I57" s="35">
        <f>'Banco 04'!X53</f>
        <v>21250</v>
      </c>
      <c r="J57" s="35">
        <f>'Banco 04'!Y53</f>
        <v>21250</v>
      </c>
      <c r="K57" s="35">
        <f>'Banco 04'!Z53</f>
        <v>21250</v>
      </c>
      <c r="L57" s="35">
        <f>'Banco 04'!AA53</f>
        <v>21250</v>
      </c>
      <c r="M57" s="35">
        <f>'Banco 04'!AB53</f>
        <v>21250</v>
      </c>
      <c r="N57" s="35">
        <f>'Banco 04'!AC53</f>
        <v>21250</v>
      </c>
      <c r="O57" s="35">
        <f>'Banco 04'!AD53</f>
        <v>255000</v>
      </c>
    </row>
    <row r="58" spans="1:15" s="127" customFormat="1" ht="21.95" customHeight="1" x14ac:dyDescent="0.25">
      <c r="B58" s="161" t="s">
        <v>239</v>
      </c>
      <c r="C58" s="35">
        <f>C22</f>
        <v>78750</v>
      </c>
      <c r="D58" s="35">
        <f t="shared" ref="D58:N58" si="8">D22</f>
        <v>78750</v>
      </c>
      <c r="E58" s="35">
        <f t="shared" si="8"/>
        <v>78750</v>
      </c>
      <c r="F58" s="35">
        <f t="shared" si="8"/>
        <v>78750</v>
      </c>
      <c r="G58" s="35">
        <f t="shared" si="8"/>
        <v>78750</v>
      </c>
      <c r="H58" s="35">
        <f t="shared" si="8"/>
        <v>78750</v>
      </c>
      <c r="I58" s="35">
        <f t="shared" si="8"/>
        <v>78750</v>
      </c>
      <c r="J58" s="35">
        <f t="shared" si="8"/>
        <v>78750</v>
      </c>
      <c r="K58" s="35">
        <f t="shared" si="8"/>
        <v>78750</v>
      </c>
      <c r="L58" s="35">
        <f t="shared" si="8"/>
        <v>78750</v>
      </c>
      <c r="M58" s="35">
        <f t="shared" si="8"/>
        <v>78750</v>
      </c>
      <c r="N58" s="35">
        <f t="shared" si="8"/>
        <v>78750</v>
      </c>
      <c r="O58" s="35">
        <f>O22</f>
        <v>945000</v>
      </c>
    </row>
    <row r="59" spans="1:15" s="127" customFormat="1" ht="21.95" customHeight="1" x14ac:dyDescent="0.25">
      <c r="B59" s="161" t="s">
        <v>244</v>
      </c>
      <c r="C59" s="35">
        <f>SUM('Banco 04'!C27:C29)</f>
        <v>0</v>
      </c>
      <c r="D59" s="35">
        <f>SUM('Banco 04'!D27:D29)</f>
        <v>0</v>
      </c>
      <c r="E59" s="35">
        <f>SUM('Banco 04'!E27:E29)</f>
        <v>0</v>
      </c>
      <c r="F59" s="35">
        <f>SUM('Banco 04'!F27:F29)</f>
        <v>0</v>
      </c>
      <c r="G59" s="35">
        <f>SUM('Banco 04'!G27:G29)</f>
        <v>0</v>
      </c>
      <c r="H59" s="35">
        <f>SUM('Banco 04'!H27:H29)</f>
        <v>0</v>
      </c>
      <c r="I59" s="35">
        <f>SUM('Banco 04'!I27:I29)</f>
        <v>0</v>
      </c>
      <c r="J59" s="35">
        <f>SUM('Banco 04'!J27:J29)</f>
        <v>0</v>
      </c>
      <c r="K59" s="35">
        <f>SUM('Banco 04'!K27:K29)</f>
        <v>0</v>
      </c>
      <c r="L59" s="35">
        <f>SUM('Banco 04'!L27:L29)</f>
        <v>0</v>
      </c>
      <c r="M59" s="35">
        <f>SUM('Banco 04'!M27:M29)</f>
        <v>0</v>
      </c>
      <c r="N59" s="35">
        <f>SUM('Banco 04'!N27:N29)</f>
        <v>0</v>
      </c>
      <c r="O59" s="35">
        <f>SUM('Banco 04'!O27:O29)</f>
        <v>0</v>
      </c>
    </row>
    <row r="60" spans="1:15" s="127" customFormat="1" ht="21.95" customHeight="1" x14ac:dyDescent="0.25">
      <c r="B60" s="161" t="s">
        <v>170</v>
      </c>
      <c r="C60" s="35">
        <f>C23</f>
        <v>78750</v>
      </c>
      <c r="D60" s="35">
        <f t="shared" ref="D60:O60" si="9">D23</f>
        <v>78750</v>
      </c>
      <c r="E60" s="35">
        <f t="shared" si="9"/>
        <v>78750</v>
      </c>
      <c r="F60" s="35">
        <f t="shared" si="9"/>
        <v>78750</v>
      </c>
      <c r="G60" s="35">
        <f t="shared" si="9"/>
        <v>78750</v>
      </c>
      <c r="H60" s="35">
        <f t="shared" si="9"/>
        <v>78750</v>
      </c>
      <c r="I60" s="35">
        <f t="shared" si="9"/>
        <v>78750</v>
      </c>
      <c r="J60" s="35">
        <f t="shared" si="9"/>
        <v>78750</v>
      </c>
      <c r="K60" s="35">
        <f t="shared" si="9"/>
        <v>78750</v>
      </c>
      <c r="L60" s="35">
        <f t="shared" si="9"/>
        <v>78750</v>
      </c>
      <c r="M60" s="35">
        <f t="shared" si="9"/>
        <v>78750</v>
      </c>
      <c r="N60" s="35">
        <f t="shared" si="9"/>
        <v>78750</v>
      </c>
      <c r="O60" s="35">
        <f t="shared" si="9"/>
        <v>945000</v>
      </c>
    </row>
    <row r="61" spans="1:15" s="127" customFormat="1" ht="21.95" customHeight="1" x14ac:dyDescent="0.25">
      <c r="B61" s="161" t="s">
        <v>245</v>
      </c>
      <c r="C61" s="35">
        <f>SUM('Banco 04'!C31:C42)</f>
        <v>0</v>
      </c>
      <c r="D61" s="35">
        <f>SUM('Banco 04'!D31:D42)</f>
        <v>0</v>
      </c>
      <c r="E61" s="35">
        <f>SUM('Banco 04'!E31:E42)</f>
        <v>0</v>
      </c>
      <c r="F61" s="35">
        <f>SUM('Banco 04'!F31:F42)</f>
        <v>0</v>
      </c>
      <c r="G61" s="35">
        <f>SUM('Banco 04'!G31:G42)</f>
        <v>0</v>
      </c>
      <c r="H61" s="35">
        <f>SUM('Banco 04'!H31:H42)</f>
        <v>0</v>
      </c>
      <c r="I61" s="35">
        <f>SUM('Banco 04'!I31:I42)</f>
        <v>0</v>
      </c>
      <c r="J61" s="35">
        <f>SUM('Banco 04'!J31:J42)</f>
        <v>0</v>
      </c>
      <c r="K61" s="35">
        <f>SUM('Banco 04'!K31:K42)</f>
        <v>0</v>
      </c>
      <c r="L61" s="35">
        <f>SUM('Banco 04'!L31:L42)</f>
        <v>0</v>
      </c>
      <c r="M61" s="35">
        <f>SUM('Banco 04'!M31:M42)</f>
        <v>0</v>
      </c>
      <c r="N61" s="35">
        <f>SUM('Banco 04'!N31:N42)</f>
        <v>0</v>
      </c>
      <c r="O61" s="35">
        <f>SUM('Banco 04'!O31:O42)</f>
        <v>0</v>
      </c>
    </row>
    <row r="62" spans="1:15" s="127" customFormat="1" ht="21.95" customHeight="1" x14ac:dyDescent="0.25">
      <c r="B62" s="161" t="s">
        <v>240</v>
      </c>
      <c r="C62" s="35">
        <f>C24</f>
        <v>78750</v>
      </c>
      <c r="D62" s="35">
        <f t="shared" ref="D62:O62" si="10">D24</f>
        <v>78750</v>
      </c>
      <c r="E62" s="35">
        <f t="shared" si="10"/>
        <v>78750</v>
      </c>
      <c r="F62" s="35">
        <f t="shared" si="10"/>
        <v>78750</v>
      </c>
      <c r="G62" s="35">
        <f t="shared" si="10"/>
        <v>78750</v>
      </c>
      <c r="H62" s="35">
        <f t="shared" si="10"/>
        <v>78750</v>
      </c>
      <c r="I62" s="35">
        <f t="shared" si="10"/>
        <v>78750</v>
      </c>
      <c r="J62" s="35">
        <f t="shared" si="10"/>
        <v>78750</v>
      </c>
      <c r="K62" s="35">
        <f t="shared" si="10"/>
        <v>78750</v>
      </c>
      <c r="L62" s="35">
        <f t="shared" si="10"/>
        <v>78750</v>
      </c>
      <c r="M62" s="35">
        <f t="shared" si="10"/>
        <v>78750</v>
      </c>
      <c r="N62" s="35">
        <f t="shared" si="10"/>
        <v>78750</v>
      </c>
      <c r="O62" s="35">
        <f t="shared" si="10"/>
        <v>945000</v>
      </c>
    </row>
    <row r="63" spans="1:15" s="127" customFormat="1" ht="21.95" customHeight="1" x14ac:dyDescent="0.25">
      <c r="B63" s="161" t="s">
        <v>246</v>
      </c>
      <c r="C63" s="35">
        <f>'Banco 04'!C44-'Banco 04'!C45</f>
        <v>0</v>
      </c>
      <c r="D63" s="35">
        <f>'Banco 04'!D44-'Banco 04'!D45</f>
        <v>0</v>
      </c>
      <c r="E63" s="35">
        <f>'Banco 04'!E44-'Banco 04'!E45</f>
        <v>0</v>
      </c>
      <c r="F63" s="35">
        <f>'Banco 04'!F44-'Banco 04'!F45</f>
        <v>0</v>
      </c>
      <c r="G63" s="35">
        <f>'Banco 04'!G44-'Banco 04'!G45</f>
        <v>0</v>
      </c>
      <c r="H63" s="35">
        <f>'Banco 04'!H44-'Banco 04'!H45</f>
        <v>0</v>
      </c>
      <c r="I63" s="35">
        <f>'Banco 04'!I44-'Banco 04'!I45</f>
        <v>0</v>
      </c>
      <c r="J63" s="35">
        <f>'Banco 04'!J44-'Banco 04'!J45</f>
        <v>0</v>
      </c>
      <c r="K63" s="35">
        <f>'Banco 04'!K44-'Banco 04'!K45</f>
        <v>0</v>
      </c>
      <c r="L63" s="35">
        <f>'Banco 04'!L44-'Banco 04'!L45</f>
        <v>0</v>
      </c>
      <c r="M63" s="35">
        <f>'Banco 04'!M44-'Banco 04'!M45</f>
        <v>0</v>
      </c>
      <c r="N63" s="35">
        <f>'Banco 04'!N44-'Banco 04'!N45</f>
        <v>0</v>
      </c>
      <c r="O63" s="35">
        <f>'Banco 04'!O44-'Banco 04'!O45</f>
        <v>0</v>
      </c>
    </row>
    <row r="64" spans="1:15" s="127" customFormat="1" ht="21.95" customHeight="1" x14ac:dyDescent="0.25">
      <c r="B64" s="161" t="s">
        <v>183</v>
      </c>
      <c r="C64" s="35">
        <f>C25</f>
        <v>78750</v>
      </c>
      <c r="D64" s="35">
        <f t="shared" ref="D64:O64" si="11">D25</f>
        <v>78750</v>
      </c>
      <c r="E64" s="35">
        <f t="shared" si="11"/>
        <v>78750</v>
      </c>
      <c r="F64" s="35">
        <f t="shared" si="11"/>
        <v>78750</v>
      </c>
      <c r="G64" s="35">
        <f t="shared" si="11"/>
        <v>78750</v>
      </c>
      <c r="H64" s="35">
        <f t="shared" si="11"/>
        <v>78750</v>
      </c>
      <c r="I64" s="35">
        <f t="shared" si="11"/>
        <v>78750</v>
      </c>
      <c r="J64" s="35">
        <f t="shared" si="11"/>
        <v>78750</v>
      </c>
      <c r="K64" s="35">
        <f t="shared" si="11"/>
        <v>78750</v>
      </c>
      <c r="L64" s="35">
        <f t="shared" si="11"/>
        <v>78750</v>
      </c>
      <c r="M64" s="35">
        <f t="shared" si="11"/>
        <v>78750</v>
      </c>
      <c r="N64" s="35">
        <f t="shared" si="11"/>
        <v>78750</v>
      </c>
      <c r="O64" s="35">
        <f t="shared" si="11"/>
        <v>945000</v>
      </c>
    </row>
    <row r="65" spans="2:15" s="127" customFormat="1" ht="21.95" customHeight="1" x14ac:dyDescent="0.25">
      <c r="B65" s="161" t="s">
        <v>247</v>
      </c>
      <c r="C65" s="35">
        <f>SUM('Banco 04'!C47:C49)</f>
        <v>0</v>
      </c>
      <c r="D65" s="35">
        <f>SUM('Banco 04'!D47:D49)</f>
        <v>0</v>
      </c>
      <c r="E65" s="35">
        <f>SUM('Banco 04'!E47:E49)</f>
        <v>74325</v>
      </c>
      <c r="F65" s="35">
        <f>SUM('Banco 04'!F47:F49)</f>
        <v>0</v>
      </c>
      <c r="G65" s="35">
        <f>SUM('Banco 04'!G47:G49)</f>
        <v>0</v>
      </c>
      <c r="H65" s="35">
        <f>SUM('Banco 04'!H47:H49)</f>
        <v>74325</v>
      </c>
      <c r="I65" s="35">
        <f>SUM('Banco 04'!I47:I49)</f>
        <v>0</v>
      </c>
      <c r="J65" s="35">
        <f>SUM('Banco 04'!J47:J49)</f>
        <v>0</v>
      </c>
      <c r="K65" s="35">
        <f>SUM('Banco 04'!K47:K49)</f>
        <v>74325</v>
      </c>
      <c r="L65" s="35">
        <f>SUM('Banco 04'!L47:L49)</f>
        <v>0</v>
      </c>
      <c r="M65" s="35">
        <f>SUM('Banco 04'!M47:M49)</f>
        <v>0</v>
      </c>
      <c r="N65" s="35">
        <f>SUM('Banco 04'!N47:N49)</f>
        <v>74325</v>
      </c>
      <c r="O65" s="35">
        <f>SUM('Banco 04'!O47:O49)</f>
        <v>297300</v>
      </c>
    </row>
    <row r="66" spans="2:15" s="127" customFormat="1" ht="21.95" customHeight="1" x14ac:dyDescent="0.25">
      <c r="B66" s="161" t="s">
        <v>187</v>
      </c>
      <c r="C66" s="35">
        <f>'Banco 04'!C50</f>
        <v>78750</v>
      </c>
      <c r="D66" s="35">
        <f>'Banco 04'!D50</f>
        <v>78750</v>
      </c>
      <c r="E66" s="35">
        <f>'Banco 04'!E50</f>
        <v>4425</v>
      </c>
      <c r="F66" s="35">
        <f>'Banco 04'!F50</f>
        <v>78750</v>
      </c>
      <c r="G66" s="35">
        <f>'Banco 04'!G50</f>
        <v>78750</v>
      </c>
      <c r="H66" s="35">
        <f>'Banco 04'!H50</f>
        <v>4425</v>
      </c>
      <c r="I66" s="35">
        <f>'Banco 04'!I50</f>
        <v>78750</v>
      </c>
      <c r="J66" s="35">
        <f>'Banco 04'!J50</f>
        <v>78750</v>
      </c>
      <c r="K66" s="35">
        <f>'Banco 04'!K50</f>
        <v>4425</v>
      </c>
      <c r="L66" s="35">
        <f>'Banco 04'!L50</f>
        <v>78750</v>
      </c>
      <c r="M66" s="35">
        <f>'Banco 04'!M50</f>
        <v>78750</v>
      </c>
      <c r="N66" s="35">
        <f>'Banco 04'!N50</f>
        <v>4425</v>
      </c>
      <c r="O66" s="35">
        <f>'Banco 04'!O50</f>
        <v>647700</v>
      </c>
    </row>
    <row r="67" spans="2:15" s="127" customFormat="1" ht="21.95" customHeight="1" thickBot="1" x14ac:dyDescent="0.3"/>
    <row r="68" spans="2:15" s="127" customFormat="1" ht="21.95" customHeight="1" x14ac:dyDescent="0.25">
      <c r="B68" s="16" t="s">
        <v>29</v>
      </c>
      <c r="C68" s="17" t="s">
        <v>65</v>
      </c>
      <c r="D68" s="17" t="s">
        <v>66</v>
      </c>
      <c r="E68" s="17" t="s">
        <v>67</v>
      </c>
      <c r="F68" s="17" t="s">
        <v>68</v>
      </c>
      <c r="G68" s="17" t="s">
        <v>69</v>
      </c>
      <c r="H68" s="17" t="s">
        <v>70</v>
      </c>
      <c r="I68" s="17" t="s">
        <v>71</v>
      </c>
      <c r="J68" s="17" t="s">
        <v>72</v>
      </c>
      <c r="K68" s="17" t="s">
        <v>73</v>
      </c>
      <c r="L68" s="17" t="s">
        <v>74</v>
      </c>
      <c r="M68" s="17" t="s">
        <v>75</v>
      </c>
      <c r="N68" s="17" t="s">
        <v>76</v>
      </c>
      <c r="O68" s="17" t="s">
        <v>237</v>
      </c>
    </row>
    <row r="69" spans="2:15" s="127" customFormat="1" ht="21.95" customHeight="1" x14ac:dyDescent="0.25">
      <c r="B69" s="160" t="s">
        <v>238</v>
      </c>
      <c r="C69" s="35">
        <f>C29</f>
        <v>100000</v>
      </c>
      <c r="D69" s="35">
        <f t="shared" ref="D69:O69" si="12">D29</f>
        <v>100000</v>
      </c>
      <c r="E69" s="35">
        <f t="shared" si="12"/>
        <v>100000</v>
      </c>
      <c r="F69" s="35">
        <f t="shared" si="12"/>
        <v>100000</v>
      </c>
      <c r="G69" s="35">
        <f t="shared" si="12"/>
        <v>100000</v>
      </c>
      <c r="H69" s="35">
        <f t="shared" si="12"/>
        <v>100000</v>
      </c>
      <c r="I69" s="35">
        <f t="shared" si="12"/>
        <v>100000</v>
      </c>
      <c r="J69" s="35">
        <f t="shared" si="12"/>
        <v>100000</v>
      </c>
      <c r="K69" s="35">
        <f t="shared" si="12"/>
        <v>100000</v>
      </c>
      <c r="L69" s="35">
        <f t="shared" si="12"/>
        <v>100000</v>
      </c>
      <c r="M69" s="35">
        <f t="shared" si="12"/>
        <v>100000</v>
      </c>
      <c r="N69" s="35">
        <f t="shared" si="12"/>
        <v>100000</v>
      </c>
      <c r="O69" s="35">
        <f t="shared" si="12"/>
        <v>1200000</v>
      </c>
    </row>
    <row r="70" spans="2:15" s="127" customFormat="1" ht="21.95" customHeight="1" x14ac:dyDescent="0.25">
      <c r="B70" s="161" t="s">
        <v>248</v>
      </c>
      <c r="C70" s="35">
        <f>'Banco 04 (2)'!R53</f>
        <v>15650</v>
      </c>
      <c r="D70" s="35">
        <f>'Banco 04 (2)'!S53</f>
        <v>15650</v>
      </c>
      <c r="E70" s="35">
        <f>'Banco 04 (2)'!T53</f>
        <v>15650</v>
      </c>
      <c r="F70" s="35">
        <f>'Banco 04 (2)'!U53</f>
        <v>15650</v>
      </c>
      <c r="G70" s="35">
        <f>'Banco 04 (2)'!V53</f>
        <v>15650</v>
      </c>
      <c r="H70" s="35">
        <f>'Banco 04 (2)'!W53</f>
        <v>15650</v>
      </c>
      <c r="I70" s="35">
        <f>'Banco 04 (2)'!X53</f>
        <v>15650</v>
      </c>
      <c r="J70" s="35">
        <f>'Banco 04 (2)'!Y53</f>
        <v>15650</v>
      </c>
      <c r="K70" s="35">
        <f>'Banco 04 (2)'!Z53</f>
        <v>15650</v>
      </c>
      <c r="L70" s="35">
        <f>'Banco 04 (2)'!AA53</f>
        <v>15650</v>
      </c>
      <c r="M70" s="35">
        <f>'Banco 04 (2)'!AB53</f>
        <v>15650</v>
      </c>
      <c r="N70" s="35">
        <f>'Banco 04 (2)'!AC53</f>
        <v>15650</v>
      </c>
      <c r="O70" s="35">
        <f>'Banco 04 (2)'!AD53</f>
        <v>187800</v>
      </c>
    </row>
    <row r="71" spans="2:15" s="127" customFormat="1" ht="21.95" customHeight="1" x14ac:dyDescent="0.25">
      <c r="B71" s="161" t="s">
        <v>239</v>
      </c>
      <c r="C71" s="35">
        <f>C30</f>
        <v>84350</v>
      </c>
      <c r="D71" s="35">
        <f t="shared" ref="D71:O71" si="13">D30</f>
        <v>84350</v>
      </c>
      <c r="E71" s="35">
        <f t="shared" si="13"/>
        <v>84350</v>
      </c>
      <c r="F71" s="35">
        <f t="shared" si="13"/>
        <v>84350</v>
      </c>
      <c r="G71" s="35">
        <f t="shared" si="13"/>
        <v>84350</v>
      </c>
      <c r="H71" s="35">
        <f t="shared" si="13"/>
        <v>84350</v>
      </c>
      <c r="I71" s="35">
        <f t="shared" si="13"/>
        <v>84350</v>
      </c>
      <c r="J71" s="35">
        <f t="shared" si="13"/>
        <v>84350</v>
      </c>
      <c r="K71" s="35">
        <f t="shared" si="13"/>
        <v>84350</v>
      </c>
      <c r="L71" s="35">
        <f t="shared" si="13"/>
        <v>84350</v>
      </c>
      <c r="M71" s="35">
        <f t="shared" si="13"/>
        <v>84350</v>
      </c>
      <c r="N71" s="35">
        <f t="shared" si="13"/>
        <v>84350</v>
      </c>
      <c r="O71" s="35">
        <f t="shared" si="13"/>
        <v>1012200</v>
      </c>
    </row>
    <row r="72" spans="2:15" s="127" customFormat="1" ht="21.95" customHeight="1" x14ac:dyDescent="0.25">
      <c r="B72" s="161" t="s">
        <v>244</v>
      </c>
      <c r="C72" s="35">
        <f>SUM('Banco 04 (2)'!C27:C29)</f>
        <v>0</v>
      </c>
      <c r="D72" s="35">
        <f>SUM('Banco 04 (2)'!D27:D29)</f>
        <v>0</v>
      </c>
      <c r="E72" s="35">
        <f>SUM('Banco 04 (2)'!E27:E29)</f>
        <v>0</v>
      </c>
      <c r="F72" s="35">
        <f>SUM('Banco 04 (2)'!F27:F29)</f>
        <v>0</v>
      </c>
      <c r="G72" s="35">
        <f>SUM('Banco 04 (2)'!G27:G29)</f>
        <v>0</v>
      </c>
      <c r="H72" s="35">
        <f>SUM('Banco 04 (2)'!H27:H29)</f>
        <v>0</v>
      </c>
      <c r="I72" s="35">
        <f>SUM('Banco 04 (2)'!I27:I29)</f>
        <v>0</v>
      </c>
      <c r="J72" s="35">
        <f>SUM('Banco 04 (2)'!J27:J29)</f>
        <v>0</v>
      </c>
      <c r="K72" s="35">
        <f>SUM('Banco 04 (2)'!K27:K29)</f>
        <v>0</v>
      </c>
      <c r="L72" s="35">
        <f>SUM('Banco 04 (2)'!L27:L29)</f>
        <v>0</v>
      </c>
      <c r="M72" s="35">
        <f>SUM('Banco 04 (2)'!M27:M29)</f>
        <v>0</v>
      </c>
      <c r="N72" s="35">
        <f>SUM('Banco 04 (2)'!N27:N29)</f>
        <v>0</v>
      </c>
      <c r="O72" s="35">
        <f>SUM('Banco 04 (2)'!O27:O29)</f>
        <v>0</v>
      </c>
    </row>
    <row r="73" spans="2:15" s="127" customFormat="1" ht="21.95" customHeight="1" x14ac:dyDescent="0.25">
      <c r="B73" s="161" t="s">
        <v>170</v>
      </c>
      <c r="C73" s="35">
        <f>C31</f>
        <v>84350</v>
      </c>
      <c r="D73" s="35">
        <f t="shared" ref="D73:O73" si="14">D31</f>
        <v>84350</v>
      </c>
      <c r="E73" s="35">
        <f t="shared" si="14"/>
        <v>84350</v>
      </c>
      <c r="F73" s="35">
        <f t="shared" si="14"/>
        <v>84350</v>
      </c>
      <c r="G73" s="35">
        <f t="shared" si="14"/>
        <v>84350</v>
      </c>
      <c r="H73" s="35">
        <f t="shared" si="14"/>
        <v>84350</v>
      </c>
      <c r="I73" s="35">
        <f t="shared" si="14"/>
        <v>84350</v>
      </c>
      <c r="J73" s="35">
        <f t="shared" si="14"/>
        <v>84350</v>
      </c>
      <c r="K73" s="35">
        <f t="shared" si="14"/>
        <v>84350</v>
      </c>
      <c r="L73" s="35">
        <f t="shared" si="14"/>
        <v>84350</v>
      </c>
      <c r="M73" s="35">
        <f t="shared" si="14"/>
        <v>84350</v>
      </c>
      <c r="N73" s="35">
        <f t="shared" si="14"/>
        <v>84350</v>
      </c>
      <c r="O73" s="35">
        <f t="shared" si="14"/>
        <v>1012200</v>
      </c>
    </row>
    <row r="74" spans="2:15" s="127" customFormat="1" ht="21.95" customHeight="1" x14ac:dyDescent="0.25">
      <c r="B74" s="161" t="s">
        <v>245</v>
      </c>
      <c r="C74" s="35">
        <f>SUM('Banco 04 (2)'!C31:C42)</f>
        <v>0</v>
      </c>
      <c r="D74" s="35">
        <f>SUM('Banco 04 (2)'!D31:D42)</f>
        <v>0</v>
      </c>
      <c r="E74" s="35">
        <f>SUM('Banco 04 (2)'!E31:E42)</f>
        <v>0</v>
      </c>
      <c r="F74" s="35">
        <f>SUM('Banco 04 (2)'!F31:F42)</f>
        <v>0</v>
      </c>
      <c r="G74" s="35">
        <f>SUM('Banco 04 (2)'!G31:G42)</f>
        <v>0</v>
      </c>
      <c r="H74" s="35">
        <f>SUM('Banco 04 (2)'!H31:H42)</f>
        <v>0</v>
      </c>
      <c r="I74" s="35">
        <f>SUM('Banco 04 (2)'!I31:I42)</f>
        <v>0</v>
      </c>
      <c r="J74" s="35">
        <f>SUM('Banco 04 (2)'!J31:J42)</f>
        <v>0</v>
      </c>
      <c r="K74" s="35">
        <f>SUM('Banco 04 (2)'!K31:K42)</f>
        <v>0</v>
      </c>
      <c r="L74" s="35">
        <f>SUM('Banco 04 (2)'!L31:L42)</f>
        <v>0</v>
      </c>
      <c r="M74" s="35">
        <f>SUM('Banco 04 (2)'!M31:M42)</f>
        <v>0</v>
      </c>
      <c r="N74" s="35">
        <f>SUM('Banco 04 (2)'!N31:N42)</f>
        <v>0</v>
      </c>
      <c r="O74" s="35">
        <f>SUM('Banco 04 (2)'!O31:O42)</f>
        <v>0</v>
      </c>
    </row>
    <row r="75" spans="2:15" s="127" customFormat="1" ht="21.95" customHeight="1" x14ac:dyDescent="0.25">
      <c r="B75" s="161" t="s">
        <v>240</v>
      </c>
      <c r="C75" s="35">
        <f>C32</f>
        <v>84350</v>
      </c>
      <c r="D75" s="35">
        <f t="shared" ref="D75:O75" si="15">D32</f>
        <v>84350</v>
      </c>
      <c r="E75" s="35">
        <f t="shared" si="15"/>
        <v>84350</v>
      </c>
      <c r="F75" s="35">
        <f t="shared" si="15"/>
        <v>84350</v>
      </c>
      <c r="G75" s="35">
        <f t="shared" si="15"/>
        <v>84350</v>
      </c>
      <c r="H75" s="35">
        <f t="shared" si="15"/>
        <v>84350</v>
      </c>
      <c r="I75" s="35">
        <f t="shared" si="15"/>
        <v>84350</v>
      </c>
      <c r="J75" s="35">
        <f t="shared" si="15"/>
        <v>84350</v>
      </c>
      <c r="K75" s="35">
        <f t="shared" si="15"/>
        <v>84350</v>
      </c>
      <c r="L75" s="35">
        <f t="shared" si="15"/>
        <v>84350</v>
      </c>
      <c r="M75" s="35">
        <f t="shared" si="15"/>
        <v>84350</v>
      </c>
      <c r="N75" s="35">
        <f t="shared" si="15"/>
        <v>84350</v>
      </c>
      <c r="O75" s="35">
        <f t="shared" si="15"/>
        <v>1012200</v>
      </c>
    </row>
    <row r="76" spans="2:15" s="127" customFormat="1" ht="21.95" customHeight="1" x14ac:dyDescent="0.25">
      <c r="B76" s="161" t="s">
        <v>246</v>
      </c>
      <c r="C76" s="35">
        <f>'Banco 04 (2)'!C44-'Banco 04 (2)'!C45</f>
        <v>0</v>
      </c>
      <c r="D76" s="35">
        <f>'Banco 04 (2)'!D44-'Banco 04 (2)'!D45</f>
        <v>0</v>
      </c>
      <c r="E76" s="35">
        <f>'Banco 04 (2)'!E44-'Banco 04 (2)'!E45</f>
        <v>0</v>
      </c>
      <c r="F76" s="35">
        <f>'Banco 04 (2)'!F44-'Banco 04 (2)'!F45</f>
        <v>0</v>
      </c>
      <c r="G76" s="35">
        <f>'Banco 04 (2)'!G44-'Banco 04 (2)'!G45</f>
        <v>0</v>
      </c>
      <c r="H76" s="35">
        <f>'Banco 04 (2)'!H44-'Banco 04 (2)'!H45</f>
        <v>0</v>
      </c>
      <c r="I76" s="35">
        <f>'Banco 04 (2)'!I44-'Banco 04 (2)'!I45</f>
        <v>0</v>
      </c>
      <c r="J76" s="35">
        <f>'Banco 04 (2)'!J44-'Banco 04 (2)'!J45</f>
        <v>0</v>
      </c>
      <c r="K76" s="35">
        <f>'Banco 04 (2)'!K44-'Banco 04 (2)'!K45</f>
        <v>0</v>
      </c>
      <c r="L76" s="35">
        <f>'Banco 04 (2)'!L44-'Banco 04 (2)'!L45</f>
        <v>0</v>
      </c>
      <c r="M76" s="35">
        <f>'Banco 04 (2)'!M44-'Banco 04 (2)'!M45</f>
        <v>0</v>
      </c>
      <c r="N76" s="35">
        <f>'Banco 04 (2)'!N44-'Banco 04 (2)'!N45</f>
        <v>0</v>
      </c>
      <c r="O76" s="35">
        <f>'Banco 04 (2)'!O44-'Banco 04 (2)'!O45</f>
        <v>0</v>
      </c>
    </row>
    <row r="77" spans="2:15" s="127" customFormat="1" ht="21.95" customHeight="1" x14ac:dyDescent="0.25">
      <c r="B77" s="161" t="s">
        <v>183</v>
      </c>
      <c r="C77" s="35">
        <f>C33</f>
        <v>84350</v>
      </c>
      <c r="D77" s="35">
        <f t="shared" ref="D77:O77" si="16">D33</f>
        <v>84350</v>
      </c>
      <c r="E77" s="35">
        <f t="shared" si="16"/>
        <v>84350</v>
      </c>
      <c r="F77" s="35">
        <f t="shared" si="16"/>
        <v>84350</v>
      </c>
      <c r="G77" s="35">
        <f t="shared" si="16"/>
        <v>84350</v>
      </c>
      <c r="H77" s="35">
        <f t="shared" si="16"/>
        <v>84350</v>
      </c>
      <c r="I77" s="35">
        <f t="shared" si="16"/>
        <v>84350</v>
      </c>
      <c r="J77" s="35">
        <f t="shared" si="16"/>
        <v>84350</v>
      </c>
      <c r="K77" s="35">
        <f t="shared" si="16"/>
        <v>84350</v>
      </c>
      <c r="L77" s="35">
        <f t="shared" si="16"/>
        <v>84350</v>
      </c>
      <c r="M77" s="35">
        <f t="shared" si="16"/>
        <v>84350</v>
      </c>
      <c r="N77" s="35">
        <f t="shared" si="16"/>
        <v>84350</v>
      </c>
      <c r="O77" s="35">
        <f t="shared" si="16"/>
        <v>1012200</v>
      </c>
    </row>
    <row r="78" spans="2:15" s="127" customFormat="1" ht="21.95" customHeight="1" x14ac:dyDescent="0.25">
      <c r="B78" s="161" t="s">
        <v>247</v>
      </c>
      <c r="C78" s="35">
        <f>SUM('Banco 04 (2)'!C47:C49)</f>
        <v>0</v>
      </c>
      <c r="D78" s="35">
        <f>SUM('Banco 04 (2)'!D47:D49)</f>
        <v>0</v>
      </c>
      <c r="E78" s="35">
        <f>SUM('Banco 04 (2)'!E47:E49)</f>
        <v>8640</v>
      </c>
      <c r="F78" s="35">
        <f>SUM('Banco 04 (2)'!F47:F49)</f>
        <v>0</v>
      </c>
      <c r="G78" s="35">
        <f>SUM('Banco 04 (2)'!G47:G49)</f>
        <v>0</v>
      </c>
      <c r="H78" s="35">
        <f>SUM('Banco 04 (2)'!H47:H49)</f>
        <v>8640</v>
      </c>
      <c r="I78" s="35">
        <f>SUM('Banco 04 (2)'!I47:I49)</f>
        <v>0</v>
      </c>
      <c r="J78" s="35">
        <f>SUM('Banco 04 (2)'!J47:J49)</f>
        <v>0</v>
      </c>
      <c r="K78" s="35">
        <f>SUM('Banco 04 (2)'!K47:K49)</f>
        <v>8640</v>
      </c>
      <c r="L78" s="35">
        <f>SUM('Banco 04 (2)'!L47:L49)</f>
        <v>0</v>
      </c>
      <c r="M78" s="35">
        <f>SUM('Banco 04 (2)'!M47:M49)</f>
        <v>0</v>
      </c>
      <c r="N78" s="35">
        <f>SUM('Banco 04 (2)'!N47:N49)</f>
        <v>8640</v>
      </c>
      <c r="O78" s="35">
        <f>SUM('Banco 04 (2)'!O47:O49)</f>
        <v>34560</v>
      </c>
    </row>
    <row r="79" spans="2:15" s="127" customFormat="1" ht="21.95" customHeight="1" x14ac:dyDescent="0.25">
      <c r="B79" s="161" t="s">
        <v>187</v>
      </c>
      <c r="C79" s="35">
        <f>'Banco 04 (2)'!C50</f>
        <v>84350</v>
      </c>
      <c r="D79" s="35">
        <f>'Banco 04 (2)'!D50</f>
        <v>84350</v>
      </c>
      <c r="E79" s="35">
        <f>'Banco 04 (2)'!E50</f>
        <v>75710</v>
      </c>
      <c r="F79" s="35">
        <f>'Banco 04 (2)'!F50</f>
        <v>84350</v>
      </c>
      <c r="G79" s="35">
        <f>'Banco 04 (2)'!G50</f>
        <v>84350</v>
      </c>
      <c r="H79" s="35">
        <f>'Banco 04 (2)'!H50</f>
        <v>75710</v>
      </c>
      <c r="I79" s="35">
        <f>'Banco 04 (2)'!I50</f>
        <v>84350</v>
      </c>
      <c r="J79" s="35">
        <f>'Banco 04 (2)'!J50</f>
        <v>84350</v>
      </c>
      <c r="K79" s="35">
        <f>'Banco 04 (2)'!K50</f>
        <v>75710</v>
      </c>
      <c r="L79" s="35">
        <f>'Banco 04 (2)'!L50</f>
        <v>84350</v>
      </c>
      <c r="M79" s="35">
        <f>'Banco 04 (2)'!M50</f>
        <v>84350</v>
      </c>
      <c r="N79" s="35">
        <f>'Banco 04 (2)'!N50</f>
        <v>75710</v>
      </c>
      <c r="O79" s="35">
        <f>'Banco 04 (2)'!O50</f>
        <v>977640</v>
      </c>
    </row>
    <row r="80" spans="2:15" s="127" customFormat="1" ht="21.95" customHeight="1" thickBot="1" x14ac:dyDescent="0.3"/>
    <row r="81" spans="2:15" s="127" customFormat="1" ht="21.95" customHeight="1" x14ac:dyDescent="0.25">
      <c r="B81" s="16" t="s">
        <v>29</v>
      </c>
      <c r="C81" s="17" t="s">
        <v>65</v>
      </c>
      <c r="D81" s="17" t="s">
        <v>66</v>
      </c>
      <c r="E81" s="17" t="s">
        <v>67</v>
      </c>
      <c r="F81" s="17" t="s">
        <v>68</v>
      </c>
      <c r="G81" s="17" t="s">
        <v>69</v>
      </c>
      <c r="H81" s="17" t="s">
        <v>70</v>
      </c>
      <c r="I81" s="17" t="s">
        <v>71</v>
      </c>
      <c r="J81" s="17" t="s">
        <v>72</v>
      </c>
      <c r="K81" s="17" t="s">
        <v>73</v>
      </c>
      <c r="L81" s="17" t="s">
        <v>74</v>
      </c>
      <c r="M81" s="17" t="s">
        <v>75</v>
      </c>
      <c r="N81" s="17" t="s">
        <v>76</v>
      </c>
      <c r="O81" s="17" t="s">
        <v>237</v>
      </c>
    </row>
    <row r="82" spans="2:15" s="127" customFormat="1" ht="21.95" customHeight="1" x14ac:dyDescent="0.25">
      <c r="B82" s="160" t="s">
        <v>238</v>
      </c>
      <c r="C82" s="35">
        <f>'Banco 05'!C10</f>
        <v>100000</v>
      </c>
      <c r="D82" s="35">
        <f>'Banco 05'!D10</f>
        <v>100000</v>
      </c>
      <c r="E82" s="35">
        <f>'Banco 05'!E10</f>
        <v>100000</v>
      </c>
      <c r="F82" s="35">
        <f>'Banco 05'!F10</f>
        <v>100000</v>
      </c>
      <c r="G82" s="35">
        <f>'Banco 05'!G10</f>
        <v>100000</v>
      </c>
      <c r="H82" s="35">
        <f>'Banco 05'!H10</f>
        <v>100000</v>
      </c>
      <c r="I82" s="35">
        <f>'Banco 05'!I10</f>
        <v>100000</v>
      </c>
      <c r="J82" s="35">
        <f>'Banco 05'!J10</f>
        <v>100000</v>
      </c>
      <c r="K82" s="35">
        <f>'Banco 05'!K10</f>
        <v>100000</v>
      </c>
      <c r="L82" s="35">
        <f>'Banco 05'!L10</f>
        <v>100000</v>
      </c>
      <c r="M82" s="35">
        <f>'Banco 05'!M10</f>
        <v>100000</v>
      </c>
      <c r="N82" s="35">
        <f>'Banco 05'!N10</f>
        <v>100000</v>
      </c>
      <c r="O82" s="35">
        <f>'Banco 05'!O10</f>
        <v>1200000</v>
      </c>
    </row>
    <row r="83" spans="2:15" s="127" customFormat="1" ht="21.95" customHeight="1" x14ac:dyDescent="0.25">
      <c r="B83" s="161" t="s">
        <v>248</v>
      </c>
      <c r="C83" s="35">
        <f>SUM('Banco 05'!C11:C16)</f>
        <v>4324.25</v>
      </c>
      <c r="D83" s="35">
        <f>SUM('Banco 05'!D11:D16)</f>
        <v>4324.25</v>
      </c>
      <c r="E83" s="35">
        <f>SUM('Banco 05'!E11:E16)</f>
        <v>4324.25</v>
      </c>
      <c r="F83" s="35">
        <f>SUM('Banco 05'!F11:F16)</f>
        <v>4324.25</v>
      </c>
      <c r="G83" s="35">
        <f>SUM('Banco 05'!G11:G16)</f>
        <v>4324.25</v>
      </c>
      <c r="H83" s="35">
        <f>SUM('Banco 05'!H11:H16)</f>
        <v>4324.25</v>
      </c>
      <c r="I83" s="35">
        <f>SUM('Banco 05'!I11:I16)</f>
        <v>4324.25</v>
      </c>
      <c r="J83" s="35">
        <f>SUM('Banco 05'!J11:J16)</f>
        <v>4324.25</v>
      </c>
      <c r="K83" s="35">
        <f>SUM('Banco 05'!K11:K16)</f>
        <v>4324.25</v>
      </c>
      <c r="L83" s="35">
        <f>SUM('Banco 05'!L11:L16)</f>
        <v>4324.25</v>
      </c>
      <c r="M83" s="35">
        <f>SUM('Banco 05'!M11:M16)</f>
        <v>4324.25</v>
      </c>
      <c r="N83" s="35">
        <f>SUM('Banco 05'!N11:N16)</f>
        <v>4324.25</v>
      </c>
      <c r="O83" s="35">
        <f>SUM('Banco 05'!O11:O16)</f>
        <v>51891</v>
      </c>
    </row>
    <row r="84" spans="2:15" s="127" customFormat="1" ht="21.95" customHeight="1" x14ac:dyDescent="0.25">
      <c r="B84" s="161" t="s">
        <v>239</v>
      </c>
      <c r="C84" s="35">
        <f>C38</f>
        <v>95675.75</v>
      </c>
      <c r="D84" s="35">
        <f t="shared" ref="D84:O84" si="17">D38</f>
        <v>95675.75</v>
      </c>
      <c r="E84" s="35">
        <f t="shared" si="17"/>
        <v>95675.75</v>
      </c>
      <c r="F84" s="35">
        <f t="shared" si="17"/>
        <v>95675.75</v>
      </c>
      <c r="G84" s="35">
        <f t="shared" si="17"/>
        <v>95675.75</v>
      </c>
      <c r="H84" s="35">
        <f t="shared" si="17"/>
        <v>95675.75</v>
      </c>
      <c r="I84" s="35">
        <f t="shared" si="17"/>
        <v>95675.75</v>
      </c>
      <c r="J84" s="35">
        <f t="shared" si="17"/>
        <v>95675.75</v>
      </c>
      <c r="K84" s="35">
        <f t="shared" si="17"/>
        <v>95675.75</v>
      </c>
      <c r="L84" s="35">
        <f t="shared" si="17"/>
        <v>95675.75</v>
      </c>
      <c r="M84" s="35">
        <f t="shared" si="17"/>
        <v>95675.75</v>
      </c>
      <c r="N84" s="35">
        <f t="shared" si="17"/>
        <v>95675.75</v>
      </c>
      <c r="O84" s="35">
        <f t="shared" si="17"/>
        <v>1148109</v>
      </c>
    </row>
    <row r="85" spans="2:15" s="127" customFormat="1" ht="21.95" customHeight="1" x14ac:dyDescent="0.25">
      <c r="B85" s="161" t="s">
        <v>244</v>
      </c>
      <c r="C85" s="35">
        <f>SUM('Banco 05'!C18:C20)</f>
        <v>0</v>
      </c>
      <c r="D85" s="35">
        <f>SUM('Banco 05'!D18:D20)</f>
        <v>0</v>
      </c>
      <c r="E85" s="35">
        <f>SUM('Banco 05'!E18:E20)</f>
        <v>0</v>
      </c>
      <c r="F85" s="35">
        <f>SUM('Banco 05'!F18:F20)</f>
        <v>0</v>
      </c>
      <c r="G85" s="35">
        <f>SUM('Banco 05'!G18:G20)</f>
        <v>0</v>
      </c>
      <c r="H85" s="35">
        <f>SUM('Banco 05'!H18:H20)</f>
        <v>0</v>
      </c>
      <c r="I85" s="35">
        <f>SUM('Banco 05'!I18:I20)</f>
        <v>0</v>
      </c>
      <c r="J85" s="35">
        <f>SUM('Banco 05'!J18:J20)</f>
        <v>0</v>
      </c>
      <c r="K85" s="35">
        <f>SUM('Banco 05'!K18:K20)</f>
        <v>0</v>
      </c>
      <c r="L85" s="35">
        <f>SUM('Banco 05'!L18:L20)</f>
        <v>0</v>
      </c>
      <c r="M85" s="35">
        <f>SUM('Banco 05'!M18:M20)</f>
        <v>0</v>
      </c>
      <c r="N85" s="35">
        <f>SUM('Banco 05'!N18:N20)</f>
        <v>0</v>
      </c>
      <c r="O85" s="35">
        <f>SUM('Banco 05'!O18:O20)</f>
        <v>0</v>
      </c>
    </row>
    <row r="86" spans="2:15" s="127" customFormat="1" ht="21.95" customHeight="1" x14ac:dyDescent="0.25">
      <c r="B86" s="161" t="s">
        <v>170</v>
      </c>
      <c r="C86" s="35">
        <f>C39</f>
        <v>95675.75</v>
      </c>
      <c r="D86" s="35">
        <f t="shared" ref="D86:O86" si="18">D39</f>
        <v>95675.75</v>
      </c>
      <c r="E86" s="35">
        <f t="shared" si="18"/>
        <v>95675.75</v>
      </c>
      <c r="F86" s="35">
        <f t="shared" si="18"/>
        <v>95675.75</v>
      </c>
      <c r="G86" s="35">
        <f t="shared" si="18"/>
        <v>95675.75</v>
      </c>
      <c r="H86" s="35">
        <f t="shared" si="18"/>
        <v>95675.75</v>
      </c>
      <c r="I86" s="35">
        <f t="shared" si="18"/>
        <v>95675.75</v>
      </c>
      <c r="J86" s="35">
        <f t="shared" si="18"/>
        <v>95675.75</v>
      </c>
      <c r="K86" s="35">
        <f t="shared" si="18"/>
        <v>95675.75</v>
      </c>
      <c r="L86" s="35">
        <f t="shared" si="18"/>
        <v>95675.75</v>
      </c>
      <c r="M86" s="35">
        <f t="shared" si="18"/>
        <v>95675.75</v>
      </c>
      <c r="N86" s="35">
        <f t="shared" si="18"/>
        <v>95675.75</v>
      </c>
      <c r="O86" s="35">
        <f t="shared" si="18"/>
        <v>1148109</v>
      </c>
    </row>
    <row r="87" spans="2:15" s="127" customFormat="1" ht="21.95" customHeight="1" x14ac:dyDescent="0.25">
      <c r="B87" s="161" t="s">
        <v>245</v>
      </c>
      <c r="C87" s="35">
        <f>SUM('Banco 05'!C22:C33)</f>
        <v>3706.5</v>
      </c>
      <c r="D87" s="35">
        <f>SUM('Banco 05'!D22:D33)</f>
        <v>3706.5</v>
      </c>
      <c r="E87" s="35">
        <f>SUM('Banco 05'!E22:E33)</f>
        <v>3706.5</v>
      </c>
      <c r="F87" s="35">
        <f>SUM('Banco 05'!F22:F33)</f>
        <v>3706.5</v>
      </c>
      <c r="G87" s="35">
        <f>SUM('Banco 05'!G22:G33)</f>
        <v>3706.5</v>
      </c>
      <c r="H87" s="35">
        <f>SUM('Banco 05'!H22:H33)</f>
        <v>3706.5</v>
      </c>
      <c r="I87" s="35">
        <f>SUM('Banco 05'!I22:I33)</f>
        <v>3706.5</v>
      </c>
      <c r="J87" s="35">
        <f>SUM('Banco 05'!J22:J33)</f>
        <v>3706.5</v>
      </c>
      <c r="K87" s="35">
        <f>SUM('Banco 05'!K22:K33)</f>
        <v>3706.5</v>
      </c>
      <c r="L87" s="35">
        <f>SUM('Banco 05'!L22:L33)</f>
        <v>3706.5</v>
      </c>
      <c r="M87" s="35">
        <f>SUM('Banco 05'!M22:M33)</f>
        <v>3706.5</v>
      </c>
      <c r="N87" s="35">
        <f>SUM('Banco 05'!N22:N33)</f>
        <v>3706.5</v>
      </c>
      <c r="O87" s="35">
        <f>SUM('Banco 05'!O22:O33)</f>
        <v>44478</v>
      </c>
    </row>
    <row r="88" spans="2:15" s="127" customFormat="1" ht="21.95" customHeight="1" x14ac:dyDescent="0.25">
      <c r="B88" s="161" t="s">
        <v>240</v>
      </c>
      <c r="C88" s="35">
        <f>C40</f>
        <v>91969.25</v>
      </c>
      <c r="D88" s="35">
        <f t="shared" ref="D88:O88" si="19">D40</f>
        <v>91969.25</v>
      </c>
      <c r="E88" s="35">
        <f t="shared" si="19"/>
        <v>91969.25</v>
      </c>
      <c r="F88" s="35">
        <f t="shared" si="19"/>
        <v>91969.25</v>
      </c>
      <c r="G88" s="35">
        <f t="shared" si="19"/>
        <v>91969.25</v>
      </c>
      <c r="H88" s="35">
        <f t="shared" si="19"/>
        <v>91969.25</v>
      </c>
      <c r="I88" s="35">
        <f t="shared" si="19"/>
        <v>91969.25</v>
      </c>
      <c r="J88" s="35">
        <f t="shared" si="19"/>
        <v>91969.25</v>
      </c>
      <c r="K88" s="35">
        <f t="shared" si="19"/>
        <v>91969.25</v>
      </c>
      <c r="L88" s="35">
        <f t="shared" si="19"/>
        <v>91969.25</v>
      </c>
      <c r="M88" s="35">
        <f t="shared" si="19"/>
        <v>91969.25</v>
      </c>
      <c r="N88" s="35">
        <f t="shared" si="19"/>
        <v>91969.25</v>
      </c>
      <c r="O88" s="35">
        <f t="shared" si="19"/>
        <v>1103631</v>
      </c>
    </row>
    <row r="89" spans="2:15" s="127" customFormat="1" ht="21.95" customHeight="1" x14ac:dyDescent="0.25">
      <c r="B89" s="161" t="s">
        <v>246</v>
      </c>
      <c r="C89" s="35">
        <f>'Banco 05'!C35-'Banco 05'!C36</f>
        <v>0</v>
      </c>
      <c r="D89" s="35">
        <f>'Banco 05'!D35-'Banco 05'!D36</f>
        <v>0</v>
      </c>
      <c r="E89" s="35">
        <f>'Banco 05'!E35-'Banco 05'!E36</f>
        <v>0</v>
      </c>
      <c r="F89" s="35">
        <f>'Banco 05'!F35-'Banco 05'!F36</f>
        <v>0</v>
      </c>
      <c r="G89" s="35">
        <f>'Banco 05'!G35-'Banco 05'!G36</f>
        <v>0</v>
      </c>
      <c r="H89" s="35">
        <f>'Banco 05'!H35-'Banco 05'!H36</f>
        <v>0</v>
      </c>
      <c r="I89" s="35">
        <f>'Banco 05'!I35-'Banco 05'!I36</f>
        <v>0</v>
      </c>
      <c r="J89" s="35">
        <f>'Banco 05'!J35-'Banco 05'!J36</f>
        <v>0</v>
      </c>
      <c r="K89" s="35">
        <f>'Banco 05'!K35-'Banco 05'!K36</f>
        <v>0</v>
      </c>
      <c r="L89" s="35">
        <f>'Banco 05'!L35-'Banco 05'!L36</f>
        <v>0</v>
      </c>
      <c r="M89" s="35">
        <f>'Banco 05'!M35-'Banco 05'!M36</f>
        <v>0</v>
      </c>
      <c r="N89" s="35">
        <f>'Banco 05'!N35-'Banco 05'!N36</f>
        <v>0</v>
      </c>
      <c r="O89" s="35">
        <f>'Banco 05'!O35-'Banco 05'!O36</f>
        <v>0</v>
      </c>
    </row>
    <row r="90" spans="2:15" s="127" customFormat="1" ht="21.95" customHeight="1" x14ac:dyDescent="0.25">
      <c r="B90" s="161" t="s">
        <v>183</v>
      </c>
      <c r="C90" s="35">
        <f>C41</f>
        <v>91969.25</v>
      </c>
      <c r="D90" s="35">
        <f t="shared" ref="D90:O90" si="20">D41</f>
        <v>91969.25</v>
      </c>
      <c r="E90" s="35">
        <f t="shared" si="20"/>
        <v>91969.25</v>
      </c>
      <c r="F90" s="35">
        <f t="shared" si="20"/>
        <v>91969.25</v>
      </c>
      <c r="G90" s="35">
        <f t="shared" si="20"/>
        <v>91969.25</v>
      </c>
      <c r="H90" s="35">
        <f t="shared" si="20"/>
        <v>91969.25</v>
      </c>
      <c r="I90" s="35">
        <f t="shared" si="20"/>
        <v>91969.25</v>
      </c>
      <c r="J90" s="35">
        <f t="shared" si="20"/>
        <v>91969.25</v>
      </c>
      <c r="K90" s="35">
        <f t="shared" si="20"/>
        <v>91969.25</v>
      </c>
      <c r="L90" s="35">
        <f t="shared" si="20"/>
        <v>91969.25</v>
      </c>
      <c r="M90" s="35">
        <f t="shared" si="20"/>
        <v>91969.25</v>
      </c>
      <c r="N90" s="35">
        <f t="shared" si="20"/>
        <v>91969.25</v>
      </c>
      <c r="O90" s="35">
        <f t="shared" si="20"/>
        <v>1103631</v>
      </c>
    </row>
    <row r="91" spans="2:15" s="127" customFormat="1" ht="21.95" customHeight="1" x14ac:dyDescent="0.25">
      <c r="B91" s="161" t="s">
        <v>247</v>
      </c>
      <c r="C91" s="35">
        <f>SUM('Banco 05'!C38:C39)</f>
        <v>794.25</v>
      </c>
      <c r="D91" s="35">
        <f>SUM('Banco 05'!D38:D39)</f>
        <v>794.25</v>
      </c>
      <c r="E91" s="35">
        <f>SUM('Banco 05'!E38:E39)</f>
        <v>794.25</v>
      </c>
      <c r="F91" s="35">
        <f>SUM('Banco 05'!F38:F39)</f>
        <v>794.25</v>
      </c>
      <c r="G91" s="35">
        <f>SUM('Banco 05'!G38:G39)</f>
        <v>794.25</v>
      </c>
      <c r="H91" s="35">
        <f>SUM('Banco 05'!H38:H39)</f>
        <v>794.25</v>
      </c>
      <c r="I91" s="35">
        <f>SUM('Banco 05'!I38:I39)</f>
        <v>794.25</v>
      </c>
      <c r="J91" s="35">
        <f>SUM('Banco 05'!J38:J39)</f>
        <v>794.25</v>
      </c>
      <c r="K91" s="35">
        <f>SUM('Banco 05'!K38:K39)</f>
        <v>794.25</v>
      </c>
      <c r="L91" s="35">
        <f>SUM('Banco 05'!L38:L39)</f>
        <v>794.25</v>
      </c>
      <c r="M91" s="35">
        <f>SUM('Banco 05'!M38:M39)</f>
        <v>794.25</v>
      </c>
      <c r="N91" s="35">
        <f>SUM('Banco 05'!N38:N39)</f>
        <v>794.25</v>
      </c>
      <c r="O91" s="35">
        <f>SUM('Banco 05'!O38:O39)</f>
        <v>9531</v>
      </c>
    </row>
    <row r="92" spans="2:15" s="127" customFormat="1" ht="21.95" customHeight="1" x14ac:dyDescent="0.25">
      <c r="B92" s="161" t="s">
        <v>187</v>
      </c>
      <c r="C92" s="35">
        <f>C42</f>
        <v>91175</v>
      </c>
      <c r="D92" s="35">
        <f t="shared" ref="D92:O92" si="21">D42</f>
        <v>91175</v>
      </c>
      <c r="E92" s="35">
        <f t="shared" si="21"/>
        <v>91175</v>
      </c>
      <c r="F92" s="35">
        <f t="shared" si="21"/>
        <v>91175</v>
      </c>
      <c r="G92" s="35">
        <f t="shared" si="21"/>
        <v>91175</v>
      </c>
      <c r="H92" s="35">
        <f t="shared" si="21"/>
        <v>91175</v>
      </c>
      <c r="I92" s="35">
        <f t="shared" si="21"/>
        <v>91175</v>
      </c>
      <c r="J92" s="35">
        <f t="shared" si="21"/>
        <v>91175</v>
      </c>
      <c r="K92" s="35">
        <f t="shared" si="21"/>
        <v>91175</v>
      </c>
      <c r="L92" s="35">
        <f t="shared" si="21"/>
        <v>91175</v>
      </c>
      <c r="M92" s="35">
        <f t="shared" si="21"/>
        <v>91175</v>
      </c>
      <c r="N92" s="35">
        <f t="shared" si="21"/>
        <v>91175</v>
      </c>
      <c r="O92" s="35">
        <f t="shared" si="21"/>
        <v>1094100</v>
      </c>
    </row>
    <row r="93" spans="2:15" s="127" customFormat="1" ht="21.95" customHeight="1" thickBot="1" x14ac:dyDescent="0.3">
      <c r="C93" s="127">
        <v>2</v>
      </c>
      <c r="D93" s="127">
        <v>3</v>
      </c>
      <c r="E93" s="127">
        <v>4</v>
      </c>
      <c r="F93" s="127">
        <v>5</v>
      </c>
      <c r="G93" s="127">
        <v>6</v>
      </c>
      <c r="H93" s="127">
        <v>7</v>
      </c>
      <c r="I93" s="127">
        <v>8</v>
      </c>
      <c r="J93" s="127">
        <v>9</v>
      </c>
      <c r="K93" s="127">
        <v>10</v>
      </c>
      <c r="L93" s="127">
        <v>11</v>
      </c>
      <c r="M93" s="127">
        <v>12</v>
      </c>
      <c r="N93" s="127">
        <v>13</v>
      </c>
      <c r="O93" s="127">
        <v>14</v>
      </c>
    </row>
    <row r="94" spans="2:15" s="127" customFormat="1" ht="21.95" customHeight="1" x14ac:dyDescent="0.25">
      <c r="B94" s="16" t="s">
        <v>29</v>
      </c>
      <c r="C94" s="17" t="s">
        <v>65</v>
      </c>
      <c r="D94" s="17" t="s">
        <v>66</v>
      </c>
      <c r="E94" s="17" t="s">
        <v>67</v>
      </c>
      <c r="F94" s="17" t="s">
        <v>68</v>
      </c>
      <c r="G94" s="17" t="s">
        <v>69</v>
      </c>
      <c r="H94" s="17" t="s">
        <v>70</v>
      </c>
      <c r="I94" s="17" t="s">
        <v>71</v>
      </c>
      <c r="J94" s="17" t="s">
        <v>72</v>
      </c>
      <c r="K94" s="17" t="s">
        <v>73</v>
      </c>
      <c r="L94" s="17" t="s">
        <v>74</v>
      </c>
      <c r="M94" s="17" t="s">
        <v>75</v>
      </c>
      <c r="N94" s="17" t="s">
        <v>76</v>
      </c>
      <c r="O94" s="17" t="s">
        <v>237</v>
      </c>
    </row>
    <row r="95" spans="2:15" s="127" customFormat="1" ht="21.95" customHeight="1" x14ac:dyDescent="0.25">
      <c r="B95" s="160" t="str">
        <f>C53</f>
        <v>Lucro Líquido</v>
      </c>
      <c r="C95" s="35">
        <f>IF($D$53=1,VLOOKUP($B$95,$B$56:$O$66,C93,0),IF($D$53=2,VLOOKUP($B$95,$B$69:$O$79,C93,0),IF($D$53=3,VLOOKUP($B$95,$B$82:$O$92,C93,0),0)))</f>
        <v>78750</v>
      </c>
      <c r="D95" s="35">
        <f t="shared" ref="D95:O95" si="22">IF($D$53=1,VLOOKUP($B$95,$B$56:$O$66,D93,0),IF($D$53=2,VLOOKUP($B$95,$B$69:$O$79,D93,0),IF($D$53=3,VLOOKUP($B$95,$B$82:$O$92,D93,0),0)))</f>
        <v>78750</v>
      </c>
      <c r="E95" s="35">
        <f t="shared" si="22"/>
        <v>4425</v>
      </c>
      <c r="F95" s="35">
        <f t="shared" si="22"/>
        <v>78750</v>
      </c>
      <c r="G95" s="35">
        <f t="shared" si="22"/>
        <v>78750</v>
      </c>
      <c r="H95" s="35">
        <f t="shared" si="22"/>
        <v>4425</v>
      </c>
      <c r="I95" s="35">
        <f t="shared" si="22"/>
        <v>78750</v>
      </c>
      <c r="J95" s="35">
        <f t="shared" si="22"/>
        <v>78750</v>
      </c>
      <c r="K95" s="35">
        <f t="shared" si="22"/>
        <v>4425</v>
      </c>
      <c r="L95" s="35">
        <f t="shared" si="22"/>
        <v>78750</v>
      </c>
      <c r="M95" s="35">
        <f t="shared" si="22"/>
        <v>78750</v>
      </c>
      <c r="N95" s="35">
        <f t="shared" si="22"/>
        <v>4425</v>
      </c>
      <c r="O95" s="35">
        <f t="shared" si="22"/>
        <v>647700</v>
      </c>
    </row>
    <row r="96" spans="2:15" s="127" customFormat="1" ht="21.95" customHeight="1" x14ac:dyDescent="0.25">
      <c r="B96" s="165" t="s">
        <v>238</v>
      </c>
      <c r="C96" s="164">
        <f>IF($D$53=1,C56,IF($D$53=2,C69,IF($D$53=3,C82)))</f>
        <v>100000</v>
      </c>
      <c r="D96" s="147">
        <f t="shared" ref="D96:O96" si="23">IF($D$53=1,D56,IF($D$53=2,D69,IF($D$53=3,D82)))</f>
        <v>100000</v>
      </c>
      <c r="E96" s="147">
        <f t="shared" si="23"/>
        <v>100000</v>
      </c>
      <c r="F96" s="147">
        <f t="shared" si="23"/>
        <v>100000</v>
      </c>
      <c r="G96" s="147">
        <f t="shared" si="23"/>
        <v>100000</v>
      </c>
      <c r="H96" s="147">
        <f t="shared" si="23"/>
        <v>100000</v>
      </c>
      <c r="I96" s="147">
        <f t="shared" si="23"/>
        <v>100000</v>
      </c>
      <c r="J96" s="147">
        <f t="shared" si="23"/>
        <v>100000</v>
      </c>
      <c r="K96" s="147">
        <f t="shared" si="23"/>
        <v>100000</v>
      </c>
      <c r="L96" s="147">
        <f t="shared" si="23"/>
        <v>100000</v>
      </c>
      <c r="M96" s="147">
        <f t="shared" si="23"/>
        <v>100000</v>
      </c>
      <c r="N96" s="147">
        <f t="shared" si="23"/>
        <v>100000</v>
      </c>
      <c r="O96" s="147">
        <f t="shared" si="23"/>
        <v>1200000</v>
      </c>
    </row>
    <row r="97" spans="2:16" s="127" customFormat="1" ht="21.95" customHeight="1" x14ac:dyDescent="0.25">
      <c r="B97" s="166" t="s">
        <v>249</v>
      </c>
      <c r="C97" s="167">
        <f>IFERROR(C95/C96,0)</f>
        <v>0.78749999999999998</v>
      </c>
      <c r="D97" s="167">
        <f t="shared" ref="D97:O97" si="24">IFERROR(D95/D96,0)</f>
        <v>0.78749999999999998</v>
      </c>
      <c r="E97" s="167">
        <f t="shared" si="24"/>
        <v>4.4249999999999998E-2</v>
      </c>
      <c r="F97" s="167">
        <f t="shared" si="24"/>
        <v>0.78749999999999998</v>
      </c>
      <c r="G97" s="167">
        <f t="shared" si="24"/>
        <v>0.78749999999999998</v>
      </c>
      <c r="H97" s="167">
        <f t="shared" si="24"/>
        <v>4.4249999999999998E-2</v>
      </c>
      <c r="I97" s="167">
        <f t="shared" si="24"/>
        <v>0.78749999999999998</v>
      </c>
      <c r="J97" s="167">
        <f t="shared" si="24"/>
        <v>0.78749999999999998</v>
      </c>
      <c r="K97" s="167">
        <f t="shared" si="24"/>
        <v>4.4249999999999998E-2</v>
      </c>
      <c r="L97" s="167">
        <f t="shared" si="24"/>
        <v>0.78749999999999998</v>
      </c>
      <c r="M97" s="167">
        <f t="shared" si="24"/>
        <v>0.78749999999999998</v>
      </c>
      <c r="N97" s="167">
        <f t="shared" si="24"/>
        <v>4.4249999999999998E-2</v>
      </c>
      <c r="O97" s="167">
        <f t="shared" si="24"/>
        <v>0.53974999999999995</v>
      </c>
    </row>
    <row r="98" spans="2:16" s="127" customFormat="1" ht="21.95" customHeight="1" thickBot="1" x14ac:dyDescent="0.3"/>
    <row r="99" spans="2:16" s="127" customFormat="1" ht="21.95" customHeight="1" x14ac:dyDescent="0.25">
      <c r="B99" s="16" t="s">
        <v>29</v>
      </c>
      <c r="C99" s="17" t="s">
        <v>65</v>
      </c>
      <c r="D99" s="17" t="s">
        <v>66</v>
      </c>
      <c r="E99" s="17" t="s">
        <v>67</v>
      </c>
      <c r="F99" s="17" t="s">
        <v>68</v>
      </c>
      <c r="G99" s="17" t="s">
        <v>69</v>
      </c>
      <c r="H99" s="17" t="s">
        <v>70</v>
      </c>
      <c r="I99" s="17" t="s">
        <v>71</v>
      </c>
      <c r="J99" s="17" t="s">
        <v>72</v>
      </c>
      <c r="K99" s="17" t="s">
        <v>73</v>
      </c>
      <c r="L99" s="17" t="s">
        <v>74</v>
      </c>
      <c r="M99" s="17" t="s">
        <v>75</v>
      </c>
      <c r="N99" s="17" t="s">
        <v>76</v>
      </c>
      <c r="O99" s="17" t="s">
        <v>237</v>
      </c>
    </row>
    <row r="100" spans="2:16" s="127" customFormat="1" ht="21.95" customHeight="1" x14ac:dyDescent="0.25">
      <c r="B100" s="160" t="s">
        <v>37</v>
      </c>
      <c r="C100" s="35">
        <f>IFERROR(VLOOKUP($C$53,$B$56:$O$66,C93,0),0)</f>
        <v>78750</v>
      </c>
      <c r="D100" s="35">
        <f t="shared" ref="D100:O100" si="25">IFERROR(VLOOKUP($C$53,$B$56:$O$66,D93,0),0)</f>
        <v>78750</v>
      </c>
      <c r="E100" s="35">
        <f t="shared" si="25"/>
        <v>4425</v>
      </c>
      <c r="F100" s="35">
        <f t="shared" si="25"/>
        <v>78750</v>
      </c>
      <c r="G100" s="35">
        <f t="shared" si="25"/>
        <v>78750</v>
      </c>
      <c r="H100" s="35">
        <f t="shared" si="25"/>
        <v>4425</v>
      </c>
      <c r="I100" s="35">
        <f t="shared" si="25"/>
        <v>78750</v>
      </c>
      <c r="J100" s="35">
        <f t="shared" si="25"/>
        <v>78750</v>
      </c>
      <c r="K100" s="35">
        <f t="shared" si="25"/>
        <v>4425</v>
      </c>
      <c r="L100" s="35">
        <f t="shared" si="25"/>
        <v>78750</v>
      </c>
      <c r="M100" s="35">
        <f t="shared" si="25"/>
        <v>78750</v>
      </c>
      <c r="N100" s="35">
        <f t="shared" si="25"/>
        <v>4425</v>
      </c>
      <c r="O100" s="35">
        <f t="shared" si="25"/>
        <v>647700</v>
      </c>
    </row>
    <row r="101" spans="2:16" s="127" customFormat="1" ht="21.95" customHeight="1" x14ac:dyDescent="0.25">
      <c r="B101" s="161" t="s">
        <v>49</v>
      </c>
      <c r="C101" s="35">
        <f>IFERROR(VLOOKUP($C$53,$B$69:$O$79,C93,0),0)</f>
        <v>84350</v>
      </c>
      <c r="D101" s="35">
        <f t="shared" ref="D101:O101" si="26">IFERROR(VLOOKUP($C$53,$B$69:$O$79,D93,0),0)</f>
        <v>84350</v>
      </c>
      <c r="E101" s="35">
        <f t="shared" si="26"/>
        <v>75710</v>
      </c>
      <c r="F101" s="35">
        <f t="shared" si="26"/>
        <v>84350</v>
      </c>
      <c r="G101" s="35">
        <f t="shared" si="26"/>
        <v>84350</v>
      </c>
      <c r="H101" s="35">
        <f t="shared" si="26"/>
        <v>75710</v>
      </c>
      <c r="I101" s="35">
        <f t="shared" si="26"/>
        <v>84350</v>
      </c>
      <c r="J101" s="35">
        <f t="shared" si="26"/>
        <v>84350</v>
      </c>
      <c r="K101" s="35">
        <f t="shared" si="26"/>
        <v>75710</v>
      </c>
      <c r="L101" s="35">
        <f t="shared" si="26"/>
        <v>84350</v>
      </c>
      <c r="M101" s="35">
        <f t="shared" si="26"/>
        <v>84350</v>
      </c>
      <c r="N101" s="35">
        <f t="shared" si="26"/>
        <v>75710</v>
      </c>
      <c r="O101" s="35">
        <f t="shared" si="26"/>
        <v>977640</v>
      </c>
    </row>
    <row r="102" spans="2:16" s="127" customFormat="1" ht="21.95" customHeight="1" x14ac:dyDescent="0.25">
      <c r="B102" s="161" t="s">
        <v>54</v>
      </c>
      <c r="C102" s="35">
        <f>IFERROR(VLOOKUP($C$53,$B$82:$O$92,C93,0),0)</f>
        <v>91175</v>
      </c>
      <c r="D102" s="35">
        <f t="shared" ref="D102:O102" si="27">IFERROR(VLOOKUP($C$53,$B$82:$O$92,D93,0),0)</f>
        <v>91175</v>
      </c>
      <c r="E102" s="35">
        <f t="shared" si="27"/>
        <v>91175</v>
      </c>
      <c r="F102" s="35">
        <f t="shared" si="27"/>
        <v>91175</v>
      </c>
      <c r="G102" s="35">
        <f t="shared" si="27"/>
        <v>91175</v>
      </c>
      <c r="H102" s="35">
        <f t="shared" si="27"/>
        <v>91175</v>
      </c>
      <c r="I102" s="35">
        <f t="shared" si="27"/>
        <v>91175</v>
      </c>
      <c r="J102" s="35">
        <f t="shared" si="27"/>
        <v>91175</v>
      </c>
      <c r="K102" s="35">
        <f t="shared" si="27"/>
        <v>91175</v>
      </c>
      <c r="L102" s="35">
        <f t="shared" si="27"/>
        <v>91175</v>
      </c>
      <c r="M102" s="35">
        <f t="shared" si="27"/>
        <v>91175</v>
      </c>
      <c r="N102" s="35">
        <f t="shared" si="27"/>
        <v>91175</v>
      </c>
      <c r="O102" s="35">
        <f t="shared" si="27"/>
        <v>1094100</v>
      </c>
    </row>
    <row r="103" spans="2:16" s="127" customFormat="1" ht="21.95" customHeight="1" x14ac:dyDescent="0.25">
      <c r="B103" s="127" t="b">
        <v>1</v>
      </c>
      <c r="C103" s="127" t="b">
        <v>1</v>
      </c>
    </row>
    <row r="104" spans="2:16" s="127" customFormat="1" ht="21.95" customHeight="1" x14ac:dyDescent="0.25">
      <c r="B104" s="127" t="b">
        <v>1</v>
      </c>
    </row>
    <row r="105" spans="2:16" s="127" customFormat="1" ht="21.95" customHeight="1" thickBot="1" x14ac:dyDescent="0.3">
      <c r="B105" s="127" t="b">
        <v>1</v>
      </c>
    </row>
    <row r="106" spans="2:16" s="127" customFormat="1" ht="21.95" customHeight="1" x14ac:dyDescent="0.25">
      <c r="B106" s="172" t="s">
        <v>64</v>
      </c>
      <c r="C106" s="17" t="s">
        <v>65</v>
      </c>
      <c r="D106" s="17" t="s">
        <v>66</v>
      </c>
      <c r="E106" s="17" t="s">
        <v>67</v>
      </c>
      <c r="F106" s="17" t="s">
        <v>68</v>
      </c>
      <c r="G106" s="17" t="s">
        <v>69</v>
      </c>
      <c r="H106" s="17" t="s">
        <v>70</v>
      </c>
      <c r="I106" s="17" t="s">
        <v>71</v>
      </c>
      <c r="J106" s="17" t="s">
        <v>72</v>
      </c>
      <c r="K106" s="17" t="s">
        <v>73</v>
      </c>
      <c r="L106" s="17" t="s">
        <v>74</v>
      </c>
      <c r="M106" s="17" t="s">
        <v>75</v>
      </c>
      <c r="N106" s="17" t="s">
        <v>76</v>
      </c>
      <c r="O106" s="173" t="s">
        <v>83</v>
      </c>
    </row>
    <row r="107" spans="2:16" s="127" customFormat="1" ht="21.95" customHeight="1" x14ac:dyDescent="0.25">
      <c r="B107" s="174" t="s">
        <v>241</v>
      </c>
      <c r="C107" s="175">
        <f>IF($B$103,Relatórios!D5,0)</f>
        <v>21250</v>
      </c>
      <c r="D107" s="175">
        <f>IF($B$103,Relatórios!E5,0)</f>
        <v>21250</v>
      </c>
      <c r="E107" s="175">
        <f>IF($B$103,Relatórios!F5,0)</f>
        <v>95575</v>
      </c>
      <c r="F107" s="175">
        <f>IF($B$103,Relatórios!G5,0)</f>
        <v>21250</v>
      </c>
      <c r="G107" s="175">
        <f>IF($B$103,Relatórios!H5,0)</f>
        <v>21250</v>
      </c>
      <c r="H107" s="175">
        <f>IF($B$103,Relatórios!I5,0)</f>
        <v>95575</v>
      </c>
      <c r="I107" s="175">
        <f>IF($B$103,Relatórios!J5,0)</f>
        <v>21250</v>
      </c>
      <c r="J107" s="175">
        <f>IF($B$103,Relatórios!K5,0)</f>
        <v>21250</v>
      </c>
      <c r="K107" s="175">
        <f>IF($B$103,Relatórios!L5,0)</f>
        <v>95575</v>
      </c>
      <c r="L107" s="175">
        <f>IF($B$103,Relatórios!M5,0)</f>
        <v>21250</v>
      </c>
      <c r="M107" s="175">
        <f>IF($B$103,Relatórios!N5,0)</f>
        <v>21250</v>
      </c>
      <c r="N107" s="175">
        <f>IF($B$103,Relatórios!O5,0)</f>
        <v>95575</v>
      </c>
      <c r="O107" s="176">
        <f>SUM(C107:N107)</f>
        <v>552300</v>
      </c>
    </row>
    <row r="108" spans="2:16" s="127" customFormat="1" ht="21.95" customHeight="1" x14ac:dyDescent="0.25">
      <c r="B108" s="177" t="s">
        <v>242</v>
      </c>
      <c r="C108" s="175">
        <f>IF($B$104,Presumido!D5,0)</f>
        <v>15650</v>
      </c>
      <c r="D108" s="175">
        <f>IF($B$104,Presumido!E5,0)</f>
        <v>15650</v>
      </c>
      <c r="E108" s="175">
        <f>IF($B$104,Presumido!F5,0)</f>
        <v>24290</v>
      </c>
      <c r="F108" s="175">
        <f>IF($B$104,Presumido!G5,0)</f>
        <v>15650</v>
      </c>
      <c r="G108" s="175">
        <f>IF($B$104,Presumido!H5,0)</f>
        <v>15650</v>
      </c>
      <c r="H108" s="175">
        <f>IF($B$104,Presumido!I5,0)</f>
        <v>24290</v>
      </c>
      <c r="I108" s="175">
        <f>IF($B$104,Presumido!J5,0)</f>
        <v>15650</v>
      </c>
      <c r="J108" s="175">
        <f>IF($B$104,Presumido!K5,0)</f>
        <v>15650</v>
      </c>
      <c r="K108" s="175">
        <f>IF($B$104,Presumido!L5,0)</f>
        <v>24290</v>
      </c>
      <c r="L108" s="175">
        <f>IF($B$104,Presumido!M5,0)</f>
        <v>15650</v>
      </c>
      <c r="M108" s="175">
        <f>IF($B$104,Presumido!N5,0)</f>
        <v>15650</v>
      </c>
      <c r="N108" s="175">
        <f>IF($B$104,Presumido!O5,0)</f>
        <v>24290</v>
      </c>
      <c r="O108" s="178">
        <f t="shared" ref="O108:O110" si="28">SUM(C108:N108)</f>
        <v>222360</v>
      </c>
    </row>
    <row r="109" spans="2:16" s="127" customFormat="1" ht="21.95" customHeight="1" x14ac:dyDescent="0.25">
      <c r="B109" s="177" t="s">
        <v>243</v>
      </c>
      <c r="C109" s="175">
        <f>IF($B$105,'Simples N'!D5,0)</f>
        <v>8825</v>
      </c>
      <c r="D109" s="175">
        <f>IF($B$105,'Simples N'!E5,0)</f>
        <v>8825</v>
      </c>
      <c r="E109" s="175">
        <f>IF($B$105,'Simples N'!F5,0)</f>
        <v>8825</v>
      </c>
      <c r="F109" s="175">
        <f>IF($B$105,'Simples N'!G5,0)</f>
        <v>8825</v>
      </c>
      <c r="G109" s="175">
        <f>IF($B$105,'Simples N'!H5,0)</f>
        <v>8825</v>
      </c>
      <c r="H109" s="175">
        <f>IF($B$105,'Simples N'!I5,0)</f>
        <v>8825</v>
      </c>
      <c r="I109" s="175">
        <f>IF($B$105,'Simples N'!J5,0)</f>
        <v>8825</v>
      </c>
      <c r="J109" s="175">
        <f>IF($B$105,'Simples N'!K5,0)</f>
        <v>8825</v>
      </c>
      <c r="K109" s="175">
        <f>IF($B$105,'Simples N'!L5,0)</f>
        <v>8825</v>
      </c>
      <c r="L109" s="175">
        <f>IF($B$105,'Simples N'!M5,0)</f>
        <v>8825</v>
      </c>
      <c r="M109" s="175">
        <f>IF($B$105,'Simples N'!N5,0)</f>
        <v>8825</v>
      </c>
      <c r="N109" s="175">
        <f>IF($B$105,'Simples N'!O5,0)</f>
        <v>8825</v>
      </c>
      <c r="O109" s="179">
        <f t="shared" si="28"/>
        <v>105900</v>
      </c>
      <c r="P109" s="180">
        <f>SUM(O107:O110)</f>
        <v>880560</v>
      </c>
    </row>
    <row r="110" spans="2:16" s="127" customFormat="1" ht="21.95" customHeight="1" thickBot="1" x14ac:dyDescent="0.3">
      <c r="B110" s="127" t="s">
        <v>306</v>
      </c>
      <c r="C110" s="291">
        <f>IF($C$103,PessoaF!D5,0)</f>
        <v>0</v>
      </c>
      <c r="D110" s="291">
        <f>IF($C$103,PessoaF!E5,0)</f>
        <v>0</v>
      </c>
      <c r="E110" s="291">
        <f>IF($C$103,PessoaF!F5,0)</f>
        <v>0</v>
      </c>
      <c r="F110" s="291">
        <f>IF($C$103,PessoaF!G5,0)</f>
        <v>0</v>
      </c>
      <c r="G110" s="291">
        <f>IF($C$103,PessoaF!H5,0)</f>
        <v>0</v>
      </c>
      <c r="H110" s="291">
        <f>IF($C$103,PessoaF!I5,0)</f>
        <v>0</v>
      </c>
      <c r="I110" s="291">
        <f>IF($C$103,PessoaF!J5,0)</f>
        <v>0</v>
      </c>
      <c r="J110" s="291">
        <f>IF($C$103,PessoaF!K5,0)</f>
        <v>0</v>
      </c>
      <c r="K110" s="291">
        <f>IF($C$103,PessoaF!L5,0)</f>
        <v>0</v>
      </c>
      <c r="L110" s="291">
        <f>IF($C$103,PessoaF!M5,0)</f>
        <v>0</v>
      </c>
      <c r="M110" s="291">
        <f>IF($C$103,PessoaF!N5,0)</f>
        <v>0</v>
      </c>
      <c r="N110" s="291">
        <f>IF($C$103,PessoaF!O5,0)</f>
        <v>0</v>
      </c>
      <c r="O110" s="179">
        <f t="shared" si="28"/>
        <v>0</v>
      </c>
    </row>
    <row r="111" spans="2:16" s="127" customFormat="1" ht="21.95" customHeight="1" x14ac:dyDescent="0.25">
      <c r="B111" s="172" t="s">
        <v>64</v>
      </c>
      <c r="C111" s="17" t="s">
        <v>65</v>
      </c>
      <c r="D111" s="17" t="s">
        <v>66</v>
      </c>
      <c r="E111" s="17" t="s">
        <v>67</v>
      </c>
      <c r="F111" s="17" t="s">
        <v>68</v>
      </c>
      <c r="G111" s="17" t="s">
        <v>69</v>
      </c>
      <c r="H111" s="17" t="s">
        <v>70</v>
      </c>
      <c r="I111" s="17" t="s">
        <v>71</v>
      </c>
      <c r="J111" s="17" t="s">
        <v>72</v>
      </c>
      <c r="K111" s="17" t="s">
        <v>73</v>
      </c>
      <c r="L111" s="17" t="s">
        <v>74</v>
      </c>
      <c r="M111" s="17" t="s">
        <v>75</v>
      </c>
      <c r="N111" s="17" t="s">
        <v>76</v>
      </c>
      <c r="O111" s="173" t="s">
        <v>83</v>
      </c>
    </row>
    <row r="112" spans="2:16" s="127" customFormat="1" ht="21.95" customHeight="1" x14ac:dyDescent="0.25">
      <c r="B112" s="174" t="s">
        <v>241</v>
      </c>
      <c r="C112" s="175">
        <f>IF($B$103,C107,0)</f>
        <v>21250</v>
      </c>
      <c r="D112" s="175">
        <f t="shared" ref="D112:N112" si="29">IF($B$103,D107,0)</f>
        <v>21250</v>
      </c>
      <c r="E112" s="175">
        <f t="shared" si="29"/>
        <v>95575</v>
      </c>
      <c r="F112" s="175">
        <f t="shared" si="29"/>
        <v>21250</v>
      </c>
      <c r="G112" s="175">
        <f t="shared" si="29"/>
        <v>21250</v>
      </c>
      <c r="H112" s="175">
        <f t="shared" si="29"/>
        <v>95575</v>
      </c>
      <c r="I112" s="175">
        <f t="shared" si="29"/>
        <v>21250</v>
      </c>
      <c r="J112" s="175">
        <f t="shared" si="29"/>
        <v>21250</v>
      </c>
      <c r="K112" s="175">
        <f t="shared" si="29"/>
        <v>95575</v>
      </c>
      <c r="L112" s="175">
        <f t="shared" si="29"/>
        <v>21250</v>
      </c>
      <c r="M112" s="175">
        <f t="shared" si="29"/>
        <v>21250</v>
      </c>
      <c r="N112" s="175">
        <f t="shared" si="29"/>
        <v>95575</v>
      </c>
      <c r="O112" s="176">
        <f>SUM(C112:N112)</f>
        <v>552300</v>
      </c>
    </row>
    <row r="113" spans="2:16" s="127" customFormat="1" ht="21.95" customHeight="1" x14ac:dyDescent="0.25">
      <c r="B113" s="177" t="s">
        <v>242</v>
      </c>
      <c r="C113" s="175">
        <f>IF($B$104,C108,0)</f>
        <v>15650</v>
      </c>
      <c r="D113" s="175">
        <f t="shared" ref="D113:N113" si="30">IF($B$104,D108,0)</f>
        <v>15650</v>
      </c>
      <c r="E113" s="175">
        <f t="shared" si="30"/>
        <v>24290</v>
      </c>
      <c r="F113" s="175">
        <f t="shared" si="30"/>
        <v>15650</v>
      </c>
      <c r="G113" s="175">
        <f t="shared" si="30"/>
        <v>15650</v>
      </c>
      <c r="H113" s="175">
        <f t="shared" si="30"/>
        <v>24290</v>
      </c>
      <c r="I113" s="175">
        <f t="shared" si="30"/>
        <v>15650</v>
      </c>
      <c r="J113" s="175">
        <f t="shared" si="30"/>
        <v>15650</v>
      </c>
      <c r="K113" s="175">
        <f t="shared" si="30"/>
        <v>24290</v>
      </c>
      <c r="L113" s="175">
        <f t="shared" si="30"/>
        <v>15650</v>
      </c>
      <c r="M113" s="175">
        <f t="shared" si="30"/>
        <v>15650</v>
      </c>
      <c r="N113" s="175">
        <f t="shared" si="30"/>
        <v>24290</v>
      </c>
      <c r="O113" s="178">
        <f t="shared" ref="O113" si="31">SUM(C113:N113)</f>
        <v>222360</v>
      </c>
    </row>
    <row r="114" spans="2:16" s="127" customFormat="1" ht="21.95" customHeight="1" x14ac:dyDescent="0.25">
      <c r="B114" s="177" t="s">
        <v>243</v>
      </c>
      <c r="C114" s="175">
        <f>IF($B$105,C109)</f>
        <v>8825</v>
      </c>
      <c r="D114" s="175">
        <f t="shared" ref="D114:N114" si="32">IF($B$105,D109)</f>
        <v>8825</v>
      </c>
      <c r="E114" s="175">
        <f t="shared" si="32"/>
        <v>8825</v>
      </c>
      <c r="F114" s="175">
        <f t="shared" si="32"/>
        <v>8825</v>
      </c>
      <c r="G114" s="175">
        <f t="shared" si="32"/>
        <v>8825</v>
      </c>
      <c r="H114" s="175">
        <f t="shared" si="32"/>
        <v>8825</v>
      </c>
      <c r="I114" s="175">
        <f t="shared" si="32"/>
        <v>8825</v>
      </c>
      <c r="J114" s="175">
        <f t="shared" si="32"/>
        <v>8825</v>
      </c>
      <c r="K114" s="175">
        <f t="shared" si="32"/>
        <v>8825</v>
      </c>
      <c r="L114" s="175">
        <f t="shared" si="32"/>
        <v>8825</v>
      </c>
      <c r="M114" s="175">
        <f t="shared" si="32"/>
        <v>8825</v>
      </c>
      <c r="N114" s="175">
        <f t="shared" si="32"/>
        <v>8825</v>
      </c>
      <c r="O114" s="179">
        <f>SUM(C114:N114)</f>
        <v>105900</v>
      </c>
      <c r="P114" s="180">
        <f>SUM(O112:O115)</f>
        <v>880560</v>
      </c>
    </row>
    <row r="115" spans="2:16" s="127" customFormat="1" ht="21.95" customHeight="1" thickBot="1" x14ac:dyDescent="0.3">
      <c r="B115" s="127" t="s">
        <v>306</v>
      </c>
      <c r="C115" s="175">
        <f>IF($B$105,C110)</f>
        <v>0</v>
      </c>
      <c r="D115" s="175">
        <f t="shared" ref="D115:N115" si="33">IF($B$105,D110)</f>
        <v>0</v>
      </c>
      <c r="E115" s="175">
        <f t="shared" si="33"/>
        <v>0</v>
      </c>
      <c r="F115" s="175">
        <f t="shared" si="33"/>
        <v>0</v>
      </c>
      <c r="G115" s="175">
        <f t="shared" si="33"/>
        <v>0</v>
      </c>
      <c r="H115" s="175">
        <f t="shared" si="33"/>
        <v>0</v>
      </c>
      <c r="I115" s="175">
        <f t="shared" si="33"/>
        <v>0</v>
      </c>
      <c r="J115" s="175">
        <f t="shared" si="33"/>
        <v>0</v>
      </c>
      <c r="K115" s="175">
        <f t="shared" si="33"/>
        <v>0</v>
      </c>
      <c r="L115" s="175">
        <f t="shared" si="33"/>
        <v>0</v>
      </c>
      <c r="M115" s="175">
        <f t="shared" si="33"/>
        <v>0</v>
      </c>
      <c r="N115" s="175">
        <f t="shared" si="33"/>
        <v>0</v>
      </c>
      <c r="O115" s="179">
        <f t="shared" ref="O115" si="34">SUM(C115:N115)</f>
        <v>0</v>
      </c>
    </row>
    <row r="116" spans="2:16" s="127" customFormat="1" ht="21.95" customHeight="1" x14ac:dyDescent="0.25">
      <c r="B116" s="172" t="s">
        <v>64</v>
      </c>
      <c r="C116" s="173" t="s">
        <v>83</v>
      </c>
    </row>
    <row r="117" spans="2:16" s="127" customFormat="1" ht="21.95" customHeight="1" x14ac:dyDescent="0.25">
      <c r="B117" s="174" t="s">
        <v>241</v>
      </c>
      <c r="C117" s="181">
        <f>IFERROR(O107/$P$109,0)</f>
        <v>0.62721449986372313</v>
      </c>
    </row>
    <row r="118" spans="2:16" s="127" customFormat="1" ht="21.95" customHeight="1" x14ac:dyDescent="0.25">
      <c r="B118" s="177" t="s">
        <v>242</v>
      </c>
      <c r="C118" s="181">
        <f>IFERROR(O108/$P$109,0)</f>
        <v>0.25252112292177703</v>
      </c>
    </row>
    <row r="119" spans="2:16" s="127" customFormat="1" ht="21.95" customHeight="1" x14ac:dyDescent="0.25">
      <c r="B119" s="177" t="s">
        <v>243</v>
      </c>
      <c r="C119" s="181">
        <f>IFERROR(O109/$P$109,0)</f>
        <v>0.12026437721449987</v>
      </c>
    </row>
    <row r="120" spans="2:16" ht="21.95" customHeight="1" x14ac:dyDescent="0.25">
      <c r="B120" s="127" t="s">
        <v>306</v>
      </c>
      <c r="C120" s="181">
        <f>IFERROR(O110/$P$109,0)</f>
        <v>0</v>
      </c>
    </row>
    <row r="121" spans="2:16" ht="21.95" customHeight="1" thickBot="1" x14ac:dyDescent="0.3"/>
    <row r="122" spans="2:16" ht="21.95" customHeight="1" x14ac:dyDescent="0.25">
      <c r="B122" s="16" t="s">
        <v>241</v>
      </c>
      <c r="C122" s="17" t="s">
        <v>65</v>
      </c>
      <c r="D122" s="17" t="s">
        <v>66</v>
      </c>
      <c r="E122" s="17" t="s">
        <v>67</v>
      </c>
      <c r="F122" s="17" t="s">
        <v>68</v>
      </c>
      <c r="G122" s="17" t="s">
        <v>69</v>
      </c>
      <c r="H122" s="17" t="s">
        <v>70</v>
      </c>
      <c r="I122" s="17" t="s">
        <v>71</v>
      </c>
      <c r="J122" s="17" t="s">
        <v>72</v>
      </c>
      <c r="K122" s="17" t="s">
        <v>73</v>
      </c>
      <c r="L122" s="17" t="s">
        <v>74</v>
      </c>
      <c r="M122" s="17" t="s">
        <v>75</v>
      </c>
      <c r="N122" s="17" t="s">
        <v>76</v>
      </c>
      <c r="O122" s="17" t="s">
        <v>237</v>
      </c>
    </row>
    <row r="123" spans="2:16" ht="21.95" customHeight="1" x14ac:dyDescent="0.25">
      <c r="B123" s="156" t="s">
        <v>238</v>
      </c>
      <c r="C123" s="35">
        <f>Relatórios!D12</f>
        <v>100000</v>
      </c>
      <c r="D123" s="35">
        <f>Relatórios!E12</f>
        <v>100000</v>
      </c>
      <c r="E123" s="35">
        <f>Relatórios!F12</f>
        <v>100000</v>
      </c>
      <c r="F123" s="35">
        <f>Relatórios!G12</f>
        <v>100000</v>
      </c>
      <c r="G123" s="35">
        <f>Relatórios!H12</f>
        <v>100000</v>
      </c>
      <c r="H123" s="35">
        <f>Relatórios!I12</f>
        <v>100000</v>
      </c>
      <c r="I123" s="35">
        <f>Relatórios!J12</f>
        <v>100000</v>
      </c>
      <c r="J123" s="35">
        <f>Relatórios!K12</f>
        <v>100000</v>
      </c>
      <c r="K123" s="35">
        <f>Relatórios!L12</f>
        <v>100000</v>
      </c>
      <c r="L123" s="35">
        <f>Relatórios!M12</f>
        <v>100000</v>
      </c>
      <c r="M123" s="35">
        <f>Relatórios!N12</f>
        <v>100000</v>
      </c>
      <c r="N123" s="35">
        <f>Relatórios!O12</f>
        <v>100000</v>
      </c>
      <c r="O123" s="35">
        <f>Relatórios!P12</f>
        <v>1200000</v>
      </c>
    </row>
    <row r="124" spans="2:16" ht="21.95" customHeight="1" x14ac:dyDescent="0.25">
      <c r="B124" s="157" t="s">
        <v>239</v>
      </c>
      <c r="C124" s="35">
        <f>Relatórios!D60</f>
        <v>78750</v>
      </c>
      <c r="D124" s="35">
        <f>Relatórios!E60</f>
        <v>78750</v>
      </c>
      <c r="E124" s="35">
        <f>Relatórios!F60</f>
        <v>4425</v>
      </c>
      <c r="F124" s="35">
        <f>Relatórios!G60</f>
        <v>78750</v>
      </c>
      <c r="G124" s="35">
        <f>Relatórios!H60</f>
        <v>78750</v>
      </c>
      <c r="H124" s="35">
        <f>Relatórios!I60</f>
        <v>4425</v>
      </c>
      <c r="I124" s="35">
        <f>Relatórios!J60</f>
        <v>78750</v>
      </c>
      <c r="J124" s="35">
        <f>Relatórios!K60</f>
        <v>78750</v>
      </c>
      <c r="K124" s="35">
        <f>Relatórios!L60</f>
        <v>4425</v>
      </c>
      <c r="L124" s="35">
        <f>Relatórios!M60</f>
        <v>78750</v>
      </c>
      <c r="M124" s="35">
        <f>Relatórios!N60</f>
        <v>78750</v>
      </c>
      <c r="N124" s="35">
        <f>Relatórios!O60</f>
        <v>4425</v>
      </c>
      <c r="O124" s="35">
        <f>Relatórios!P60</f>
        <v>647700</v>
      </c>
    </row>
    <row r="125" spans="2:16" ht="21.95" customHeight="1" thickBot="1" x14ac:dyDescent="0.3">
      <c r="B125" s="199" t="s">
        <v>31</v>
      </c>
      <c r="C125" s="196">
        <f>Relatórios!D5</f>
        <v>21250</v>
      </c>
      <c r="D125" s="196">
        <f>Relatórios!E5</f>
        <v>21250</v>
      </c>
      <c r="E125" s="196">
        <f>Relatórios!F5</f>
        <v>95575</v>
      </c>
      <c r="F125" s="196">
        <f>Relatórios!G5</f>
        <v>21250</v>
      </c>
      <c r="G125" s="196">
        <f>Relatórios!H5</f>
        <v>21250</v>
      </c>
      <c r="H125" s="196">
        <f>Relatórios!I5</f>
        <v>95575</v>
      </c>
      <c r="I125" s="196">
        <f>Relatórios!J5</f>
        <v>21250</v>
      </c>
      <c r="J125" s="196">
        <f>Relatórios!K5</f>
        <v>21250</v>
      </c>
      <c r="K125" s="196">
        <f>Relatórios!L5</f>
        <v>95575</v>
      </c>
      <c r="L125" s="196">
        <f>Relatórios!M5</f>
        <v>21250</v>
      </c>
      <c r="M125" s="196">
        <f>Relatórios!N5</f>
        <v>21250</v>
      </c>
      <c r="N125" s="196">
        <f>Relatórios!O5</f>
        <v>95575</v>
      </c>
      <c r="O125" s="196">
        <f>Relatórios!P5</f>
        <v>552300</v>
      </c>
    </row>
    <row r="126" spans="2:16" ht="21.95" customHeight="1" x14ac:dyDescent="0.25">
      <c r="B126" s="16" t="s">
        <v>242</v>
      </c>
      <c r="C126" s="17" t="s">
        <v>65</v>
      </c>
      <c r="D126" s="17" t="s">
        <v>66</v>
      </c>
      <c r="E126" s="17" t="s">
        <v>67</v>
      </c>
      <c r="F126" s="17" t="s">
        <v>68</v>
      </c>
      <c r="G126" s="17" t="s">
        <v>69</v>
      </c>
      <c r="H126" s="17" t="s">
        <v>70</v>
      </c>
      <c r="I126" s="17" t="s">
        <v>71</v>
      </c>
      <c r="J126" s="17" t="s">
        <v>72</v>
      </c>
      <c r="K126" s="17" t="s">
        <v>73</v>
      </c>
      <c r="L126" s="17" t="s">
        <v>74</v>
      </c>
      <c r="M126" s="17" t="s">
        <v>75</v>
      </c>
      <c r="N126" s="17" t="s">
        <v>76</v>
      </c>
      <c r="O126" s="17" t="s">
        <v>237</v>
      </c>
    </row>
    <row r="127" spans="2:16" ht="21.95" customHeight="1" x14ac:dyDescent="0.25">
      <c r="B127" s="156" t="s">
        <v>238</v>
      </c>
      <c r="C127" s="35">
        <f>Presumido!D12</f>
        <v>100000</v>
      </c>
      <c r="D127" s="35">
        <f>Presumido!E12</f>
        <v>100000</v>
      </c>
      <c r="E127" s="35">
        <f>Presumido!F12</f>
        <v>100000</v>
      </c>
      <c r="F127" s="35">
        <f>Presumido!G12</f>
        <v>100000</v>
      </c>
      <c r="G127" s="35">
        <f>Presumido!H12</f>
        <v>100000</v>
      </c>
      <c r="H127" s="35">
        <f>Presumido!I12</f>
        <v>100000</v>
      </c>
      <c r="I127" s="35">
        <f>Presumido!J12</f>
        <v>100000</v>
      </c>
      <c r="J127" s="35">
        <f>Presumido!K12</f>
        <v>100000</v>
      </c>
      <c r="K127" s="35">
        <f>Presumido!L12</f>
        <v>100000</v>
      </c>
      <c r="L127" s="35">
        <f>Presumido!M12</f>
        <v>100000</v>
      </c>
      <c r="M127" s="35">
        <f>Presumido!N12</f>
        <v>100000</v>
      </c>
      <c r="N127" s="35">
        <f>Presumido!O12</f>
        <v>100000</v>
      </c>
      <c r="O127" s="35">
        <f>Presumido!P12</f>
        <v>1200000</v>
      </c>
    </row>
    <row r="128" spans="2:16" ht="21.95" customHeight="1" x14ac:dyDescent="0.25">
      <c r="B128" s="157" t="s">
        <v>239</v>
      </c>
      <c r="C128" s="35">
        <f>Presumido!D59</f>
        <v>84350</v>
      </c>
      <c r="D128" s="35">
        <f>Presumido!E59</f>
        <v>84350</v>
      </c>
      <c r="E128" s="35">
        <f>Presumido!F59</f>
        <v>75710</v>
      </c>
      <c r="F128" s="35">
        <f>Presumido!G59</f>
        <v>84350</v>
      </c>
      <c r="G128" s="35">
        <f>Presumido!H59</f>
        <v>84350</v>
      </c>
      <c r="H128" s="35">
        <f>Presumido!I59</f>
        <v>75710</v>
      </c>
      <c r="I128" s="35">
        <f>Presumido!J59</f>
        <v>84350</v>
      </c>
      <c r="J128" s="35">
        <f>Presumido!K59</f>
        <v>84350</v>
      </c>
      <c r="K128" s="35">
        <f>Presumido!L59</f>
        <v>75710</v>
      </c>
      <c r="L128" s="35">
        <f>Presumido!M59</f>
        <v>84350</v>
      </c>
      <c r="M128" s="35">
        <f>Presumido!N59</f>
        <v>84350</v>
      </c>
      <c r="N128" s="35">
        <f>Presumido!O59</f>
        <v>75710</v>
      </c>
      <c r="O128" s="35">
        <f>Presumido!P59</f>
        <v>977640</v>
      </c>
    </row>
    <row r="129" spans="2:15" ht="21.95" customHeight="1" thickBot="1" x14ac:dyDescent="0.3">
      <c r="B129" s="199" t="s">
        <v>31</v>
      </c>
      <c r="C129" s="196">
        <f>IF(Presumido!D5="",0,Presumido!D5)</f>
        <v>15650</v>
      </c>
      <c r="D129" s="196">
        <f>IF(Presumido!E5="",0,Presumido!E5)</f>
        <v>15650</v>
      </c>
      <c r="E129" s="196">
        <f>IF(Presumido!F5="",0,Presumido!F5)</f>
        <v>24290</v>
      </c>
      <c r="F129" s="196">
        <f>IF(Presumido!G5="",0,Presumido!G5)</f>
        <v>15650</v>
      </c>
      <c r="G129" s="196">
        <f>IF(Presumido!H5="",0,Presumido!H5)</f>
        <v>15650</v>
      </c>
      <c r="H129" s="196">
        <f>IF(Presumido!I5="",0,Presumido!I5)</f>
        <v>24290</v>
      </c>
      <c r="I129" s="196">
        <f>IF(Presumido!J5="",0,Presumido!J5)</f>
        <v>15650</v>
      </c>
      <c r="J129" s="196">
        <f>IF(Presumido!K5="",0,Presumido!K5)</f>
        <v>15650</v>
      </c>
      <c r="K129" s="196">
        <f>IF(Presumido!L5="",0,Presumido!L5)</f>
        <v>24290</v>
      </c>
      <c r="L129" s="196">
        <f>IF(Presumido!M5="",0,Presumido!M5)</f>
        <v>15650</v>
      </c>
      <c r="M129" s="196">
        <f>IF(Presumido!N5="",0,Presumido!N5)</f>
        <v>15650</v>
      </c>
      <c r="N129" s="196">
        <f>IF(Presumido!O5="",0,Presumido!O5)</f>
        <v>24290</v>
      </c>
      <c r="O129" s="196">
        <f>IF(Presumido!P5="",0,Presumido!P5)</f>
        <v>222360</v>
      </c>
    </row>
    <row r="130" spans="2:15" ht="21.95" customHeight="1" x14ac:dyDescent="0.25">
      <c r="B130" s="16" t="s">
        <v>243</v>
      </c>
      <c r="C130" s="17" t="s">
        <v>65</v>
      </c>
      <c r="D130" s="17" t="s">
        <v>66</v>
      </c>
      <c r="E130" s="17" t="s">
        <v>67</v>
      </c>
      <c r="F130" s="17" t="s">
        <v>68</v>
      </c>
      <c r="G130" s="17" t="s">
        <v>69</v>
      </c>
      <c r="H130" s="17" t="s">
        <v>70</v>
      </c>
      <c r="I130" s="17" t="s">
        <v>71</v>
      </c>
      <c r="J130" s="17" t="s">
        <v>72</v>
      </c>
      <c r="K130" s="17" t="s">
        <v>73</v>
      </c>
      <c r="L130" s="17" t="s">
        <v>74</v>
      </c>
      <c r="M130" s="17" t="s">
        <v>75</v>
      </c>
      <c r="N130" s="17" t="s">
        <v>76</v>
      </c>
      <c r="O130" s="17" t="s">
        <v>237</v>
      </c>
    </row>
    <row r="131" spans="2:15" ht="21.95" customHeight="1" x14ac:dyDescent="0.25">
      <c r="B131" s="156" t="s">
        <v>238</v>
      </c>
      <c r="C131" s="35">
        <f>'Simples N'!D49</f>
        <v>100000</v>
      </c>
      <c r="D131" s="35">
        <f>'Simples N'!E49</f>
        <v>100000</v>
      </c>
      <c r="E131" s="35">
        <f>'Simples N'!F49</f>
        <v>100000</v>
      </c>
      <c r="F131" s="35">
        <f>'Simples N'!G49</f>
        <v>100000</v>
      </c>
      <c r="G131" s="35">
        <f>'Simples N'!H49</f>
        <v>100000</v>
      </c>
      <c r="H131" s="35">
        <f>'Simples N'!I49</f>
        <v>100000</v>
      </c>
      <c r="I131" s="35">
        <f>'Simples N'!J49</f>
        <v>100000</v>
      </c>
      <c r="J131" s="35">
        <f>'Simples N'!K49</f>
        <v>100000</v>
      </c>
      <c r="K131" s="35">
        <f>'Simples N'!L49</f>
        <v>100000</v>
      </c>
      <c r="L131" s="35">
        <f>'Simples N'!M49</f>
        <v>100000</v>
      </c>
      <c r="M131" s="35">
        <f>'Simples N'!N49</f>
        <v>100000</v>
      </c>
      <c r="N131" s="35">
        <f>'Simples N'!O49</f>
        <v>100000</v>
      </c>
      <c r="O131" s="35">
        <f>'Simples N'!P49</f>
        <v>1200000</v>
      </c>
    </row>
    <row r="132" spans="2:15" ht="21.95" customHeight="1" x14ac:dyDescent="0.25">
      <c r="B132" s="157" t="s">
        <v>239</v>
      </c>
      <c r="C132" s="35">
        <f>'Simples N'!D84</f>
        <v>91175</v>
      </c>
      <c r="D132" s="35">
        <f>'Simples N'!E84</f>
        <v>91175</v>
      </c>
      <c r="E132" s="35">
        <f>'Simples N'!F84</f>
        <v>91175</v>
      </c>
      <c r="F132" s="35">
        <f>'Simples N'!G84</f>
        <v>91175</v>
      </c>
      <c r="G132" s="35">
        <f>'Simples N'!H84</f>
        <v>91175</v>
      </c>
      <c r="H132" s="35">
        <f>'Simples N'!I84</f>
        <v>91175</v>
      </c>
      <c r="I132" s="35">
        <f>'Simples N'!J84</f>
        <v>91175</v>
      </c>
      <c r="J132" s="35">
        <f>'Simples N'!K84</f>
        <v>91175</v>
      </c>
      <c r="K132" s="35">
        <f>'Simples N'!L84</f>
        <v>91175</v>
      </c>
      <c r="L132" s="35">
        <f>'Simples N'!M84</f>
        <v>91175</v>
      </c>
      <c r="M132" s="35">
        <f>'Simples N'!N84</f>
        <v>91175</v>
      </c>
      <c r="N132" s="35">
        <f>'Simples N'!O84</f>
        <v>91175</v>
      </c>
      <c r="O132" s="35">
        <f>'Simples N'!P84</f>
        <v>1094100</v>
      </c>
    </row>
    <row r="133" spans="2:15" ht="21.95" customHeight="1" x14ac:dyDescent="0.25">
      <c r="B133" s="199" t="s">
        <v>31</v>
      </c>
      <c r="C133" s="196">
        <f>IF('Simples N'!D5="",0,'Simples N'!D5)</f>
        <v>8825</v>
      </c>
      <c r="D133" s="196">
        <f>IF('Simples N'!E5="",0,'Simples N'!E5)</f>
        <v>8825</v>
      </c>
      <c r="E133" s="196">
        <f>IF('Simples N'!F5="",0,'Simples N'!F5)</f>
        <v>8825</v>
      </c>
      <c r="F133" s="196">
        <f>IF('Simples N'!G5="",0,'Simples N'!G5)</f>
        <v>8825</v>
      </c>
      <c r="G133" s="196">
        <f>IF('Simples N'!H5="",0,'Simples N'!H5)</f>
        <v>8825</v>
      </c>
      <c r="H133" s="196">
        <f>IF('Simples N'!I5="",0,'Simples N'!I5)</f>
        <v>8825</v>
      </c>
      <c r="I133" s="196">
        <f>IF('Simples N'!J5="",0,'Simples N'!J5)</f>
        <v>8825</v>
      </c>
      <c r="J133" s="196">
        <f>IF('Simples N'!K5="",0,'Simples N'!K5)</f>
        <v>8825</v>
      </c>
      <c r="K133" s="196">
        <f>IF('Simples N'!L5="",0,'Simples N'!L5)</f>
        <v>8825</v>
      </c>
      <c r="L133" s="196">
        <f>IF('Simples N'!M5="",0,'Simples N'!M5)</f>
        <v>8825</v>
      </c>
      <c r="M133" s="196">
        <f>IF('Simples N'!N5="",0,'Simples N'!N5)</f>
        <v>8825</v>
      </c>
      <c r="N133" s="196">
        <f>IF('Simples N'!O5="",0,'Simples N'!O5)</f>
        <v>8825</v>
      </c>
      <c r="O133" s="196">
        <f>IF('Simples N'!P5="",0,'Simples N'!P5)</f>
        <v>105900</v>
      </c>
    </row>
    <row r="135" spans="2:15" ht="21.95" customHeight="1" x14ac:dyDescent="0.25">
      <c r="B135" s="200">
        <f>B18</f>
        <v>13</v>
      </c>
      <c r="C135" s="200" t="str">
        <f>C18</f>
        <v>Consolidado</v>
      </c>
    </row>
    <row r="137" spans="2:15" ht="21.95" customHeight="1" x14ac:dyDescent="0.25">
      <c r="B137" s="201" t="s">
        <v>83</v>
      </c>
      <c r="C137" s="202">
        <f>IFERROR(HLOOKUP($C$135,$C$122:$O$125,2,0),0)</f>
        <v>1200000</v>
      </c>
      <c r="D137" s="203">
        <f>100%-D138</f>
        <v>0.46025000000000005</v>
      </c>
      <c r="E137" s="205">
        <f>C137</f>
        <v>1200000</v>
      </c>
      <c r="F137" s="203">
        <f>100%-F138</f>
        <v>0.53974999999999995</v>
      </c>
    </row>
    <row r="138" spans="2:15" ht="21.95" customHeight="1" x14ac:dyDescent="0.25">
      <c r="B138" s="201" t="s">
        <v>261</v>
      </c>
      <c r="C138" s="202">
        <f>IFERROR(HLOOKUP($C$135,$C$122:$O$125,3,0),0)</f>
        <v>647700</v>
      </c>
      <c r="D138" s="204">
        <f>IFERROR(C138/C137,0)</f>
        <v>0.53974999999999995</v>
      </c>
      <c r="E138" s="202">
        <f>IFERROR(HLOOKUP($C$135,$C$122:$O$125,4,0),0)</f>
        <v>552300</v>
      </c>
      <c r="F138" s="204">
        <f>IFERROR(E138/E137,0)</f>
        <v>0.46024999999999999</v>
      </c>
    </row>
    <row r="140" spans="2:15" ht="21.95" customHeight="1" x14ac:dyDescent="0.25">
      <c r="B140" s="201" t="s">
        <v>83</v>
      </c>
      <c r="C140" s="202">
        <f>IFERROR(HLOOKUP($C$135,$C$126:$O$129,2,0),0)</f>
        <v>1200000</v>
      </c>
      <c r="D140" s="203">
        <f>100%-D141</f>
        <v>0.18530000000000002</v>
      </c>
      <c r="E140" s="205">
        <f>C140</f>
        <v>1200000</v>
      </c>
      <c r="F140" s="203">
        <f>100%-F141</f>
        <v>0.81469999999999998</v>
      </c>
    </row>
    <row r="141" spans="2:15" ht="21.95" customHeight="1" x14ac:dyDescent="0.25">
      <c r="B141" s="201" t="s">
        <v>261</v>
      </c>
      <c r="C141" s="202">
        <f>IFERROR(HLOOKUP($C$135,$C$126:$O$129,3,0),0)</f>
        <v>977640</v>
      </c>
      <c r="D141" s="204">
        <f>IFERROR(C141/C140,0)</f>
        <v>0.81469999999999998</v>
      </c>
      <c r="E141" s="202">
        <f>IFERROR(HLOOKUP($C$135,$C$126:$O$129,4,0),0)</f>
        <v>222360</v>
      </c>
      <c r="F141" s="204">
        <f>IFERROR(E141/E140,0)</f>
        <v>0.18529999999999999</v>
      </c>
    </row>
    <row r="143" spans="2:15" ht="21.95" customHeight="1" x14ac:dyDescent="0.25">
      <c r="B143" s="201" t="s">
        <v>83</v>
      </c>
      <c r="C143" s="202">
        <f>IFERROR(HLOOKUP($C$135,$C$130:$O$133,2,0),0)</f>
        <v>1200000</v>
      </c>
      <c r="D143" s="203">
        <f>100%-D144</f>
        <v>8.8250000000000051E-2</v>
      </c>
      <c r="E143" s="205">
        <f>C143</f>
        <v>1200000</v>
      </c>
      <c r="F143" s="203">
        <f>100%-F144</f>
        <v>0.91175000000000006</v>
      </c>
    </row>
    <row r="144" spans="2:15" ht="21.95" customHeight="1" x14ac:dyDescent="0.25">
      <c r="B144" s="201" t="s">
        <v>261</v>
      </c>
      <c r="C144" s="202">
        <f>IFERROR(HLOOKUP($C$135,$C$130:$O$133,3,0),0)</f>
        <v>1094100</v>
      </c>
      <c r="D144" s="204">
        <f>IFERROR(C144/C143,0)</f>
        <v>0.91174999999999995</v>
      </c>
      <c r="E144" s="202">
        <f>IFERROR(HLOOKUP($C$135,$C$130:$O$133,4,0),0)</f>
        <v>105900</v>
      </c>
      <c r="F144" s="204">
        <f>IFERROR(E144/E143,0)</f>
        <v>8.8249999999999995E-2</v>
      </c>
    </row>
    <row r="148" spans="2:5" ht="21.95" customHeight="1" x14ac:dyDescent="0.25">
      <c r="B148" s="230" t="e">
        <f>Impressão!#REF!</f>
        <v>#REF!</v>
      </c>
      <c r="C148" s="231" t="e">
        <f>Impressão!#REF!</f>
        <v>#REF!</v>
      </c>
      <c r="D148" s="232" t="e">
        <f>B148</f>
        <v>#REF!</v>
      </c>
    </row>
    <row r="149" spans="2:5" ht="21.95" customHeight="1" x14ac:dyDescent="0.25">
      <c r="B149" s="230" t="e">
        <f>Impressão!#REF!</f>
        <v>#REF!</v>
      </c>
      <c r="C149" s="231" t="e">
        <f>Impressão!#REF!</f>
        <v>#REF!</v>
      </c>
      <c r="D149" s="232" t="e">
        <f t="shared" ref="D149:D150" si="35">B149</f>
        <v>#REF!</v>
      </c>
    </row>
    <row r="150" spans="2:5" ht="21.95" customHeight="1" x14ac:dyDescent="0.25">
      <c r="B150" s="230" t="e">
        <f>Impressão!#REF!</f>
        <v>#REF!</v>
      </c>
      <c r="C150" s="231" t="e">
        <f>Impressão!#REF!</f>
        <v>#REF!</v>
      </c>
      <c r="D150" s="232" t="e">
        <f t="shared" si="35"/>
        <v>#REF!</v>
      </c>
    </row>
    <row r="151" spans="2:5" ht="21.95" customHeight="1" x14ac:dyDescent="0.25">
      <c r="B151" s="231"/>
    </row>
    <row r="152" spans="2:5" ht="21.95" customHeight="1" x14ac:dyDescent="0.25">
      <c r="B152" s="233" t="e">
        <f>SMALL(C148:C150,1)</f>
        <v>#REF!</v>
      </c>
      <c r="C152" s="234" t="str">
        <f>IFERROR(VLOOKUP($B$152,$C$148:$D$150,2,0),"Aguardando")</f>
        <v>Aguardando</v>
      </c>
    </row>
    <row r="154" spans="2:5" ht="21.95" customHeight="1" x14ac:dyDescent="0.25">
      <c r="C154" s="198" t="s">
        <v>331</v>
      </c>
      <c r="D154" s="198" t="s">
        <v>261</v>
      </c>
      <c r="E154" s="198" t="s">
        <v>250</v>
      </c>
    </row>
    <row r="155" spans="2:5" ht="21.95" customHeight="1" x14ac:dyDescent="0.25">
      <c r="B155" s="349" t="s">
        <v>37</v>
      </c>
      <c r="C155" s="231">
        <f>Relatórios!P12</f>
        <v>1200000</v>
      </c>
      <c r="D155" s="231">
        <f>Relatórios!P60</f>
        <v>647700</v>
      </c>
      <c r="E155" s="350">
        <f>IFERROR(D155/C155,0)</f>
        <v>0.53974999999999995</v>
      </c>
    </row>
    <row r="156" spans="2:5" ht="21.95" customHeight="1" x14ac:dyDescent="0.25">
      <c r="B156" s="349" t="s">
        <v>49</v>
      </c>
      <c r="C156" s="231">
        <f>Presumido!P12</f>
        <v>1200000</v>
      </c>
      <c r="D156" s="231">
        <f>Presumido!P59</f>
        <v>977640</v>
      </c>
      <c r="E156" s="350">
        <f t="shared" ref="E156:E158" si="36">IFERROR(D156/C156,0)</f>
        <v>0.81469999999999998</v>
      </c>
    </row>
    <row r="157" spans="2:5" ht="21.95" customHeight="1" x14ac:dyDescent="0.25">
      <c r="B157" s="349" t="s">
        <v>54</v>
      </c>
      <c r="C157" s="231">
        <f>'Simples N'!P49</f>
        <v>1200000</v>
      </c>
      <c r="D157" s="231">
        <f>'Simples N'!P84</f>
        <v>1094100</v>
      </c>
      <c r="E157" s="350">
        <f t="shared" si="36"/>
        <v>0.91174999999999995</v>
      </c>
    </row>
    <row r="158" spans="2:5" ht="21.95" customHeight="1" x14ac:dyDescent="0.25">
      <c r="B158" s="349" t="s">
        <v>330</v>
      </c>
      <c r="C158" s="231">
        <f>PessoaF!P8</f>
        <v>0</v>
      </c>
      <c r="D158" s="231">
        <f>PessoaF!P17</f>
        <v>0</v>
      </c>
      <c r="E158" s="350">
        <f t="shared" si="36"/>
        <v>0</v>
      </c>
    </row>
  </sheetData>
  <phoneticPr fontId="18"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ilha67">
    <tabColor rgb="FFFFC000"/>
  </sheetPr>
  <dimension ref="B2:N9"/>
  <sheetViews>
    <sheetView showGridLines="0" showRowColHeaders="0" workbookViewId="0">
      <selection activeCell="H15" sqref="H15"/>
    </sheetView>
  </sheetViews>
  <sheetFormatPr defaultColWidth="9.140625" defaultRowHeight="21.95" customHeight="1" x14ac:dyDescent="0.25"/>
  <cols>
    <col min="1" max="1" width="2.7109375" style="12" customWidth="1"/>
    <col min="2" max="2" width="9.140625" style="12"/>
    <col min="3" max="14" width="11.28515625" style="12" customWidth="1"/>
    <col min="15" max="16384" width="9.140625" style="12"/>
  </cols>
  <sheetData>
    <row r="2" spans="2:14" ht="21.95" customHeight="1" x14ac:dyDescent="0.25">
      <c r="B2" s="44" t="s">
        <v>267</v>
      </c>
      <c r="C2" s="12">
        <v>1</v>
      </c>
    </row>
    <row r="4" spans="2:14" ht="21.95" customHeight="1" x14ac:dyDescent="0.25">
      <c r="B4" s="210" t="s">
        <v>268</v>
      </c>
      <c r="C4" s="211" t="s">
        <v>269</v>
      </c>
      <c r="D4" s="209"/>
      <c r="E4" s="12" t="s">
        <v>271</v>
      </c>
    </row>
    <row r="5" spans="2:14" ht="21.95" customHeight="1" x14ac:dyDescent="0.25">
      <c r="C5" s="210" t="s">
        <v>84</v>
      </c>
      <c r="E5" s="12" t="s">
        <v>272</v>
      </c>
    </row>
    <row r="6" spans="2:14" ht="21.95" customHeight="1" x14ac:dyDescent="0.25">
      <c r="C6" s="210"/>
    </row>
    <row r="7" spans="2:14" ht="21.95" customHeight="1" x14ac:dyDescent="0.25">
      <c r="B7" s="212"/>
      <c r="C7" s="212" t="s">
        <v>65</v>
      </c>
      <c r="D7" s="212" t="s">
        <v>66</v>
      </c>
      <c r="E7" s="212" t="s">
        <v>67</v>
      </c>
      <c r="F7" s="212" t="s">
        <v>68</v>
      </c>
      <c r="G7" s="212" t="s">
        <v>69</v>
      </c>
      <c r="H7" s="212" t="s">
        <v>70</v>
      </c>
      <c r="I7" s="212" t="s">
        <v>71</v>
      </c>
      <c r="J7" s="212" t="s">
        <v>72</v>
      </c>
      <c r="K7" s="212" t="s">
        <v>73</v>
      </c>
      <c r="L7" s="212" t="s">
        <v>74</v>
      </c>
      <c r="M7" s="212" t="s">
        <v>75</v>
      </c>
      <c r="N7" s="212" t="s">
        <v>76</v>
      </c>
    </row>
    <row r="8" spans="2:14" ht="21.95" customHeight="1" x14ac:dyDescent="0.25">
      <c r="B8" s="12" t="s">
        <v>270</v>
      </c>
    </row>
    <row r="9" spans="2:14" ht="21.95" customHeight="1" x14ac:dyDescent="0.25">
      <c r="B9" s="209" t="s">
        <v>84</v>
      </c>
      <c r="C9" s="209"/>
      <c r="D9" s="209"/>
      <c r="E9" s="209"/>
      <c r="F9" s="209"/>
      <c r="G9" s="209"/>
      <c r="H9" s="209"/>
      <c r="I9" s="209"/>
      <c r="J9" s="209"/>
      <c r="K9" s="209"/>
      <c r="L9" s="209"/>
      <c r="M9" s="209"/>
      <c r="N9" s="209"/>
    </row>
  </sheetData>
  <phoneticPr fontId="18" type="noConversion"/>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ilha68">
    <tabColor rgb="FFFFC000"/>
  </sheetPr>
  <dimension ref="B1:P51"/>
  <sheetViews>
    <sheetView showGridLines="0" workbookViewId="0">
      <selection activeCell="H15" sqref="H15"/>
    </sheetView>
  </sheetViews>
  <sheetFormatPr defaultColWidth="9.140625" defaultRowHeight="21.95" customHeight="1" x14ac:dyDescent="0.25"/>
  <cols>
    <col min="1" max="1" width="2.7109375" style="12" customWidth="1"/>
    <col min="2" max="2" width="20.140625" style="12" bestFit="1" customWidth="1"/>
    <col min="3" max="7" width="24.42578125" style="12" customWidth="1"/>
    <col min="8" max="14" width="11.28515625" style="12" customWidth="1"/>
    <col min="15" max="16384" width="9.140625" style="12"/>
  </cols>
  <sheetData>
    <row r="1" spans="2:16" ht="21.95" customHeight="1" x14ac:dyDescent="0.25">
      <c r="D1" s="12" t="s">
        <v>80</v>
      </c>
    </row>
    <row r="2" spans="2:16" ht="21.95" customHeight="1" x14ac:dyDescent="0.25">
      <c r="B2" s="241">
        <v>1</v>
      </c>
      <c r="C2" s="239"/>
      <c r="D2" s="239" t="s">
        <v>127</v>
      </c>
      <c r="E2" s="239"/>
      <c r="F2" s="239"/>
      <c r="G2" s="239"/>
      <c r="H2" s="239"/>
      <c r="I2" s="239"/>
      <c r="J2" s="239"/>
      <c r="K2" s="239"/>
      <c r="L2" s="239"/>
      <c r="M2" s="239"/>
      <c r="N2" s="239"/>
      <c r="O2" s="239"/>
      <c r="P2" s="239"/>
    </row>
    <row r="3" spans="2:16" ht="21.95" customHeight="1" x14ac:dyDescent="0.25">
      <c r="B3" s="239"/>
      <c r="C3" s="239"/>
      <c r="D3" s="239"/>
      <c r="E3" s="239"/>
      <c r="F3" s="239"/>
      <c r="G3" s="239"/>
      <c r="H3" s="239"/>
      <c r="I3" s="239"/>
      <c r="J3" s="239"/>
      <c r="K3" s="239"/>
      <c r="L3" s="239"/>
      <c r="M3" s="239"/>
      <c r="N3" s="239"/>
      <c r="O3" s="239"/>
      <c r="P3" s="239"/>
    </row>
    <row r="4" spans="2:16" ht="21.95" customHeight="1" thickBot="1" x14ac:dyDescent="0.3">
      <c r="B4" s="240" t="s">
        <v>225</v>
      </c>
      <c r="C4" s="240"/>
      <c r="D4" s="239"/>
      <c r="E4" s="239"/>
      <c r="F4" s="239"/>
      <c r="G4" s="239"/>
      <c r="H4" s="239"/>
      <c r="I4" s="239"/>
      <c r="J4" s="239"/>
      <c r="K4" s="239"/>
      <c r="L4" s="239"/>
      <c r="M4" s="239"/>
      <c r="N4" s="239"/>
      <c r="O4" s="239"/>
      <c r="P4" s="239"/>
    </row>
    <row r="5" spans="2:16" ht="21.95" customHeight="1" x14ac:dyDescent="0.25">
      <c r="B5" s="213" t="s">
        <v>29</v>
      </c>
      <c r="C5" s="213" t="s">
        <v>264</v>
      </c>
      <c r="D5" s="214" t="s">
        <v>27</v>
      </c>
      <c r="E5" s="215" t="s">
        <v>265</v>
      </c>
      <c r="F5" s="215" t="s">
        <v>266</v>
      </c>
      <c r="G5" s="216" t="s">
        <v>81</v>
      </c>
      <c r="H5" s="239"/>
      <c r="I5" s="239"/>
      <c r="J5" s="239"/>
      <c r="K5" s="239"/>
      <c r="L5" s="239"/>
      <c r="M5" s="239"/>
      <c r="N5" s="239"/>
      <c r="O5" s="239"/>
      <c r="P5" s="239"/>
    </row>
    <row r="6" spans="2:16" ht="21.95" customHeight="1" x14ac:dyDescent="0.25">
      <c r="B6" s="223" t="s">
        <v>262</v>
      </c>
      <c r="C6" s="25"/>
      <c r="D6" s="217"/>
      <c r="E6" s="219"/>
      <c r="F6" s="220"/>
      <c r="G6" s="220"/>
    </row>
    <row r="7" spans="2:16" ht="21.95" customHeight="1" x14ac:dyDescent="0.25">
      <c r="B7" s="224" t="s">
        <v>263</v>
      </c>
      <c r="C7" s="221"/>
      <c r="D7" s="218"/>
      <c r="E7" s="222"/>
      <c r="F7" s="222"/>
      <c r="G7" s="222"/>
    </row>
    <row r="8" spans="2:16" ht="21.95" customHeight="1" thickBot="1" x14ac:dyDescent="0.3">
      <c r="B8" s="240" t="s">
        <v>226</v>
      </c>
      <c r="C8" s="240"/>
      <c r="D8" s="239"/>
      <c r="E8" s="239"/>
      <c r="F8" s="239"/>
      <c r="G8" s="239"/>
    </row>
    <row r="9" spans="2:16" ht="21.95" customHeight="1" x14ac:dyDescent="0.25">
      <c r="B9" s="213" t="s">
        <v>29</v>
      </c>
      <c r="C9" s="213" t="s">
        <v>264</v>
      </c>
      <c r="D9" s="214" t="s">
        <v>27</v>
      </c>
      <c r="E9" s="215" t="s">
        <v>265</v>
      </c>
      <c r="F9" s="215" t="s">
        <v>266</v>
      </c>
      <c r="G9" s="216" t="s">
        <v>81</v>
      </c>
    </row>
    <row r="10" spans="2:16" ht="21.95" customHeight="1" x14ac:dyDescent="0.25">
      <c r="B10" s="223" t="s">
        <v>262</v>
      </c>
      <c r="C10" s="25"/>
      <c r="D10" s="217"/>
      <c r="E10" s="219"/>
      <c r="F10" s="220"/>
      <c r="G10" s="220"/>
    </row>
    <row r="11" spans="2:16" ht="21.95" customHeight="1" x14ac:dyDescent="0.25">
      <c r="B11" s="224" t="s">
        <v>263</v>
      </c>
      <c r="C11" s="221"/>
      <c r="D11" s="218"/>
      <c r="E11" s="222"/>
      <c r="F11" s="222"/>
      <c r="G11" s="222"/>
    </row>
    <row r="12" spans="2:16" ht="21.95" customHeight="1" thickBot="1" x14ac:dyDescent="0.3">
      <c r="B12" s="240" t="s">
        <v>227</v>
      </c>
      <c r="C12" s="240"/>
      <c r="D12" s="239"/>
      <c r="E12" s="239"/>
      <c r="F12" s="239"/>
      <c r="G12" s="239"/>
    </row>
    <row r="13" spans="2:16" ht="21.95" customHeight="1" x14ac:dyDescent="0.25">
      <c r="B13" s="213" t="s">
        <v>29</v>
      </c>
      <c r="C13" s="213" t="s">
        <v>264</v>
      </c>
      <c r="D13" s="214" t="s">
        <v>27</v>
      </c>
      <c r="E13" s="215" t="s">
        <v>265</v>
      </c>
      <c r="F13" s="215" t="s">
        <v>266</v>
      </c>
      <c r="G13" s="216" t="s">
        <v>81</v>
      </c>
    </row>
    <row r="14" spans="2:16" ht="21.95" customHeight="1" x14ac:dyDescent="0.25">
      <c r="B14" s="223" t="s">
        <v>262</v>
      </c>
      <c r="C14" s="25"/>
      <c r="D14" s="217"/>
      <c r="E14" s="219"/>
      <c r="F14" s="220"/>
      <c r="G14" s="220"/>
    </row>
    <row r="15" spans="2:16" ht="21.95" customHeight="1" x14ac:dyDescent="0.25">
      <c r="B15" s="224" t="s">
        <v>263</v>
      </c>
      <c r="C15" s="221"/>
      <c r="D15" s="218"/>
      <c r="E15" s="222"/>
      <c r="F15" s="222"/>
      <c r="G15" s="222"/>
    </row>
    <row r="16" spans="2:16" ht="21.95" customHeight="1" thickBot="1" x14ac:dyDescent="0.3">
      <c r="B16" s="240" t="s">
        <v>228</v>
      </c>
      <c r="C16" s="240"/>
      <c r="D16" s="239"/>
      <c r="E16" s="239"/>
      <c r="F16" s="239"/>
      <c r="G16" s="239"/>
    </row>
    <row r="17" spans="2:7" ht="21.95" customHeight="1" x14ac:dyDescent="0.25">
      <c r="B17" s="213" t="s">
        <v>29</v>
      </c>
      <c r="C17" s="213" t="s">
        <v>264</v>
      </c>
      <c r="D17" s="214" t="s">
        <v>27</v>
      </c>
      <c r="E17" s="215" t="s">
        <v>265</v>
      </c>
      <c r="F17" s="215" t="s">
        <v>266</v>
      </c>
      <c r="G17" s="216" t="s">
        <v>81</v>
      </c>
    </row>
    <row r="18" spans="2:7" ht="21.95" customHeight="1" x14ac:dyDescent="0.25">
      <c r="B18" s="223" t="s">
        <v>262</v>
      </c>
      <c r="C18" s="25"/>
      <c r="D18" s="217"/>
      <c r="E18" s="219"/>
      <c r="F18" s="220"/>
      <c r="G18" s="220"/>
    </row>
    <row r="19" spans="2:7" ht="21.95" customHeight="1" x14ac:dyDescent="0.25">
      <c r="B19" s="224" t="s">
        <v>263</v>
      </c>
      <c r="C19" s="221"/>
      <c r="D19" s="218"/>
      <c r="E19" s="222"/>
      <c r="F19" s="222"/>
      <c r="G19" s="222"/>
    </row>
    <row r="20" spans="2:7" ht="21.95" customHeight="1" thickBot="1" x14ac:dyDescent="0.3">
      <c r="B20" s="240" t="s">
        <v>229</v>
      </c>
      <c r="C20" s="240"/>
      <c r="D20" s="239"/>
      <c r="E20" s="239"/>
      <c r="F20" s="239"/>
      <c r="G20" s="239"/>
    </row>
    <row r="21" spans="2:7" ht="21.95" customHeight="1" x14ac:dyDescent="0.25">
      <c r="B21" s="213" t="s">
        <v>29</v>
      </c>
      <c r="C21" s="213" t="s">
        <v>264</v>
      </c>
      <c r="D21" s="214" t="s">
        <v>27</v>
      </c>
      <c r="E21" s="215" t="s">
        <v>265</v>
      </c>
      <c r="F21" s="215" t="s">
        <v>266</v>
      </c>
      <c r="G21" s="216" t="s">
        <v>81</v>
      </c>
    </row>
    <row r="22" spans="2:7" ht="21.95" customHeight="1" x14ac:dyDescent="0.25">
      <c r="B22" s="223" t="s">
        <v>262</v>
      </c>
      <c r="C22" s="25"/>
      <c r="D22" s="217"/>
      <c r="E22" s="219"/>
      <c r="F22" s="220"/>
      <c r="G22" s="220"/>
    </row>
    <row r="23" spans="2:7" ht="21.95" customHeight="1" x14ac:dyDescent="0.25">
      <c r="B23" s="224" t="s">
        <v>263</v>
      </c>
      <c r="C23" s="221"/>
      <c r="D23" s="218"/>
      <c r="E23" s="222"/>
      <c r="F23" s="222"/>
      <c r="G23" s="222"/>
    </row>
    <row r="24" spans="2:7" ht="21.95" customHeight="1" thickBot="1" x14ac:dyDescent="0.3">
      <c r="B24" s="240" t="s">
        <v>230</v>
      </c>
      <c r="C24" s="240"/>
      <c r="D24" s="239"/>
      <c r="E24" s="239"/>
      <c r="F24" s="239"/>
      <c r="G24" s="239"/>
    </row>
    <row r="25" spans="2:7" ht="21.95" customHeight="1" x14ac:dyDescent="0.25">
      <c r="B25" s="213" t="s">
        <v>29</v>
      </c>
      <c r="C25" s="213" t="s">
        <v>264</v>
      </c>
      <c r="D25" s="214" t="s">
        <v>27</v>
      </c>
      <c r="E25" s="215" t="s">
        <v>265</v>
      </c>
      <c r="F25" s="215" t="s">
        <v>266</v>
      </c>
      <c r="G25" s="216" t="s">
        <v>81</v>
      </c>
    </row>
    <row r="26" spans="2:7" ht="21.95" customHeight="1" x14ac:dyDescent="0.25">
      <c r="B26" s="223" t="s">
        <v>262</v>
      </c>
      <c r="C26" s="25"/>
      <c r="D26" s="217"/>
      <c r="E26" s="219"/>
      <c r="F26" s="220"/>
      <c r="G26" s="220"/>
    </row>
    <row r="27" spans="2:7" ht="21.95" customHeight="1" x14ac:dyDescent="0.25">
      <c r="B27" s="224" t="s">
        <v>263</v>
      </c>
      <c r="C27" s="221"/>
      <c r="D27" s="218"/>
      <c r="E27" s="222"/>
      <c r="F27" s="222"/>
      <c r="G27" s="222"/>
    </row>
    <row r="28" spans="2:7" ht="21.95" customHeight="1" thickBot="1" x14ac:dyDescent="0.3">
      <c r="B28" s="240" t="s">
        <v>231</v>
      </c>
      <c r="C28" s="240"/>
      <c r="D28" s="239"/>
      <c r="E28" s="239"/>
      <c r="F28" s="239"/>
      <c r="G28" s="239"/>
    </row>
    <row r="29" spans="2:7" ht="21.95" customHeight="1" x14ac:dyDescent="0.25">
      <c r="B29" s="213" t="s">
        <v>29</v>
      </c>
      <c r="C29" s="213" t="s">
        <v>264</v>
      </c>
      <c r="D29" s="214" t="s">
        <v>27</v>
      </c>
      <c r="E29" s="215" t="s">
        <v>265</v>
      </c>
      <c r="F29" s="215" t="s">
        <v>266</v>
      </c>
      <c r="G29" s="216" t="s">
        <v>81</v>
      </c>
    </row>
    <row r="30" spans="2:7" ht="21.95" customHeight="1" x14ac:dyDescent="0.25">
      <c r="B30" s="223" t="s">
        <v>262</v>
      </c>
      <c r="C30" s="25"/>
      <c r="D30" s="217"/>
      <c r="E30" s="219"/>
      <c r="F30" s="220"/>
      <c r="G30" s="220"/>
    </row>
    <row r="31" spans="2:7" ht="21.95" customHeight="1" x14ac:dyDescent="0.25">
      <c r="B31" s="224" t="s">
        <v>263</v>
      </c>
      <c r="C31" s="221"/>
      <c r="D31" s="218"/>
      <c r="E31" s="222"/>
      <c r="F31" s="222"/>
      <c r="G31" s="222"/>
    </row>
    <row r="32" spans="2:7" ht="21.95" customHeight="1" thickBot="1" x14ac:dyDescent="0.3">
      <c r="B32" s="240" t="s">
        <v>232</v>
      </c>
      <c r="C32" s="240"/>
      <c r="D32" s="239"/>
      <c r="E32" s="239"/>
      <c r="F32" s="239"/>
      <c r="G32" s="239"/>
    </row>
    <row r="33" spans="2:7" ht="21.95" customHeight="1" x14ac:dyDescent="0.25">
      <c r="B33" s="213" t="s">
        <v>29</v>
      </c>
      <c r="C33" s="213" t="s">
        <v>264</v>
      </c>
      <c r="D33" s="214" t="s">
        <v>27</v>
      </c>
      <c r="E33" s="215" t="s">
        <v>265</v>
      </c>
      <c r="F33" s="215" t="s">
        <v>266</v>
      </c>
      <c r="G33" s="216" t="s">
        <v>81</v>
      </c>
    </row>
    <row r="34" spans="2:7" ht="21.95" customHeight="1" x14ac:dyDescent="0.25">
      <c r="B34" s="223" t="s">
        <v>262</v>
      </c>
      <c r="C34" s="25"/>
      <c r="D34" s="217"/>
      <c r="E34" s="219"/>
      <c r="F34" s="220"/>
      <c r="G34" s="220"/>
    </row>
    <row r="35" spans="2:7" ht="21.95" customHeight="1" x14ac:dyDescent="0.25">
      <c r="B35" s="224" t="s">
        <v>263</v>
      </c>
      <c r="C35" s="221"/>
      <c r="D35" s="218"/>
      <c r="E35" s="222"/>
      <c r="F35" s="222"/>
      <c r="G35" s="222"/>
    </row>
    <row r="36" spans="2:7" ht="21.95" customHeight="1" thickBot="1" x14ac:dyDescent="0.3">
      <c r="B36" s="240" t="s">
        <v>233</v>
      </c>
      <c r="C36" s="240"/>
      <c r="D36" s="239"/>
      <c r="E36" s="239"/>
      <c r="F36" s="239"/>
      <c r="G36" s="239"/>
    </row>
    <row r="37" spans="2:7" ht="21.95" customHeight="1" x14ac:dyDescent="0.25">
      <c r="B37" s="213" t="s">
        <v>29</v>
      </c>
      <c r="C37" s="213" t="s">
        <v>264</v>
      </c>
      <c r="D37" s="214" t="s">
        <v>27</v>
      </c>
      <c r="E37" s="215" t="s">
        <v>265</v>
      </c>
      <c r="F37" s="215" t="s">
        <v>266</v>
      </c>
      <c r="G37" s="216" t="s">
        <v>81</v>
      </c>
    </row>
    <row r="38" spans="2:7" ht="21.95" customHeight="1" x14ac:dyDescent="0.25">
      <c r="B38" s="223" t="s">
        <v>262</v>
      </c>
      <c r="C38" s="25"/>
      <c r="D38" s="217"/>
      <c r="E38" s="219"/>
      <c r="F38" s="220"/>
      <c r="G38" s="220"/>
    </row>
    <row r="39" spans="2:7" ht="21.95" customHeight="1" x14ac:dyDescent="0.25">
      <c r="B39" s="224" t="s">
        <v>263</v>
      </c>
      <c r="C39" s="221"/>
      <c r="D39" s="218"/>
      <c r="E39" s="222"/>
      <c r="F39" s="222"/>
      <c r="G39" s="222"/>
    </row>
    <row r="40" spans="2:7" ht="21.95" customHeight="1" thickBot="1" x14ac:dyDescent="0.3">
      <c r="B40" s="240" t="s">
        <v>234</v>
      </c>
      <c r="C40" s="240"/>
      <c r="D40" s="239"/>
      <c r="E40" s="239"/>
      <c r="F40" s="239"/>
      <c r="G40" s="239"/>
    </row>
    <row r="41" spans="2:7" ht="21.95" customHeight="1" x14ac:dyDescent="0.25">
      <c r="B41" s="213" t="s">
        <v>29</v>
      </c>
      <c r="C41" s="213" t="s">
        <v>264</v>
      </c>
      <c r="D41" s="214" t="s">
        <v>27</v>
      </c>
      <c r="E41" s="215" t="s">
        <v>265</v>
      </c>
      <c r="F41" s="215" t="s">
        <v>266</v>
      </c>
      <c r="G41" s="216" t="s">
        <v>81</v>
      </c>
    </row>
    <row r="42" spans="2:7" ht="21.95" customHeight="1" x14ac:dyDescent="0.25">
      <c r="B42" s="223" t="s">
        <v>262</v>
      </c>
      <c r="C42" s="25"/>
      <c r="D42" s="217"/>
      <c r="E42" s="219"/>
      <c r="F42" s="220"/>
      <c r="G42" s="220"/>
    </row>
    <row r="43" spans="2:7" ht="21.95" customHeight="1" x14ac:dyDescent="0.25">
      <c r="B43" s="224" t="s">
        <v>263</v>
      </c>
      <c r="C43" s="221"/>
      <c r="D43" s="218"/>
      <c r="E43" s="222"/>
      <c r="F43" s="222"/>
      <c r="G43" s="222"/>
    </row>
    <row r="44" spans="2:7" ht="21.95" customHeight="1" thickBot="1" x14ac:dyDescent="0.3">
      <c r="B44" s="240" t="s">
        <v>235</v>
      </c>
      <c r="C44" s="240"/>
      <c r="D44" s="239"/>
      <c r="E44" s="239"/>
      <c r="F44" s="239"/>
      <c r="G44" s="239"/>
    </row>
    <row r="45" spans="2:7" ht="21.95" customHeight="1" x14ac:dyDescent="0.25">
      <c r="B45" s="213" t="s">
        <v>29</v>
      </c>
      <c r="C45" s="213" t="s">
        <v>264</v>
      </c>
      <c r="D45" s="214" t="s">
        <v>27</v>
      </c>
      <c r="E45" s="215" t="s">
        <v>265</v>
      </c>
      <c r="F45" s="215" t="s">
        <v>266</v>
      </c>
      <c r="G45" s="216" t="s">
        <v>81</v>
      </c>
    </row>
    <row r="46" spans="2:7" ht="21.95" customHeight="1" x14ac:dyDescent="0.25">
      <c r="B46" s="223" t="s">
        <v>262</v>
      </c>
      <c r="C46" s="25"/>
      <c r="D46" s="217"/>
      <c r="E46" s="219"/>
      <c r="F46" s="220"/>
      <c r="G46" s="220"/>
    </row>
    <row r="47" spans="2:7" ht="21.95" customHeight="1" x14ac:dyDescent="0.25">
      <c r="B47" s="224" t="s">
        <v>263</v>
      </c>
      <c r="C47" s="221"/>
      <c r="D47" s="218"/>
      <c r="E47" s="222"/>
      <c r="F47" s="222"/>
      <c r="G47" s="222"/>
    </row>
    <row r="48" spans="2:7" ht="21.95" customHeight="1" thickBot="1" x14ac:dyDescent="0.3">
      <c r="B48" s="240" t="s">
        <v>236</v>
      </c>
      <c r="C48" s="240"/>
      <c r="D48" s="239"/>
      <c r="E48" s="239"/>
      <c r="F48" s="239"/>
      <c r="G48" s="239"/>
    </row>
    <row r="49" spans="2:7" ht="21.95" customHeight="1" x14ac:dyDescent="0.25">
      <c r="B49" s="213" t="s">
        <v>29</v>
      </c>
      <c r="C49" s="213" t="s">
        <v>264</v>
      </c>
      <c r="D49" s="214" t="s">
        <v>27</v>
      </c>
      <c r="E49" s="215" t="s">
        <v>265</v>
      </c>
      <c r="F49" s="215" t="s">
        <v>266</v>
      </c>
      <c r="G49" s="216" t="s">
        <v>81</v>
      </c>
    </row>
    <row r="50" spans="2:7" ht="21.95" customHeight="1" x14ac:dyDescent="0.25">
      <c r="B50" s="223" t="s">
        <v>262</v>
      </c>
      <c r="C50" s="25"/>
      <c r="D50" s="217"/>
      <c r="E50" s="219"/>
      <c r="F50" s="220"/>
      <c r="G50" s="220"/>
    </row>
    <row r="51" spans="2:7" ht="21.95" customHeight="1" x14ac:dyDescent="0.25">
      <c r="B51" s="224" t="s">
        <v>263</v>
      </c>
      <c r="C51" s="221"/>
      <c r="D51" s="218"/>
      <c r="E51" s="222"/>
      <c r="F51" s="222"/>
      <c r="G51" s="222"/>
    </row>
  </sheetData>
  <pageMargins left="0.511811024" right="0.511811024" top="0.78740157499999996" bottom="0.78740157499999996" header="0.31496062000000002" footer="0.3149606200000000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ilha6">
    <tabColor rgb="FF00C5C0"/>
  </sheetPr>
  <dimension ref="B1:V31"/>
  <sheetViews>
    <sheetView showGridLines="0" showRowColHeaders="0" workbookViewId="0">
      <pane ySplit="2" topLeftCell="A3" activePane="bottomLeft" state="frozen"/>
      <selection activeCell="H15" sqref="H15"/>
      <selection pane="bottomLeft" activeCell="H15" sqref="H15"/>
    </sheetView>
  </sheetViews>
  <sheetFormatPr defaultColWidth="9.140625" defaultRowHeight="15" customHeight="1" x14ac:dyDescent="0.25"/>
  <cols>
    <col min="1" max="1" width="2.7109375" style="11" customWidth="1"/>
    <col min="2" max="3" width="5.7109375" style="11" customWidth="1"/>
    <col min="4" max="4" width="9.140625" style="11"/>
    <col min="5" max="5" width="2.7109375" style="11" customWidth="1"/>
    <col min="6" max="6" width="9.140625" style="11" customWidth="1"/>
    <col min="7" max="16384" width="9.140625" style="11"/>
  </cols>
  <sheetData>
    <row r="1" spans="2:22" s="1" customFormat="1" ht="35.1" customHeight="1" x14ac:dyDescent="0.25"/>
    <row r="2" spans="2:22" s="3" customFormat="1" ht="30" customHeight="1" x14ac:dyDescent="0.25"/>
    <row r="4" spans="2:22" ht="15" customHeight="1" x14ac:dyDescent="0.25">
      <c r="C4" s="185"/>
      <c r="D4" s="185"/>
      <c r="E4" s="185"/>
      <c r="F4" s="185"/>
      <c r="G4" s="185"/>
      <c r="H4" s="185"/>
      <c r="I4" s="185"/>
      <c r="J4" s="185"/>
      <c r="K4" s="185"/>
      <c r="L4" s="185"/>
      <c r="M4" s="185"/>
      <c r="N4" s="185"/>
      <c r="O4" s="185"/>
      <c r="P4" s="185"/>
      <c r="Q4" s="185"/>
      <c r="R4" s="185"/>
      <c r="S4" s="185"/>
      <c r="T4" s="185"/>
      <c r="U4" s="185"/>
      <c r="V4" s="185"/>
    </row>
    <row r="5" spans="2:22" ht="15" customHeight="1" x14ac:dyDescent="0.25">
      <c r="B5" s="185"/>
      <c r="C5" s="186" t="s">
        <v>4</v>
      </c>
      <c r="D5" s="187"/>
      <c r="E5" s="187"/>
      <c r="F5" s="187"/>
      <c r="G5" s="187"/>
      <c r="H5" s="187"/>
      <c r="I5" s="187"/>
      <c r="J5" s="187"/>
      <c r="K5" s="187"/>
      <c r="L5" s="187"/>
      <c r="M5" s="187"/>
      <c r="N5" s="187"/>
      <c r="O5" s="187"/>
    </row>
    <row r="6" spans="2:22" ht="15" customHeight="1" x14ac:dyDescent="0.25">
      <c r="B6" s="185"/>
      <c r="C6" s="188" t="s">
        <v>5</v>
      </c>
      <c r="D6" s="187"/>
      <c r="E6" s="187"/>
      <c r="F6" s="187"/>
      <c r="G6" s="187"/>
      <c r="H6" s="187"/>
      <c r="I6" s="187"/>
      <c r="J6" s="187"/>
      <c r="K6" s="187"/>
      <c r="L6" s="187"/>
      <c r="M6" s="187"/>
      <c r="N6" s="187"/>
      <c r="O6" s="187"/>
    </row>
    <row r="7" spans="2:22" ht="15" customHeight="1" x14ac:dyDescent="0.25">
      <c r="B7" s="185"/>
      <c r="P7" s="189" t="s">
        <v>6</v>
      </c>
      <c r="Q7" s="12" t="s">
        <v>254</v>
      </c>
    </row>
    <row r="8" spans="2:22" ht="15" customHeight="1" x14ac:dyDescent="0.2">
      <c r="B8" s="185"/>
      <c r="D8" s="12"/>
      <c r="F8" s="12"/>
      <c r="G8" s="184"/>
      <c r="P8" s="189"/>
      <c r="Q8" s="184" t="s">
        <v>282</v>
      </c>
    </row>
    <row r="9" spans="2:22" ht="15" customHeight="1" x14ac:dyDescent="0.25">
      <c r="B9" s="185"/>
      <c r="D9" s="12"/>
      <c r="F9" s="12"/>
      <c r="P9" s="189"/>
      <c r="Q9" s="12"/>
    </row>
    <row r="10" spans="2:22" ht="15" customHeight="1" x14ac:dyDescent="0.25">
      <c r="B10" s="185"/>
      <c r="D10" s="12" t="s">
        <v>7</v>
      </c>
      <c r="F10" s="12"/>
      <c r="G10" s="190" t="s">
        <v>255</v>
      </c>
      <c r="P10" s="189" t="s">
        <v>6</v>
      </c>
      <c r="Q10" s="12" t="s">
        <v>256</v>
      </c>
    </row>
    <row r="11" spans="2:22" ht="15" customHeight="1" x14ac:dyDescent="0.2">
      <c r="B11" s="185"/>
      <c r="F11" s="12"/>
      <c r="P11" s="189"/>
      <c r="Q11" s="184" t="s">
        <v>283</v>
      </c>
    </row>
    <row r="12" spans="2:22" ht="15" customHeight="1" x14ac:dyDescent="0.25">
      <c r="B12" s="185"/>
      <c r="D12" s="12" t="s">
        <v>8</v>
      </c>
      <c r="F12" s="12"/>
      <c r="G12" s="191" t="s">
        <v>252</v>
      </c>
      <c r="P12" s="189"/>
      <c r="Q12" s="12"/>
    </row>
    <row r="13" spans="2:22" ht="15" customHeight="1" x14ac:dyDescent="0.25">
      <c r="B13" s="185"/>
      <c r="F13" s="12"/>
      <c r="P13" s="189" t="s">
        <v>9</v>
      </c>
      <c r="Q13" s="12" t="s">
        <v>257</v>
      </c>
    </row>
    <row r="14" spans="2:22" ht="15" customHeight="1" x14ac:dyDescent="0.2">
      <c r="B14" s="185"/>
      <c r="D14" s="12" t="s">
        <v>10</v>
      </c>
      <c r="F14" s="12"/>
      <c r="G14" s="184" t="s">
        <v>281</v>
      </c>
      <c r="P14" s="189"/>
      <c r="Q14" s="184" t="s">
        <v>284</v>
      </c>
    </row>
    <row r="15" spans="2:22" ht="15" customHeight="1" x14ac:dyDescent="0.25">
      <c r="B15" s="185"/>
      <c r="F15" s="12"/>
      <c r="P15" s="189"/>
      <c r="Q15" s="12"/>
    </row>
    <row r="16" spans="2:22" ht="15" customHeight="1" x14ac:dyDescent="0.25">
      <c r="B16" s="185"/>
      <c r="D16" s="12"/>
      <c r="F16" s="12"/>
      <c r="G16" s="192"/>
      <c r="P16" s="189" t="s">
        <v>9</v>
      </c>
      <c r="Q16" s="12" t="s">
        <v>260</v>
      </c>
    </row>
    <row r="17" spans="2:22" ht="15" customHeight="1" x14ac:dyDescent="0.2">
      <c r="B17" s="185"/>
      <c r="P17" s="189"/>
      <c r="Q17" s="184" t="s">
        <v>285</v>
      </c>
    </row>
    <row r="18" spans="2:22" ht="15" customHeight="1" x14ac:dyDescent="0.25">
      <c r="B18" s="185"/>
      <c r="Q18" s="12"/>
    </row>
    <row r="19" spans="2:22" ht="15" customHeight="1" x14ac:dyDescent="0.25">
      <c r="B19" s="185"/>
      <c r="D19" s="12"/>
    </row>
    <row r="20" spans="2:22" ht="15" customHeight="1" x14ac:dyDescent="0.25">
      <c r="B20" s="185"/>
    </row>
    <row r="21" spans="2:22" ht="15" customHeight="1" x14ac:dyDescent="0.25">
      <c r="B21" s="185"/>
      <c r="D21" s="12" t="s">
        <v>11</v>
      </c>
    </row>
    <row r="22" spans="2:22" ht="15" customHeight="1" x14ac:dyDescent="0.25">
      <c r="B22" s="185"/>
      <c r="D22" s="12"/>
    </row>
    <row r="23" spans="2:22" ht="15" customHeight="1" x14ac:dyDescent="0.25">
      <c r="B23" s="185"/>
      <c r="D23" s="12" t="s">
        <v>258</v>
      </c>
    </row>
    <row r="24" spans="2:22" ht="15" customHeight="1" x14ac:dyDescent="0.25">
      <c r="B24" s="185"/>
      <c r="D24" s="12"/>
    </row>
    <row r="25" spans="2:22" ht="15" customHeight="1" x14ac:dyDescent="0.25">
      <c r="B25" s="185"/>
      <c r="D25" s="12" t="s">
        <v>259</v>
      </c>
      <c r="L25" s="193"/>
    </row>
    <row r="26" spans="2:22" ht="15" customHeight="1" x14ac:dyDescent="0.25">
      <c r="B26" s="185"/>
      <c r="D26" s="12"/>
    </row>
    <row r="27" spans="2:22" ht="15" customHeight="1" x14ac:dyDescent="0.25">
      <c r="B27" s="185"/>
      <c r="D27" s="12" t="s">
        <v>12</v>
      </c>
      <c r="T27" s="185"/>
      <c r="V27" s="194"/>
    </row>
    <row r="28" spans="2:22" ht="15" customHeight="1" x14ac:dyDescent="0.25">
      <c r="B28" s="185"/>
      <c r="T28" s="185"/>
      <c r="V28" s="195" t="s">
        <v>253</v>
      </c>
    </row>
    <row r="29" spans="2:22" ht="15" customHeight="1" x14ac:dyDescent="0.25">
      <c r="B29" s="185"/>
      <c r="T29" s="185"/>
      <c r="V29" s="195" t="s">
        <v>13</v>
      </c>
    </row>
    <row r="30" spans="2:22" ht="15" customHeight="1" x14ac:dyDescent="0.25">
      <c r="B30" s="185"/>
      <c r="U30" s="194"/>
      <c r="V30" s="194"/>
    </row>
    <row r="31" spans="2:22" ht="15" customHeight="1" x14ac:dyDescent="0.25">
      <c r="B31" s="185"/>
      <c r="U31" s="194"/>
      <c r="V31" s="194"/>
    </row>
  </sheetData>
  <sheetProtection algorithmName="SHA-512" hashValue="i6IrkLHWGMrsHzNZXRLdCUEWVngNYPoQVY5IJ2l33nZ8NK9xl/zS8sjeUqplhooLj/s6YetWDKpbI8jcYzQzYg==" saltValue="T8lDDdnSRdMWTQAmQmvx3Q==" spinCount="100000" sheet="1" objects="1" scenarios="1" selectLockedCells="1" selectUnlockedCells="1"/>
  <conditionalFormatting sqref="C8">
    <cfRule type="iconSet" priority="5">
      <iconSet>
        <cfvo type="percent" val="0"/>
        <cfvo type="percent" val="33"/>
        <cfvo type="percent" val="67"/>
      </iconSet>
    </cfRule>
  </conditionalFormatting>
  <conditionalFormatting sqref="C10">
    <cfRule type="iconSet" priority="4">
      <iconSet>
        <cfvo type="percent" val="0"/>
        <cfvo type="percent" val="33"/>
        <cfvo type="percent" val="67"/>
      </iconSet>
    </cfRule>
  </conditionalFormatting>
  <conditionalFormatting sqref="C12">
    <cfRule type="iconSet" priority="3">
      <iconSet>
        <cfvo type="percent" val="0"/>
        <cfvo type="percent" val="33"/>
        <cfvo type="percent" val="67"/>
      </iconSet>
    </cfRule>
  </conditionalFormatting>
  <conditionalFormatting sqref="C14">
    <cfRule type="iconSet" priority="2">
      <iconSet>
        <cfvo type="percent" val="0"/>
        <cfvo type="percent" val="33"/>
        <cfvo type="percent" val="67"/>
      </iconSet>
    </cfRule>
  </conditionalFormatting>
  <conditionalFormatting sqref="C16">
    <cfRule type="iconSet" priority="1">
      <iconSet>
        <cfvo type="percent" val="0"/>
        <cfvo type="percent" val="33"/>
        <cfvo type="percent" val="67"/>
      </iconSet>
    </cfRule>
  </conditionalFormatting>
  <hyperlinks>
    <hyperlink ref="G12" r:id="rId1" xr:uid="{00000000-0004-0000-1B00-000000000000}"/>
    <hyperlink ref="G14" r:id="rId2" display="http://www.onsidecorporation.com.br/" xr:uid="{00000000-0004-0000-1B00-000001000000}"/>
    <hyperlink ref="Q8" r:id="rId3" xr:uid="{00000000-0004-0000-1B00-000002000000}"/>
    <hyperlink ref="Q11" r:id="rId4" xr:uid="{00000000-0004-0000-1B00-000003000000}"/>
    <hyperlink ref="Q14" r:id="rId5" xr:uid="{00000000-0004-0000-1B00-000004000000}"/>
    <hyperlink ref="Q17" r:id="rId6" xr:uid="{00000000-0004-0000-1B00-000005000000}"/>
  </hyperlinks>
  <pageMargins left="0.511811024" right="0.511811024" top="0.78740157499999996" bottom="0.78740157499999996" header="0.31496062000000002" footer="0.31496062000000002"/>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8" r:id="rId10" name="Group Box 4">
              <controlPr defaultSize="0" autoFill="0" autoPict="0">
                <anchor moveWithCells="1">
                  <from>
                    <xdr:col>1</xdr:col>
                    <xdr:colOff>228600</xdr:colOff>
                    <xdr:row>18</xdr:row>
                    <xdr:rowOff>57150</xdr:rowOff>
                  </from>
                  <to>
                    <xdr:col>22</xdr:col>
                    <xdr:colOff>485775</xdr:colOff>
                    <xdr:row>30</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ilha71">
    <tabColor theme="1"/>
  </sheetPr>
  <dimension ref="A1"/>
  <sheetViews>
    <sheetView showGridLines="0" showRowColHeaders="0" workbookViewId="0">
      <selection activeCell="H15" sqref="H15"/>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ilha34"/>
  <dimension ref="A1:A2"/>
  <sheetViews>
    <sheetView showRowColHeaders="0" workbookViewId="0">
      <pane ySplit="2" topLeftCell="A3" activePane="bottomLeft" state="frozen"/>
      <selection activeCell="H15" sqref="H15"/>
      <selection pane="bottomLeft" activeCell="H15" sqref="H15"/>
    </sheetView>
  </sheetViews>
  <sheetFormatPr defaultColWidth="9.140625" defaultRowHeight="15" x14ac:dyDescent="0.25"/>
  <cols>
    <col min="1" max="1" width="2.7109375" style="250" customWidth="1"/>
    <col min="2" max="16384" width="9.140625" style="250"/>
  </cols>
  <sheetData>
    <row r="1" s="13" customFormat="1" ht="35.1" customHeight="1" x14ac:dyDescent="0.25"/>
    <row r="2" s="14" customFormat="1" ht="30" customHeight="1" x14ac:dyDescent="0.25"/>
  </sheetData>
  <sheetProtection algorithmName="SHA-512" hashValue="tgrbBZPuYieNNKJdsfWYAp8N6PyaF5cpAqyYMrInZXzwcrSQQJ6s4erAXySmkwx9aiu4App+GLTTiqMUGaDZkA==" saltValue="PXjV+mO6gzk8wJItQ4AfFA=="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ilha70">
    <tabColor rgb="FFFF4343"/>
  </sheetPr>
  <dimension ref="A1"/>
  <sheetViews>
    <sheetView showGridLines="0" showRowColHeaders="0" tabSelected="1" workbookViewId="0">
      <selection activeCell="H15" sqref="H15"/>
    </sheetView>
  </sheetViews>
  <sheetFormatPr defaultColWidth="9.140625" defaultRowHeight="15" x14ac:dyDescent="0.25"/>
  <cols>
    <col min="1" max="16384" width="9.140625" style="14"/>
  </cols>
  <sheetData/>
  <sheetProtection algorithmName="SHA-512" hashValue="djNI3xYKxtkI/nOpuc6Lxi6EGWUsG83XxhL7KFBuXwSIN7NoauUT3/xXZyQU2C9stv5ZewNK3syFMKSs1s3Hvg==" saltValue="mcc67qtpfFVNxRnal0ufXQ=="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ilha8">
    <tabColor rgb="FF00C5C0"/>
  </sheetPr>
  <dimension ref="A1:A2"/>
  <sheetViews>
    <sheetView showGridLines="0" showRowColHeaders="0" workbookViewId="0">
      <selection activeCell="H15" sqref="H15"/>
    </sheetView>
  </sheetViews>
  <sheetFormatPr defaultColWidth="9.140625" defaultRowHeight="15" x14ac:dyDescent="0.25"/>
  <cols>
    <col min="1" max="16384" width="9.140625" style="14"/>
  </cols>
  <sheetData>
    <row r="1" s="13" customFormat="1" x14ac:dyDescent="0.25"/>
    <row r="2" s="13" customFormat="1" x14ac:dyDescent="0.25"/>
  </sheetData>
  <sheetProtection algorithmName="SHA-512" hashValue="wMM4YRKrZ8Vh92v/qgGXC6a8axB9vuICLcTuw5BBEmrHWmsHx3WQkuO7R+ipYU1SKNjCjxUZfaU9DZuz1eWZoA==" saltValue="AihdVorDrvW+DQhTPzL0YQ==" spinCount="100000" sheet="1" objects="1" scenarios="1" selectLockedCells="1" selectUnlockedCells="1"/>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ilha9"/>
  <dimension ref="A1:Y33"/>
  <sheetViews>
    <sheetView showGridLines="0" showRowColHeaders="0" workbookViewId="0">
      <pane ySplit="2" topLeftCell="A3" activePane="bottomLeft" state="frozen"/>
      <selection activeCell="H15" sqref="H15"/>
      <selection pane="bottomLeft" activeCell="M9" sqref="M9"/>
    </sheetView>
  </sheetViews>
  <sheetFormatPr defaultColWidth="9.140625" defaultRowHeight="15" customHeight="1" x14ac:dyDescent="0.25"/>
  <cols>
    <col min="1" max="2" width="1.7109375" style="1" customWidth="1"/>
    <col min="3" max="3" width="2.7109375" style="1" customWidth="1"/>
    <col min="4" max="16384" width="9.140625" style="1"/>
  </cols>
  <sheetData>
    <row r="1" spans="1:25" ht="35.1" customHeight="1" x14ac:dyDescent="0.25">
      <c r="A1" s="242"/>
    </row>
    <row r="2" spans="1:25" s="3" customFormat="1" ht="30" customHeight="1" x14ac:dyDescent="0.25"/>
    <row r="3" spans="1:25" s="10" customFormat="1" ht="15" customHeight="1" x14ac:dyDescent="0.25"/>
    <row r="4" spans="1:25" s="10" customFormat="1" ht="15" customHeight="1" x14ac:dyDescent="0.25">
      <c r="L4" s="5"/>
      <c r="M4" s="5"/>
      <c r="N4" s="5"/>
      <c r="O4" s="5"/>
      <c r="P4" s="5"/>
      <c r="Q4" s="5"/>
      <c r="R4" s="5"/>
      <c r="S4" s="5"/>
      <c r="T4" s="5"/>
      <c r="U4" s="5"/>
      <c r="V4" s="5"/>
      <c r="W4" s="5"/>
      <c r="X4" s="5"/>
      <c r="Y4" s="5"/>
    </row>
    <row r="5" spans="1:25" s="10" customFormat="1" ht="15" customHeight="1" x14ac:dyDescent="0.25">
      <c r="L5" s="5"/>
      <c r="M5" s="5"/>
      <c r="N5" s="5"/>
      <c r="O5" s="5"/>
      <c r="P5" s="5"/>
      <c r="Q5" s="5"/>
      <c r="R5" s="5"/>
      <c r="S5" s="5"/>
      <c r="T5" s="5"/>
      <c r="U5" s="5"/>
      <c r="V5" s="5"/>
      <c r="W5" s="5"/>
      <c r="X5" s="5"/>
      <c r="Y5" s="5"/>
    </row>
    <row r="6" spans="1:25" s="10" customFormat="1" ht="15" customHeight="1" x14ac:dyDescent="0.25">
      <c r="L6" s="5"/>
      <c r="M6" s="5"/>
      <c r="N6" s="5"/>
      <c r="O6" s="5"/>
      <c r="P6" s="5"/>
      <c r="Q6" s="5"/>
      <c r="R6" s="5"/>
      <c r="S6" s="5"/>
      <c r="T6" s="5"/>
      <c r="U6" s="5"/>
      <c r="V6" s="5"/>
      <c r="W6" s="5"/>
      <c r="X6" s="5"/>
      <c r="Y6" s="5"/>
    </row>
    <row r="7" spans="1:25" s="10" customFormat="1" ht="15" customHeight="1" x14ac:dyDescent="0.25">
      <c r="L7" s="5"/>
      <c r="M7" s="5"/>
      <c r="N7" s="5"/>
      <c r="O7" s="5"/>
      <c r="P7" s="5"/>
      <c r="Q7" s="5"/>
      <c r="R7" s="5"/>
      <c r="S7" s="5"/>
      <c r="T7" s="5"/>
      <c r="U7" s="5"/>
      <c r="V7" s="5"/>
      <c r="W7" s="5"/>
      <c r="X7" s="5"/>
      <c r="Y7" s="5"/>
    </row>
    <row r="8" spans="1:25" s="10" customFormat="1" ht="15" customHeight="1" x14ac:dyDescent="0.25">
      <c r="L8" s="5"/>
      <c r="M8" s="5"/>
      <c r="N8" s="5"/>
      <c r="O8" s="5"/>
      <c r="P8" s="5"/>
      <c r="Q8" s="5"/>
      <c r="R8" s="5"/>
      <c r="S8" s="5"/>
      <c r="T8" s="5"/>
      <c r="U8" s="5"/>
      <c r="V8" s="5"/>
      <c r="W8" s="5"/>
      <c r="X8" s="5"/>
      <c r="Y8" s="5"/>
    </row>
    <row r="9" spans="1:25" s="10" customFormat="1" ht="15" customHeight="1" x14ac:dyDescent="0.25">
      <c r="L9" s="5"/>
      <c r="M9" s="5"/>
      <c r="N9" s="5"/>
      <c r="O9" s="5"/>
      <c r="P9" s="5"/>
      <c r="Q9" s="5"/>
      <c r="R9" s="5"/>
      <c r="S9" s="5"/>
      <c r="T9" s="5"/>
      <c r="U9" s="5"/>
      <c r="V9" s="5"/>
      <c r="W9" s="5"/>
      <c r="X9" s="5"/>
      <c r="Y9" s="5"/>
    </row>
    <row r="10" spans="1:25" s="10" customFormat="1" ht="15" customHeight="1" x14ac:dyDescent="0.25">
      <c r="L10" s="5"/>
      <c r="M10" s="5"/>
      <c r="N10" s="5"/>
      <c r="O10" s="5"/>
      <c r="P10" s="5"/>
      <c r="Q10" s="5"/>
      <c r="R10" s="5"/>
      <c r="S10" s="5"/>
      <c r="T10" s="5"/>
      <c r="U10" s="5"/>
      <c r="V10" s="5"/>
      <c r="W10" s="5"/>
      <c r="X10" s="5"/>
      <c r="Y10" s="5"/>
    </row>
    <row r="11" spans="1:25" s="10" customFormat="1" ht="15" customHeight="1" x14ac:dyDescent="0.25">
      <c r="L11" s="5"/>
      <c r="M11" s="5"/>
      <c r="N11" s="5"/>
      <c r="O11" s="5"/>
      <c r="P11" s="5"/>
      <c r="Q11" s="5"/>
      <c r="R11" s="5"/>
      <c r="S11" s="5"/>
      <c r="T11" s="5"/>
      <c r="U11" s="5"/>
      <c r="V11" s="5"/>
      <c r="W11" s="5"/>
      <c r="X11" s="5"/>
      <c r="Y11" s="5"/>
    </row>
    <row r="12" spans="1:25" s="10" customFormat="1" ht="15" customHeight="1" x14ac:dyDescent="0.25">
      <c r="L12" s="5"/>
      <c r="M12" s="5"/>
      <c r="N12" s="5"/>
      <c r="O12" s="5"/>
      <c r="P12" s="5"/>
      <c r="Q12" s="5"/>
      <c r="R12" s="5"/>
      <c r="S12" s="5"/>
      <c r="T12" s="5"/>
      <c r="U12" s="5"/>
      <c r="V12" s="5"/>
      <c r="W12" s="5"/>
      <c r="X12" s="5"/>
      <c r="Y12" s="5"/>
    </row>
    <row r="13" spans="1:25" s="10" customFormat="1" ht="15" customHeight="1" x14ac:dyDescent="0.25">
      <c r="L13" s="5"/>
      <c r="M13" s="5"/>
      <c r="N13" s="5"/>
      <c r="O13" s="5"/>
      <c r="P13" s="5"/>
      <c r="Q13" s="5"/>
      <c r="R13" s="5"/>
      <c r="S13" s="5"/>
      <c r="T13" s="5"/>
      <c r="U13" s="5"/>
      <c r="V13" s="5"/>
      <c r="W13" s="5"/>
      <c r="X13" s="5"/>
      <c r="Y13" s="5"/>
    </row>
    <row r="14" spans="1:25" s="10" customFormat="1" ht="15" customHeight="1" x14ac:dyDescent="0.25">
      <c r="L14" s="5"/>
      <c r="M14" s="5"/>
      <c r="N14" s="5"/>
      <c r="O14" s="5"/>
      <c r="P14" s="5"/>
      <c r="Q14" s="5"/>
      <c r="R14" s="5"/>
      <c r="S14" s="5"/>
      <c r="T14" s="5"/>
      <c r="U14" s="5"/>
      <c r="V14" s="5"/>
      <c r="W14" s="5"/>
      <c r="X14" s="5"/>
      <c r="Y14" s="5"/>
    </row>
    <row r="15" spans="1:25" s="10" customFormat="1" ht="15" customHeight="1" x14ac:dyDescent="0.25">
      <c r="A15" s="4"/>
      <c r="B15" s="5"/>
      <c r="C15" s="5"/>
      <c r="D15" s="5"/>
      <c r="E15" s="5"/>
      <c r="F15" s="5"/>
      <c r="G15" s="5"/>
      <c r="H15" s="5"/>
      <c r="I15" s="5"/>
      <c r="J15" s="5"/>
      <c r="K15" s="5"/>
      <c r="L15" s="5"/>
      <c r="M15" s="5"/>
      <c r="N15" s="5"/>
      <c r="O15" s="5"/>
      <c r="P15" s="5"/>
      <c r="Q15" s="5"/>
      <c r="R15" s="5"/>
      <c r="S15" s="5"/>
      <c r="T15" s="5"/>
      <c r="U15" s="5"/>
      <c r="V15" s="5"/>
      <c r="W15" s="5"/>
      <c r="X15" s="5"/>
      <c r="Y15" s="5"/>
    </row>
    <row r="16" spans="1:25" s="10" customFormat="1" ht="15" customHeight="1" x14ac:dyDescent="0.25">
      <c r="A16" s="4"/>
      <c r="B16" s="5"/>
      <c r="E16" s="5"/>
      <c r="F16" s="5"/>
      <c r="G16" s="5"/>
      <c r="H16" s="5"/>
      <c r="I16" s="5"/>
      <c r="J16" s="5"/>
      <c r="K16" s="5"/>
      <c r="L16" s="5"/>
      <c r="M16" s="5"/>
      <c r="N16" s="5"/>
      <c r="O16" s="5"/>
      <c r="P16" s="5"/>
      <c r="Q16" s="5"/>
      <c r="R16" s="5"/>
      <c r="S16" s="5"/>
      <c r="T16" s="5"/>
      <c r="U16" s="5"/>
      <c r="V16" s="5"/>
      <c r="W16" s="5"/>
      <c r="X16" s="5"/>
      <c r="Y16" s="5"/>
    </row>
    <row r="17" spans="1:25" s="10" customFormat="1" ht="15" customHeight="1" x14ac:dyDescent="0.25">
      <c r="A17" s="4"/>
      <c r="B17" s="5"/>
      <c r="E17" s="5"/>
      <c r="F17" s="5"/>
      <c r="G17" s="5"/>
      <c r="H17" s="5"/>
      <c r="I17" s="5"/>
      <c r="J17" s="5"/>
      <c r="K17" s="5"/>
      <c r="L17" s="5"/>
      <c r="M17" s="5"/>
      <c r="N17" s="5"/>
      <c r="O17" s="5"/>
      <c r="P17" s="5"/>
      <c r="Q17" s="5"/>
      <c r="R17" s="5"/>
      <c r="S17" s="5"/>
      <c r="T17" s="5"/>
      <c r="U17" s="5"/>
      <c r="V17" s="5"/>
      <c r="W17" s="5"/>
      <c r="X17" s="5"/>
      <c r="Y17" s="5"/>
    </row>
    <row r="18" spans="1:25" s="10" customFormat="1" ht="15" customHeight="1" x14ac:dyDescent="0.25">
      <c r="A18" s="4"/>
      <c r="B18" s="5"/>
      <c r="E18" s="5"/>
      <c r="F18" s="5"/>
      <c r="G18" s="5"/>
      <c r="H18" s="5"/>
      <c r="I18" s="5"/>
      <c r="J18" s="5"/>
      <c r="K18" s="5"/>
      <c r="L18" s="5"/>
      <c r="M18" s="5"/>
      <c r="N18" s="5"/>
      <c r="O18" s="5"/>
      <c r="P18" s="5"/>
      <c r="Q18" s="5"/>
      <c r="R18" s="5"/>
      <c r="S18" s="5"/>
      <c r="T18" s="5"/>
      <c r="U18" s="5"/>
      <c r="V18" s="5"/>
      <c r="W18" s="5"/>
      <c r="X18" s="5"/>
      <c r="Y18" s="5"/>
    </row>
    <row r="19" spans="1:25" s="10" customFormat="1" ht="15" customHeight="1" x14ac:dyDescent="0.25">
      <c r="A19" s="4"/>
      <c r="B19" s="5"/>
      <c r="C19" s="6"/>
      <c r="D19" s="6"/>
      <c r="E19" s="6"/>
      <c r="F19" s="6"/>
      <c r="G19" s="6"/>
      <c r="H19" s="6"/>
      <c r="I19" s="6"/>
      <c r="J19" s="6"/>
      <c r="K19" s="6"/>
      <c r="L19" s="6"/>
      <c r="M19" s="6"/>
      <c r="N19" s="6"/>
      <c r="O19" s="6"/>
      <c r="P19" s="6"/>
      <c r="Q19" s="6"/>
      <c r="R19" s="5"/>
      <c r="S19" s="5"/>
      <c r="T19" s="5"/>
      <c r="U19" s="5"/>
      <c r="V19" s="5"/>
      <c r="W19" s="5"/>
      <c r="X19" s="5"/>
      <c r="Y19" s="5"/>
    </row>
    <row r="20" spans="1:25" s="10" customFormat="1" ht="15" customHeight="1" x14ac:dyDescent="0.25">
      <c r="A20" s="4"/>
      <c r="B20" s="5"/>
      <c r="C20" s="5"/>
      <c r="D20" s="5"/>
      <c r="E20" s="5"/>
      <c r="F20" s="5"/>
      <c r="G20" s="5"/>
      <c r="H20" s="5"/>
      <c r="I20" s="5"/>
      <c r="J20" s="5"/>
      <c r="K20" s="5"/>
      <c r="L20" s="5"/>
      <c r="M20" s="5"/>
      <c r="N20" s="5"/>
      <c r="O20" s="5"/>
      <c r="P20" s="5"/>
      <c r="Q20" s="7"/>
      <c r="R20" s="5"/>
      <c r="S20" s="5"/>
      <c r="T20" s="5"/>
      <c r="U20" s="5"/>
      <c r="V20" s="5"/>
      <c r="W20" s="5"/>
      <c r="X20" s="5"/>
      <c r="Y20" s="5"/>
    </row>
    <row r="21" spans="1:25" s="10" customFormat="1" ht="15" customHeight="1" x14ac:dyDescent="0.25">
      <c r="A21" s="4"/>
      <c r="B21" s="5"/>
      <c r="C21" s="660" t="s">
        <v>1</v>
      </c>
      <c r="D21" s="660"/>
      <c r="E21" s="660"/>
      <c r="F21" s="660"/>
      <c r="G21" s="660"/>
      <c r="H21" s="660"/>
      <c r="I21" s="660"/>
      <c r="J21" s="660"/>
      <c r="K21" s="660"/>
      <c r="L21" s="660"/>
      <c r="M21" s="660"/>
      <c r="N21" s="660"/>
      <c r="O21" s="660"/>
      <c r="P21" s="660"/>
      <c r="Q21" s="660"/>
      <c r="R21" s="660"/>
      <c r="S21" s="660"/>
      <c r="T21" s="660"/>
      <c r="U21" s="660"/>
      <c r="V21" s="5"/>
      <c r="W21" s="5"/>
      <c r="X21" s="5"/>
      <c r="Y21" s="5"/>
    </row>
    <row r="22" spans="1:25" s="10" customFormat="1" ht="15" customHeight="1" x14ac:dyDescent="0.25">
      <c r="A22" s="4"/>
      <c r="B22" s="5"/>
      <c r="C22" s="660"/>
      <c r="D22" s="660"/>
      <c r="E22" s="660"/>
      <c r="F22" s="660"/>
      <c r="G22" s="660"/>
      <c r="H22" s="660"/>
      <c r="I22" s="660"/>
      <c r="J22" s="660"/>
      <c r="K22" s="660"/>
      <c r="L22" s="660"/>
      <c r="M22" s="660"/>
      <c r="N22" s="660"/>
      <c r="O22" s="660"/>
      <c r="P22" s="660"/>
      <c r="Q22" s="660"/>
      <c r="R22" s="660"/>
      <c r="S22" s="660"/>
      <c r="T22" s="660"/>
      <c r="U22" s="660"/>
      <c r="V22" s="5"/>
      <c r="W22" s="5"/>
      <c r="X22" s="5"/>
      <c r="Y22" s="5"/>
    </row>
    <row r="23" spans="1:25" s="10" customFormat="1" ht="15" customHeight="1" x14ac:dyDescent="0.25">
      <c r="A23" s="4"/>
      <c r="B23" s="5"/>
      <c r="C23" s="8"/>
      <c r="D23" s="8"/>
      <c r="E23" s="8"/>
      <c r="F23" s="8"/>
      <c r="G23" s="8"/>
      <c r="H23" s="8"/>
      <c r="I23" s="8"/>
      <c r="J23" s="8"/>
      <c r="K23" s="8"/>
      <c r="L23" s="8"/>
      <c r="M23" s="8"/>
      <c r="N23" s="8"/>
      <c r="O23" s="8"/>
      <c r="P23" s="8"/>
      <c r="Q23" s="8"/>
      <c r="R23" s="8"/>
      <c r="S23" s="8"/>
      <c r="T23" s="8"/>
      <c r="U23" s="8"/>
      <c r="V23" s="5"/>
      <c r="W23" s="5"/>
      <c r="X23" s="5"/>
      <c r="Y23" s="5"/>
    </row>
    <row r="24" spans="1:25" s="10" customFormat="1" ht="15" customHeight="1" x14ac:dyDescent="0.25">
      <c r="A24" s="4"/>
      <c r="B24" s="5"/>
      <c r="C24" s="660" t="s">
        <v>2</v>
      </c>
      <c r="D24" s="660"/>
      <c r="E24" s="660"/>
      <c r="F24" s="660"/>
      <c r="G24" s="660"/>
      <c r="H24" s="660"/>
      <c r="I24" s="660"/>
      <c r="J24" s="660"/>
      <c r="K24" s="660"/>
      <c r="L24" s="660"/>
      <c r="M24" s="660"/>
      <c r="N24" s="660"/>
      <c r="O24" s="660"/>
      <c r="P24" s="660"/>
      <c r="Q24" s="660"/>
      <c r="R24" s="660"/>
      <c r="S24" s="660"/>
      <c r="T24" s="660"/>
      <c r="U24" s="660"/>
      <c r="V24" s="5"/>
      <c r="W24" s="5"/>
      <c r="X24" s="5"/>
      <c r="Y24" s="5"/>
    </row>
    <row r="25" spans="1:25" s="10" customFormat="1" ht="15" customHeight="1" x14ac:dyDescent="0.25">
      <c r="A25" s="4"/>
      <c r="B25" s="5"/>
      <c r="C25" s="660"/>
      <c r="D25" s="660"/>
      <c r="E25" s="660"/>
      <c r="F25" s="660"/>
      <c r="G25" s="660"/>
      <c r="H25" s="660"/>
      <c r="I25" s="660"/>
      <c r="J25" s="660"/>
      <c r="K25" s="660"/>
      <c r="L25" s="660"/>
      <c r="M25" s="660"/>
      <c r="N25" s="660"/>
      <c r="O25" s="660"/>
      <c r="P25" s="660"/>
      <c r="Q25" s="660"/>
      <c r="R25" s="660"/>
      <c r="S25" s="660"/>
      <c r="T25" s="660"/>
      <c r="U25" s="660"/>
      <c r="V25" s="5"/>
      <c r="W25" s="5"/>
      <c r="X25" s="5"/>
      <c r="Y25" s="5"/>
    </row>
    <row r="26" spans="1:25" s="10" customFormat="1" ht="15" customHeight="1" x14ac:dyDescent="0.25">
      <c r="A26" s="4"/>
      <c r="B26" s="5"/>
      <c r="C26" s="8"/>
      <c r="D26" s="8"/>
      <c r="E26" s="8"/>
      <c r="F26" s="8"/>
      <c r="G26" s="8"/>
      <c r="H26" s="8"/>
      <c r="I26" s="8"/>
      <c r="J26" s="8"/>
      <c r="K26" s="8"/>
      <c r="L26" s="8"/>
      <c r="M26" s="8"/>
      <c r="N26" s="8"/>
      <c r="O26" s="8"/>
      <c r="P26" s="8"/>
      <c r="Q26" s="8"/>
      <c r="R26" s="8"/>
      <c r="S26" s="8"/>
      <c r="T26" s="8"/>
      <c r="U26" s="8"/>
      <c r="V26" s="5"/>
      <c r="W26" s="5"/>
      <c r="X26" s="5"/>
      <c r="Y26" s="5"/>
    </row>
    <row r="27" spans="1:25" s="10" customFormat="1" ht="15" customHeight="1" x14ac:dyDescent="0.25">
      <c r="A27" s="4"/>
      <c r="B27" s="5"/>
      <c r="C27" s="660" t="s">
        <v>3</v>
      </c>
      <c r="D27" s="660"/>
      <c r="E27" s="660"/>
      <c r="F27" s="660"/>
      <c r="G27" s="660"/>
      <c r="H27" s="660"/>
      <c r="I27" s="660"/>
      <c r="J27" s="660"/>
      <c r="K27" s="660"/>
      <c r="L27" s="660"/>
      <c r="M27" s="660"/>
      <c r="N27" s="660"/>
      <c r="O27" s="660"/>
      <c r="P27" s="660"/>
      <c r="Q27" s="660"/>
      <c r="R27" s="660"/>
      <c r="S27" s="660"/>
      <c r="T27" s="660"/>
      <c r="U27" s="660"/>
      <c r="V27" s="5"/>
      <c r="W27" s="5"/>
      <c r="X27" s="5"/>
      <c r="Y27" s="5"/>
    </row>
    <row r="28" spans="1:25" s="10" customFormat="1" ht="15" customHeight="1" x14ac:dyDescent="0.25">
      <c r="A28" s="4"/>
      <c r="B28" s="5"/>
      <c r="C28" s="660"/>
      <c r="D28" s="660"/>
      <c r="E28" s="660"/>
      <c r="F28" s="660"/>
      <c r="G28" s="660"/>
      <c r="H28" s="660"/>
      <c r="I28" s="660"/>
      <c r="J28" s="660"/>
      <c r="K28" s="660"/>
      <c r="L28" s="660"/>
      <c r="M28" s="660"/>
      <c r="N28" s="660"/>
      <c r="O28" s="660"/>
      <c r="P28" s="660"/>
      <c r="Q28" s="660"/>
      <c r="R28" s="660"/>
      <c r="S28" s="660"/>
      <c r="T28" s="660"/>
      <c r="U28" s="660"/>
      <c r="V28" s="5"/>
      <c r="W28" s="5"/>
      <c r="X28" s="5"/>
      <c r="Y28" s="5"/>
    </row>
    <row r="29" spans="1:25" s="10" customFormat="1" ht="15" customHeight="1" x14ac:dyDescent="0.25">
      <c r="A29" s="4"/>
      <c r="B29" s="5"/>
      <c r="C29" s="5"/>
      <c r="D29" s="5"/>
      <c r="E29" s="5"/>
      <c r="F29" s="5"/>
      <c r="G29" s="5"/>
      <c r="H29" s="5"/>
      <c r="I29" s="5"/>
      <c r="J29" s="5"/>
      <c r="K29" s="5"/>
      <c r="L29" s="5"/>
      <c r="M29" s="5"/>
      <c r="N29" s="5"/>
      <c r="O29" s="5"/>
      <c r="P29" s="5"/>
      <c r="Q29" s="5"/>
      <c r="R29" s="5"/>
      <c r="S29" s="5"/>
      <c r="T29" s="5"/>
      <c r="U29" s="5"/>
      <c r="V29" s="5"/>
      <c r="W29" s="5"/>
      <c r="X29" s="5"/>
      <c r="Y29" s="5"/>
    </row>
    <row r="30" spans="1:25" s="10" customFormat="1" ht="15" customHeight="1" x14ac:dyDescent="0.25">
      <c r="A30" s="4"/>
      <c r="B30" s="5"/>
      <c r="C30" s="5"/>
      <c r="D30" s="5"/>
      <c r="E30" s="5"/>
      <c r="F30" s="5"/>
      <c r="G30" s="5"/>
      <c r="H30" s="5"/>
      <c r="I30" s="5"/>
      <c r="J30" s="5"/>
      <c r="K30" s="5"/>
      <c r="L30" s="5"/>
      <c r="M30" s="5"/>
      <c r="N30" s="5"/>
      <c r="O30" s="5"/>
      <c r="P30" s="5"/>
      <c r="Q30" s="5"/>
      <c r="R30" s="5"/>
      <c r="S30" s="5"/>
      <c r="T30" s="5"/>
      <c r="U30" s="5"/>
      <c r="V30" s="5"/>
      <c r="W30" s="5"/>
      <c r="X30" s="5"/>
      <c r="Y30" s="5"/>
    </row>
    <row r="31" spans="1:25" ht="15" customHeight="1" x14ac:dyDescent="0.25">
      <c r="A31" s="9"/>
      <c r="B31" s="9"/>
      <c r="C31" s="9"/>
      <c r="D31" s="9"/>
      <c r="E31" s="9"/>
      <c r="F31" s="9"/>
      <c r="G31" s="9"/>
      <c r="H31" s="9"/>
      <c r="I31" s="9"/>
      <c r="J31" s="9"/>
      <c r="K31" s="9"/>
      <c r="L31" s="9"/>
      <c r="M31" s="9"/>
      <c r="N31" s="9"/>
      <c r="O31" s="9"/>
      <c r="P31" s="9"/>
      <c r="Q31" s="9"/>
      <c r="R31" s="9"/>
      <c r="S31" s="9"/>
      <c r="T31" s="9"/>
      <c r="U31" s="9"/>
      <c r="V31" s="9"/>
      <c r="W31" s="9"/>
      <c r="X31" s="9"/>
      <c r="Y31" s="9"/>
    </row>
    <row r="32" spans="1:25" ht="15" customHeight="1" x14ac:dyDescent="0.25">
      <c r="A32" s="9"/>
      <c r="B32" s="9"/>
      <c r="C32" s="9"/>
      <c r="D32" s="9"/>
      <c r="E32" s="9"/>
      <c r="F32" s="9"/>
      <c r="G32" s="9"/>
      <c r="H32" s="9"/>
      <c r="I32" s="9"/>
      <c r="J32" s="9"/>
      <c r="K32" s="9"/>
      <c r="L32" s="9"/>
      <c r="M32" s="9"/>
      <c r="N32" s="9"/>
      <c r="O32" s="9"/>
      <c r="P32" s="9"/>
      <c r="Q32" s="9"/>
      <c r="R32" s="9"/>
      <c r="S32" s="9"/>
      <c r="T32" s="9"/>
      <c r="U32" s="9"/>
      <c r="V32" s="9"/>
      <c r="W32" s="9"/>
      <c r="X32" s="9"/>
      <c r="Y32" s="9"/>
    </row>
    <row r="33" spans="1:25" ht="15" customHeight="1" x14ac:dyDescent="0.25">
      <c r="A33" s="9"/>
      <c r="B33" s="9"/>
      <c r="C33" s="9"/>
      <c r="D33" s="9"/>
      <c r="E33" s="9"/>
      <c r="F33" s="9"/>
      <c r="G33" s="9"/>
      <c r="H33" s="9"/>
      <c r="I33" s="9"/>
      <c r="J33" s="9"/>
      <c r="K33" s="9"/>
      <c r="L33" s="9"/>
      <c r="M33" s="9"/>
      <c r="N33" s="9"/>
      <c r="O33" s="9"/>
      <c r="P33" s="9"/>
      <c r="Q33" s="9"/>
      <c r="R33" s="9"/>
      <c r="S33" s="9"/>
      <c r="T33" s="9"/>
      <c r="U33" s="9"/>
      <c r="V33" s="9"/>
      <c r="W33" s="9"/>
      <c r="X33" s="9"/>
      <c r="Y33" s="9"/>
    </row>
  </sheetData>
  <sheetProtection algorithmName="SHA-512" hashValue="8OPTsVCr0FK3/hVtwemUrkuMVFr35wWTsVBVU1LFoUI4RNgefAO4FX2vno0Ao1nj/qNmrULXQxUXU3FNxcL/bw==" saltValue="Z5tHXIUDlkm9VP3Pw2fifw==" spinCount="100000" sheet="1" objects="1" scenarios="1" selectLockedCells="1" selectUnlockedCells="1"/>
  <mergeCells count="3">
    <mergeCell ref="C21:U22"/>
    <mergeCell ref="C24:U25"/>
    <mergeCell ref="C27:U28"/>
  </mergeCells>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ilha10">
    <tabColor rgb="FFFFC000"/>
  </sheetPr>
  <dimension ref="D1:L19"/>
  <sheetViews>
    <sheetView showGridLines="0" showRowColHeaders="0" workbookViewId="0">
      <pane ySplit="7" topLeftCell="A8" activePane="bottomLeft" state="frozen"/>
      <selection activeCell="H15" sqref="H15"/>
      <selection pane="bottomLeft" activeCell="J8" sqref="J8"/>
    </sheetView>
  </sheetViews>
  <sheetFormatPr defaultColWidth="9.140625" defaultRowHeight="21.95" customHeight="1" x14ac:dyDescent="0.25"/>
  <cols>
    <col min="1" max="2" width="1.7109375" style="185" customWidth="1"/>
    <col min="3" max="3" width="8.7109375" style="185" customWidth="1"/>
    <col min="4" max="10" width="23.7109375" style="185" customWidth="1"/>
    <col min="11" max="16384" width="9.140625" style="185"/>
  </cols>
  <sheetData>
    <row r="1" spans="4:12" s="1" customFormat="1" ht="35.1" customHeight="1" x14ac:dyDescent="0.25"/>
    <row r="2" spans="4:12" s="3" customFormat="1" ht="30" customHeight="1" x14ac:dyDescent="0.25"/>
    <row r="3" spans="4:12" ht="30" customHeight="1" x14ac:dyDescent="0.25"/>
    <row r="6" spans="4:12" ht="21.95" customHeight="1" thickBot="1" x14ac:dyDescent="0.3"/>
    <row r="7" spans="4:12" ht="21.95" customHeight="1" x14ac:dyDescent="0.25">
      <c r="D7" s="384" t="s">
        <v>14</v>
      </c>
      <c r="E7" s="385" t="s">
        <v>15</v>
      </c>
      <c r="F7" s="385" t="s">
        <v>16</v>
      </c>
      <c r="G7" s="386" t="s">
        <v>17</v>
      </c>
      <c r="H7" s="386" t="s">
        <v>18</v>
      </c>
      <c r="I7" s="380">
        <v>877.24</v>
      </c>
      <c r="J7" s="389" t="s">
        <v>338</v>
      </c>
      <c r="K7" s="170"/>
      <c r="L7" s="169"/>
    </row>
    <row r="8" spans="4:12" ht="30" customHeight="1" x14ac:dyDescent="0.25">
      <c r="D8" s="20">
        <v>0</v>
      </c>
      <c r="E8" s="21">
        <v>1302</v>
      </c>
      <c r="F8" s="22">
        <v>7.4999999999999997E-2</v>
      </c>
      <c r="G8" s="220">
        <v>0</v>
      </c>
      <c r="H8" s="387" t="s">
        <v>19</v>
      </c>
      <c r="I8" s="562">
        <v>0.08</v>
      </c>
      <c r="J8" s="381">
        <v>0.11</v>
      </c>
      <c r="K8" s="170"/>
      <c r="L8" s="169"/>
    </row>
    <row r="9" spans="4:12" ht="30" customHeight="1" x14ac:dyDescent="0.25">
      <c r="D9" s="23">
        <f>E8+0.01</f>
        <v>1302.01</v>
      </c>
      <c r="E9" s="21">
        <v>2571.29</v>
      </c>
      <c r="F9" s="22">
        <v>0.09</v>
      </c>
      <c r="G9" s="220">
        <v>19.53</v>
      </c>
      <c r="H9" s="388" t="s">
        <v>20</v>
      </c>
      <c r="I9" s="381">
        <v>0.2</v>
      </c>
      <c r="J9" s="170"/>
      <c r="K9" s="170"/>
      <c r="L9" s="169"/>
    </row>
    <row r="10" spans="4:12" ht="30" customHeight="1" x14ac:dyDescent="0.25">
      <c r="D10" s="23">
        <f>E9+0.01</f>
        <v>2571.3000000000002</v>
      </c>
      <c r="E10" s="21">
        <v>3856.94</v>
      </c>
      <c r="F10" s="22">
        <v>0.12</v>
      </c>
      <c r="G10" s="220">
        <v>96.67</v>
      </c>
      <c r="H10" s="388" t="s">
        <v>21</v>
      </c>
      <c r="I10" s="381">
        <v>0.02</v>
      </c>
      <c r="J10" s="170"/>
      <c r="K10" s="170"/>
      <c r="L10" s="169"/>
    </row>
    <row r="11" spans="4:12" ht="30" customHeight="1" x14ac:dyDescent="0.25">
      <c r="D11" s="253">
        <v>3305.23</v>
      </c>
      <c r="E11" s="268">
        <v>7507.49</v>
      </c>
      <c r="F11" s="608">
        <v>0.14000000000000001</v>
      </c>
      <c r="G11" s="268">
        <v>173.81</v>
      </c>
      <c r="H11" s="388" t="s">
        <v>22</v>
      </c>
      <c r="I11" s="381">
        <v>5.8000000000000003E-2</v>
      </c>
      <c r="J11" s="170"/>
      <c r="K11" s="170"/>
      <c r="L11" s="169"/>
    </row>
    <row r="12" spans="4:12" ht="21.95" customHeight="1" thickBot="1" x14ac:dyDescent="0.3">
      <c r="D12" s="382"/>
      <c r="E12" s="382"/>
      <c r="F12" s="382"/>
      <c r="G12" s="382"/>
      <c r="H12" s="382"/>
      <c r="I12" s="383">
        <f>SUM(I9:I11)</f>
        <v>0.27800000000000002</v>
      </c>
      <c r="J12" s="382"/>
      <c r="K12" s="170"/>
      <c r="L12" s="169"/>
    </row>
    <row r="13" spans="4:12" ht="21.95" customHeight="1" x14ac:dyDescent="0.25">
      <c r="D13" s="384" t="s">
        <v>23</v>
      </c>
      <c r="E13" s="385" t="s">
        <v>16</v>
      </c>
      <c r="F13" s="385" t="s">
        <v>24</v>
      </c>
      <c r="G13" s="385" t="s">
        <v>25</v>
      </c>
      <c r="H13" s="385" t="s">
        <v>26</v>
      </c>
      <c r="I13" s="389" t="s">
        <v>27</v>
      </c>
      <c r="J13" s="170"/>
      <c r="K13" s="170"/>
      <c r="L13" s="169"/>
    </row>
    <row r="14" spans="4:12" ht="30" customHeight="1" x14ac:dyDescent="0.25">
      <c r="D14" s="25">
        <v>1903.98</v>
      </c>
      <c r="E14" s="22" t="s">
        <v>28</v>
      </c>
      <c r="F14" s="21" t="s">
        <v>28</v>
      </c>
      <c r="G14" s="21">
        <v>189.59</v>
      </c>
      <c r="H14" s="21">
        <v>1754.18</v>
      </c>
      <c r="I14" s="252">
        <v>59.82</v>
      </c>
      <c r="J14" s="170"/>
      <c r="K14" s="170"/>
      <c r="L14" s="169"/>
    </row>
    <row r="15" spans="4:12" ht="30" customHeight="1" x14ac:dyDescent="0.25">
      <c r="D15" s="253">
        <v>2826.65</v>
      </c>
      <c r="E15" s="254">
        <v>7.4999999999999997E-2</v>
      </c>
      <c r="F15" s="255">
        <v>142.80000000000001</v>
      </c>
      <c r="G15" s="170"/>
      <c r="H15" s="170"/>
      <c r="I15" s="170"/>
      <c r="J15" s="170"/>
      <c r="K15" s="170"/>
      <c r="L15" s="169"/>
    </row>
    <row r="16" spans="4:12" ht="30" customHeight="1" x14ac:dyDescent="0.25">
      <c r="D16" s="25">
        <v>3751.05</v>
      </c>
      <c r="E16" s="22">
        <v>0.15</v>
      </c>
      <c r="F16" s="252">
        <v>354.8</v>
      </c>
      <c r="G16" s="170"/>
      <c r="H16" s="170"/>
      <c r="I16" s="170"/>
      <c r="J16" s="170"/>
      <c r="K16" s="170"/>
      <c r="L16" s="169"/>
    </row>
    <row r="17" spans="4:12" ht="30" customHeight="1" thickBot="1" x14ac:dyDescent="0.3">
      <c r="D17" s="25">
        <v>4664.68</v>
      </c>
      <c r="E17" s="22">
        <v>0.22500000000000001</v>
      </c>
      <c r="F17" s="252">
        <v>636.13</v>
      </c>
      <c r="G17" s="170"/>
      <c r="H17" s="170"/>
      <c r="I17" s="170"/>
      <c r="J17" s="170"/>
      <c r="K17" s="170"/>
      <c r="L17" s="169"/>
    </row>
    <row r="18" spans="4:12" ht="30" customHeight="1" x14ac:dyDescent="0.25">
      <c r="D18" s="25">
        <v>4664.68</v>
      </c>
      <c r="E18" s="22">
        <v>0.27500000000000002</v>
      </c>
      <c r="F18" s="252">
        <v>869.36</v>
      </c>
      <c r="G18" s="170"/>
      <c r="I18" s="256">
        <v>0.2</v>
      </c>
      <c r="J18" s="170"/>
      <c r="K18" s="170"/>
      <c r="L18" s="169"/>
    </row>
    <row r="19" spans="4:12" ht="30" customHeight="1" x14ac:dyDescent="0.25"/>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121" r:id="rId3" name="Group Box 1">
              <controlPr defaultSize="0" autoFill="0" autoPict="0">
                <anchor moveWithCells="1">
                  <from>
                    <xdr:col>1</xdr:col>
                    <xdr:colOff>104775</xdr:colOff>
                    <xdr:row>3</xdr:row>
                    <xdr:rowOff>276225</xdr:rowOff>
                  </from>
                  <to>
                    <xdr:col>11</xdr:col>
                    <xdr:colOff>85725</xdr:colOff>
                    <xdr:row>21</xdr:row>
                    <xdr:rowOff>114300</xdr:rowOff>
                  </to>
                </anchor>
              </controlPr>
            </control>
          </mc:Choice>
        </mc:AlternateContent>
        <mc:AlternateContent xmlns:mc="http://schemas.openxmlformats.org/markup-compatibility/2006">
          <mc:Choice Requires="x14">
            <control shapeId="5122" r:id="rId4" name="Option Button 2">
              <controlPr defaultSize="0" autoFill="0" autoLine="0" autoPict="0">
                <anchor moveWithCells="1">
                  <from>
                    <xdr:col>6</xdr:col>
                    <xdr:colOff>1571625</xdr:colOff>
                    <xdr:row>16</xdr:row>
                    <xdr:rowOff>28575</xdr:rowOff>
                  </from>
                  <to>
                    <xdr:col>7</xdr:col>
                    <xdr:colOff>1076325</xdr:colOff>
                    <xdr:row>16</xdr:row>
                    <xdr:rowOff>238125</xdr:rowOff>
                  </to>
                </anchor>
              </controlPr>
            </control>
          </mc:Choice>
        </mc:AlternateContent>
        <mc:AlternateContent xmlns:mc="http://schemas.openxmlformats.org/markup-compatibility/2006">
          <mc:Choice Requires="x14">
            <control shapeId="5123" r:id="rId5" name="Label 3">
              <controlPr defaultSize="0" autoFill="0" autoLine="0" autoPict="0">
                <anchor moveWithCells="1">
                  <from>
                    <xdr:col>7</xdr:col>
                    <xdr:colOff>19050</xdr:colOff>
                    <xdr:row>14</xdr:row>
                    <xdr:rowOff>114300</xdr:rowOff>
                  </from>
                  <to>
                    <xdr:col>9</xdr:col>
                    <xdr:colOff>314325</xdr:colOff>
                    <xdr:row>14</xdr:row>
                    <xdr:rowOff>333375</xdr:rowOff>
                  </to>
                </anchor>
              </controlPr>
            </control>
          </mc:Choice>
        </mc:AlternateContent>
        <mc:AlternateContent xmlns:mc="http://schemas.openxmlformats.org/markup-compatibility/2006">
          <mc:Choice Requires="x14">
            <control shapeId="5124" r:id="rId6" name="Option Button 4">
              <controlPr defaultSize="0" autoFill="0" autoLine="0" autoPict="0">
                <anchor moveWithCells="1">
                  <from>
                    <xdr:col>6</xdr:col>
                    <xdr:colOff>1571625</xdr:colOff>
                    <xdr:row>15</xdr:row>
                    <xdr:rowOff>114300</xdr:rowOff>
                  </from>
                  <to>
                    <xdr:col>7</xdr:col>
                    <xdr:colOff>1076325</xdr:colOff>
                    <xdr:row>15</xdr:row>
                    <xdr:rowOff>323850</xdr:rowOff>
                  </to>
                </anchor>
              </controlPr>
            </control>
          </mc:Choice>
        </mc:AlternateContent>
        <mc:AlternateContent xmlns:mc="http://schemas.openxmlformats.org/markup-compatibility/2006">
          <mc:Choice Requires="x14">
            <control shapeId="5126" r:id="rId7" name="Label 6">
              <controlPr defaultSize="0" autoFill="0" autoLine="0" autoPict="0">
                <anchor moveWithCells="1">
                  <from>
                    <xdr:col>7</xdr:col>
                    <xdr:colOff>0</xdr:colOff>
                    <xdr:row>17</xdr:row>
                    <xdr:rowOff>66675</xdr:rowOff>
                  </from>
                  <to>
                    <xdr:col>8</xdr:col>
                    <xdr:colOff>9525</xdr:colOff>
                    <xdr:row>17</xdr:row>
                    <xdr:rowOff>342900</xdr:rowOff>
                  </to>
                </anchor>
              </controlPr>
            </control>
          </mc:Choice>
        </mc:AlternateContent>
        <mc:AlternateContent xmlns:mc="http://schemas.openxmlformats.org/markup-compatibility/2006">
          <mc:Choice Requires="x14">
            <control shapeId="5127" r:id="rId8" name="Group Box 7">
              <controlPr defaultSize="0" autoFill="0" autoPict="0">
                <anchor moveWithCells="1">
                  <from>
                    <xdr:col>9</xdr:col>
                    <xdr:colOff>9525</xdr:colOff>
                    <xdr:row>8</xdr:row>
                    <xdr:rowOff>19050</xdr:rowOff>
                  </from>
                  <to>
                    <xdr:col>10</xdr:col>
                    <xdr:colOff>0</xdr:colOff>
                    <xdr:row>11</xdr:row>
                    <xdr:rowOff>0</xdr:rowOff>
                  </to>
                </anchor>
              </controlPr>
            </control>
          </mc:Choice>
        </mc:AlternateContent>
        <mc:AlternateContent xmlns:mc="http://schemas.openxmlformats.org/markup-compatibility/2006">
          <mc:Choice Requires="x14">
            <control shapeId="5128" r:id="rId9" name="Option Button 8">
              <controlPr defaultSize="0" autoFill="0" autoLine="0" autoPict="0">
                <anchor moveWithCells="1">
                  <from>
                    <xdr:col>9</xdr:col>
                    <xdr:colOff>247650</xdr:colOff>
                    <xdr:row>9</xdr:row>
                    <xdr:rowOff>0</xdr:rowOff>
                  </from>
                  <to>
                    <xdr:col>9</xdr:col>
                    <xdr:colOff>1323975</xdr:colOff>
                    <xdr:row>9</xdr:row>
                    <xdr:rowOff>209550</xdr:rowOff>
                  </to>
                </anchor>
              </controlPr>
            </control>
          </mc:Choice>
        </mc:AlternateContent>
        <mc:AlternateContent xmlns:mc="http://schemas.openxmlformats.org/markup-compatibility/2006">
          <mc:Choice Requires="x14">
            <control shapeId="5129" r:id="rId10" name="Option Button 9">
              <controlPr defaultSize="0" autoFill="0" autoLine="0" autoPict="0">
                <anchor moveWithCells="1">
                  <from>
                    <xdr:col>9</xdr:col>
                    <xdr:colOff>228600</xdr:colOff>
                    <xdr:row>9</xdr:row>
                    <xdr:rowOff>295275</xdr:rowOff>
                  </from>
                  <to>
                    <xdr:col>9</xdr:col>
                    <xdr:colOff>1304925</xdr:colOff>
                    <xdr:row>10</xdr:row>
                    <xdr:rowOff>123825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ilha73"/>
  <dimension ref="B1:P22"/>
  <sheetViews>
    <sheetView showGridLines="0" showRowColHeaders="0" showZeros="0" workbookViewId="0">
      <pane ySplit="4" topLeftCell="A5" activePane="bottomLeft" state="frozen"/>
      <selection pane="bottomLeft"/>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6" s="1" customFormat="1" ht="35.1" customHeight="1" x14ac:dyDescent="0.25"/>
    <row r="2" spans="2:16" s="3" customFormat="1" ht="30" customHeight="1" x14ac:dyDescent="0.25"/>
    <row r="3" spans="2:16" ht="30" customHeight="1" x14ac:dyDescent="0.25"/>
    <row r="4" spans="2:16" ht="21.95" customHeight="1" x14ac:dyDescent="0.2">
      <c r="B4" s="169"/>
      <c r="C4" s="351"/>
      <c r="D4" s="351"/>
      <c r="E4" s="351"/>
      <c r="F4" s="351"/>
      <c r="G4" s="351"/>
      <c r="H4" s="351"/>
      <c r="I4" s="351"/>
      <c r="J4" s="351"/>
      <c r="K4" s="351"/>
      <c r="L4" s="351"/>
      <c r="M4" s="351"/>
      <c r="N4" s="351"/>
      <c r="O4" s="351"/>
    </row>
    <row r="5" spans="2:16" ht="21.95" customHeight="1" x14ac:dyDescent="0.25">
      <c r="B5" s="169"/>
      <c r="C5" s="352"/>
      <c r="D5" s="352"/>
      <c r="E5" s="352"/>
      <c r="F5" s="352"/>
      <c r="G5" s="352"/>
      <c r="H5" s="352"/>
      <c r="I5" s="352"/>
      <c r="J5" s="352"/>
      <c r="K5" s="352"/>
      <c r="L5" s="352"/>
      <c r="M5" s="352"/>
      <c r="N5" s="352"/>
      <c r="O5" s="352"/>
      <c r="P5" s="352"/>
    </row>
    <row r="6" spans="2:16" ht="30" customHeight="1" x14ac:dyDescent="0.25">
      <c r="B6" s="169"/>
      <c r="C6" s="353"/>
      <c r="D6" s="354"/>
      <c r="E6" s="354"/>
      <c r="F6" s="354"/>
      <c r="G6" s="354"/>
      <c r="H6" s="354"/>
      <c r="I6" s="354"/>
      <c r="J6" s="354"/>
      <c r="K6" s="354"/>
      <c r="L6" s="354"/>
      <c r="M6" s="354"/>
      <c r="N6" s="354"/>
      <c r="O6" s="354"/>
      <c r="P6" s="355"/>
    </row>
    <row r="7" spans="2:16" ht="30" customHeight="1" x14ac:dyDescent="0.25">
      <c r="B7" s="169"/>
      <c r="C7" s="353"/>
      <c r="D7" s="354"/>
      <c r="E7" s="354"/>
      <c r="F7" s="354"/>
      <c r="G7" s="354"/>
      <c r="H7" s="354"/>
      <c r="I7" s="354"/>
      <c r="J7" s="354"/>
      <c r="K7" s="354"/>
      <c r="L7" s="354"/>
      <c r="M7" s="354"/>
      <c r="N7" s="354"/>
      <c r="O7" s="354"/>
      <c r="P7" s="355"/>
    </row>
    <row r="8" spans="2:16" ht="30" customHeight="1" x14ac:dyDescent="0.25">
      <c r="B8" s="169"/>
      <c r="C8" s="353"/>
      <c r="D8" s="354"/>
      <c r="E8" s="354"/>
      <c r="F8" s="354"/>
      <c r="G8" s="354"/>
      <c r="H8" s="354"/>
      <c r="I8" s="354"/>
      <c r="J8" s="354"/>
      <c r="K8" s="354"/>
      <c r="L8" s="354"/>
      <c r="M8" s="354"/>
      <c r="N8" s="354"/>
      <c r="O8" s="354"/>
      <c r="P8" s="355"/>
    </row>
    <row r="9" spans="2:16" ht="30" customHeight="1" x14ac:dyDescent="0.25">
      <c r="B9" s="169"/>
      <c r="C9" s="353"/>
      <c r="D9" s="354"/>
      <c r="E9" s="354"/>
      <c r="F9" s="354"/>
      <c r="G9" s="354"/>
      <c r="H9" s="354"/>
      <c r="I9" s="354"/>
      <c r="J9" s="354"/>
      <c r="K9" s="354"/>
      <c r="L9" s="354"/>
      <c r="M9" s="354"/>
      <c r="N9" s="354"/>
      <c r="O9" s="354"/>
      <c r="P9" s="355"/>
    </row>
    <row r="10" spans="2:16" ht="30" customHeight="1" x14ac:dyDescent="0.25">
      <c r="B10" s="169"/>
      <c r="C10" s="353"/>
      <c r="D10" s="354"/>
      <c r="E10" s="354"/>
      <c r="F10" s="354"/>
      <c r="G10" s="354"/>
      <c r="H10" s="354"/>
      <c r="I10" s="354"/>
      <c r="J10" s="354"/>
      <c r="K10" s="354"/>
      <c r="L10" s="354"/>
      <c r="M10" s="354"/>
      <c r="N10" s="354"/>
      <c r="O10" s="354"/>
      <c r="P10" s="355"/>
    </row>
    <row r="11" spans="2:16" ht="30" customHeight="1" x14ac:dyDescent="0.25">
      <c r="B11" s="169"/>
      <c r="C11" s="353"/>
      <c r="D11" s="355"/>
      <c r="E11" s="355"/>
      <c r="F11" s="355"/>
      <c r="G11" s="355"/>
      <c r="H11" s="355"/>
      <c r="I11" s="355"/>
      <c r="J11" s="355"/>
      <c r="K11" s="355"/>
      <c r="L11" s="355"/>
      <c r="M11" s="355"/>
      <c r="N11" s="355"/>
      <c r="O11" s="355"/>
      <c r="P11" s="355"/>
    </row>
    <row r="12" spans="2:16" ht="21.95" customHeight="1" x14ac:dyDescent="0.2">
      <c r="B12" s="169"/>
      <c r="C12" s="351"/>
      <c r="D12" s="351"/>
      <c r="E12" s="351"/>
      <c r="F12" s="351"/>
      <c r="G12" s="351"/>
      <c r="H12" s="351"/>
      <c r="I12" s="351"/>
      <c r="J12" s="351"/>
      <c r="K12" s="351"/>
      <c r="L12" s="351"/>
      <c r="M12" s="351"/>
      <c r="N12" s="351"/>
      <c r="O12" s="351"/>
    </row>
    <row r="13" spans="2:16" ht="21.95" customHeight="1" x14ac:dyDescent="0.2">
      <c r="B13" s="169"/>
      <c r="C13" s="351"/>
      <c r="D13" s="351"/>
      <c r="E13" s="351"/>
      <c r="F13" s="351"/>
      <c r="G13" s="351"/>
      <c r="H13" s="351"/>
      <c r="I13" s="351"/>
      <c r="J13" s="351"/>
      <c r="K13" s="351"/>
      <c r="L13" s="351"/>
      <c r="M13" s="351"/>
      <c r="N13" s="351"/>
      <c r="O13" s="351"/>
    </row>
    <row r="14" spans="2:16" ht="21.95" customHeight="1" x14ac:dyDescent="0.25">
      <c r="B14" s="169"/>
    </row>
    <row r="15" spans="2:16" ht="21.95" customHeight="1" x14ac:dyDescent="0.25">
      <c r="B15" s="169"/>
    </row>
    <row r="16" spans="2:16" ht="21.95" customHeight="1" x14ac:dyDescent="0.25">
      <c r="B16" s="169"/>
    </row>
    <row r="17" spans="2:2" ht="21.95" customHeight="1" x14ac:dyDescent="0.25">
      <c r="B17" s="169"/>
    </row>
    <row r="18" spans="2:2" ht="21.95" customHeight="1" x14ac:dyDescent="0.25">
      <c r="B18" s="169"/>
    </row>
    <row r="19" spans="2:2" ht="21.95" customHeight="1" x14ac:dyDescent="0.25">
      <c r="B19" s="169"/>
    </row>
    <row r="20" spans="2:2" ht="21.95" customHeight="1" x14ac:dyDescent="0.25">
      <c r="B20" s="169"/>
    </row>
    <row r="21" spans="2:2" ht="21.95" customHeight="1" x14ac:dyDescent="0.25">
      <c r="B21" s="169"/>
    </row>
    <row r="22" spans="2:2" ht="21.95" customHeight="1" x14ac:dyDescent="0.25">
      <c r="B22" s="169"/>
    </row>
  </sheetData>
  <sheetProtection algorithmName="SHA-512" hashValue="TEaN5xFZJQr63bzfLjMSBVs0c94SBLaXddtHcHvE/u1Yd40/Wd+le2sIw4+EKhILGK2OAmG6q8SLtl8ZMzIpfA==" saltValue="bNBnowEZVRzy0Y1WBTL6/A==" spinCount="100000"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7153" r:id="rId3" name="Button 1">
              <controlPr defaultSize="0" print="0" autoFill="0" autoPict="0" macro="[0]!EstaPastaDeTrabalho.lsLigarTelaCheia">
                <anchor>
                  <from>
                    <xdr:col>2</xdr:col>
                    <xdr:colOff>104775</xdr:colOff>
                    <xdr:row>2</xdr:row>
                    <xdr:rowOff>219075</xdr:rowOff>
                  </from>
                  <to>
                    <xdr:col>5</xdr:col>
                    <xdr:colOff>9525</xdr:colOff>
                    <xdr:row>3</xdr:row>
                    <xdr:rowOff>142875</xdr:rowOff>
                  </to>
                </anchor>
              </controlPr>
            </control>
          </mc:Choice>
        </mc:AlternateContent>
        <mc:AlternateContent xmlns:mc="http://schemas.openxmlformats.org/markup-compatibility/2006">
          <mc:Choice Requires="x14">
            <control shapeId="177154" r:id="rId4" name="Button 2">
              <controlPr defaultSize="0" print="0" autoFill="0" autoPict="0" macro="[0]!EstaPastaDeTrabalho.lsDesligarTelaCheia">
                <anchor>
                  <from>
                    <xdr:col>5</xdr:col>
                    <xdr:colOff>85725</xdr:colOff>
                    <xdr:row>2</xdr:row>
                    <xdr:rowOff>219075</xdr:rowOff>
                  </from>
                  <to>
                    <xdr:col>7</xdr:col>
                    <xdr:colOff>838200</xdr:colOff>
                    <xdr:row>3</xdr:row>
                    <xdr:rowOff>142875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ilha72"/>
  <dimension ref="B1:P22"/>
  <sheetViews>
    <sheetView showGridLines="0" showRowColHeaders="0" workbookViewId="0">
      <pane ySplit="2" topLeftCell="A3" activePane="bottomLeft" state="frozen"/>
      <selection activeCell="T2" sqref="T2"/>
      <selection pane="bottomLeft" activeCell="D6" sqref="D6"/>
    </sheetView>
  </sheetViews>
  <sheetFormatPr defaultColWidth="9.140625" defaultRowHeight="21.95" customHeight="1" x14ac:dyDescent="0.25"/>
  <cols>
    <col min="1" max="2" width="1.7109375" style="185" customWidth="1"/>
    <col min="3" max="3" width="12.7109375" style="185" customWidth="1"/>
    <col min="4" max="6" width="13.28515625" style="185" customWidth="1"/>
    <col min="7" max="7" width="50.7109375" style="185" customWidth="1"/>
    <col min="8" max="16" width="13.28515625" style="185" customWidth="1"/>
    <col min="17" max="16384" width="9.140625" style="185"/>
  </cols>
  <sheetData>
    <row r="1" spans="2:16" s="1" customFormat="1" ht="35.1" customHeight="1" x14ac:dyDescent="0.25"/>
    <row r="2" spans="2:16" s="3" customFormat="1" ht="30" customHeight="1" x14ac:dyDescent="0.25"/>
    <row r="3" spans="2:16" ht="30" customHeight="1" x14ac:dyDescent="0.25"/>
    <row r="4" spans="2:16" ht="21.95" customHeight="1" x14ac:dyDescent="0.2">
      <c r="B4" s="169"/>
      <c r="C4" s="351"/>
      <c r="D4" s="351"/>
      <c r="E4" s="351"/>
      <c r="F4" s="351"/>
      <c r="G4" s="351"/>
      <c r="H4" s="351"/>
      <c r="I4" s="351"/>
      <c r="J4" s="351"/>
      <c r="K4" s="351"/>
      <c r="L4" s="351"/>
      <c r="M4" s="351"/>
      <c r="N4" s="351"/>
      <c r="O4" s="351"/>
    </row>
    <row r="5" spans="2:16" ht="21.95" customHeight="1" thickBot="1" x14ac:dyDescent="0.3">
      <c r="B5" s="169"/>
      <c r="C5" s="369"/>
      <c r="D5" s="369"/>
      <c r="E5" s="352"/>
      <c r="F5" s="352"/>
      <c r="G5" s="352"/>
      <c r="H5" s="352"/>
      <c r="I5" s="352"/>
      <c r="J5" s="352"/>
      <c r="K5" s="352"/>
      <c r="L5" s="352"/>
      <c r="M5" s="352"/>
      <c r="N5" s="352"/>
      <c r="O5" s="352"/>
      <c r="P5" s="352"/>
    </row>
    <row r="6" spans="2:16" ht="30" customHeight="1" x14ac:dyDescent="0.25">
      <c r="B6" s="169"/>
      <c r="C6" s="378" t="s">
        <v>286</v>
      </c>
      <c r="D6" s="251">
        <v>44943</v>
      </c>
      <c r="E6" s="377"/>
      <c r="F6" s="378" t="s">
        <v>287</v>
      </c>
      <c r="G6" s="346" t="s">
        <v>370</v>
      </c>
      <c r="H6" s="377"/>
      <c r="I6" s="377"/>
      <c r="J6" s="377"/>
      <c r="K6" s="377"/>
      <c r="L6" s="377"/>
      <c r="M6" s="377"/>
      <c r="N6" s="377"/>
      <c r="O6" s="377"/>
      <c r="P6" s="355"/>
    </row>
    <row r="7" spans="2:16" ht="30" customHeight="1" x14ac:dyDescent="0.25">
      <c r="B7" s="169"/>
      <c r="C7" s="353"/>
      <c r="D7" s="377"/>
      <c r="E7" s="377"/>
      <c r="F7" s="377"/>
      <c r="G7" s="377"/>
      <c r="H7" s="377"/>
      <c r="I7" s="377"/>
      <c r="J7" s="377"/>
      <c r="K7" s="377"/>
      <c r="L7" s="377"/>
      <c r="M7" s="377"/>
      <c r="N7" s="377"/>
      <c r="O7" s="377"/>
      <c r="P7" s="355"/>
    </row>
    <row r="8" spans="2:16" ht="30" customHeight="1" x14ac:dyDescent="0.25">
      <c r="B8" s="169"/>
      <c r="C8" s="353"/>
      <c r="D8" s="377"/>
      <c r="E8" s="377"/>
      <c r="F8" s="377"/>
      <c r="G8" s="377"/>
      <c r="H8" s="377"/>
      <c r="I8" s="377"/>
      <c r="J8" s="377"/>
      <c r="K8" s="377"/>
      <c r="L8" s="377"/>
      <c r="M8" s="377"/>
      <c r="N8" s="377"/>
      <c r="O8" s="377"/>
      <c r="P8" s="355"/>
    </row>
    <row r="9" spans="2:16" ht="30" customHeight="1" x14ac:dyDescent="0.25">
      <c r="B9" s="169"/>
      <c r="C9" s="353"/>
      <c r="D9" s="377"/>
      <c r="E9" s="377"/>
      <c r="F9" s="377"/>
      <c r="G9" s="377"/>
      <c r="H9" s="377"/>
      <c r="I9" s="377"/>
      <c r="J9" s="377"/>
      <c r="K9" s="377"/>
      <c r="L9" s="377"/>
      <c r="M9" s="377"/>
      <c r="N9" s="377"/>
      <c r="O9" s="377"/>
      <c r="P9" s="355"/>
    </row>
    <row r="10" spans="2:16" ht="30" customHeight="1" x14ac:dyDescent="0.25">
      <c r="B10" s="169"/>
      <c r="C10" s="353"/>
      <c r="D10" s="377"/>
      <c r="E10" s="377"/>
      <c r="F10" s="377"/>
      <c r="G10" s="377"/>
      <c r="H10" s="377"/>
      <c r="I10" s="377"/>
      <c r="J10" s="377"/>
      <c r="K10" s="377"/>
      <c r="L10" s="377"/>
      <c r="M10" s="377"/>
      <c r="N10" s="377"/>
      <c r="O10" s="377"/>
      <c r="P10" s="355"/>
    </row>
    <row r="11" spans="2:16" ht="30" customHeight="1" x14ac:dyDescent="0.25">
      <c r="B11" s="169"/>
      <c r="C11" s="353"/>
      <c r="D11" s="355"/>
      <c r="E11" s="355"/>
      <c r="F11" s="355"/>
      <c r="G11" s="355"/>
      <c r="H11" s="355"/>
      <c r="I11" s="355"/>
      <c r="J11" s="355"/>
      <c r="K11" s="355"/>
      <c r="L11" s="355"/>
      <c r="M11" s="355"/>
      <c r="N11" s="355"/>
      <c r="O11" s="355"/>
      <c r="P11" s="355"/>
    </row>
    <row r="12" spans="2:16" ht="21.95" customHeight="1" x14ac:dyDescent="0.2">
      <c r="B12" s="169"/>
      <c r="C12" s="351"/>
      <c r="D12" s="351"/>
      <c r="E12" s="351"/>
      <c r="F12" s="351"/>
      <c r="G12" s="351"/>
      <c r="H12" s="351"/>
      <c r="I12" s="351"/>
      <c r="J12" s="351"/>
      <c r="K12" s="351"/>
      <c r="L12" s="351"/>
      <c r="M12" s="351"/>
      <c r="N12" s="351"/>
      <c r="O12" s="351"/>
    </row>
    <row r="13" spans="2:16" ht="21.95" customHeight="1" x14ac:dyDescent="0.2">
      <c r="B13" s="169"/>
      <c r="C13" s="351"/>
      <c r="D13" s="351"/>
      <c r="E13" s="351"/>
      <c r="F13" s="351"/>
      <c r="G13" s="351"/>
      <c r="H13" s="351"/>
      <c r="I13" s="351"/>
      <c r="J13" s="351"/>
      <c r="K13" s="351"/>
      <c r="L13" s="351"/>
      <c r="M13" s="351"/>
      <c r="N13" s="351"/>
      <c r="O13" s="351"/>
    </row>
    <row r="14" spans="2:16" ht="21.95" customHeight="1" x14ac:dyDescent="0.25">
      <c r="B14" s="169"/>
    </row>
    <row r="15" spans="2:16" ht="21.95" customHeight="1" x14ac:dyDescent="0.25">
      <c r="B15" s="169"/>
    </row>
    <row r="16" spans="2:16" ht="21.95" customHeight="1" x14ac:dyDescent="0.25">
      <c r="B16" s="169"/>
    </row>
    <row r="17" spans="2:2" ht="21.95" customHeight="1" x14ac:dyDescent="0.25">
      <c r="B17" s="169"/>
    </row>
    <row r="18" spans="2:2" ht="21.95" customHeight="1" x14ac:dyDescent="0.25">
      <c r="B18" s="169"/>
    </row>
    <row r="19" spans="2:2" ht="21.95" customHeight="1" x14ac:dyDescent="0.25">
      <c r="B19" s="169"/>
    </row>
    <row r="20" spans="2:2" ht="21.95" customHeight="1" x14ac:dyDescent="0.25">
      <c r="B20" s="169"/>
    </row>
    <row r="21" spans="2:2" ht="21.95" customHeight="1" x14ac:dyDescent="0.25">
      <c r="B21" s="169"/>
    </row>
    <row r="22" spans="2:2" ht="21.95" customHeight="1" x14ac:dyDescent="0.25">
      <c r="B22" s="169"/>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92865" r:id="rId3" name="Group Box 1">
              <controlPr defaultSize="0" autoFill="0" autoPict="0">
                <anchor moveWithCells="1">
                  <from>
                    <xdr:col>0</xdr:col>
                    <xdr:colOff>104775</xdr:colOff>
                    <xdr:row>3</xdr:row>
                    <xdr:rowOff>0</xdr:rowOff>
                  </from>
                  <to>
                    <xdr:col>13</xdr:col>
                    <xdr:colOff>276225</xdr:colOff>
                    <xdr:row>7</xdr:row>
                    <xdr:rowOff>200025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ilha35"/>
  <dimension ref="D1:J17"/>
  <sheetViews>
    <sheetView showGridLines="0" showRowColHeaders="0" workbookViewId="0">
      <pane ySplit="7" topLeftCell="A8" activePane="bottomLeft" state="frozen"/>
      <selection activeCell="T2" sqref="T2"/>
      <selection pane="bottomLeft" activeCell="J14" sqref="J14"/>
    </sheetView>
  </sheetViews>
  <sheetFormatPr defaultColWidth="9.140625" defaultRowHeight="21.95" customHeight="1" x14ac:dyDescent="0.25"/>
  <cols>
    <col min="1" max="2" width="1.7109375" style="185" customWidth="1"/>
    <col min="3" max="3" width="8.7109375" style="185" customWidth="1"/>
    <col min="4" max="10" width="23.7109375" style="185" customWidth="1"/>
    <col min="11" max="16384" width="9.140625" style="185"/>
  </cols>
  <sheetData>
    <row r="1" spans="4:10" s="1" customFormat="1" ht="35.1" customHeight="1" x14ac:dyDescent="0.25"/>
    <row r="2" spans="4:10" s="3" customFormat="1" ht="30" customHeight="1" x14ac:dyDescent="0.25"/>
    <row r="3" spans="4:10" ht="30" customHeight="1" x14ac:dyDescent="0.25"/>
    <row r="6" spans="4:10" ht="21.95" customHeight="1" thickBot="1" x14ac:dyDescent="0.3"/>
    <row r="7" spans="4:10" ht="21.95" customHeight="1" x14ac:dyDescent="0.25">
      <c r="D7" s="266" t="s">
        <v>29</v>
      </c>
      <c r="E7" s="267" t="s">
        <v>30</v>
      </c>
      <c r="F7" s="267" t="s">
        <v>31</v>
      </c>
      <c r="G7" s="267" t="s">
        <v>32</v>
      </c>
      <c r="H7" s="267" t="s">
        <v>33</v>
      </c>
      <c r="I7" s="267" t="s">
        <v>34</v>
      </c>
      <c r="J7" s="379" t="s">
        <v>35</v>
      </c>
    </row>
    <row r="8" spans="4:10" ht="30" customHeight="1" x14ac:dyDescent="0.25">
      <c r="D8" s="390" t="s">
        <v>36</v>
      </c>
      <c r="E8" s="391" t="s">
        <v>37</v>
      </c>
      <c r="F8" s="391" t="s">
        <v>38</v>
      </c>
      <c r="G8" s="640"/>
      <c r="H8" s="640"/>
      <c r="I8" s="641"/>
      <c r="J8" s="257">
        <v>0.09</v>
      </c>
    </row>
    <row r="9" spans="4:10" ht="30" customHeight="1" x14ac:dyDescent="0.25">
      <c r="D9" s="390" t="s">
        <v>36</v>
      </c>
      <c r="E9" s="391" t="s">
        <v>37</v>
      </c>
      <c r="F9" s="391" t="s">
        <v>39</v>
      </c>
      <c r="G9" s="640"/>
      <c r="H9" s="642">
        <v>60000</v>
      </c>
      <c r="I9" s="641"/>
      <c r="J9" s="257">
        <v>0.15</v>
      </c>
    </row>
    <row r="10" spans="4:10" ht="30" customHeight="1" x14ac:dyDescent="0.25">
      <c r="D10" s="394" t="s">
        <v>36</v>
      </c>
      <c r="E10" s="395" t="s">
        <v>37</v>
      </c>
      <c r="F10" s="395" t="s">
        <v>39</v>
      </c>
      <c r="G10" s="643">
        <v>60000</v>
      </c>
      <c r="H10" s="644"/>
      <c r="I10" s="645"/>
      <c r="J10" s="258">
        <v>0.1</v>
      </c>
    </row>
    <row r="11" spans="4:10" ht="30" customHeight="1" x14ac:dyDescent="0.25">
      <c r="D11" s="390" t="s">
        <v>40</v>
      </c>
      <c r="E11" s="391" t="s">
        <v>37</v>
      </c>
      <c r="F11" s="391" t="s">
        <v>41</v>
      </c>
      <c r="G11" s="392"/>
      <c r="H11" s="392"/>
      <c r="I11" s="398"/>
      <c r="J11" s="257">
        <v>1.6500000000000001E-2</v>
      </c>
    </row>
    <row r="12" spans="4:10" ht="30" customHeight="1" x14ac:dyDescent="0.25">
      <c r="D12" s="390" t="s">
        <v>40</v>
      </c>
      <c r="E12" s="391" t="s">
        <v>37</v>
      </c>
      <c r="F12" s="391" t="s">
        <v>42</v>
      </c>
      <c r="G12" s="392"/>
      <c r="H12" s="392"/>
      <c r="I12" s="398"/>
      <c r="J12" s="257">
        <v>7.5999999999999998E-2</v>
      </c>
    </row>
    <row r="13" spans="4:10" ht="30" customHeight="1" x14ac:dyDescent="0.25">
      <c r="D13" s="390" t="s">
        <v>40</v>
      </c>
      <c r="E13" s="391" t="s">
        <v>37</v>
      </c>
      <c r="F13" s="391" t="s">
        <v>43</v>
      </c>
      <c r="G13" s="392"/>
      <c r="H13" s="392"/>
      <c r="I13" s="398"/>
      <c r="J13" s="257">
        <v>0.12</v>
      </c>
    </row>
    <row r="14" spans="4:10" ht="30" customHeight="1" x14ac:dyDescent="0.25">
      <c r="D14" s="390" t="s">
        <v>40</v>
      </c>
      <c r="E14" s="391" t="s">
        <v>37</v>
      </c>
      <c r="F14" s="391" t="s">
        <v>44</v>
      </c>
      <c r="G14" s="392"/>
      <c r="H14" s="392"/>
      <c r="I14" s="398"/>
      <c r="J14" s="257">
        <v>0.05</v>
      </c>
    </row>
    <row r="15" spans="4:10" ht="30" customHeight="1" x14ac:dyDescent="0.25">
      <c r="D15" s="394" t="s">
        <v>40</v>
      </c>
      <c r="E15" s="395" t="s">
        <v>37</v>
      </c>
      <c r="F15" s="395" t="s">
        <v>45</v>
      </c>
      <c r="G15" s="397"/>
      <c r="H15" s="397"/>
      <c r="I15" s="399"/>
      <c r="J15" s="258">
        <v>0.05</v>
      </c>
    </row>
    <row r="16" spans="4:10" ht="30" customHeight="1" x14ac:dyDescent="0.25">
      <c r="D16" s="390" t="s">
        <v>46</v>
      </c>
      <c r="E16" s="391" t="s">
        <v>37</v>
      </c>
      <c r="F16" s="391" t="s">
        <v>41</v>
      </c>
      <c r="G16" s="392"/>
      <c r="H16" s="392"/>
      <c r="I16" s="398"/>
      <c r="J16" s="257">
        <v>1.6500000000000001E-2</v>
      </c>
    </row>
    <row r="17" spans="4:10" ht="30" customHeight="1" x14ac:dyDescent="0.25">
      <c r="D17" s="390" t="s">
        <v>46</v>
      </c>
      <c r="E17" s="391" t="s">
        <v>37</v>
      </c>
      <c r="F17" s="391" t="s">
        <v>42</v>
      </c>
      <c r="G17" s="392"/>
      <c r="H17" s="392"/>
      <c r="I17" s="398"/>
      <c r="J17" s="257">
        <v>7.5999999999999998E-2</v>
      </c>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6145" r:id="rId3" name="Group Box 1">
              <controlPr defaultSize="0" autoFill="0" autoPict="0">
                <anchor moveWithCells="1">
                  <from>
                    <xdr:col>1</xdr:col>
                    <xdr:colOff>104775</xdr:colOff>
                    <xdr:row>4</xdr:row>
                    <xdr:rowOff>0</xdr:rowOff>
                  </from>
                  <to>
                    <xdr:col>11</xdr:col>
                    <xdr:colOff>85725</xdr:colOff>
                    <xdr:row>20</xdr:row>
                    <xdr:rowOff>114300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ilha69"/>
  <dimension ref="D1:J17"/>
  <sheetViews>
    <sheetView showGridLines="0" showRowColHeaders="0" workbookViewId="0">
      <pane ySplit="7" topLeftCell="A8" activePane="bottomLeft" state="frozen"/>
      <selection activeCell="T2" sqref="T2"/>
      <selection pane="bottomLeft" activeCell="F8" sqref="F8:I8"/>
    </sheetView>
  </sheetViews>
  <sheetFormatPr defaultColWidth="9.140625" defaultRowHeight="21.95" customHeight="1" x14ac:dyDescent="0.25"/>
  <cols>
    <col min="1" max="2" width="1.7109375" style="185" customWidth="1"/>
    <col min="3" max="3" width="8.7109375" style="185" customWidth="1"/>
    <col min="4" max="10" width="23.7109375" style="185" customWidth="1"/>
    <col min="11" max="16384" width="9.140625" style="185"/>
  </cols>
  <sheetData>
    <row r="1" spans="4:10" s="1" customFormat="1" ht="35.1" customHeight="1" x14ac:dyDescent="0.25"/>
    <row r="2" spans="4:10" s="3" customFormat="1" ht="30" customHeight="1" x14ac:dyDescent="0.25"/>
    <row r="3" spans="4:10" ht="30" customHeight="1" x14ac:dyDescent="0.25"/>
    <row r="6" spans="4:10" ht="21.95" customHeight="1" thickBot="1" x14ac:dyDescent="0.3"/>
    <row r="7" spans="4:10" ht="21.95" customHeight="1" x14ac:dyDescent="0.25">
      <c r="D7" s="266" t="s">
        <v>29</v>
      </c>
      <c r="E7" s="267" t="s">
        <v>30</v>
      </c>
      <c r="F7" s="664" t="s">
        <v>299</v>
      </c>
      <c r="G7" s="665"/>
      <c r="H7" s="665"/>
      <c r="I7" s="666"/>
      <c r="J7" s="379" t="s">
        <v>35</v>
      </c>
    </row>
    <row r="8" spans="4:10" ht="30" customHeight="1" x14ac:dyDescent="0.25">
      <c r="D8" s="390" t="s">
        <v>289</v>
      </c>
      <c r="E8" s="391" t="s">
        <v>300</v>
      </c>
      <c r="F8" s="667"/>
      <c r="G8" s="668"/>
      <c r="H8" s="668"/>
      <c r="I8" s="669"/>
      <c r="J8" s="257">
        <v>0.04</v>
      </c>
    </row>
    <row r="9" spans="4:10" ht="30" customHeight="1" x14ac:dyDescent="0.25">
      <c r="D9" s="390" t="s">
        <v>290</v>
      </c>
      <c r="E9" s="391" t="s">
        <v>300</v>
      </c>
      <c r="F9" s="661"/>
      <c r="G9" s="662"/>
      <c r="H9" s="662"/>
      <c r="I9" s="663"/>
      <c r="J9" s="257">
        <v>0.05</v>
      </c>
    </row>
    <row r="10" spans="4:10" ht="30" customHeight="1" x14ac:dyDescent="0.25">
      <c r="D10" s="390" t="s">
        <v>291</v>
      </c>
      <c r="E10" s="391" t="s">
        <v>300</v>
      </c>
      <c r="F10" s="661"/>
      <c r="G10" s="662"/>
      <c r="H10" s="662"/>
      <c r="I10" s="663"/>
      <c r="J10" s="257">
        <v>0.06</v>
      </c>
    </row>
    <row r="11" spans="4:10" ht="30" customHeight="1" x14ac:dyDescent="0.25">
      <c r="D11" s="390" t="s">
        <v>292</v>
      </c>
      <c r="E11" s="391" t="s">
        <v>300</v>
      </c>
      <c r="F11" s="661"/>
      <c r="G11" s="662"/>
      <c r="H11" s="662"/>
      <c r="I11" s="663"/>
      <c r="J11" s="257">
        <v>7.0000000000000007E-2</v>
      </c>
    </row>
    <row r="12" spans="4:10" ht="30" customHeight="1" x14ac:dyDescent="0.25">
      <c r="D12" s="390" t="s">
        <v>293</v>
      </c>
      <c r="E12" s="391" t="s">
        <v>300</v>
      </c>
      <c r="F12" s="661"/>
      <c r="G12" s="662"/>
      <c r="H12" s="662"/>
      <c r="I12" s="663"/>
      <c r="J12" s="257">
        <v>0.08</v>
      </c>
    </row>
    <row r="13" spans="4:10" ht="30" customHeight="1" x14ac:dyDescent="0.25">
      <c r="D13" s="390" t="s">
        <v>294</v>
      </c>
      <c r="E13" s="391" t="s">
        <v>300</v>
      </c>
      <c r="F13" s="661"/>
      <c r="G13" s="662"/>
      <c r="H13" s="662"/>
      <c r="I13" s="663"/>
      <c r="J13" s="257">
        <v>0.09</v>
      </c>
    </row>
    <row r="14" spans="4:10" ht="30" customHeight="1" x14ac:dyDescent="0.25">
      <c r="D14" s="390" t="s">
        <v>295</v>
      </c>
      <c r="E14" s="391" t="s">
        <v>300</v>
      </c>
      <c r="F14" s="661"/>
      <c r="G14" s="662"/>
      <c r="H14" s="662"/>
      <c r="I14" s="663"/>
      <c r="J14" s="257">
        <v>0.1</v>
      </c>
    </row>
    <row r="15" spans="4:10" ht="30" customHeight="1" x14ac:dyDescent="0.25">
      <c r="D15" s="390" t="s">
        <v>296</v>
      </c>
      <c r="E15" s="391" t="s">
        <v>300</v>
      </c>
      <c r="F15" s="661"/>
      <c r="G15" s="662"/>
      <c r="H15" s="662"/>
      <c r="I15" s="663"/>
      <c r="J15" s="257">
        <v>0.11</v>
      </c>
    </row>
    <row r="16" spans="4:10" ht="30" customHeight="1" x14ac:dyDescent="0.25">
      <c r="D16" s="390" t="s">
        <v>297</v>
      </c>
      <c r="E16" s="391" t="s">
        <v>300</v>
      </c>
      <c r="F16" s="661"/>
      <c r="G16" s="662"/>
      <c r="H16" s="662"/>
      <c r="I16" s="663"/>
      <c r="J16" s="257">
        <v>0.12</v>
      </c>
    </row>
    <row r="17" spans="4:10" ht="30" customHeight="1" x14ac:dyDescent="0.25">
      <c r="D17" s="390" t="s">
        <v>298</v>
      </c>
      <c r="E17" s="391" t="s">
        <v>300</v>
      </c>
      <c r="F17" s="661"/>
      <c r="G17" s="662"/>
      <c r="H17" s="662"/>
      <c r="I17" s="663"/>
      <c r="J17" s="257">
        <v>0.15</v>
      </c>
    </row>
  </sheetData>
  <sheetProtection sheet="1" objects="1" scenarios="1" selectLockedCells="1"/>
  <mergeCells count="11">
    <mergeCell ref="F12:I12"/>
    <mergeCell ref="F7:I7"/>
    <mergeCell ref="F8:I8"/>
    <mergeCell ref="F9:I9"/>
    <mergeCell ref="F10:I10"/>
    <mergeCell ref="F11:I11"/>
    <mergeCell ref="F13:I13"/>
    <mergeCell ref="F14:I14"/>
    <mergeCell ref="F15:I15"/>
    <mergeCell ref="F16:I16"/>
    <mergeCell ref="F17:I17"/>
  </mergeCells>
  <phoneticPr fontId="18" type="noConversion"/>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51233" r:id="rId3" name="Group Box 1">
              <controlPr defaultSize="0" autoFill="0" autoPict="0">
                <anchor moveWithCells="1">
                  <from>
                    <xdr:col>1</xdr:col>
                    <xdr:colOff>104775</xdr:colOff>
                    <xdr:row>4</xdr:row>
                    <xdr:rowOff>0</xdr:rowOff>
                  </from>
                  <to>
                    <xdr:col>11</xdr:col>
                    <xdr:colOff>85725</xdr:colOff>
                    <xdr:row>20</xdr:row>
                    <xdr:rowOff>114300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ilha74"/>
  <dimension ref="D1:J17"/>
  <sheetViews>
    <sheetView showGridLines="0" showRowColHeaders="0" workbookViewId="0">
      <pane ySplit="7" topLeftCell="A8" activePane="bottomLeft" state="frozen"/>
      <selection activeCell="T2" sqref="T2"/>
      <selection pane="bottomLeft" activeCell="F8" sqref="F8:I8"/>
    </sheetView>
  </sheetViews>
  <sheetFormatPr defaultColWidth="9.140625" defaultRowHeight="21.95" customHeight="1" x14ac:dyDescent="0.25"/>
  <cols>
    <col min="1" max="2" width="1.7109375" style="185" customWidth="1"/>
    <col min="3" max="3" width="8.7109375" style="185" customWidth="1"/>
    <col min="4" max="10" width="23.7109375" style="185" customWidth="1"/>
    <col min="11" max="16384" width="9.140625" style="185"/>
  </cols>
  <sheetData>
    <row r="1" spans="4:10" s="1" customFormat="1" ht="35.1" customHeight="1" x14ac:dyDescent="0.25"/>
    <row r="2" spans="4:10" s="3" customFormat="1" ht="30" customHeight="1" x14ac:dyDescent="0.25"/>
    <row r="3" spans="4:10" ht="30" customHeight="1" x14ac:dyDescent="0.25"/>
    <row r="6" spans="4:10" ht="21.95" customHeight="1" thickBot="1" x14ac:dyDescent="0.3"/>
    <row r="7" spans="4:10" ht="21.95" customHeight="1" x14ac:dyDescent="0.25">
      <c r="D7" s="266" t="s">
        <v>29</v>
      </c>
      <c r="E7" s="267" t="s">
        <v>30</v>
      </c>
      <c r="F7" s="664" t="s">
        <v>299</v>
      </c>
      <c r="G7" s="665"/>
      <c r="H7" s="665"/>
      <c r="I7" s="666"/>
      <c r="J7" s="379" t="s">
        <v>35</v>
      </c>
    </row>
    <row r="8" spans="4:10" ht="30" customHeight="1" x14ac:dyDescent="0.25">
      <c r="D8" s="390" t="s">
        <v>289</v>
      </c>
      <c r="E8" s="391" t="s">
        <v>300</v>
      </c>
      <c r="F8" s="667"/>
      <c r="G8" s="668"/>
      <c r="H8" s="668"/>
      <c r="I8" s="669"/>
      <c r="J8" s="257">
        <v>0.05</v>
      </c>
    </row>
    <row r="9" spans="4:10" ht="30" customHeight="1" x14ac:dyDescent="0.25">
      <c r="D9" s="390" t="s">
        <v>290</v>
      </c>
      <c r="E9" s="391" t="s">
        <v>300</v>
      </c>
      <c r="F9" s="661"/>
      <c r="G9" s="662"/>
      <c r="H9" s="662"/>
      <c r="I9" s="663"/>
      <c r="J9" s="257">
        <v>0.03</v>
      </c>
    </row>
    <row r="10" spans="4:10" ht="30" customHeight="1" x14ac:dyDescent="0.25">
      <c r="D10" s="390" t="s">
        <v>291</v>
      </c>
      <c r="E10" s="391" t="s">
        <v>300</v>
      </c>
      <c r="F10" s="661"/>
      <c r="G10" s="662"/>
      <c r="H10" s="662"/>
      <c r="I10" s="663"/>
      <c r="J10" s="257">
        <v>0.12</v>
      </c>
    </row>
    <row r="11" spans="4:10" ht="30" customHeight="1" x14ac:dyDescent="0.25">
      <c r="D11" s="390" t="s">
        <v>292</v>
      </c>
      <c r="E11" s="391" t="s">
        <v>300</v>
      </c>
      <c r="F11" s="661"/>
      <c r="G11" s="662"/>
      <c r="H11" s="662"/>
      <c r="I11" s="663"/>
      <c r="J11" s="257">
        <v>0.08</v>
      </c>
    </row>
    <row r="12" spans="4:10" ht="30" customHeight="1" x14ac:dyDescent="0.25">
      <c r="D12" s="390" t="s">
        <v>293</v>
      </c>
      <c r="E12" s="391" t="s">
        <v>300</v>
      </c>
      <c r="F12" s="661"/>
      <c r="G12" s="662"/>
      <c r="H12" s="662"/>
      <c r="I12" s="663"/>
      <c r="J12" s="257">
        <v>0.06</v>
      </c>
    </row>
    <row r="13" spans="4:10" ht="30" customHeight="1" x14ac:dyDescent="0.25">
      <c r="D13" s="390" t="s">
        <v>294</v>
      </c>
      <c r="E13" s="391" t="s">
        <v>300</v>
      </c>
      <c r="F13" s="661"/>
      <c r="G13" s="662"/>
      <c r="H13" s="662"/>
      <c r="I13" s="663"/>
      <c r="J13" s="257">
        <v>0.05</v>
      </c>
    </row>
    <row r="14" spans="4:10" ht="30" customHeight="1" x14ac:dyDescent="0.25">
      <c r="D14" s="390" t="s">
        <v>295</v>
      </c>
      <c r="E14" s="391" t="s">
        <v>300</v>
      </c>
      <c r="F14" s="661"/>
      <c r="G14" s="662"/>
      <c r="H14" s="662"/>
      <c r="I14" s="663"/>
      <c r="J14" s="257">
        <v>0.04</v>
      </c>
    </row>
    <row r="15" spans="4:10" ht="30" customHeight="1" x14ac:dyDescent="0.25">
      <c r="D15" s="390" t="s">
        <v>296</v>
      </c>
      <c r="E15" s="391" t="s">
        <v>300</v>
      </c>
      <c r="F15" s="661"/>
      <c r="G15" s="662"/>
      <c r="H15" s="662"/>
      <c r="I15" s="663"/>
      <c r="J15" s="257">
        <v>0.09</v>
      </c>
    </row>
    <row r="16" spans="4:10" ht="30" customHeight="1" x14ac:dyDescent="0.25">
      <c r="D16" s="390" t="s">
        <v>297</v>
      </c>
      <c r="E16" s="391" t="s">
        <v>300</v>
      </c>
      <c r="F16" s="661"/>
      <c r="G16" s="662"/>
      <c r="H16" s="662"/>
      <c r="I16" s="663"/>
      <c r="J16" s="257">
        <v>0.12</v>
      </c>
    </row>
    <row r="17" spans="4:10" ht="30" customHeight="1" x14ac:dyDescent="0.25">
      <c r="D17" s="390" t="s">
        <v>298</v>
      </c>
      <c r="E17" s="391" t="s">
        <v>300</v>
      </c>
      <c r="F17" s="661"/>
      <c r="G17" s="662"/>
      <c r="H17" s="662"/>
      <c r="I17" s="663"/>
      <c r="J17" s="257">
        <v>0.15</v>
      </c>
    </row>
  </sheetData>
  <sheetProtection sheet="1" objects="1" scenarios="1" selectLockedCells="1"/>
  <mergeCells count="11">
    <mergeCell ref="F12:I12"/>
    <mergeCell ref="F7:I7"/>
    <mergeCell ref="F8:I8"/>
    <mergeCell ref="F9:I9"/>
    <mergeCell ref="F10:I10"/>
    <mergeCell ref="F11:I11"/>
    <mergeCell ref="F13:I13"/>
    <mergeCell ref="F14:I14"/>
    <mergeCell ref="F15:I15"/>
    <mergeCell ref="F16:I16"/>
    <mergeCell ref="F17:I17"/>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53281" r:id="rId3" name="Group Box 1">
              <controlPr defaultSize="0" autoFill="0" autoPict="0">
                <anchor moveWithCells="1">
                  <from>
                    <xdr:col>1</xdr:col>
                    <xdr:colOff>104775</xdr:colOff>
                    <xdr:row>4</xdr:row>
                    <xdr:rowOff>0</xdr:rowOff>
                  </from>
                  <to>
                    <xdr:col>11</xdr:col>
                    <xdr:colOff>85725</xdr:colOff>
                    <xdr:row>20</xdr:row>
                    <xdr:rowOff>114300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ilha36"/>
  <dimension ref="D1:J22"/>
  <sheetViews>
    <sheetView showGridLines="0" showRowColHeaders="0" workbookViewId="0">
      <pane ySplit="6" topLeftCell="A7" activePane="bottomLeft" state="frozen"/>
      <selection activeCell="T2" sqref="T2"/>
      <selection pane="bottomLeft" activeCell="J18" sqref="J18"/>
    </sheetView>
  </sheetViews>
  <sheetFormatPr defaultColWidth="9.140625" defaultRowHeight="21.95" customHeight="1" x14ac:dyDescent="0.25"/>
  <cols>
    <col min="1" max="2" width="1.7109375" style="185" customWidth="1"/>
    <col min="3" max="3" width="8.7109375" style="185" customWidth="1"/>
    <col min="4" max="10" width="23.7109375" style="185" customWidth="1"/>
    <col min="11" max="16384" width="9.140625" style="185"/>
  </cols>
  <sheetData>
    <row r="1" spans="4:10" s="1" customFormat="1" ht="35.1" customHeight="1" x14ac:dyDescent="0.25"/>
    <row r="2" spans="4:10" s="3" customFormat="1" ht="30" customHeight="1" x14ac:dyDescent="0.25"/>
    <row r="3" spans="4:10" ht="30" customHeight="1" x14ac:dyDescent="0.25"/>
    <row r="5" spans="4:10" ht="21.95" customHeight="1" thickBot="1" x14ac:dyDescent="0.3"/>
    <row r="6" spans="4:10" ht="21.95" customHeight="1" x14ac:dyDescent="0.25">
      <c r="D6" s="266" t="s">
        <v>47</v>
      </c>
      <c r="E6" s="267" t="s">
        <v>30</v>
      </c>
      <c r="F6" s="267" t="s">
        <v>31</v>
      </c>
      <c r="G6" s="267" t="s">
        <v>32</v>
      </c>
      <c r="H6" s="267" t="s">
        <v>33</v>
      </c>
      <c r="I6" s="267" t="s">
        <v>34</v>
      </c>
      <c r="J6" s="379" t="s">
        <v>35</v>
      </c>
    </row>
    <row r="7" spans="4:10" ht="30" customHeight="1" x14ac:dyDescent="0.25">
      <c r="D7" s="400" t="s">
        <v>48</v>
      </c>
      <c r="E7" s="401" t="s">
        <v>49</v>
      </c>
      <c r="F7" s="401" t="s">
        <v>38</v>
      </c>
      <c r="G7" s="402"/>
      <c r="H7" s="402"/>
      <c r="I7" s="28">
        <v>0.12</v>
      </c>
      <c r="J7" s="259">
        <v>0.09</v>
      </c>
    </row>
    <row r="8" spans="4:10" ht="30" customHeight="1" x14ac:dyDescent="0.25">
      <c r="D8" s="390" t="s">
        <v>48</v>
      </c>
      <c r="E8" s="391" t="s">
        <v>49</v>
      </c>
      <c r="F8" s="391" t="s">
        <v>39</v>
      </c>
      <c r="G8" s="392"/>
      <c r="H8" s="393">
        <v>20000</v>
      </c>
      <c r="I8" s="22">
        <v>0.12</v>
      </c>
      <c r="J8" s="257">
        <v>0.15</v>
      </c>
    </row>
    <row r="9" spans="4:10" ht="30" customHeight="1" x14ac:dyDescent="0.25">
      <c r="D9" s="394" t="s">
        <v>48</v>
      </c>
      <c r="E9" s="403" t="s">
        <v>49</v>
      </c>
      <c r="F9" s="403" t="s">
        <v>39</v>
      </c>
      <c r="G9" s="404">
        <v>60000</v>
      </c>
      <c r="H9" s="405"/>
      <c r="I9" s="24"/>
      <c r="J9" s="260">
        <v>0.1</v>
      </c>
    </row>
    <row r="10" spans="4:10" ht="30" customHeight="1" x14ac:dyDescent="0.25">
      <c r="D10" s="390" t="s">
        <v>50</v>
      </c>
      <c r="E10" s="391" t="s">
        <v>49</v>
      </c>
      <c r="F10" s="391" t="s">
        <v>38</v>
      </c>
      <c r="G10" s="392"/>
      <c r="H10" s="392"/>
      <c r="I10" s="22">
        <v>0.12</v>
      </c>
      <c r="J10" s="257">
        <v>0.09</v>
      </c>
    </row>
    <row r="11" spans="4:10" ht="30" customHeight="1" x14ac:dyDescent="0.25">
      <c r="D11" s="390" t="s">
        <v>50</v>
      </c>
      <c r="E11" s="391" t="s">
        <v>49</v>
      </c>
      <c r="F11" s="391" t="s">
        <v>39</v>
      </c>
      <c r="G11" s="392"/>
      <c r="H11" s="393">
        <v>20000</v>
      </c>
      <c r="I11" s="22">
        <v>0.12</v>
      </c>
      <c r="J11" s="257">
        <v>0.15</v>
      </c>
    </row>
    <row r="12" spans="4:10" ht="30" customHeight="1" x14ac:dyDescent="0.25">
      <c r="D12" s="394" t="s">
        <v>50</v>
      </c>
      <c r="E12" s="395" t="s">
        <v>49</v>
      </c>
      <c r="F12" s="395" t="s">
        <v>39</v>
      </c>
      <c r="G12" s="396">
        <v>60000</v>
      </c>
      <c r="H12" s="397"/>
      <c r="I12" s="29"/>
      <c r="J12" s="258">
        <v>0.1</v>
      </c>
    </row>
    <row r="13" spans="4:10" ht="30" customHeight="1" x14ac:dyDescent="0.25">
      <c r="D13" s="390" t="s">
        <v>51</v>
      </c>
      <c r="E13" s="391" t="s">
        <v>49</v>
      </c>
      <c r="F13" s="391" t="s">
        <v>38</v>
      </c>
      <c r="G13" s="393"/>
      <c r="H13" s="392"/>
      <c r="I13" s="22">
        <v>0.12</v>
      </c>
      <c r="J13" s="257">
        <v>0.09</v>
      </c>
    </row>
    <row r="14" spans="4:10" ht="30" customHeight="1" x14ac:dyDescent="0.25">
      <c r="D14" s="390" t="s">
        <v>51</v>
      </c>
      <c r="E14" s="391" t="s">
        <v>49</v>
      </c>
      <c r="F14" s="391" t="s">
        <v>39</v>
      </c>
      <c r="G14" s="392"/>
      <c r="H14" s="393">
        <v>20000</v>
      </c>
      <c r="I14" s="22">
        <v>0.12</v>
      </c>
      <c r="J14" s="257">
        <v>0.15</v>
      </c>
    </row>
    <row r="15" spans="4:10" ht="30" customHeight="1" x14ac:dyDescent="0.25">
      <c r="D15" s="394" t="s">
        <v>51</v>
      </c>
      <c r="E15" s="395" t="s">
        <v>49</v>
      </c>
      <c r="F15" s="395" t="s">
        <v>39</v>
      </c>
      <c r="G15" s="396">
        <v>60000</v>
      </c>
      <c r="H15" s="397"/>
      <c r="I15" s="29"/>
      <c r="J15" s="258">
        <v>0.1</v>
      </c>
    </row>
    <row r="16" spans="4:10" ht="30" customHeight="1" x14ac:dyDescent="0.25">
      <c r="D16" s="390" t="s">
        <v>40</v>
      </c>
      <c r="E16" s="391" t="s">
        <v>49</v>
      </c>
      <c r="F16" s="391" t="s">
        <v>41</v>
      </c>
      <c r="G16" s="392"/>
      <c r="H16" s="392"/>
      <c r="I16" s="22"/>
      <c r="J16" s="257">
        <v>6.4999999999999997E-3</v>
      </c>
    </row>
    <row r="17" spans="4:10" ht="30" customHeight="1" x14ac:dyDescent="0.25">
      <c r="D17" s="390" t="s">
        <v>40</v>
      </c>
      <c r="E17" s="391" t="s">
        <v>49</v>
      </c>
      <c r="F17" s="391" t="s">
        <v>42</v>
      </c>
      <c r="G17" s="392"/>
      <c r="H17" s="392"/>
      <c r="I17" s="22" t="s">
        <v>52</v>
      </c>
      <c r="J17" s="257">
        <v>0.03</v>
      </c>
    </row>
    <row r="18" spans="4:10" ht="30" customHeight="1" x14ac:dyDescent="0.25">
      <c r="D18" s="390" t="s">
        <v>40</v>
      </c>
      <c r="E18" s="391" t="s">
        <v>49</v>
      </c>
      <c r="F18" s="391" t="s">
        <v>43</v>
      </c>
      <c r="G18" s="392"/>
      <c r="H18" s="392"/>
      <c r="I18" s="22"/>
      <c r="J18" s="257">
        <v>0.12</v>
      </c>
    </row>
    <row r="19" spans="4:10" ht="30" customHeight="1" x14ac:dyDescent="0.25">
      <c r="D19" s="390" t="s">
        <v>40</v>
      </c>
      <c r="E19" s="391" t="s">
        <v>49</v>
      </c>
      <c r="F19" s="391" t="s">
        <v>44</v>
      </c>
      <c r="G19" s="392"/>
      <c r="H19" s="392"/>
      <c r="I19" s="22"/>
      <c r="J19" s="257">
        <v>0.05</v>
      </c>
    </row>
    <row r="20" spans="4:10" ht="30" customHeight="1" x14ac:dyDescent="0.25">
      <c r="D20" s="394" t="s">
        <v>40</v>
      </c>
      <c r="E20" s="395" t="s">
        <v>49</v>
      </c>
      <c r="F20" s="395" t="s">
        <v>45</v>
      </c>
      <c r="G20" s="397"/>
      <c r="H20" s="397"/>
      <c r="I20" s="29"/>
      <c r="J20" s="258">
        <v>0.05</v>
      </c>
    </row>
    <row r="21" spans="4:10" ht="30" customHeight="1" x14ac:dyDescent="0.25">
      <c r="D21" s="390" t="s">
        <v>46</v>
      </c>
      <c r="E21" s="391" t="s">
        <v>49</v>
      </c>
      <c r="F21" s="391" t="s">
        <v>41</v>
      </c>
      <c r="G21" s="392"/>
      <c r="H21" s="392"/>
      <c r="I21" s="22"/>
      <c r="J21" s="257">
        <v>6.4999999999999997E-3</v>
      </c>
    </row>
    <row r="22" spans="4:10" ht="30" customHeight="1" x14ac:dyDescent="0.25">
      <c r="D22" s="390" t="s">
        <v>46</v>
      </c>
      <c r="E22" s="391" t="s">
        <v>49</v>
      </c>
      <c r="F22" s="391" t="s">
        <v>42</v>
      </c>
      <c r="G22" s="392"/>
      <c r="H22" s="392"/>
      <c r="I22" s="22"/>
      <c r="J22" s="257">
        <v>0.03</v>
      </c>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7169" r:id="rId3" name="Group Box 1">
              <controlPr defaultSize="0" autoFill="0" autoPict="0">
                <anchor moveWithCells="1">
                  <from>
                    <xdr:col>1</xdr:col>
                    <xdr:colOff>104775</xdr:colOff>
                    <xdr:row>4</xdr:row>
                    <xdr:rowOff>0</xdr:rowOff>
                  </from>
                  <to>
                    <xdr:col>11</xdr:col>
                    <xdr:colOff>85725</xdr:colOff>
                    <xdr:row>25</xdr:row>
                    <xdr:rowOff>133350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ilha37"/>
  <dimension ref="D1:J36"/>
  <sheetViews>
    <sheetView showGridLines="0" showRowColHeaders="0" workbookViewId="0">
      <pane ySplit="6" topLeftCell="A7" activePane="bottomLeft" state="frozen"/>
      <selection activeCell="T2" sqref="T2"/>
      <selection pane="bottomLeft" activeCell="G7" sqref="G7"/>
    </sheetView>
  </sheetViews>
  <sheetFormatPr defaultColWidth="9.140625" defaultRowHeight="21.95" customHeight="1" x14ac:dyDescent="0.25"/>
  <cols>
    <col min="1" max="2" width="1.7109375" style="185" customWidth="1"/>
    <col min="3" max="3" width="8.7109375" style="185" customWidth="1"/>
    <col min="4" max="10" width="23.7109375" style="185" customWidth="1"/>
    <col min="11" max="16384" width="9.140625" style="185"/>
  </cols>
  <sheetData>
    <row r="1" spans="4:10" s="1" customFormat="1" ht="35.1" customHeight="1" x14ac:dyDescent="0.25"/>
    <row r="2" spans="4:10" s="3" customFormat="1" ht="30" customHeight="1" x14ac:dyDescent="0.25"/>
    <row r="3" spans="4:10" ht="30" customHeight="1" x14ac:dyDescent="0.25"/>
    <row r="5" spans="4:10" ht="21.95" customHeight="1" thickBot="1" x14ac:dyDescent="0.3"/>
    <row r="6" spans="4:10" ht="21.95" customHeight="1" x14ac:dyDescent="0.25">
      <c r="D6" s="266" t="s">
        <v>47</v>
      </c>
      <c r="E6" s="267" t="s">
        <v>30</v>
      </c>
      <c r="F6" s="267" t="s">
        <v>31</v>
      </c>
      <c r="G6" s="267" t="s">
        <v>32</v>
      </c>
      <c r="H6" s="267" t="s">
        <v>33</v>
      </c>
      <c r="I6" s="267" t="s">
        <v>34</v>
      </c>
      <c r="J6" s="379" t="s">
        <v>53</v>
      </c>
    </row>
    <row r="7" spans="4:10" ht="30" customHeight="1" x14ac:dyDescent="0.25">
      <c r="D7" s="390" t="s">
        <v>50</v>
      </c>
      <c r="E7" s="391" t="s">
        <v>54</v>
      </c>
      <c r="F7" s="391" t="s">
        <v>55</v>
      </c>
      <c r="G7" s="26">
        <v>0</v>
      </c>
      <c r="H7" s="26">
        <v>180000</v>
      </c>
      <c r="I7" s="22">
        <v>0.04</v>
      </c>
      <c r="J7" s="261">
        <v>0</v>
      </c>
    </row>
    <row r="8" spans="4:10" ht="30" customHeight="1" x14ac:dyDescent="0.25">
      <c r="D8" s="390" t="s">
        <v>50</v>
      </c>
      <c r="E8" s="391" t="s">
        <v>54</v>
      </c>
      <c r="F8" s="391" t="s">
        <v>56</v>
      </c>
      <c r="G8" s="26">
        <v>180000.01</v>
      </c>
      <c r="H8" s="26">
        <v>360000</v>
      </c>
      <c r="I8" s="22">
        <v>7.2999999999999995E-2</v>
      </c>
      <c r="J8" s="261">
        <v>5940</v>
      </c>
    </row>
    <row r="9" spans="4:10" ht="30" customHeight="1" x14ac:dyDescent="0.25">
      <c r="D9" s="390" t="s">
        <v>50</v>
      </c>
      <c r="E9" s="391" t="s">
        <v>54</v>
      </c>
      <c r="F9" s="391" t="s">
        <v>57</v>
      </c>
      <c r="G9" s="26">
        <v>360000.01</v>
      </c>
      <c r="H9" s="26">
        <v>720000</v>
      </c>
      <c r="I9" s="22">
        <v>9.5000000000000001E-2</v>
      </c>
      <c r="J9" s="261">
        <v>13860</v>
      </c>
    </row>
    <row r="10" spans="4:10" ht="30" customHeight="1" x14ac:dyDescent="0.25">
      <c r="D10" s="390" t="s">
        <v>50</v>
      </c>
      <c r="E10" s="391" t="s">
        <v>54</v>
      </c>
      <c r="F10" s="391" t="s">
        <v>58</v>
      </c>
      <c r="G10" s="26">
        <v>720000.01</v>
      </c>
      <c r="H10" s="26">
        <v>1800000</v>
      </c>
      <c r="I10" s="22">
        <v>0.107</v>
      </c>
      <c r="J10" s="261">
        <v>22500</v>
      </c>
    </row>
    <row r="11" spans="4:10" ht="30" customHeight="1" x14ac:dyDescent="0.25">
      <c r="D11" s="390" t="s">
        <v>50</v>
      </c>
      <c r="E11" s="391" t="s">
        <v>54</v>
      </c>
      <c r="F11" s="391" t="s">
        <v>59</v>
      </c>
      <c r="G11" s="26">
        <v>1800000.01</v>
      </c>
      <c r="H11" s="26">
        <v>3600000</v>
      </c>
      <c r="I11" s="22">
        <v>0.14299999999999999</v>
      </c>
      <c r="J11" s="261">
        <v>87300</v>
      </c>
    </row>
    <row r="12" spans="4:10" ht="30" customHeight="1" x14ac:dyDescent="0.25">
      <c r="D12" s="406" t="s">
        <v>50</v>
      </c>
      <c r="E12" s="403" t="s">
        <v>54</v>
      </c>
      <c r="F12" s="403" t="s">
        <v>60</v>
      </c>
      <c r="G12" s="27">
        <v>3600000.01</v>
      </c>
      <c r="H12" s="27">
        <v>4800000</v>
      </c>
      <c r="I12" s="24">
        <v>0.19</v>
      </c>
      <c r="J12" s="262">
        <v>378000</v>
      </c>
    </row>
    <row r="13" spans="4:10" ht="30" customHeight="1" x14ac:dyDescent="0.25">
      <c r="D13" s="390" t="s">
        <v>48</v>
      </c>
      <c r="E13" s="391" t="s">
        <v>54</v>
      </c>
      <c r="F13" s="391" t="s">
        <v>55</v>
      </c>
      <c r="G13" s="26">
        <v>0</v>
      </c>
      <c r="H13" s="26">
        <v>180000</v>
      </c>
      <c r="I13" s="22">
        <v>4.4999999999999998E-2</v>
      </c>
      <c r="J13" s="261">
        <v>0</v>
      </c>
    </row>
    <row r="14" spans="4:10" ht="30" customHeight="1" x14ac:dyDescent="0.25">
      <c r="D14" s="390" t="s">
        <v>48</v>
      </c>
      <c r="E14" s="391" t="s">
        <v>54</v>
      </c>
      <c r="F14" s="391" t="s">
        <v>56</v>
      </c>
      <c r="G14" s="26">
        <v>180000.01</v>
      </c>
      <c r="H14" s="26">
        <v>360000</v>
      </c>
      <c r="I14" s="22">
        <v>7.8E-2</v>
      </c>
      <c r="J14" s="261">
        <v>5940</v>
      </c>
    </row>
    <row r="15" spans="4:10" ht="30" customHeight="1" x14ac:dyDescent="0.25">
      <c r="D15" s="390" t="s">
        <v>48</v>
      </c>
      <c r="E15" s="391" t="s">
        <v>54</v>
      </c>
      <c r="F15" s="391" t="s">
        <v>57</v>
      </c>
      <c r="G15" s="26">
        <v>360000.01</v>
      </c>
      <c r="H15" s="26">
        <v>720000</v>
      </c>
      <c r="I15" s="22">
        <v>0.1</v>
      </c>
      <c r="J15" s="261">
        <v>13860</v>
      </c>
    </row>
    <row r="16" spans="4:10" ht="30" customHeight="1" x14ac:dyDescent="0.25">
      <c r="D16" s="390" t="s">
        <v>48</v>
      </c>
      <c r="E16" s="391" t="s">
        <v>54</v>
      </c>
      <c r="F16" s="391" t="s">
        <v>58</v>
      </c>
      <c r="G16" s="26">
        <v>720000.01</v>
      </c>
      <c r="H16" s="26">
        <v>1800000</v>
      </c>
      <c r="I16" s="22">
        <v>0.112</v>
      </c>
      <c r="J16" s="261">
        <v>22500</v>
      </c>
    </row>
    <row r="17" spans="4:10" ht="30" customHeight="1" x14ac:dyDescent="0.25">
      <c r="D17" s="390" t="s">
        <v>48</v>
      </c>
      <c r="E17" s="391" t="s">
        <v>54</v>
      </c>
      <c r="F17" s="391" t="s">
        <v>59</v>
      </c>
      <c r="G17" s="26">
        <v>1800000.01</v>
      </c>
      <c r="H17" s="26">
        <v>3600000</v>
      </c>
      <c r="I17" s="22">
        <v>0.14699999999999999</v>
      </c>
      <c r="J17" s="261">
        <v>85500</v>
      </c>
    </row>
    <row r="18" spans="4:10" ht="30" customHeight="1" x14ac:dyDescent="0.25">
      <c r="D18" s="406" t="s">
        <v>48</v>
      </c>
      <c r="E18" s="403" t="s">
        <v>54</v>
      </c>
      <c r="F18" s="403" t="s">
        <v>60</v>
      </c>
      <c r="G18" s="27">
        <v>3600000.01</v>
      </c>
      <c r="H18" s="27">
        <v>4800000</v>
      </c>
      <c r="I18" s="24">
        <v>0.3</v>
      </c>
      <c r="J18" s="262">
        <v>720000</v>
      </c>
    </row>
    <row r="19" spans="4:10" ht="30" customHeight="1" x14ac:dyDescent="0.25">
      <c r="D19" s="390" t="s">
        <v>61</v>
      </c>
      <c r="E19" s="391" t="s">
        <v>54</v>
      </c>
      <c r="F19" s="391" t="s">
        <v>55</v>
      </c>
      <c r="G19" s="26">
        <v>0</v>
      </c>
      <c r="H19" s="26">
        <v>180000</v>
      </c>
      <c r="I19" s="22">
        <v>0.06</v>
      </c>
      <c r="J19" s="261">
        <v>0</v>
      </c>
    </row>
    <row r="20" spans="4:10" ht="30" customHeight="1" x14ac:dyDescent="0.25">
      <c r="D20" s="390" t="s">
        <v>61</v>
      </c>
      <c r="E20" s="391" t="s">
        <v>54</v>
      </c>
      <c r="F20" s="391" t="s">
        <v>56</v>
      </c>
      <c r="G20" s="26">
        <v>180000.01</v>
      </c>
      <c r="H20" s="26">
        <v>360000</v>
      </c>
      <c r="I20" s="22">
        <v>0.112</v>
      </c>
      <c r="J20" s="261">
        <v>9360</v>
      </c>
    </row>
    <row r="21" spans="4:10" ht="30" customHeight="1" x14ac:dyDescent="0.25">
      <c r="D21" s="390" t="s">
        <v>61</v>
      </c>
      <c r="E21" s="391" t="s">
        <v>54</v>
      </c>
      <c r="F21" s="391" t="s">
        <v>57</v>
      </c>
      <c r="G21" s="26">
        <v>360000.01</v>
      </c>
      <c r="H21" s="26">
        <v>720000</v>
      </c>
      <c r="I21" s="22">
        <v>0.13500000000000001</v>
      </c>
      <c r="J21" s="261">
        <v>17640</v>
      </c>
    </row>
    <row r="22" spans="4:10" ht="30" customHeight="1" x14ac:dyDescent="0.25">
      <c r="D22" s="390" t="s">
        <v>61</v>
      </c>
      <c r="E22" s="391" t="s">
        <v>54</v>
      </c>
      <c r="F22" s="391" t="s">
        <v>58</v>
      </c>
      <c r="G22" s="26">
        <v>720000.01</v>
      </c>
      <c r="H22" s="26">
        <v>1800000</v>
      </c>
      <c r="I22" s="22">
        <v>0.16</v>
      </c>
      <c r="J22" s="261">
        <v>35640</v>
      </c>
    </row>
    <row r="23" spans="4:10" ht="30" customHeight="1" x14ac:dyDescent="0.25">
      <c r="D23" s="390" t="s">
        <v>61</v>
      </c>
      <c r="E23" s="391" t="s">
        <v>54</v>
      </c>
      <c r="F23" s="391" t="s">
        <v>59</v>
      </c>
      <c r="G23" s="26">
        <v>1800000.01</v>
      </c>
      <c r="H23" s="26">
        <v>3600000</v>
      </c>
      <c r="I23" s="22">
        <v>0.21</v>
      </c>
      <c r="J23" s="261">
        <v>125640</v>
      </c>
    </row>
    <row r="24" spans="4:10" ht="30" customHeight="1" x14ac:dyDescent="0.25">
      <c r="D24" s="406" t="s">
        <v>61</v>
      </c>
      <c r="E24" s="403" t="s">
        <v>54</v>
      </c>
      <c r="F24" s="403" t="s">
        <v>60</v>
      </c>
      <c r="G24" s="27">
        <v>3600000.01</v>
      </c>
      <c r="H24" s="27">
        <v>4800000</v>
      </c>
      <c r="I24" s="24">
        <v>0.33</v>
      </c>
      <c r="J24" s="262">
        <v>648000</v>
      </c>
    </row>
    <row r="25" spans="4:10" ht="30" customHeight="1" x14ac:dyDescent="0.25">
      <c r="D25" s="390" t="s">
        <v>62</v>
      </c>
      <c r="E25" s="391" t="s">
        <v>54</v>
      </c>
      <c r="F25" s="391" t="s">
        <v>55</v>
      </c>
      <c r="G25" s="26">
        <v>0</v>
      </c>
      <c r="H25" s="26">
        <v>180000</v>
      </c>
      <c r="I25" s="22">
        <v>4.4999999999999998E-2</v>
      </c>
      <c r="J25" s="261">
        <v>0</v>
      </c>
    </row>
    <row r="26" spans="4:10" ht="30" customHeight="1" x14ac:dyDescent="0.25">
      <c r="D26" s="390" t="s">
        <v>62</v>
      </c>
      <c r="E26" s="391" t="s">
        <v>54</v>
      </c>
      <c r="F26" s="391" t="s">
        <v>56</v>
      </c>
      <c r="G26" s="26">
        <v>180000.01</v>
      </c>
      <c r="H26" s="26">
        <v>360000</v>
      </c>
      <c r="I26" s="22">
        <v>0.09</v>
      </c>
      <c r="J26" s="261">
        <v>8100</v>
      </c>
    </row>
    <row r="27" spans="4:10" ht="30" customHeight="1" x14ac:dyDescent="0.25">
      <c r="D27" s="390" t="s">
        <v>62</v>
      </c>
      <c r="E27" s="391" t="s">
        <v>54</v>
      </c>
      <c r="F27" s="391" t="s">
        <v>57</v>
      </c>
      <c r="G27" s="26">
        <v>360000.01</v>
      </c>
      <c r="H27" s="26">
        <v>720000</v>
      </c>
      <c r="I27" s="22">
        <v>0.10199999999999999</v>
      </c>
      <c r="J27" s="261">
        <v>12420</v>
      </c>
    </row>
    <row r="28" spans="4:10" ht="30" customHeight="1" x14ac:dyDescent="0.25">
      <c r="D28" s="390" t="s">
        <v>62</v>
      </c>
      <c r="E28" s="391" t="s">
        <v>54</v>
      </c>
      <c r="F28" s="391" t="s">
        <v>58</v>
      </c>
      <c r="G28" s="26">
        <v>720000.01</v>
      </c>
      <c r="H28" s="26">
        <v>1800000</v>
      </c>
      <c r="I28" s="22">
        <v>0.14000000000000001</v>
      </c>
      <c r="J28" s="261">
        <v>39780</v>
      </c>
    </row>
    <row r="29" spans="4:10" ht="30" customHeight="1" x14ac:dyDescent="0.25">
      <c r="D29" s="390" t="s">
        <v>62</v>
      </c>
      <c r="E29" s="391" t="s">
        <v>54</v>
      </c>
      <c r="F29" s="391" t="s">
        <v>59</v>
      </c>
      <c r="G29" s="26">
        <v>1800000.01</v>
      </c>
      <c r="H29" s="26">
        <v>3600000</v>
      </c>
      <c r="I29" s="22">
        <v>0.22</v>
      </c>
      <c r="J29" s="261">
        <v>183780</v>
      </c>
    </row>
    <row r="30" spans="4:10" ht="30" customHeight="1" x14ac:dyDescent="0.25">
      <c r="D30" s="406" t="s">
        <v>62</v>
      </c>
      <c r="E30" s="403" t="s">
        <v>54</v>
      </c>
      <c r="F30" s="403" t="s">
        <v>60</v>
      </c>
      <c r="G30" s="27">
        <v>3600000.01</v>
      </c>
      <c r="H30" s="27">
        <v>4800000</v>
      </c>
      <c r="I30" s="24">
        <v>0.33</v>
      </c>
      <c r="J30" s="262">
        <v>828000</v>
      </c>
    </row>
    <row r="31" spans="4:10" ht="30" customHeight="1" x14ac:dyDescent="0.25">
      <c r="D31" s="390" t="s">
        <v>63</v>
      </c>
      <c r="E31" s="391" t="s">
        <v>54</v>
      </c>
      <c r="F31" s="391" t="s">
        <v>55</v>
      </c>
      <c r="G31" s="26">
        <v>0</v>
      </c>
      <c r="H31" s="26">
        <v>180000</v>
      </c>
      <c r="I31" s="22">
        <v>0.155</v>
      </c>
      <c r="J31" s="261">
        <v>0</v>
      </c>
    </row>
    <row r="32" spans="4:10" ht="30" customHeight="1" x14ac:dyDescent="0.25">
      <c r="D32" s="390" t="s">
        <v>63</v>
      </c>
      <c r="E32" s="391" t="s">
        <v>54</v>
      </c>
      <c r="F32" s="391" t="s">
        <v>56</v>
      </c>
      <c r="G32" s="26">
        <v>180000.01</v>
      </c>
      <c r="H32" s="26">
        <v>360000</v>
      </c>
      <c r="I32" s="22">
        <v>0.18</v>
      </c>
      <c r="J32" s="261">
        <v>4500</v>
      </c>
    </row>
    <row r="33" spans="4:10" ht="30" customHeight="1" x14ac:dyDescent="0.25">
      <c r="D33" s="390" t="s">
        <v>63</v>
      </c>
      <c r="E33" s="391" t="s">
        <v>54</v>
      </c>
      <c r="F33" s="391" t="s">
        <v>57</v>
      </c>
      <c r="G33" s="26">
        <v>360000.01</v>
      </c>
      <c r="H33" s="26">
        <v>720000</v>
      </c>
      <c r="I33" s="22">
        <v>0.19500000000000001</v>
      </c>
      <c r="J33" s="261">
        <v>9900</v>
      </c>
    </row>
    <row r="34" spans="4:10" ht="30" customHeight="1" x14ac:dyDescent="0.25">
      <c r="D34" s="390" t="s">
        <v>63</v>
      </c>
      <c r="E34" s="391" t="s">
        <v>54</v>
      </c>
      <c r="F34" s="391" t="s">
        <v>58</v>
      </c>
      <c r="G34" s="26">
        <v>720000.01</v>
      </c>
      <c r="H34" s="26">
        <v>1800000</v>
      </c>
      <c r="I34" s="22">
        <v>0.20499999999999999</v>
      </c>
      <c r="J34" s="261">
        <v>17100</v>
      </c>
    </row>
    <row r="35" spans="4:10" ht="30" customHeight="1" x14ac:dyDescent="0.25">
      <c r="D35" s="390" t="s">
        <v>63</v>
      </c>
      <c r="E35" s="391" t="s">
        <v>54</v>
      </c>
      <c r="F35" s="391" t="s">
        <v>59</v>
      </c>
      <c r="G35" s="26">
        <v>1800000.01</v>
      </c>
      <c r="H35" s="26">
        <v>3600000</v>
      </c>
      <c r="I35" s="22">
        <v>0.23</v>
      </c>
      <c r="J35" s="261">
        <v>62100</v>
      </c>
    </row>
    <row r="36" spans="4:10" ht="30" customHeight="1" x14ac:dyDescent="0.25">
      <c r="D36" s="390" t="s">
        <v>63</v>
      </c>
      <c r="E36" s="391" t="s">
        <v>54</v>
      </c>
      <c r="F36" s="391" t="s">
        <v>60</v>
      </c>
      <c r="G36" s="26">
        <v>3600000.01</v>
      </c>
      <c r="H36" s="26">
        <v>4800000</v>
      </c>
      <c r="I36" s="22">
        <v>0.30499999999999999</v>
      </c>
      <c r="J36" s="261">
        <v>540000</v>
      </c>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8193" r:id="rId3" name="Group Box 1">
              <controlPr defaultSize="0" autoFill="0" autoPict="0">
                <anchor moveWithCells="1">
                  <from>
                    <xdr:col>1</xdr:col>
                    <xdr:colOff>104775</xdr:colOff>
                    <xdr:row>4</xdr:row>
                    <xdr:rowOff>0</xdr:rowOff>
                  </from>
                  <to>
                    <xdr:col>11</xdr:col>
                    <xdr:colOff>85725</xdr:colOff>
                    <xdr:row>39</xdr:row>
                    <xdr:rowOff>85725</xdr:rowOff>
                  </to>
                </anchor>
              </controlPr>
            </control>
          </mc:Choice>
        </mc:AlternateContent>
        <mc:AlternateContent xmlns:mc="http://schemas.openxmlformats.org/markup-compatibility/2006">
          <mc:Choice Requires="x14">
            <control shapeId="8195" r:id="rId4" name="Label 3">
              <controlPr defaultSize="0" autoFill="0" autoLine="0" autoPict="0">
                <anchor moveWithCells="1">
                  <from>
                    <xdr:col>7</xdr:col>
                    <xdr:colOff>1571625</xdr:colOff>
                    <xdr:row>2</xdr:row>
                    <xdr:rowOff>152400</xdr:rowOff>
                  </from>
                  <to>
                    <xdr:col>8</xdr:col>
                    <xdr:colOff>19050</xdr:colOff>
                    <xdr:row>2</xdr:row>
                    <xdr:rowOff>371475</xdr:rowOff>
                  </to>
                </anchor>
              </controlPr>
            </control>
          </mc:Choice>
        </mc:AlternateContent>
        <mc:AlternateContent xmlns:mc="http://schemas.openxmlformats.org/markup-compatibility/2006">
          <mc:Choice Requires="x14">
            <control shapeId="8199" r:id="rId5" name="Label 7">
              <controlPr defaultSize="0" autoFill="0" autoLine="0" autoPict="0">
                <anchor moveWithCells="1">
                  <from>
                    <xdr:col>8</xdr:col>
                    <xdr:colOff>1571625</xdr:colOff>
                    <xdr:row>2</xdr:row>
                    <xdr:rowOff>152400</xdr:rowOff>
                  </from>
                  <to>
                    <xdr:col>9</xdr:col>
                    <xdr:colOff>19050</xdr:colOff>
                    <xdr:row>2</xdr:row>
                    <xdr:rowOff>371475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ilha15"/>
  <dimension ref="B1:P24"/>
  <sheetViews>
    <sheetView showGridLines="0" showRowColHeaders="0" workbookViewId="0">
      <pane ySplit="5" topLeftCell="A6" activePane="bottomLeft" state="frozen"/>
      <selection activeCell="T2" sqref="T2"/>
      <selection pane="bottomLeft" activeCell="G10" sqref="G10"/>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6" s="1" customFormat="1" ht="35.1" customHeight="1" x14ac:dyDescent="0.25"/>
    <row r="2" spans="2:16" s="3" customFormat="1" ht="30" customHeight="1" x14ac:dyDescent="0.25"/>
    <row r="3" spans="2:16" ht="30" customHeight="1" x14ac:dyDescent="0.25"/>
    <row r="4" spans="2:16" ht="21.95" customHeight="1" thickBot="1" x14ac:dyDescent="0.25">
      <c r="B4" s="169"/>
      <c r="C4" s="351"/>
      <c r="D4" s="351"/>
      <c r="E4" s="351"/>
      <c r="F4" s="351"/>
      <c r="G4" s="351"/>
      <c r="H4" s="351"/>
      <c r="I4" s="351"/>
      <c r="J4" s="351"/>
      <c r="K4" s="351"/>
      <c r="L4" s="351"/>
      <c r="M4" s="351"/>
      <c r="N4" s="351"/>
      <c r="O4" s="351"/>
    </row>
    <row r="5" spans="2:16" ht="21.95" customHeight="1" x14ac:dyDescent="0.25">
      <c r="B5" s="169"/>
      <c r="C5" s="266" t="s">
        <v>64</v>
      </c>
      <c r="D5" s="267" t="s">
        <v>65</v>
      </c>
      <c r="E5" s="267" t="s">
        <v>66</v>
      </c>
      <c r="F5" s="267" t="s">
        <v>67</v>
      </c>
      <c r="G5" s="267" t="s">
        <v>68</v>
      </c>
      <c r="H5" s="267" t="s">
        <v>69</v>
      </c>
      <c r="I5" s="267" t="s">
        <v>70</v>
      </c>
      <c r="J5" s="267" t="s">
        <v>71</v>
      </c>
      <c r="K5" s="267" t="s">
        <v>72</v>
      </c>
      <c r="L5" s="267" t="s">
        <v>73</v>
      </c>
      <c r="M5" s="267" t="s">
        <v>74</v>
      </c>
      <c r="N5" s="267" t="s">
        <v>75</v>
      </c>
      <c r="O5" s="267" t="s">
        <v>76</v>
      </c>
      <c r="P5" s="379" t="s">
        <v>79</v>
      </c>
    </row>
    <row r="6" spans="2:16" ht="35.1" customHeight="1" x14ac:dyDescent="0.25">
      <c r="B6" s="169"/>
      <c r="C6" s="30" t="s">
        <v>41</v>
      </c>
      <c r="D6" s="31"/>
      <c r="E6" s="31"/>
      <c r="F6" s="31"/>
      <c r="G6" s="31"/>
      <c r="H6" s="31"/>
      <c r="I6" s="31"/>
      <c r="J6" s="31"/>
      <c r="K6" s="31"/>
      <c r="L6" s="31"/>
      <c r="M6" s="31"/>
      <c r="N6" s="31"/>
      <c r="O6" s="31"/>
      <c r="P6" s="412">
        <f t="shared" ref="P6:P10" si="0">SUM(D6:O6)</f>
        <v>0</v>
      </c>
    </row>
    <row r="7" spans="2:16" ht="35.1" customHeight="1" x14ac:dyDescent="0.25">
      <c r="B7" s="169"/>
      <c r="C7" s="32" t="s">
        <v>42</v>
      </c>
      <c r="D7" s="31"/>
      <c r="E7" s="31"/>
      <c r="F7" s="31"/>
      <c r="G7" s="31"/>
      <c r="H7" s="31"/>
      <c r="I7" s="31"/>
      <c r="J7" s="31"/>
      <c r="K7" s="31"/>
      <c r="L7" s="31"/>
      <c r="M7" s="31"/>
      <c r="N7" s="31"/>
      <c r="O7" s="31"/>
      <c r="P7" s="411">
        <f t="shared" si="0"/>
        <v>0</v>
      </c>
    </row>
    <row r="8" spans="2:16" ht="35.1" customHeight="1" x14ac:dyDescent="0.25">
      <c r="B8" s="169"/>
      <c r="C8" s="32" t="s">
        <v>77</v>
      </c>
      <c r="D8" s="31"/>
      <c r="E8" s="31"/>
      <c r="F8" s="31"/>
      <c r="G8" s="31"/>
      <c r="H8" s="31"/>
      <c r="I8" s="31"/>
      <c r="J8" s="31"/>
      <c r="K8" s="31"/>
      <c r="L8" s="31"/>
      <c r="M8" s="31"/>
      <c r="N8" s="31"/>
      <c r="O8" s="31"/>
      <c r="P8" s="411">
        <f t="shared" si="0"/>
        <v>0</v>
      </c>
    </row>
    <row r="9" spans="2:16" ht="35.1" customHeight="1" x14ac:dyDescent="0.25">
      <c r="B9" s="169"/>
      <c r="C9" s="32" t="s">
        <v>44</v>
      </c>
      <c r="D9" s="31"/>
      <c r="E9" s="31"/>
      <c r="F9" s="31"/>
      <c r="G9" s="31"/>
      <c r="H9" s="31"/>
      <c r="I9" s="31"/>
      <c r="J9" s="31"/>
      <c r="K9" s="31"/>
      <c r="L9" s="31"/>
      <c r="M9" s="31"/>
      <c r="N9" s="31"/>
      <c r="O9" s="31"/>
      <c r="P9" s="411">
        <f t="shared" si="0"/>
        <v>0</v>
      </c>
    </row>
    <row r="10" spans="2:16" ht="35.1" customHeight="1" x14ac:dyDescent="0.25">
      <c r="B10" s="169"/>
      <c r="C10" s="280" t="s">
        <v>45</v>
      </c>
      <c r="D10" s="279"/>
      <c r="E10" s="281"/>
      <c r="F10" s="281"/>
      <c r="G10" s="281"/>
      <c r="H10" s="281"/>
      <c r="I10" s="281"/>
      <c r="J10" s="281"/>
      <c r="K10" s="281"/>
      <c r="L10" s="281"/>
      <c r="M10" s="279"/>
      <c r="N10" s="279"/>
      <c r="O10" s="279"/>
      <c r="P10" s="411">
        <f t="shared" si="0"/>
        <v>0</v>
      </c>
    </row>
    <row r="11" spans="2:16" ht="35.1" customHeight="1" x14ac:dyDescent="0.25">
      <c r="B11" s="169"/>
      <c r="C11" s="408" t="s">
        <v>78</v>
      </c>
      <c r="D11" s="409">
        <f>SUM(D6:D10)</f>
        <v>0</v>
      </c>
      <c r="E11" s="409">
        <f>SUM(E6:E10)</f>
        <v>0</v>
      </c>
      <c r="F11" s="409">
        <f>SUM(F6:F10)</f>
        <v>0</v>
      </c>
      <c r="G11" s="409">
        <f>SUM(G6:G10)</f>
        <v>0</v>
      </c>
      <c r="H11" s="409">
        <f t="shared" ref="H11:O11" si="1">SUM(H6:H9)</f>
        <v>0</v>
      </c>
      <c r="I11" s="409">
        <f t="shared" si="1"/>
        <v>0</v>
      </c>
      <c r="J11" s="409">
        <f t="shared" si="1"/>
        <v>0</v>
      </c>
      <c r="K11" s="409">
        <f t="shared" si="1"/>
        <v>0</v>
      </c>
      <c r="L11" s="409">
        <f t="shared" si="1"/>
        <v>0</v>
      </c>
      <c r="M11" s="409">
        <f t="shared" si="1"/>
        <v>0</v>
      </c>
      <c r="N11" s="409">
        <f t="shared" si="1"/>
        <v>0</v>
      </c>
      <c r="O11" s="409">
        <f t="shared" si="1"/>
        <v>0</v>
      </c>
      <c r="P11" s="410">
        <f>SUM(D11:O11)</f>
        <v>0</v>
      </c>
    </row>
    <row r="12" spans="2:16" ht="21.95" customHeight="1" x14ac:dyDescent="0.2">
      <c r="B12" s="169"/>
      <c r="C12" s="351"/>
      <c r="D12" s="351"/>
      <c r="E12" s="351"/>
      <c r="F12" s="351"/>
      <c r="G12" s="351"/>
      <c r="H12" s="351"/>
      <c r="I12" s="351"/>
      <c r="J12" s="351"/>
      <c r="K12" s="351"/>
      <c r="L12" s="351"/>
      <c r="M12" s="351"/>
      <c r="N12" s="351"/>
      <c r="O12" s="351"/>
    </row>
    <row r="13" spans="2:16" ht="21.95" customHeight="1" x14ac:dyDescent="0.2">
      <c r="B13" s="169"/>
      <c r="C13" s="351"/>
      <c r="D13" s="351"/>
      <c r="E13" s="351"/>
      <c r="F13" s="351"/>
      <c r="G13" s="351"/>
      <c r="H13" s="351"/>
      <c r="I13" s="351"/>
      <c r="J13" s="351"/>
      <c r="K13" s="351"/>
      <c r="L13" s="351"/>
      <c r="M13" s="351"/>
      <c r="N13" s="351"/>
      <c r="O13" s="351"/>
    </row>
    <row r="14" spans="2:16" ht="21.95" customHeight="1" x14ac:dyDescent="0.25">
      <c r="B14" s="169"/>
    </row>
    <row r="15" spans="2:16" ht="21.95" customHeight="1" x14ac:dyDescent="0.25">
      <c r="B15" s="169"/>
    </row>
    <row r="16" spans="2:16" ht="21.95" customHeight="1" thickBot="1" x14ac:dyDescent="0.25">
      <c r="B16" s="169"/>
      <c r="C16" s="351"/>
      <c r="D16" s="351"/>
      <c r="E16" s="351"/>
      <c r="F16" s="351"/>
      <c r="G16" s="351"/>
      <c r="H16" s="351"/>
      <c r="I16" s="351"/>
      <c r="J16" s="351"/>
      <c r="K16" s="351"/>
      <c r="L16" s="351"/>
      <c r="M16" s="351"/>
      <c r="N16" s="351"/>
      <c r="O16" s="351"/>
    </row>
    <row r="17" spans="2:16" ht="21.95" customHeight="1" x14ac:dyDescent="0.25">
      <c r="B17" s="169"/>
      <c r="C17" s="266" t="s">
        <v>64</v>
      </c>
      <c r="D17" s="267" t="s">
        <v>65</v>
      </c>
      <c r="E17" s="267" t="s">
        <v>66</v>
      </c>
      <c r="F17" s="267" t="s">
        <v>67</v>
      </c>
      <c r="G17" s="267" t="s">
        <v>68</v>
      </c>
      <c r="H17" s="267" t="s">
        <v>69</v>
      </c>
      <c r="I17" s="267" t="s">
        <v>70</v>
      </c>
      <c r="J17" s="267" t="s">
        <v>71</v>
      </c>
      <c r="K17" s="267" t="s">
        <v>72</v>
      </c>
      <c r="L17" s="267" t="s">
        <v>73</v>
      </c>
      <c r="M17" s="267" t="s">
        <v>74</v>
      </c>
      <c r="N17" s="267" t="s">
        <v>75</v>
      </c>
      <c r="O17" s="267" t="s">
        <v>76</v>
      </c>
      <c r="P17" s="379" t="s">
        <v>79</v>
      </c>
    </row>
    <row r="18" spans="2:16" ht="35.1" customHeight="1" x14ac:dyDescent="0.25">
      <c r="B18" s="169"/>
      <c r="C18" s="32" t="s">
        <v>77</v>
      </c>
      <c r="D18" s="31"/>
      <c r="E18" s="31"/>
      <c r="F18" s="31"/>
      <c r="G18" s="31"/>
      <c r="H18" s="31"/>
      <c r="I18" s="31"/>
      <c r="J18" s="31"/>
      <c r="K18" s="31"/>
      <c r="L18" s="31"/>
      <c r="M18" s="31"/>
      <c r="N18" s="31"/>
      <c r="O18" s="31"/>
      <c r="P18" s="411">
        <f t="shared" ref="P18:P20" si="2">SUM(D18:O18)</f>
        <v>0</v>
      </c>
    </row>
    <row r="19" spans="2:16" ht="35.1" customHeight="1" x14ac:dyDescent="0.25">
      <c r="B19" s="169"/>
      <c r="C19" s="282" t="s">
        <v>44</v>
      </c>
      <c r="D19" s="283"/>
      <c r="E19" s="283"/>
      <c r="F19" s="283"/>
      <c r="G19" s="283"/>
      <c r="H19" s="283"/>
      <c r="I19" s="283"/>
      <c r="J19" s="283"/>
      <c r="K19" s="283"/>
      <c r="L19" s="283"/>
      <c r="M19" s="283"/>
      <c r="N19" s="283"/>
      <c r="O19" s="283"/>
      <c r="P19" s="411">
        <f t="shared" si="2"/>
        <v>0</v>
      </c>
    </row>
    <row r="20" spans="2:16" ht="35.1" customHeight="1" x14ac:dyDescent="0.25">
      <c r="B20" s="169"/>
      <c r="C20" s="408" t="s">
        <v>78</v>
      </c>
      <c r="D20" s="409">
        <f t="shared" ref="D20:O20" si="3">SUM(D18:D19)</f>
        <v>0</v>
      </c>
      <c r="E20" s="409">
        <f t="shared" si="3"/>
        <v>0</v>
      </c>
      <c r="F20" s="409">
        <f t="shared" si="3"/>
        <v>0</v>
      </c>
      <c r="G20" s="409">
        <f t="shared" si="3"/>
        <v>0</v>
      </c>
      <c r="H20" s="409">
        <f t="shared" si="3"/>
        <v>0</v>
      </c>
      <c r="I20" s="409">
        <f t="shared" si="3"/>
        <v>0</v>
      </c>
      <c r="J20" s="409">
        <f t="shared" si="3"/>
        <v>0</v>
      </c>
      <c r="K20" s="409">
        <f t="shared" si="3"/>
        <v>0</v>
      </c>
      <c r="L20" s="409">
        <f t="shared" si="3"/>
        <v>0</v>
      </c>
      <c r="M20" s="409">
        <f t="shared" si="3"/>
        <v>0</v>
      </c>
      <c r="N20" s="409">
        <f t="shared" si="3"/>
        <v>0</v>
      </c>
      <c r="O20" s="409">
        <f t="shared" si="3"/>
        <v>0</v>
      </c>
      <c r="P20" s="410">
        <f t="shared" si="2"/>
        <v>0</v>
      </c>
    </row>
    <row r="21" spans="2:16" ht="21.95" customHeight="1" x14ac:dyDescent="0.2">
      <c r="B21" s="169"/>
      <c r="C21" s="351"/>
      <c r="D21" s="351"/>
      <c r="E21" s="351"/>
      <c r="F21" s="351"/>
      <c r="G21" s="351"/>
      <c r="H21" s="351"/>
      <c r="I21" s="351"/>
      <c r="J21" s="351"/>
      <c r="K21" s="351"/>
      <c r="L21" s="351"/>
      <c r="M21" s="351"/>
      <c r="N21" s="351"/>
      <c r="O21" s="351"/>
    </row>
    <row r="22" spans="2:16" ht="21.95" customHeight="1" x14ac:dyDescent="0.2">
      <c r="B22" s="169"/>
      <c r="C22" s="351"/>
      <c r="D22" s="351"/>
      <c r="E22" s="351"/>
      <c r="F22" s="351"/>
      <c r="G22" s="351"/>
      <c r="H22" s="351"/>
      <c r="I22" s="351"/>
      <c r="J22" s="351"/>
      <c r="K22" s="351"/>
      <c r="L22" s="351"/>
      <c r="M22" s="351"/>
      <c r="N22" s="351"/>
      <c r="O22" s="351"/>
    </row>
    <row r="23" spans="2:16" ht="21.95" customHeight="1" x14ac:dyDescent="0.25">
      <c r="B23" s="169"/>
    </row>
    <row r="24" spans="2:16" ht="21.95" customHeight="1" x14ac:dyDescent="0.25">
      <c r="B24" s="169"/>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9217" r:id="rId3" name="Group Box 1">
              <controlPr defaultSize="0" autoFill="0" autoPict="0">
                <anchor moveWithCells="1">
                  <from>
                    <xdr:col>0</xdr:col>
                    <xdr:colOff>104775</xdr:colOff>
                    <xdr:row>3</xdr:row>
                    <xdr:rowOff>0</xdr:rowOff>
                  </from>
                  <to>
                    <xdr:col>16</xdr:col>
                    <xdr:colOff>114300</xdr:colOff>
                    <xdr:row>13</xdr:row>
                    <xdr:rowOff>247650</xdr:rowOff>
                  </to>
                </anchor>
              </controlPr>
            </control>
          </mc:Choice>
        </mc:AlternateContent>
        <mc:AlternateContent xmlns:mc="http://schemas.openxmlformats.org/markup-compatibility/2006">
          <mc:Choice Requires="x14">
            <control shapeId="9219" r:id="rId4" name="Label 3">
              <controlPr defaultSize="0" autoFill="0" autoLine="0" autoPict="0">
                <anchor moveWithCells="1">
                  <from>
                    <xdr:col>2</xdr:col>
                    <xdr:colOff>504825</xdr:colOff>
                    <xdr:row>12</xdr:row>
                    <xdr:rowOff>142875</xdr:rowOff>
                  </from>
                  <to>
                    <xdr:col>12</xdr:col>
                    <xdr:colOff>104775</xdr:colOff>
                    <xdr:row>13</xdr:row>
                    <xdr:rowOff>95250</xdr:rowOff>
                  </to>
                </anchor>
              </controlPr>
            </control>
          </mc:Choice>
        </mc:AlternateContent>
        <mc:AlternateContent xmlns:mc="http://schemas.openxmlformats.org/markup-compatibility/2006">
          <mc:Choice Requires="x14">
            <control shapeId="9220" r:id="rId5" name="Group Box 4">
              <controlPr defaultSize="0" autoFill="0" autoPict="0">
                <anchor moveWithCells="1">
                  <from>
                    <xdr:col>0</xdr:col>
                    <xdr:colOff>104775</xdr:colOff>
                    <xdr:row>15</xdr:row>
                    <xdr:rowOff>0</xdr:rowOff>
                  </from>
                  <to>
                    <xdr:col>16</xdr:col>
                    <xdr:colOff>114300</xdr:colOff>
                    <xdr:row>23</xdr:row>
                    <xdr:rowOff>47625</xdr:rowOff>
                  </to>
                </anchor>
              </controlPr>
            </control>
          </mc:Choice>
        </mc:AlternateContent>
        <mc:AlternateContent xmlns:mc="http://schemas.openxmlformats.org/markup-compatibility/2006">
          <mc:Choice Requires="x14">
            <control shapeId="9221" r:id="rId6" name="Label 5">
              <controlPr defaultSize="0" autoFill="0" autoLine="0" autoPict="0">
                <anchor moveWithCells="1">
                  <from>
                    <xdr:col>2</xdr:col>
                    <xdr:colOff>504825</xdr:colOff>
                    <xdr:row>21</xdr:row>
                    <xdr:rowOff>142875</xdr:rowOff>
                  </from>
                  <to>
                    <xdr:col>12</xdr:col>
                    <xdr:colOff>104775</xdr:colOff>
                    <xdr:row>22</xdr:row>
                    <xdr:rowOff>95250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ilha16"/>
  <dimension ref="A1:A3"/>
  <sheetViews>
    <sheetView showGridLines="0" showRowColHeaders="0" workbookViewId="0">
      <pane ySplit="2" topLeftCell="A3" activePane="bottomLeft" state="frozen"/>
      <selection activeCell="T2" sqref="T2"/>
      <selection pane="bottomLeft"/>
    </sheetView>
  </sheetViews>
  <sheetFormatPr defaultColWidth="9.140625" defaultRowHeight="21.95" customHeight="1" x14ac:dyDescent="0.25"/>
  <cols>
    <col min="1" max="2" width="1.7109375" style="185" customWidth="1"/>
    <col min="3" max="16384" width="9.140625" style="185"/>
  </cols>
  <sheetData>
    <row r="1" s="1" customFormat="1" ht="35.1" customHeight="1" x14ac:dyDescent="0.25"/>
    <row r="2" s="3" customFormat="1" ht="30" customHeight="1" x14ac:dyDescent="0.25"/>
    <row r="3" ht="30"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ilha11"/>
  <dimension ref="A1:R506"/>
  <sheetViews>
    <sheetView showGridLines="0" showRowColHeaders="0" workbookViewId="0">
      <pane ySplit="12" topLeftCell="A13" activePane="bottomLeft" state="frozen"/>
      <selection activeCell="K12" sqref="K12"/>
      <selection pane="bottomLeft" activeCell="E6" sqref="E6"/>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5000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5000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6"/>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6" t="s">
        <v>362</v>
      </c>
      <c r="H14" s="385" t="s">
        <v>368</v>
      </c>
      <c r="I14" s="385" t="s">
        <v>369</v>
      </c>
      <c r="J14" s="386" t="s">
        <v>365</v>
      </c>
      <c r="K14" s="385" t="s">
        <v>81</v>
      </c>
      <c r="L14" s="372" t="s">
        <v>82</v>
      </c>
      <c r="M14" s="372" t="s">
        <v>278</v>
      </c>
      <c r="N14" s="372" t="s">
        <v>279</v>
      </c>
      <c r="O14" s="372" t="s">
        <v>53</v>
      </c>
      <c r="P14" s="372" t="s">
        <v>280</v>
      </c>
      <c r="Q14" s="614">
        <f>SUM(Q15:Q505)</f>
        <v>0</v>
      </c>
    </row>
    <row r="15" spans="3:18" ht="30" customHeight="1" x14ac:dyDescent="0.25">
      <c r="C15" s="236" t="s">
        <v>80</v>
      </c>
      <c r="D15" s="237"/>
      <c r="E15" s="21">
        <v>5000</v>
      </c>
      <c r="F15" s="238"/>
      <c r="G15" s="21"/>
      <c r="H15" s="619">
        <f>IF(Folha!$B$2=1,0,IF(L15=0,0,IF(C15="Funcionário",L15,IF(C15="Pró-Labore",IF(E15&lt;6482.73,E15*11%,Cadastros!$I$7)))))</f>
        <v>0</v>
      </c>
      <c r="I15" s="619">
        <f>IF(Folha!$B$2=1,0,IF(M15=0,0,IF(M15&lt;=10,0,M15)))</f>
        <v>0</v>
      </c>
      <c r="J15" s="21"/>
      <c r="K15" s="617">
        <f>IF(E15="","",E15+G15+Q15-H15-I15-J15)</f>
        <v>5000</v>
      </c>
      <c r="L15" s="615">
        <f>IF(E15&lt;Cadastros!$E$8,E15*Cadastros!$F$8,IF(E15&lt;=Cadastros!$E$9,E15*Cadastros!$F$9-Cadastros!$G$9,IF(E15&lt;=Cadastros!$E$10,E15*Cadastros!$F$10-Cadastros!$G$10,IF(E15&lt;=Cadastros!$E$11,E15*Cadastros!$F$11-Cadastros!$G$11,IF(E15&gt;Cadastros!$E$11,Cadastros!$I$7)))))</f>
        <v>526.19000000000005</v>
      </c>
      <c r="M15" s="615">
        <f>IF(P15&lt;Cadastros!$D$14,0,IF(P15&lt;=Cadastros!$D$15,P15*Cadastros!$E$15-Cadastros!$F$15,IF(P15&lt;=Cadastros!$D$16,P15*Cadastros!$E$16-Cadastros!$F$16,IF(P15&lt;=Cadastros!$D$17,P15*Cadastros!$E$17-Cadastros!$F$17,IF(P15&gt;Cadastros!$D$18,P15*Cadastros!$E$18-Cadastros!$F$18)))))</f>
        <v>505.64</v>
      </c>
      <c r="N15" s="615">
        <f>IF(E15="",0,E15-H15)</f>
        <v>5000</v>
      </c>
      <c r="O15" s="372">
        <f>IF(N15=0,0,(F15*Cadastros!$G$14))</f>
        <v>0</v>
      </c>
      <c r="P15" s="615">
        <f>N15-O15</f>
        <v>5000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2B000000}"/>
  <mergeCells count="2">
    <mergeCell ref="C10:C12"/>
    <mergeCell ref="C5:C7"/>
  </mergeCells>
  <conditionalFormatting sqref="C17:C505">
    <cfRule type="containsText" dxfId="244" priority="15" operator="containsText" text="Pró-labore">
      <formula>NOT(ISERROR(SEARCH("Pró-labore",C17)))</formula>
    </cfRule>
    <cfRule type="containsText" dxfId="243" priority="16" operator="containsText" text="Funcionário">
      <formula>NOT(ISERROR(SEARCH("Funcionário",C17)))</formula>
    </cfRule>
  </conditionalFormatting>
  <conditionalFormatting sqref="H15:I505">
    <cfRule type="cellIs" dxfId="242" priority="14" operator="equal">
      <formula>0</formula>
    </cfRule>
  </conditionalFormatting>
  <conditionalFormatting sqref="C15:C505">
    <cfRule type="containsText" dxfId="241" priority="12" operator="containsText" text="Pró-labore">
      <formula>NOT(ISERROR(SEARCH("Pró-labore",C15)))</formula>
    </cfRule>
    <cfRule type="containsText" dxfId="240" priority="13"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from>
                    <xdr:col>2</xdr:col>
                    <xdr:colOff>0</xdr:colOff>
                    <xdr:row>3</xdr:row>
                    <xdr:rowOff>152400</xdr:rowOff>
                  </from>
                  <to>
                    <xdr:col>18</xdr:col>
                    <xdr:colOff>476250</xdr:colOff>
                    <xdr:row>3</xdr:row>
                    <xdr:rowOff>847725</xdr:rowOff>
                  </to>
                </anchor>
              </controlPr>
            </control>
          </mc:Choice>
        </mc:AlternateContent>
        <mc:AlternateContent xmlns:mc="http://schemas.openxmlformats.org/markup-compatibility/2006">
          <mc:Choice Requires="x14">
            <control shapeId="11267" r:id="rId4" name="Option Button 3">
              <controlPr defaultSize="0" autoFill="0" autoLine="0" autoPict="0">
                <anchor>
                  <from>
                    <xdr:col>3</xdr:col>
                    <xdr:colOff>1628775</xdr:colOff>
                    <xdr:row>3</xdr:row>
                    <xdr:rowOff>419100</xdr:rowOff>
                  </from>
                  <to>
                    <xdr:col>5</xdr:col>
                    <xdr:colOff>314325</xdr:colOff>
                    <xdr:row>3</xdr:row>
                    <xdr:rowOff>628650</xdr:rowOff>
                  </to>
                </anchor>
              </controlPr>
            </control>
          </mc:Choice>
        </mc:AlternateContent>
        <mc:AlternateContent xmlns:mc="http://schemas.openxmlformats.org/markup-compatibility/2006">
          <mc:Choice Requires="x14">
            <control shapeId="11268" r:id="rId5" name="Option Button 4">
              <controlPr defaultSize="0" autoFill="0" autoLine="0" autoPict="0">
                <anchor>
                  <from>
                    <xdr:col>5</xdr:col>
                    <xdr:colOff>400050</xdr:colOff>
                    <xdr:row>3</xdr:row>
                    <xdr:rowOff>419100</xdr:rowOff>
                  </from>
                  <to>
                    <xdr:col>7</xdr:col>
                    <xdr:colOff>228600</xdr:colOff>
                    <xdr:row>3</xdr:row>
                    <xdr:rowOff>628650</xdr:rowOff>
                  </to>
                </anchor>
              </controlPr>
            </control>
          </mc:Choice>
        </mc:AlternateContent>
        <mc:AlternateContent xmlns:mc="http://schemas.openxmlformats.org/markup-compatibility/2006">
          <mc:Choice Requires="x14">
            <control shapeId="11269" r:id="rId6" name="Group Box 5">
              <controlPr defaultSize="0" autoFill="0" autoPict="0">
                <anchor>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D496AF81-F158-484B-A51F-E49418C17E40}">
            <xm:f>Folha!$B$2=1</xm:f>
            <x14:dxf>
              <font>
                <color theme="0" tint="-4.9989318521683403E-2"/>
              </font>
              <fill>
                <patternFill>
                  <bgColor theme="0" tint="-4.9989318521683403E-2"/>
                </patternFill>
              </fill>
            </x14:dxf>
          </x14:cfRule>
          <xm:sqref>C15:G505</xm:sqref>
        </x14:conditionalFormatting>
        <x14:conditionalFormatting xmlns:xm="http://schemas.microsoft.com/office/excel/2006/main">
          <x14:cfRule type="expression" priority="7" id="{29D2A972-A72D-4B73-8EFE-B25C7C2F12F4}">
            <xm:f>Folha!$B$2=1</xm:f>
            <x14:dxf>
              <font>
                <color theme="0" tint="-4.9989318521683403E-2"/>
              </font>
              <fill>
                <patternFill>
                  <bgColor theme="0" tint="-4.9989318521683403E-2"/>
                </patternFill>
              </fill>
            </x14:dxf>
          </x14:cfRule>
          <xm:sqref>H15:I505 E11:K12 K15:K505</xm:sqref>
        </x14:conditionalFormatting>
        <x14:conditionalFormatting xmlns:xm="http://schemas.microsoft.com/office/excel/2006/main">
          <x14:cfRule type="expression" priority="3" id="{F559131C-29C0-439D-BE81-D738BF00C458}">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1" id="{7CF209B0-EC4A-40C1-BA49-7AF860847155}">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B00-000000000000}">
          <x14:formula1>
            <xm:f>Folha!$D$1:$D$2</xm:f>
          </x14:formula1>
          <xm:sqref>C15:C505</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ilha38"/>
  <dimension ref="A1:R506"/>
  <sheetViews>
    <sheetView showGridLines="0" showRowColHeaders="0" showZeros="0" workbookViewId="0">
      <pane ySplit="12" topLeftCell="A13" activePane="bottomLeft" state="frozen"/>
      <selection activeCell="K6" sqref="K6"/>
      <selection pane="bottomLeft" activeCell="F7" sqref="F7"/>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2C000000}"/>
  <mergeCells count="2">
    <mergeCell ref="C5:C7"/>
    <mergeCell ref="C10:C12"/>
  </mergeCells>
  <conditionalFormatting sqref="H15:I505">
    <cfRule type="cellIs" dxfId="235" priority="30" operator="equal">
      <formula>0</formula>
    </cfRule>
  </conditionalFormatting>
  <conditionalFormatting sqref="C19:C505">
    <cfRule type="containsText" dxfId="234" priority="26" operator="containsText" text="Pró-labore">
      <formula>NOT(ISERROR(SEARCH("Pró-labore",C19)))</formula>
    </cfRule>
    <cfRule type="containsText" dxfId="233" priority="27" operator="containsText" text="Funcionário">
      <formula>NOT(ISERROR(SEARCH("Funcionário",C19)))</formula>
    </cfRule>
  </conditionalFormatting>
  <conditionalFormatting sqref="C19:C505">
    <cfRule type="containsText" dxfId="232" priority="24" operator="containsText" text="Pró-labore">
      <formula>NOT(ISERROR(SEARCH("Pró-labore",C19)))</formula>
    </cfRule>
    <cfRule type="containsText" dxfId="231" priority="25" operator="containsText" text="Funcionário">
      <formula>NOT(ISERROR(SEARCH("Funcionário",C19)))</formula>
    </cfRule>
  </conditionalFormatting>
  <conditionalFormatting sqref="C18">
    <cfRule type="containsText" dxfId="230" priority="12" operator="containsText" text="Pró-labore">
      <formula>NOT(ISERROR(SEARCH("Pró-labore",C18)))</formula>
    </cfRule>
    <cfRule type="containsText" dxfId="229" priority="13" operator="containsText" text="Funcionário">
      <formula>NOT(ISERROR(SEARCH("Funcionário",C18)))</formula>
    </cfRule>
  </conditionalFormatting>
  <conditionalFormatting sqref="C18">
    <cfRule type="containsText" dxfId="228" priority="10" operator="containsText" text="Pró-labore">
      <formula>NOT(ISERROR(SEARCH("Pró-labore",C18)))</formula>
    </cfRule>
    <cfRule type="containsText" dxfId="227" priority="11" operator="containsText" text="Funcionário">
      <formula>NOT(ISERROR(SEARCH("Funcionário",C18)))</formula>
    </cfRule>
  </conditionalFormatting>
  <conditionalFormatting sqref="C17">
    <cfRule type="containsText" dxfId="226" priority="5" operator="containsText" text="Pró-labore">
      <formula>NOT(ISERROR(SEARCH("Pró-labore",C17)))</formula>
    </cfRule>
    <cfRule type="containsText" dxfId="225" priority="6" operator="containsText" text="Funcionário">
      <formula>NOT(ISERROR(SEARCH("Funcionário",C17)))</formula>
    </cfRule>
  </conditionalFormatting>
  <conditionalFormatting sqref="C15:C17">
    <cfRule type="containsText" dxfId="224" priority="3" operator="containsText" text="Pró-labore">
      <formula>NOT(ISERROR(SEARCH("Pró-labore",C15)))</formula>
    </cfRule>
    <cfRule type="containsText" dxfId="223" priority="4"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8914"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38916"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 id="{1F2C7783-E667-4AAC-90D7-73FB4BA337E8}">
            <xm:f>Folha!$B$2=1</xm:f>
            <x14:dxf>
              <font>
                <color theme="0" tint="-4.9989318521683403E-2"/>
              </font>
              <fill>
                <patternFill>
                  <bgColor theme="0" tint="-4.9989318521683403E-2"/>
                </patternFill>
              </fill>
            </x14:dxf>
          </x14:cfRule>
          <xm:sqref>D19:D505</xm:sqref>
        </x14:conditionalFormatting>
        <x14:conditionalFormatting xmlns:xm="http://schemas.microsoft.com/office/excel/2006/main">
          <x14:cfRule type="expression" priority="29" id="{209A4FBE-6B23-4FAA-AB4B-687A3885B49D}">
            <xm:f>Folha!$B$2=1</xm:f>
            <x14:dxf>
              <font>
                <color theme="0" tint="-4.9989318521683403E-2"/>
              </font>
              <fill>
                <patternFill>
                  <bgColor theme="0" tint="-4.9989318521683403E-2"/>
                </patternFill>
              </fill>
            </x14:dxf>
          </x14:cfRule>
          <xm:sqref>F19:F505</xm:sqref>
        </x14:conditionalFormatting>
        <x14:conditionalFormatting xmlns:xm="http://schemas.microsoft.com/office/excel/2006/main">
          <x14:cfRule type="expression" priority="28" id="{049AC29E-4B8C-44D7-B4EA-9791F9631A5B}">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23" id="{218B3639-5624-407F-969A-AB036D2A5C8E}">
            <xm:f>Folha!$B$2=1</xm:f>
            <x14:dxf>
              <font>
                <color theme="0" tint="-4.9989318521683403E-2"/>
              </font>
              <fill>
                <patternFill>
                  <bgColor theme="0" tint="-4.9989318521683403E-2"/>
                </patternFill>
              </fill>
            </x14:dxf>
          </x14:cfRule>
          <xm:sqref>C19:C505</xm:sqref>
        </x14:conditionalFormatting>
        <x14:conditionalFormatting xmlns:xm="http://schemas.microsoft.com/office/excel/2006/main">
          <x14:cfRule type="expression" priority="22" id="{AB60C688-D59E-4220-B5C7-D4A96DAC7DBF}">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9" id="{D6777AEB-806D-4443-81DD-5B0630B0818B}">
            <xm:f>Folha!$B$2=1</xm:f>
            <x14:dxf>
              <font>
                <color theme="0" tint="-4.9989318521683403E-2"/>
              </font>
              <fill>
                <patternFill>
                  <bgColor theme="0" tint="-4.9989318521683403E-2"/>
                </patternFill>
              </fill>
            </x14:dxf>
          </x14:cfRule>
          <xm:sqref>C18:D18 F18</xm:sqref>
        </x14:conditionalFormatting>
        <x14:conditionalFormatting xmlns:xm="http://schemas.microsoft.com/office/excel/2006/main">
          <x14:cfRule type="expression" priority="7" id="{92299D0F-B80C-44E9-9463-2E7F86943541}">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 id="{B82A0F21-F22C-445E-A7B6-D569D9232C91}">
            <xm:f>Folha!$B$2=1</xm:f>
            <x14:dxf>
              <font>
                <color theme="0" tint="-4.9989318521683403E-2"/>
              </font>
              <fill>
                <patternFill>
                  <bgColor theme="0" tint="-4.9989318521683403E-2"/>
                </patternFill>
              </fill>
            </x14:dxf>
          </x14:cfRule>
          <xm:sqref>C15:F15 C16:D17 F16:F17 E16:E505 G15:G505</xm:sqref>
        </x14:conditionalFormatting>
        <x14:conditionalFormatting xmlns:xm="http://schemas.microsoft.com/office/excel/2006/main">
          <x14:cfRule type="expression" priority="1" id="{5F86F2D2-0B2F-44B4-95AF-D64FB61EA77B}">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C00-000000000000}">
          <x14:formula1>
            <xm:f>Folha!$D$1:$D$2</xm:f>
          </x14:formula1>
          <xm:sqref>C15:C505</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ilha39"/>
  <dimension ref="A1:R506"/>
  <sheetViews>
    <sheetView showGridLines="0" showRowColHeaders="0" showZeros="0" workbookViewId="0">
      <pane ySplit="12" topLeftCell="A13" activePane="bottomLeft" state="frozen"/>
      <selection activeCell="K12" sqref="K12"/>
      <selection pane="bottomLeft" activeCell="F6" sqref="F6"/>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2D000000}"/>
  <mergeCells count="2">
    <mergeCell ref="C5:C7"/>
    <mergeCell ref="C10:C12"/>
  </mergeCells>
  <conditionalFormatting sqref="H15:I505">
    <cfRule type="cellIs" dxfId="213" priority="30" operator="equal">
      <formula>0</formula>
    </cfRule>
  </conditionalFormatting>
  <conditionalFormatting sqref="C19:C505">
    <cfRule type="containsText" dxfId="212" priority="26" operator="containsText" text="Pró-labore">
      <formula>NOT(ISERROR(SEARCH("Pró-labore",C19)))</formula>
    </cfRule>
    <cfRule type="containsText" dxfId="211" priority="27" operator="containsText" text="Funcionário">
      <formula>NOT(ISERROR(SEARCH("Funcionário",C19)))</formula>
    </cfRule>
  </conditionalFormatting>
  <conditionalFormatting sqref="C19:C505">
    <cfRule type="containsText" dxfId="210" priority="24" operator="containsText" text="Pró-labore">
      <formula>NOT(ISERROR(SEARCH("Pró-labore",C19)))</formula>
    </cfRule>
    <cfRule type="containsText" dxfId="209" priority="25" operator="containsText" text="Funcionário">
      <formula>NOT(ISERROR(SEARCH("Funcionário",C19)))</formula>
    </cfRule>
  </conditionalFormatting>
  <conditionalFormatting sqref="C18">
    <cfRule type="containsText" dxfId="208" priority="12" operator="containsText" text="Pró-labore">
      <formula>NOT(ISERROR(SEARCH("Pró-labore",C18)))</formula>
    </cfRule>
    <cfRule type="containsText" dxfId="207" priority="13" operator="containsText" text="Funcionário">
      <formula>NOT(ISERROR(SEARCH("Funcionário",C18)))</formula>
    </cfRule>
  </conditionalFormatting>
  <conditionalFormatting sqref="C18">
    <cfRule type="containsText" dxfId="206" priority="10" operator="containsText" text="Pró-labore">
      <formula>NOT(ISERROR(SEARCH("Pró-labore",C18)))</formula>
    </cfRule>
    <cfRule type="containsText" dxfId="205" priority="11" operator="containsText" text="Funcionário">
      <formula>NOT(ISERROR(SEARCH("Funcionário",C18)))</formula>
    </cfRule>
  </conditionalFormatting>
  <conditionalFormatting sqref="C17">
    <cfRule type="containsText" dxfId="204" priority="5" operator="containsText" text="Pró-labore">
      <formula>NOT(ISERROR(SEARCH("Pró-labore",C17)))</formula>
    </cfRule>
    <cfRule type="containsText" dxfId="203" priority="6" operator="containsText" text="Funcionário">
      <formula>NOT(ISERROR(SEARCH("Funcionário",C17)))</formula>
    </cfRule>
  </conditionalFormatting>
  <conditionalFormatting sqref="C15:C17">
    <cfRule type="containsText" dxfId="202" priority="3" operator="containsText" text="Pró-labore">
      <formula>NOT(ISERROR(SEARCH("Pró-labore",C15)))</formula>
    </cfRule>
    <cfRule type="containsText" dxfId="201" priority="4"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9938"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39940"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 id="{01761B94-5936-4823-90F9-FF38858940C6}">
            <xm:f>Folha!$B$2=1</xm:f>
            <x14:dxf>
              <font>
                <color theme="0" tint="-4.9989318521683403E-2"/>
              </font>
              <fill>
                <patternFill>
                  <bgColor theme="0" tint="-4.9989318521683403E-2"/>
                </patternFill>
              </fill>
            </x14:dxf>
          </x14:cfRule>
          <xm:sqref>D19:D505</xm:sqref>
        </x14:conditionalFormatting>
        <x14:conditionalFormatting xmlns:xm="http://schemas.microsoft.com/office/excel/2006/main">
          <x14:cfRule type="expression" priority="29" id="{A2E67106-DA9F-4B32-98BD-1AFE330BB662}">
            <xm:f>Folha!$B$2=1</xm:f>
            <x14:dxf>
              <font>
                <color theme="0" tint="-4.9989318521683403E-2"/>
              </font>
              <fill>
                <patternFill>
                  <bgColor theme="0" tint="-4.9989318521683403E-2"/>
                </patternFill>
              </fill>
            </x14:dxf>
          </x14:cfRule>
          <xm:sqref>F19:F505</xm:sqref>
        </x14:conditionalFormatting>
        <x14:conditionalFormatting xmlns:xm="http://schemas.microsoft.com/office/excel/2006/main">
          <x14:cfRule type="expression" priority="28" id="{1549A9F2-D9FF-45FA-ADF7-1FD58751748C}">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23" id="{785F4241-BDAD-437F-AF5C-9B2CD5F64CA6}">
            <xm:f>Folha!$B$2=1</xm:f>
            <x14:dxf>
              <font>
                <color theme="0" tint="-4.9989318521683403E-2"/>
              </font>
              <fill>
                <patternFill>
                  <bgColor theme="0" tint="-4.9989318521683403E-2"/>
                </patternFill>
              </fill>
            </x14:dxf>
          </x14:cfRule>
          <xm:sqref>C19:C505</xm:sqref>
        </x14:conditionalFormatting>
        <x14:conditionalFormatting xmlns:xm="http://schemas.microsoft.com/office/excel/2006/main">
          <x14:cfRule type="expression" priority="22" id="{1E79B2CF-541C-4AB3-BF9E-3E7030AEC395}">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9" id="{11DF9B51-E0A6-40B5-8A1D-C5CF9E593B88}">
            <xm:f>Folha!$B$2=1</xm:f>
            <x14:dxf>
              <font>
                <color theme="0" tint="-4.9989318521683403E-2"/>
              </font>
              <fill>
                <patternFill>
                  <bgColor theme="0" tint="-4.9989318521683403E-2"/>
                </patternFill>
              </fill>
            </x14:dxf>
          </x14:cfRule>
          <xm:sqref>C18:D18 F18</xm:sqref>
        </x14:conditionalFormatting>
        <x14:conditionalFormatting xmlns:xm="http://schemas.microsoft.com/office/excel/2006/main">
          <x14:cfRule type="expression" priority="7" id="{46CC5776-99D7-4CC9-8D01-AECB8BF03A4E}">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 id="{B54C778F-E0C0-416A-9C5D-FE78CC9CAA65}">
            <xm:f>Folha!$B$2=1</xm:f>
            <x14:dxf>
              <font>
                <color theme="0" tint="-4.9989318521683403E-2"/>
              </font>
              <fill>
                <patternFill>
                  <bgColor theme="0" tint="-4.9989318521683403E-2"/>
                </patternFill>
              </fill>
            </x14:dxf>
          </x14:cfRule>
          <xm:sqref>C15:F15 C16:D17 F16:F17 E16:E505 G15:G505</xm:sqref>
        </x14:conditionalFormatting>
        <x14:conditionalFormatting xmlns:xm="http://schemas.microsoft.com/office/excel/2006/main">
          <x14:cfRule type="expression" priority="1" id="{49311E48-A031-42DD-AF61-DDE672E98866}">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D00-000000000000}">
          <x14:formula1>
            <xm:f>Folha!$D$1:$D$2</xm:f>
          </x14:formula1>
          <xm:sqref>C15:C505</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ilha40"/>
  <dimension ref="A1:R506"/>
  <sheetViews>
    <sheetView showGridLines="0" showRowColHeaders="0" showZeros="0" workbookViewId="0">
      <pane ySplit="12" topLeftCell="A13" activePane="bottomLeft" state="frozen"/>
      <selection activeCell="K12" sqref="K12"/>
      <selection pane="bottomLeft" activeCell="F6" sqref="F6"/>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2E000000}"/>
  <mergeCells count="2">
    <mergeCell ref="C5:C7"/>
    <mergeCell ref="C10:C12"/>
  </mergeCells>
  <conditionalFormatting sqref="H15:I505">
    <cfRule type="cellIs" dxfId="191" priority="16" operator="equal">
      <formula>0</formula>
    </cfRule>
  </conditionalFormatting>
  <conditionalFormatting sqref="C17:C505">
    <cfRule type="containsText" dxfId="190" priority="12" operator="containsText" text="Pró-labore">
      <formula>NOT(ISERROR(SEARCH("Pró-labore",C17)))</formula>
    </cfRule>
    <cfRule type="containsText" dxfId="189" priority="13" operator="containsText" text="Funcionário">
      <formula>NOT(ISERROR(SEARCH("Funcionário",C17)))</formula>
    </cfRule>
  </conditionalFormatting>
  <conditionalFormatting sqref="C16:C505">
    <cfRule type="containsText" dxfId="188" priority="10" operator="containsText" text="Pró-labore">
      <formula>NOT(ISERROR(SEARCH("Pró-labore",C16)))</formula>
    </cfRule>
    <cfRule type="containsText" dxfId="187" priority="11" operator="containsText" text="Funcionário">
      <formula>NOT(ISERROR(SEARCH("Funcionário",C16)))</formula>
    </cfRule>
  </conditionalFormatting>
  <conditionalFormatting sqref="C15">
    <cfRule type="containsText" dxfId="186" priority="6" operator="containsText" text="Pró-labore">
      <formula>NOT(ISERROR(SEARCH("Pró-labore",C15)))</formula>
    </cfRule>
    <cfRule type="containsText" dxfId="185" priority="7"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0962"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40964"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2" id="{0EE05113-B754-47AC-82F0-D2E2DCF4AB7B}">
            <xm:f>Folha!$B$2=1</xm:f>
            <x14:dxf>
              <font>
                <color theme="0" tint="-4.9989318521683403E-2"/>
              </font>
              <fill>
                <patternFill>
                  <bgColor theme="0" tint="-4.9989318521683403E-2"/>
                </patternFill>
              </fill>
            </x14:dxf>
          </x14:cfRule>
          <xm:sqref>D18:D505</xm:sqref>
        </x14:conditionalFormatting>
        <x14:conditionalFormatting xmlns:xm="http://schemas.microsoft.com/office/excel/2006/main">
          <x14:cfRule type="expression" priority="17" id="{AB3D506E-1223-479E-8E04-ECFBA82ABBB1}">
            <xm:f>Folha!$B$2=1</xm:f>
            <x14:dxf>
              <font>
                <color theme="0" tint="-4.9989318521683403E-2"/>
              </font>
              <fill>
                <patternFill>
                  <bgColor theme="0" tint="-4.9989318521683403E-2"/>
                </patternFill>
              </fill>
            </x14:dxf>
          </x14:cfRule>
          <xm:sqref>D16:D17</xm:sqref>
        </x14:conditionalFormatting>
        <x14:conditionalFormatting xmlns:xm="http://schemas.microsoft.com/office/excel/2006/main">
          <x14:cfRule type="expression" priority="15" id="{70C74215-D1D8-415E-B580-0BC4BDBE4CBB}">
            <xm:f>Folha!$B$2=1</xm:f>
            <x14:dxf>
              <font>
                <color theme="0" tint="-4.9989318521683403E-2"/>
              </font>
              <fill>
                <patternFill>
                  <bgColor theme="0" tint="-4.9989318521683403E-2"/>
                </patternFill>
              </fill>
            </x14:dxf>
          </x14:cfRule>
          <xm:sqref>F15:F505</xm:sqref>
        </x14:conditionalFormatting>
        <x14:conditionalFormatting xmlns:xm="http://schemas.microsoft.com/office/excel/2006/main">
          <x14:cfRule type="expression" priority="14" id="{A7BD8A65-12DF-4DD6-8896-345C0AFCA23A}">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9" id="{C025EE96-7937-4634-A3AF-9E5576E55DD6}">
            <xm:f>Folha!$B$2=1</xm:f>
            <x14:dxf>
              <font>
                <color theme="0" tint="-4.9989318521683403E-2"/>
              </font>
              <fill>
                <patternFill>
                  <bgColor theme="0" tint="-4.9989318521683403E-2"/>
                </patternFill>
              </fill>
            </x14:dxf>
          </x14:cfRule>
          <xm:sqref>C16:C505</xm:sqref>
        </x14:conditionalFormatting>
        <x14:conditionalFormatting xmlns:xm="http://schemas.microsoft.com/office/excel/2006/main">
          <x14:cfRule type="expression" priority="8" id="{311DA9BC-5124-454B-BE10-9B66A863DA45}">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5" id="{2F1DAC72-19CF-42B8-BD37-EE3887DCB275}">
            <xm:f>Folha!$B$2=1</xm:f>
            <x14:dxf>
              <font>
                <color theme="0" tint="-4.9989318521683403E-2"/>
              </font>
              <fill>
                <patternFill>
                  <bgColor theme="0" tint="-4.9989318521683403E-2"/>
                </patternFill>
              </fill>
            </x14:dxf>
          </x14:cfRule>
          <xm:sqref>C15:E15 E16:E505</xm:sqref>
        </x14:conditionalFormatting>
        <x14:conditionalFormatting xmlns:xm="http://schemas.microsoft.com/office/excel/2006/main">
          <x14:cfRule type="expression" priority="3" id="{8AEA34E4-C293-458B-B60D-74CF39F38F14}">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 id="{498CEA25-458B-4610-A930-18625A42DFCE}">
            <xm:f>Folha!$B$2=1</xm:f>
            <x14:dxf>
              <font>
                <color theme="0" tint="-4.9989318521683403E-2"/>
              </font>
              <fill>
                <patternFill>
                  <bgColor theme="0" tint="-4.9989318521683403E-2"/>
                </patternFill>
              </fill>
            </x14:dxf>
          </x14:cfRule>
          <xm:sqref>G15:G505</xm:sqref>
        </x14:conditionalFormatting>
        <x14:conditionalFormatting xmlns:xm="http://schemas.microsoft.com/office/excel/2006/main">
          <x14:cfRule type="expression" priority="1" id="{0BBECCF4-30ED-45C6-B240-E67564876620}">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E00-000000000000}">
          <x14:formula1>
            <xm:f>Folha!$D$1:$D$2</xm:f>
          </x14:formula1>
          <xm:sqref>C15:C505</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ilha41"/>
  <dimension ref="A1:R506"/>
  <sheetViews>
    <sheetView showGridLines="0" showRowColHeaders="0" showZeros="0" workbookViewId="0">
      <pane ySplit="12" topLeftCell="A13" activePane="bottomLeft" state="frozen"/>
      <selection activeCell="K12" sqref="K12"/>
      <selection pane="bottomLeft" activeCell="G7" sqref="G7"/>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2F000000}"/>
  <mergeCells count="2">
    <mergeCell ref="C5:C7"/>
    <mergeCell ref="C10:C12"/>
  </mergeCells>
  <conditionalFormatting sqref="H15:I505">
    <cfRule type="cellIs" dxfId="174" priority="16" operator="equal">
      <formula>0</formula>
    </cfRule>
  </conditionalFormatting>
  <conditionalFormatting sqref="C17:C505">
    <cfRule type="containsText" dxfId="173" priority="12" operator="containsText" text="Pró-labore">
      <formula>NOT(ISERROR(SEARCH("Pró-labore",C17)))</formula>
    </cfRule>
    <cfRule type="containsText" dxfId="172" priority="13" operator="containsText" text="Funcionário">
      <formula>NOT(ISERROR(SEARCH("Funcionário",C17)))</formula>
    </cfRule>
  </conditionalFormatting>
  <conditionalFormatting sqref="C16:C505">
    <cfRule type="containsText" dxfId="171" priority="10" operator="containsText" text="Pró-labore">
      <formula>NOT(ISERROR(SEARCH("Pró-labore",C16)))</formula>
    </cfRule>
    <cfRule type="containsText" dxfId="170" priority="11" operator="containsText" text="Funcionário">
      <formula>NOT(ISERROR(SEARCH("Funcionário",C16)))</formula>
    </cfRule>
  </conditionalFormatting>
  <conditionalFormatting sqref="C15">
    <cfRule type="containsText" dxfId="169" priority="6" operator="containsText" text="Pró-labore">
      <formula>NOT(ISERROR(SEARCH("Pró-labore",C15)))</formula>
    </cfRule>
    <cfRule type="containsText" dxfId="168" priority="7"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1986"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41988"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2" id="{40593350-1903-4231-B753-41F26885E6A7}">
            <xm:f>Folha!$B$2=1</xm:f>
            <x14:dxf>
              <font>
                <color theme="0" tint="-4.9989318521683403E-2"/>
              </font>
              <fill>
                <patternFill>
                  <bgColor theme="0" tint="-4.9989318521683403E-2"/>
                </patternFill>
              </fill>
            </x14:dxf>
          </x14:cfRule>
          <xm:sqref>D18:D505</xm:sqref>
        </x14:conditionalFormatting>
        <x14:conditionalFormatting xmlns:xm="http://schemas.microsoft.com/office/excel/2006/main">
          <x14:cfRule type="expression" priority="17" id="{70F6A98B-D933-468A-9E99-EC7FBB5ADFA5}">
            <xm:f>Folha!$B$2=1</xm:f>
            <x14:dxf>
              <font>
                <color theme="0" tint="-4.9989318521683403E-2"/>
              </font>
              <fill>
                <patternFill>
                  <bgColor theme="0" tint="-4.9989318521683403E-2"/>
                </patternFill>
              </fill>
            </x14:dxf>
          </x14:cfRule>
          <xm:sqref>D16:D17</xm:sqref>
        </x14:conditionalFormatting>
        <x14:conditionalFormatting xmlns:xm="http://schemas.microsoft.com/office/excel/2006/main">
          <x14:cfRule type="expression" priority="15" id="{4D6A51BE-5F73-40D6-B521-BF38D886AC6A}">
            <xm:f>Folha!$B$2=1</xm:f>
            <x14:dxf>
              <font>
                <color theme="0" tint="-4.9989318521683403E-2"/>
              </font>
              <fill>
                <patternFill>
                  <bgColor theme="0" tint="-4.9989318521683403E-2"/>
                </patternFill>
              </fill>
            </x14:dxf>
          </x14:cfRule>
          <xm:sqref>F15:F505</xm:sqref>
        </x14:conditionalFormatting>
        <x14:conditionalFormatting xmlns:xm="http://schemas.microsoft.com/office/excel/2006/main">
          <x14:cfRule type="expression" priority="14" id="{51D14E1C-9D42-40A5-AF1F-DC2FA2DC9A95}">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9" id="{03F8E44A-DE5D-4777-A327-E344612997F9}">
            <xm:f>Folha!$B$2=1</xm:f>
            <x14:dxf>
              <font>
                <color theme="0" tint="-4.9989318521683403E-2"/>
              </font>
              <fill>
                <patternFill>
                  <bgColor theme="0" tint="-4.9989318521683403E-2"/>
                </patternFill>
              </fill>
            </x14:dxf>
          </x14:cfRule>
          <xm:sqref>C16:C505</xm:sqref>
        </x14:conditionalFormatting>
        <x14:conditionalFormatting xmlns:xm="http://schemas.microsoft.com/office/excel/2006/main">
          <x14:cfRule type="expression" priority="8" id="{83D8C278-B125-45A2-B7DC-27DD601B9837}">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5" id="{78C69C3A-2AA9-46B5-B4EA-7913AF5C6DCC}">
            <xm:f>Folha!$B$2=1</xm:f>
            <x14:dxf>
              <font>
                <color theme="0" tint="-4.9989318521683403E-2"/>
              </font>
              <fill>
                <patternFill>
                  <bgColor theme="0" tint="-4.9989318521683403E-2"/>
                </patternFill>
              </fill>
            </x14:dxf>
          </x14:cfRule>
          <xm:sqref>C15:E15 E16:E505</xm:sqref>
        </x14:conditionalFormatting>
        <x14:conditionalFormatting xmlns:xm="http://schemas.microsoft.com/office/excel/2006/main">
          <x14:cfRule type="expression" priority="3" id="{79CC84DF-A0C4-4ABC-AE95-7F79EC438E43}">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 id="{BC721C9B-0B10-49EC-8683-629D83518051}">
            <xm:f>Folha!$B$2=1</xm:f>
            <x14:dxf>
              <font>
                <color theme="0" tint="-4.9989318521683403E-2"/>
              </font>
              <fill>
                <patternFill>
                  <bgColor theme="0" tint="-4.9989318521683403E-2"/>
                </patternFill>
              </fill>
            </x14:dxf>
          </x14:cfRule>
          <xm:sqref>G15:G505</xm:sqref>
        </x14:conditionalFormatting>
        <x14:conditionalFormatting xmlns:xm="http://schemas.microsoft.com/office/excel/2006/main">
          <x14:cfRule type="expression" priority="1" id="{FC0E1045-3E22-482C-8240-6F8B6DA2F97A}">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F00-000000000000}">
          <x14:formula1>
            <xm:f>Folha!$D$1:$D$2</xm:f>
          </x14:formula1>
          <xm:sqref>C15:C505</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ilha42"/>
  <dimension ref="A1:R506"/>
  <sheetViews>
    <sheetView showGridLines="0" showRowColHeaders="0" workbookViewId="0">
      <pane ySplit="12" topLeftCell="A13" activePane="bottomLeft" state="frozen"/>
      <selection activeCell="K12" sqref="K12"/>
      <selection pane="bottomLeft" activeCell="F7" sqref="F7"/>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30000000}"/>
  <mergeCells count="2">
    <mergeCell ref="C5:C7"/>
    <mergeCell ref="C10:C12"/>
  </mergeCells>
  <conditionalFormatting sqref="H15:I505">
    <cfRule type="cellIs" dxfId="157" priority="35" operator="equal">
      <formula>0</formula>
    </cfRule>
  </conditionalFormatting>
  <conditionalFormatting sqref="C17:C505">
    <cfRule type="containsText" dxfId="156" priority="11" operator="containsText" text="Pró-labore">
      <formula>NOT(ISERROR(SEARCH("Pró-labore",C17)))</formula>
    </cfRule>
    <cfRule type="containsText" dxfId="155" priority="12" operator="containsText" text="Funcionário">
      <formula>NOT(ISERROR(SEARCH("Funcionário",C17)))</formula>
    </cfRule>
  </conditionalFormatting>
  <conditionalFormatting sqref="C16:C505">
    <cfRule type="containsText" dxfId="154" priority="9" operator="containsText" text="Pró-labore">
      <formula>NOT(ISERROR(SEARCH("Pró-labore",C16)))</formula>
    </cfRule>
    <cfRule type="containsText" dxfId="153" priority="10" operator="containsText" text="Funcionário">
      <formula>NOT(ISERROR(SEARCH("Funcionário",C16)))</formula>
    </cfRule>
  </conditionalFormatting>
  <conditionalFormatting sqref="C15">
    <cfRule type="containsText" dxfId="152" priority="6" operator="containsText" text="Pró-labore">
      <formula>NOT(ISERROR(SEARCH("Pró-labore",C15)))</formula>
    </cfRule>
    <cfRule type="containsText" dxfId="151" priority="7"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3010"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43012"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3" id="{0108C0A5-1CF0-494B-80A0-2775F0C60E3E}">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27" id="{6560A352-382C-4C0A-BD86-A9ED623E5801}">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15" id="{3441BE51-21D6-4BB0-A8E8-E217198211E6}">
            <xm:f>Folha!$B$2=1</xm:f>
            <x14:dxf>
              <font>
                <color theme="0" tint="-4.9989318521683403E-2"/>
              </font>
              <fill>
                <patternFill>
                  <bgColor theme="0" tint="-4.9989318521683403E-2"/>
                </patternFill>
              </fill>
            </x14:dxf>
          </x14:cfRule>
          <xm:sqref>D18:D505</xm:sqref>
        </x14:conditionalFormatting>
        <x14:conditionalFormatting xmlns:xm="http://schemas.microsoft.com/office/excel/2006/main">
          <x14:cfRule type="expression" priority="14" id="{AA024543-3C7F-4CD1-BEC5-023F1A136953}">
            <xm:f>Folha!$B$2=1</xm:f>
            <x14:dxf>
              <font>
                <color theme="0" tint="-4.9989318521683403E-2"/>
              </font>
              <fill>
                <patternFill>
                  <bgColor theme="0" tint="-4.9989318521683403E-2"/>
                </patternFill>
              </fill>
            </x14:dxf>
          </x14:cfRule>
          <xm:sqref>D16:D17</xm:sqref>
        </x14:conditionalFormatting>
        <x14:conditionalFormatting xmlns:xm="http://schemas.microsoft.com/office/excel/2006/main">
          <x14:cfRule type="expression" priority="13" id="{C60A56E9-EF80-4772-8793-4CC06A116312}">
            <xm:f>Folha!$B$2=1</xm:f>
            <x14:dxf>
              <font>
                <color theme="0" tint="-4.9989318521683403E-2"/>
              </font>
              <fill>
                <patternFill>
                  <bgColor theme="0" tint="-4.9989318521683403E-2"/>
                </patternFill>
              </fill>
            </x14:dxf>
          </x14:cfRule>
          <xm:sqref>F15:F505</xm:sqref>
        </x14:conditionalFormatting>
        <x14:conditionalFormatting xmlns:xm="http://schemas.microsoft.com/office/excel/2006/main">
          <x14:cfRule type="expression" priority="8" id="{E678CC22-957D-4C19-B79E-5845414734FA}">
            <xm:f>Folha!$B$2=1</xm:f>
            <x14:dxf>
              <font>
                <color theme="0" tint="-4.9989318521683403E-2"/>
              </font>
              <fill>
                <patternFill>
                  <bgColor theme="0" tint="-4.9989318521683403E-2"/>
                </patternFill>
              </fill>
            </x14:dxf>
          </x14:cfRule>
          <xm:sqref>C16:C505</xm:sqref>
        </x14:conditionalFormatting>
        <x14:conditionalFormatting xmlns:xm="http://schemas.microsoft.com/office/excel/2006/main">
          <x14:cfRule type="expression" priority="5" id="{938DEE6C-9829-4ADA-A5D1-C93B682CC71A}">
            <xm:f>Folha!$B$2=1</xm:f>
            <x14:dxf>
              <font>
                <color theme="0" tint="-4.9989318521683403E-2"/>
              </font>
              <fill>
                <patternFill>
                  <bgColor theme="0" tint="-4.9989318521683403E-2"/>
                </patternFill>
              </fill>
            </x14:dxf>
          </x14:cfRule>
          <xm:sqref>C15:E15 E16:E505</xm:sqref>
        </x14:conditionalFormatting>
        <x14:conditionalFormatting xmlns:xm="http://schemas.microsoft.com/office/excel/2006/main">
          <x14:cfRule type="expression" priority="3" id="{51F25E1A-7EEE-4414-BBF7-F85CD482F1F8}">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 id="{EAE2F2A4-D2D8-417B-A3B6-BB31A4A95FF5}">
            <xm:f>Folha!$B$2=1</xm:f>
            <x14:dxf>
              <font>
                <color theme="0" tint="-4.9989318521683403E-2"/>
              </font>
              <fill>
                <patternFill>
                  <bgColor theme="0" tint="-4.9989318521683403E-2"/>
                </patternFill>
              </fill>
            </x14:dxf>
          </x14:cfRule>
          <xm:sqref>G15:G505</xm:sqref>
        </x14:conditionalFormatting>
        <x14:conditionalFormatting xmlns:xm="http://schemas.microsoft.com/office/excel/2006/main">
          <x14:cfRule type="expression" priority="1" id="{FC295D16-4BD3-4540-A840-8C90EE568F30}">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3000-000000000000}">
          <x14:formula1>
            <xm:f>Folha!$D$1:$D$2</xm:f>
          </x14:formula1>
          <xm:sqref>C15:C505</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ilha43"/>
  <dimension ref="A1:R506"/>
  <sheetViews>
    <sheetView showGridLines="0" showRowColHeaders="0" showZeros="0" workbookViewId="0">
      <pane ySplit="12" topLeftCell="A13" activePane="bottomLeft" state="frozen"/>
      <selection activeCell="K12" sqref="K12"/>
      <selection pane="bottomLeft" activeCell="H6" sqref="H6"/>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31000000}"/>
  <mergeCells count="2">
    <mergeCell ref="C5:C7"/>
    <mergeCell ref="C10:C12"/>
  </mergeCells>
  <conditionalFormatting sqref="H15:I505">
    <cfRule type="cellIs" dxfId="140" priority="16" operator="equal">
      <formula>0</formula>
    </cfRule>
  </conditionalFormatting>
  <conditionalFormatting sqref="C17:C505">
    <cfRule type="containsText" dxfId="139" priority="12" operator="containsText" text="Pró-labore">
      <formula>NOT(ISERROR(SEARCH("Pró-labore",C17)))</formula>
    </cfRule>
    <cfRule type="containsText" dxfId="138" priority="13" operator="containsText" text="Funcionário">
      <formula>NOT(ISERROR(SEARCH("Funcionário",C17)))</formula>
    </cfRule>
  </conditionalFormatting>
  <conditionalFormatting sqref="C16:C505">
    <cfRule type="containsText" dxfId="137" priority="10" operator="containsText" text="Pró-labore">
      <formula>NOT(ISERROR(SEARCH("Pró-labore",C16)))</formula>
    </cfRule>
    <cfRule type="containsText" dxfId="136" priority="11" operator="containsText" text="Funcionário">
      <formula>NOT(ISERROR(SEARCH("Funcionário",C16)))</formula>
    </cfRule>
  </conditionalFormatting>
  <conditionalFormatting sqref="C15">
    <cfRule type="containsText" dxfId="135" priority="6" operator="containsText" text="Pró-labore">
      <formula>NOT(ISERROR(SEARCH("Pró-labore",C15)))</formula>
    </cfRule>
    <cfRule type="containsText" dxfId="134" priority="7"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4034"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44036"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2" id="{DEF8B5F6-6601-44D6-AA11-FCE666E42BEA}">
            <xm:f>Folha!$B$2=1</xm:f>
            <x14:dxf>
              <font>
                <color theme="0" tint="-4.9989318521683403E-2"/>
              </font>
              <fill>
                <patternFill>
                  <bgColor theme="0" tint="-4.9989318521683403E-2"/>
                </patternFill>
              </fill>
            </x14:dxf>
          </x14:cfRule>
          <xm:sqref>D18:D505</xm:sqref>
        </x14:conditionalFormatting>
        <x14:conditionalFormatting xmlns:xm="http://schemas.microsoft.com/office/excel/2006/main">
          <x14:cfRule type="expression" priority="17" id="{8353517C-6C55-4F49-BBC7-3E4044FC81A3}">
            <xm:f>Folha!$B$2=1</xm:f>
            <x14:dxf>
              <font>
                <color theme="0" tint="-4.9989318521683403E-2"/>
              </font>
              <fill>
                <patternFill>
                  <bgColor theme="0" tint="-4.9989318521683403E-2"/>
                </patternFill>
              </fill>
            </x14:dxf>
          </x14:cfRule>
          <xm:sqref>D16:D17</xm:sqref>
        </x14:conditionalFormatting>
        <x14:conditionalFormatting xmlns:xm="http://schemas.microsoft.com/office/excel/2006/main">
          <x14:cfRule type="expression" priority="15" id="{B0F36E97-EED9-4CE5-9CB3-34F96357B7C3}">
            <xm:f>Folha!$B$2=1</xm:f>
            <x14:dxf>
              <font>
                <color theme="0" tint="-4.9989318521683403E-2"/>
              </font>
              <fill>
                <patternFill>
                  <bgColor theme="0" tint="-4.9989318521683403E-2"/>
                </patternFill>
              </fill>
            </x14:dxf>
          </x14:cfRule>
          <xm:sqref>F15:F505</xm:sqref>
        </x14:conditionalFormatting>
        <x14:conditionalFormatting xmlns:xm="http://schemas.microsoft.com/office/excel/2006/main">
          <x14:cfRule type="expression" priority="14" id="{5243C218-8FA2-49D5-9A07-573E25D0261B}">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9" id="{69E52105-2D69-4389-91F3-1B49C55FD5A5}">
            <xm:f>Folha!$B$2=1</xm:f>
            <x14:dxf>
              <font>
                <color theme="0" tint="-4.9989318521683403E-2"/>
              </font>
              <fill>
                <patternFill>
                  <bgColor theme="0" tint="-4.9989318521683403E-2"/>
                </patternFill>
              </fill>
            </x14:dxf>
          </x14:cfRule>
          <xm:sqref>C16:C505</xm:sqref>
        </x14:conditionalFormatting>
        <x14:conditionalFormatting xmlns:xm="http://schemas.microsoft.com/office/excel/2006/main">
          <x14:cfRule type="expression" priority="8" id="{A1DAFD5C-4AE1-4400-8543-32BA6A8160BA}">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5" id="{46CCA692-A870-4B50-BB91-4F1168721984}">
            <xm:f>Folha!$B$2=1</xm:f>
            <x14:dxf>
              <font>
                <color theme="0" tint="-4.9989318521683403E-2"/>
              </font>
              <fill>
                <patternFill>
                  <bgColor theme="0" tint="-4.9989318521683403E-2"/>
                </patternFill>
              </fill>
            </x14:dxf>
          </x14:cfRule>
          <xm:sqref>C15:E15 E16:E505</xm:sqref>
        </x14:conditionalFormatting>
        <x14:conditionalFormatting xmlns:xm="http://schemas.microsoft.com/office/excel/2006/main">
          <x14:cfRule type="expression" priority="3" id="{01921D43-5E05-4D56-802D-1E2D4237EB35}">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 id="{D3BB0A7C-DC52-4F37-A603-05D356B6C82A}">
            <xm:f>Folha!$B$2=1</xm:f>
            <x14:dxf>
              <font>
                <color theme="0" tint="-4.9989318521683403E-2"/>
              </font>
              <fill>
                <patternFill>
                  <bgColor theme="0" tint="-4.9989318521683403E-2"/>
                </patternFill>
              </fill>
            </x14:dxf>
          </x14:cfRule>
          <xm:sqref>G15:G505</xm:sqref>
        </x14:conditionalFormatting>
        <x14:conditionalFormatting xmlns:xm="http://schemas.microsoft.com/office/excel/2006/main">
          <x14:cfRule type="expression" priority="1" id="{DE4B1A95-A0A4-4A8F-9B02-2ECCCFE36CF4}">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3100-000000000000}">
          <x14:formula1>
            <xm:f>Folha!$D$1:$D$2</xm:f>
          </x14:formula1>
          <xm:sqref>C15:C505</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ilha44"/>
  <dimension ref="A1:R506"/>
  <sheetViews>
    <sheetView showGridLines="0" showRowColHeaders="0" workbookViewId="0">
      <pane ySplit="12" topLeftCell="A13" activePane="bottomLeft" state="frozen"/>
      <selection activeCell="K12" sqref="K12"/>
      <selection pane="bottomLeft" activeCell="I6" sqref="I6"/>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32000000}"/>
  <mergeCells count="2">
    <mergeCell ref="C5:C7"/>
    <mergeCell ref="C10:C12"/>
  </mergeCells>
  <conditionalFormatting sqref="H15:I505">
    <cfRule type="cellIs" dxfId="123" priority="15" operator="equal">
      <formula>0</formula>
    </cfRule>
  </conditionalFormatting>
  <conditionalFormatting sqref="C17:C505">
    <cfRule type="containsText" dxfId="122" priority="11" operator="containsText" text="Pró-labore">
      <formula>NOT(ISERROR(SEARCH("Pró-labore",C17)))</formula>
    </cfRule>
    <cfRule type="containsText" dxfId="121" priority="12" operator="containsText" text="Funcionário">
      <formula>NOT(ISERROR(SEARCH("Funcionário",C17)))</formula>
    </cfRule>
  </conditionalFormatting>
  <conditionalFormatting sqref="C16:C505">
    <cfRule type="containsText" dxfId="120" priority="9" operator="containsText" text="Pró-labore">
      <formula>NOT(ISERROR(SEARCH("Pró-labore",C16)))</formula>
    </cfRule>
    <cfRule type="containsText" dxfId="119" priority="10" operator="containsText" text="Funcionário">
      <formula>NOT(ISERROR(SEARCH("Funcionário",C16)))</formula>
    </cfRule>
  </conditionalFormatting>
  <conditionalFormatting sqref="C15">
    <cfRule type="containsText" dxfId="118" priority="5" operator="containsText" text="Pró-labore">
      <formula>NOT(ISERROR(SEARCH("Pró-labore",C15)))</formula>
    </cfRule>
    <cfRule type="containsText" dxfId="117" priority="6"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5058"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45060"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D7AF67F3-9D46-474C-B91B-88B2A5831052}">
            <xm:f>Folha!$B$2=1</xm:f>
            <x14:dxf>
              <font>
                <color theme="0" tint="-4.9989318521683403E-2"/>
              </font>
              <fill>
                <patternFill>
                  <bgColor theme="0" tint="-4.9989318521683403E-2"/>
                </patternFill>
              </fill>
            </x14:dxf>
          </x14:cfRule>
          <xm:sqref>D18:D505</xm:sqref>
        </x14:conditionalFormatting>
        <x14:conditionalFormatting xmlns:xm="http://schemas.microsoft.com/office/excel/2006/main">
          <x14:cfRule type="expression" priority="16" id="{5BB2EA5E-B2B2-4159-9636-0ADCE15AD99F}">
            <xm:f>Folha!$B$2=1</xm:f>
            <x14:dxf>
              <font>
                <color theme="0" tint="-4.9989318521683403E-2"/>
              </font>
              <fill>
                <patternFill>
                  <bgColor theme="0" tint="-4.9989318521683403E-2"/>
                </patternFill>
              </fill>
            </x14:dxf>
          </x14:cfRule>
          <xm:sqref>D16:D17</xm:sqref>
        </x14:conditionalFormatting>
        <x14:conditionalFormatting xmlns:xm="http://schemas.microsoft.com/office/excel/2006/main">
          <x14:cfRule type="expression" priority="14" id="{984EAEB6-8FA6-4F18-AEBA-7ED0E96D1E54}">
            <xm:f>Folha!$B$2=1</xm:f>
            <x14:dxf>
              <font>
                <color theme="0" tint="-4.9989318521683403E-2"/>
              </font>
              <fill>
                <patternFill>
                  <bgColor theme="0" tint="-4.9989318521683403E-2"/>
                </patternFill>
              </fill>
            </x14:dxf>
          </x14:cfRule>
          <xm:sqref>F15:F505</xm:sqref>
        </x14:conditionalFormatting>
        <x14:conditionalFormatting xmlns:xm="http://schemas.microsoft.com/office/excel/2006/main">
          <x14:cfRule type="expression" priority="13" id="{11CB80BD-BCE3-435F-86BD-B515C18A66B8}">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8" id="{BE8D91B7-A4A4-4F08-976F-A25FBDF22070}">
            <xm:f>Folha!$B$2=1</xm:f>
            <x14:dxf>
              <font>
                <color theme="0" tint="-4.9989318521683403E-2"/>
              </font>
              <fill>
                <patternFill>
                  <bgColor theme="0" tint="-4.9989318521683403E-2"/>
                </patternFill>
              </fill>
            </x14:dxf>
          </x14:cfRule>
          <xm:sqref>C16:C505</xm:sqref>
        </x14:conditionalFormatting>
        <x14:conditionalFormatting xmlns:xm="http://schemas.microsoft.com/office/excel/2006/main">
          <x14:cfRule type="expression" priority="7" id="{00CCA107-E838-427D-9E01-97B824DCA1B9}">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4" id="{8F71E57B-9012-4060-B73F-2601EB3E1604}">
            <xm:f>Folha!$B$2=1</xm:f>
            <x14:dxf>
              <font>
                <color theme="0" tint="-4.9989318521683403E-2"/>
              </font>
              <fill>
                <patternFill>
                  <bgColor theme="0" tint="-4.9989318521683403E-2"/>
                </patternFill>
              </fill>
            </x14:dxf>
          </x14:cfRule>
          <xm:sqref>C15:E15 E16:E505</xm:sqref>
        </x14:conditionalFormatting>
        <x14:conditionalFormatting xmlns:xm="http://schemas.microsoft.com/office/excel/2006/main">
          <x14:cfRule type="expression" priority="3" id="{DF820293-C915-47A5-AE4A-AEB5AD032058}">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 id="{A2DE567D-2F57-4491-B42B-B2A90BD0341A}">
            <xm:f>Folha!$B$2=1</xm:f>
            <x14:dxf>
              <font>
                <color theme="0" tint="-4.9989318521683403E-2"/>
              </font>
              <fill>
                <patternFill>
                  <bgColor theme="0" tint="-4.9989318521683403E-2"/>
                </patternFill>
              </fill>
            </x14:dxf>
          </x14:cfRule>
          <xm:sqref>G15:G505</xm:sqref>
        </x14:conditionalFormatting>
        <x14:conditionalFormatting xmlns:xm="http://schemas.microsoft.com/office/excel/2006/main">
          <x14:cfRule type="expression" priority="1" id="{1147964D-980C-4717-A3D9-9823DF1377C7}">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3200-000000000000}">
          <x14:formula1>
            <xm:f>Folha!$D$1:$D$2</xm:f>
          </x14:formula1>
          <xm:sqref>C15:C505</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ilha45"/>
  <dimension ref="A1:R506"/>
  <sheetViews>
    <sheetView showGridLines="0" showRowColHeaders="0" workbookViewId="0">
      <pane ySplit="12" topLeftCell="A13" activePane="bottomLeft" state="frozen"/>
      <selection activeCell="K12" sqref="K12"/>
      <selection pane="bottomLeft" activeCell="E6" sqref="E6"/>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33000000}"/>
  <mergeCells count="2">
    <mergeCell ref="C5:C7"/>
    <mergeCell ref="C10:C12"/>
  </mergeCells>
  <conditionalFormatting sqref="H15:I505">
    <cfRule type="cellIs" dxfId="106" priority="14" operator="equal">
      <formula>0</formula>
    </cfRule>
  </conditionalFormatting>
  <conditionalFormatting sqref="C17:C505">
    <cfRule type="containsText" dxfId="105" priority="10" operator="containsText" text="Pró-labore">
      <formula>NOT(ISERROR(SEARCH("Pró-labore",C17)))</formula>
    </cfRule>
    <cfRule type="containsText" dxfId="104" priority="11" operator="containsText" text="Funcionário">
      <formula>NOT(ISERROR(SEARCH("Funcionário",C17)))</formula>
    </cfRule>
  </conditionalFormatting>
  <conditionalFormatting sqref="C16:C505">
    <cfRule type="containsText" dxfId="103" priority="8" operator="containsText" text="Pró-labore">
      <formula>NOT(ISERROR(SEARCH("Pró-labore",C16)))</formula>
    </cfRule>
    <cfRule type="containsText" dxfId="102" priority="9" operator="containsText" text="Funcionário">
      <formula>NOT(ISERROR(SEARCH("Funcionário",C16)))</formula>
    </cfRule>
  </conditionalFormatting>
  <conditionalFormatting sqref="C15">
    <cfRule type="containsText" dxfId="101" priority="4" operator="containsText" text="Pró-labore">
      <formula>NOT(ISERROR(SEARCH("Pró-labore",C15)))</formula>
    </cfRule>
    <cfRule type="containsText" dxfId="100" priority="5"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6082"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46084"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6490C8C6-460A-4E0A-A4DD-6BCE16FF0032}">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0" id="{9B168F33-FE1E-4283-A058-EE5AD9CD7D5A}">
            <xm:f>Folha!$B$2=1</xm:f>
            <x14:dxf>
              <font>
                <color theme="0" tint="-4.9989318521683403E-2"/>
              </font>
              <fill>
                <patternFill>
                  <bgColor theme="0" tint="-4.9989318521683403E-2"/>
                </patternFill>
              </fill>
            </x14:dxf>
          </x14:cfRule>
          <xm:sqref>D18:D505</xm:sqref>
        </x14:conditionalFormatting>
        <x14:conditionalFormatting xmlns:xm="http://schemas.microsoft.com/office/excel/2006/main">
          <x14:cfRule type="expression" priority="15" id="{ED8993FF-5081-4C80-A9E9-0B73BB82EF6A}">
            <xm:f>Folha!$B$2=1</xm:f>
            <x14:dxf>
              <font>
                <color theme="0" tint="-4.9989318521683403E-2"/>
              </font>
              <fill>
                <patternFill>
                  <bgColor theme="0" tint="-4.9989318521683403E-2"/>
                </patternFill>
              </fill>
            </x14:dxf>
          </x14:cfRule>
          <xm:sqref>D16:D17</xm:sqref>
        </x14:conditionalFormatting>
        <x14:conditionalFormatting xmlns:xm="http://schemas.microsoft.com/office/excel/2006/main">
          <x14:cfRule type="expression" priority="13" id="{C71262E5-1B15-4744-AE0D-93BEE0F43392}">
            <xm:f>Folha!$B$2=1</xm:f>
            <x14:dxf>
              <font>
                <color theme="0" tint="-4.9989318521683403E-2"/>
              </font>
              <fill>
                <patternFill>
                  <bgColor theme="0" tint="-4.9989318521683403E-2"/>
                </patternFill>
              </fill>
            </x14:dxf>
          </x14:cfRule>
          <xm:sqref>F15:F505</xm:sqref>
        </x14:conditionalFormatting>
        <x14:conditionalFormatting xmlns:xm="http://schemas.microsoft.com/office/excel/2006/main">
          <x14:cfRule type="expression" priority="12" id="{D7C1559E-E038-4E1D-869D-73AB60BD1227}">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7" id="{66B914D3-1691-483E-AD61-B81AE7DB2918}">
            <xm:f>Folha!$B$2=1</xm:f>
            <x14:dxf>
              <font>
                <color theme="0" tint="-4.9989318521683403E-2"/>
              </font>
              <fill>
                <patternFill>
                  <bgColor theme="0" tint="-4.9989318521683403E-2"/>
                </patternFill>
              </fill>
            </x14:dxf>
          </x14:cfRule>
          <xm:sqref>C16:C505</xm:sqref>
        </x14:conditionalFormatting>
        <x14:conditionalFormatting xmlns:xm="http://schemas.microsoft.com/office/excel/2006/main">
          <x14:cfRule type="expression" priority="6" id="{64EEDFDD-ACB3-4288-9ED6-767E6B808D33}">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3" id="{AECE2033-0066-40E3-95AD-C780FE9F5C8A}">
            <xm:f>Folha!$B$2=1</xm:f>
            <x14:dxf>
              <font>
                <color theme="0" tint="-4.9989318521683403E-2"/>
              </font>
              <fill>
                <patternFill>
                  <bgColor theme="0" tint="-4.9989318521683403E-2"/>
                </patternFill>
              </fill>
            </x14:dxf>
          </x14:cfRule>
          <xm:sqref>C15:E15 E16:E505</xm:sqref>
        </x14:conditionalFormatting>
        <x14:conditionalFormatting xmlns:xm="http://schemas.microsoft.com/office/excel/2006/main">
          <x14:cfRule type="expression" priority="2" id="{FBAC8D67-17B1-4850-8030-13F946C6DCC4}">
            <xm:f>Folha!$B$2=1</xm:f>
            <x14:dxf>
              <font>
                <color theme="0" tint="-4.9989318521683403E-2"/>
              </font>
              <fill>
                <patternFill>
                  <bgColor theme="0" tint="-4.9989318521683403E-2"/>
                </patternFill>
              </fill>
            </x14:dxf>
          </x14:cfRule>
          <xm:sqref>G15:G505</xm:sqref>
        </x14:conditionalFormatting>
        <x14:conditionalFormatting xmlns:xm="http://schemas.microsoft.com/office/excel/2006/main">
          <x14:cfRule type="expression" priority="1" id="{A3324FD5-4232-41C5-B484-F2B59C767360}">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3300-000000000000}">
          <x14:formula1>
            <xm:f>Folha!$D$1:$D$2</xm:f>
          </x14:formula1>
          <xm:sqref>C15:C505</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ilha46"/>
  <dimension ref="A1:R506"/>
  <sheetViews>
    <sheetView showGridLines="0" showRowColHeaders="0" showZeros="0" workbookViewId="0">
      <pane ySplit="12" topLeftCell="A13" activePane="bottomLeft" state="frozen"/>
      <selection activeCell="K12" sqref="K12"/>
      <selection pane="bottomLeft" activeCell="E7" sqref="E7"/>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34000000}"/>
  <mergeCells count="2">
    <mergeCell ref="C5:C7"/>
    <mergeCell ref="C10:C12"/>
  </mergeCells>
  <conditionalFormatting sqref="H15:I505">
    <cfRule type="cellIs" dxfId="89" priority="14" operator="equal">
      <formula>0</formula>
    </cfRule>
  </conditionalFormatting>
  <conditionalFormatting sqref="C17:C505">
    <cfRule type="containsText" dxfId="88" priority="10" operator="containsText" text="Pró-labore">
      <formula>NOT(ISERROR(SEARCH("Pró-labore",C17)))</formula>
    </cfRule>
    <cfRule type="containsText" dxfId="87" priority="11" operator="containsText" text="Funcionário">
      <formula>NOT(ISERROR(SEARCH("Funcionário",C17)))</formula>
    </cfRule>
  </conditionalFormatting>
  <conditionalFormatting sqref="C16:C505">
    <cfRule type="containsText" dxfId="86" priority="8" operator="containsText" text="Pró-labore">
      <formula>NOT(ISERROR(SEARCH("Pró-labore",C16)))</formula>
    </cfRule>
    <cfRule type="containsText" dxfId="85" priority="9" operator="containsText" text="Funcionário">
      <formula>NOT(ISERROR(SEARCH("Funcionário",C16)))</formula>
    </cfRule>
  </conditionalFormatting>
  <conditionalFormatting sqref="C15">
    <cfRule type="containsText" dxfId="84" priority="4" operator="containsText" text="Pró-labore">
      <formula>NOT(ISERROR(SEARCH("Pró-labore",C15)))</formula>
    </cfRule>
    <cfRule type="containsText" dxfId="83" priority="5"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7107" r:id="rId3" name="Group Box 3">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47109" r:id="rId4" name="Group Box 5">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3B451F9C-F768-40F7-93DD-79A5062681BF}">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0" id="{8893C227-15DA-4F2F-96B1-CC3EB4A0F406}">
            <xm:f>Folha!$B$2=1</xm:f>
            <x14:dxf>
              <font>
                <color theme="0" tint="-4.9989318521683403E-2"/>
              </font>
              <fill>
                <patternFill>
                  <bgColor theme="0" tint="-4.9989318521683403E-2"/>
                </patternFill>
              </fill>
            </x14:dxf>
          </x14:cfRule>
          <xm:sqref>D18:D505</xm:sqref>
        </x14:conditionalFormatting>
        <x14:conditionalFormatting xmlns:xm="http://schemas.microsoft.com/office/excel/2006/main">
          <x14:cfRule type="expression" priority="15" id="{37A34103-0F26-4989-9B7D-6B9A5798F7ED}">
            <xm:f>Folha!$B$2=1</xm:f>
            <x14:dxf>
              <font>
                <color theme="0" tint="-4.9989318521683403E-2"/>
              </font>
              <fill>
                <patternFill>
                  <bgColor theme="0" tint="-4.9989318521683403E-2"/>
                </patternFill>
              </fill>
            </x14:dxf>
          </x14:cfRule>
          <xm:sqref>D16:D17</xm:sqref>
        </x14:conditionalFormatting>
        <x14:conditionalFormatting xmlns:xm="http://schemas.microsoft.com/office/excel/2006/main">
          <x14:cfRule type="expression" priority="13" id="{FB3EC4F0-C15F-4D3C-B414-086E762E5B36}">
            <xm:f>Folha!$B$2=1</xm:f>
            <x14:dxf>
              <font>
                <color theme="0" tint="-4.9989318521683403E-2"/>
              </font>
              <fill>
                <patternFill>
                  <bgColor theme="0" tint="-4.9989318521683403E-2"/>
                </patternFill>
              </fill>
            </x14:dxf>
          </x14:cfRule>
          <xm:sqref>F15:F505</xm:sqref>
        </x14:conditionalFormatting>
        <x14:conditionalFormatting xmlns:xm="http://schemas.microsoft.com/office/excel/2006/main">
          <x14:cfRule type="expression" priority="12" id="{12E51AD6-14B2-40B2-958E-E193C67E69FA}">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7" id="{0CAF297C-9893-4071-8751-5365938CA2E2}">
            <xm:f>Folha!$B$2=1</xm:f>
            <x14:dxf>
              <font>
                <color theme="0" tint="-4.9989318521683403E-2"/>
              </font>
              <fill>
                <patternFill>
                  <bgColor theme="0" tint="-4.9989318521683403E-2"/>
                </patternFill>
              </fill>
            </x14:dxf>
          </x14:cfRule>
          <xm:sqref>C16:C505</xm:sqref>
        </x14:conditionalFormatting>
        <x14:conditionalFormatting xmlns:xm="http://schemas.microsoft.com/office/excel/2006/main">
          <x14:cfRule type="expression" priority="6" id="{622313A5-A591-47A2-AE8A-525C97EA480E}">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3" id="{CBDF00A3-94EC-490F-B994-4600B145BBE2}">
            <xm:f>Folha!$B$2=1</xm:f>
            <x14:dxf>
              <font>
                <color theme="0" tint="-4.9989318521683403E-2"/>
              </font>
              <fill>
                <patternFill>
                  <bgColor theme="0" tint="-4.9989318521683403E-2"/>
                </patternFill>
              </fill>
            </x14:dxf>
          </x14:cfRule>
          <xm:sqref>C15:E15 E16:E505</xm:sqref>
        </x14:conditionalFormatting>
        <x14:conditionalFormatting xmlns:xm="http://schemas.microsoft.com/office/excel/2006/main">
          <x14:cfRule type="expression" priority="2" id="{86CD5498-F0F3-4394-8A86-A03864C83FD2}">
            <xm:f>Folha!$B$2=1</xm:f>
            <x14:dxf>
              <font>
                <color theme="0" tint="-4.9989318521683403E-2"/>
              </font>
              <fill>
                <patternFill>
                  <bgColor theme="0" tint="-4.9989318521683403E-2"/>
                </patternFill>
              </fill>
            </x14:dxf>
          </x14:cfRule>
          <xm:sqref>G15:G505</xm:sqref>
        </x14:conditionalFormatting>
        <x14:conditionalFormatting xmlns:xm="http://schemas.microsoft.com/office/excel/2006/main">
          <x14:cfRule type="expression" priority="1" id="{87D5051C-59C0-41D4-895A-9DEB139E73A8}">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3400-000000000000}">
          <x14:formula1>
            <xm:f>Folha!$D$1:$D$2</xm:f>
          </x14:formula1>
          <xm:sqref>C15:C505</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ilha47"/>
  <dimension ref="A1:R506"/>
  <sheetViews>
    <sheetView showGridLines="0" showRowColHeaders="0" workbookViewId="0">
      <pane ySplit="12" topLeftCell="A13" activePane="bottomLeft" state="frozen"/>
      <selection activeCell="K12" sqref="K12"/>
      <selection pane="bottomLeft" activeCell="G6" sqref="G6"/>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4">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35000000}"/>
  <mergeCells count="2">
    <mergeCell ref="C5:C7"/>
    <mergeCell ref="C10:C12"/>
  </mergeCells>
  <conditionalFormatting sqref="H15:I505">
    <cfRule type="cellIs" dxfId="72" priority="14" operator="equal">
      <formula>0</formula>
    </cfRule>
  </conditionalFormatting>
  <conditionalFormatting sqref="C17:C505">
    <cfRule type="containsText" dxfId="71" priority="10" operator="containsText" text="Pró-labore">
      <formula>NOT(ISERROR(SEARCH("Pró-labore",C17)))</formula>
    </cfRule>
    <cfRule type="containsText" dxfId="70" priority="11" operator="containsText" text="Funcionário">
      <formula>NOT(ISERROR(SEARCH("Funcionário",C17)))</formula>
    </cfRule>
  </conditionalFormatting>
  <conditionalFormatting sqref="C16:C505">
    <cfRule type="containsText" dxfId="69" priority="8" operator="containsText" text="Pró-labore">
      <formula>NOT(ISERROR(SEARCH("Pró-labore",C16)))</formula>
    </cfRule>
    <cfRule type="containsText" dxfId="68" priority="9" operator="containsText" text="Funcionário">
      <formula>NOT(ISERROR(SEARCH("Funcionário",C16)))</formula>
    </cfRule>
  </conditionalFormatting>
  <conditionalFormatting sqref="C15">
    <cfRule type="containsText" dxfId="67" priority="4" operator="containsText" text="Pró-labore">
      <formula>NOT(ISERROR(SEARCH("Pró-labore",C15)))</formula>
    </cfRule>
    <cfRule type="containsText" dxfId="66" priority="5"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8130"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48132"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728801D5-F001-49CA-8BE6-F2144237A946}">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0" id="{1A1D0226-E220-4AA2-93AE-BB6F890A28DE}">
            <xm:f>Folha!$B$2=1</xm:f>
            <x14:dxf>
              <font>
                <color theme="0" tint="-4.9989318521683403E-2"/>
              </font>
              <fill>
                <patternFill>
                  <bgColor theme="0" tint="-4.9989318521683403E-2"/>
                </patternFill>
              </fill>
            </x14:dxf>
          </x14:cfRule>
          <xm:sqref>D18:D505</xm:sqref>
        </x14:conditionalFormatting>
        <x14:conditionalFormatting xmlns:xm="http://schemas.microsoft.com/office/excel/2006/main">
          <x14:cfRule type="expression" priority="15" id="{DC8BBAEB-03A9-4505-AA65-68B362D521DD}">
            <xm:f>Folha!$B$2=1</xm:f>
            <x14:dxf>
              <font>
                <color theme="0" tint="-4.9989318521683403E-2"/>
              </font>
              <fill>
                <patternFill>
                  <bgColor theme="0" tint="-4.9989318521683403E-2"/>
                </patternFill>
              </fill>
            </x14:dxf>
          </x14:cfRule>
          <xm:sqref>D16:D17</xm:sqref>
        </x14:conditionalFormatting>
        <x14:conditionalFormatting xmlns:xm="http://schemas.microsoft.com/office/excel/2006/main">
          <x14:cfRule type="expression" priority="13" id="{B81132A9-85C1-49DB-B136-A1CC0059A1D2}">
            <xm:f>Folha!$B$2=1</xm:f>
            <x14:dxf>
              <font>
                <color theme="0" tint="-4.9989318521683403E-2"/>
              </font>
              <fill>
                <patternFill>
                  <bgColor theme="0" tint="-4.9989318521683403E-2"/>
                </patternFill>
              </fill>
            </x14:dxf>
          </x14:cfRule>
          <xm:sqref>F15:F505</xm:sqref>
        </x14:conditionalFormatting>
        <x14:conditionalFormatting xmlns:xm="http://schemas.microsoft.com/office/excel/2006/main">
          <x14:cfRule type="expression" priority="12" id="{EBD5155E-5E30-41FA-B5C2-CB0D33619275}">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7" id="{B6EF2FCB-B018-4AE3-983C-891655B98E18}">
            <xm:f>Folha!$B$2=1</xm:f>
            <x14:dxf>
              <font>
                <color theme="0" tint="-4.9989318521683403E-2"/>
              </font>
              <fill>
                <patternFill>
                  <bgColor theme="0" tint="-4.9989318521683403E-2"/>
                </patternFill>
              </fill>
            </x14:dxf>
          </x14:cfRule>
          <xm:sqref>C16:C505</xm:sqref>
        </x14:conditionalFormatting>
        <x14:conditionalFormatting xmlns:xm="http://schemas.microsoft.com/office/excel/2006/main">
          <x14:cfRule type="expression" priority="6" id="{E05C318C-9B32-41D5-9960-EDCBF7BDFA74}">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3" id="{27270E53-1C04-45EF-A88A-BC6ED59AEE85}">
            <xm:f>Folha!$B$2=1</xm:f>
            <x14:dxf>
              <font>
                <color theme="0" tint="-4.9989318521683403E-2"/>
              </font>
              <fill>
                <patternFill>
                  <bgColor theme="0" tint="-4.9989318521683403E-2"/>
                </patternFill>
              </fill>
            </x14:dxf>
          </x14:cfRule>
          <xm:sqref>C15:E15 E16:E505</xm:sqref>
        </x14:conditionalFormatting>
        <x14:conditionalFormatting xmlns:xm="http://schemas.microsoft.com/office/excel/2006/main">
          <x14:cfRule type="expression" priority="2" id="{AA347D08-091E-49E1-A604-5AA84EDD521B}">
            <xm:f>Folha!$B$2=1</xm:f>
            <x14:dxf>
              <font>
                <color theme="0" tint="-4.9989318521683403E-2"/>
              </font>
              <fill>
                <patternFill>
                  <bgColor theme="0" tint="-4.9989318521683403E-2"/>
                </patternFill>
              </fill>
            </x14:dxf>
          </x14:cfRule>
          <xm:sqref>G15:G505</xm:sqref>
        </x14:conditionalFormatting>
        <x14:conditionalFormatting xmlns:xm="http://schemas.microsoft.com/office/excel/2006/main">
          <x14:cfRule type="expression" priority="1" id="{6CA36D32-7875-466D-91D5-94E7D15EF551}">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3500-000000000000}">
          <x14:formula1>
            <xm:f>Folha!$D$1:$D$2</xm:f>
          </x14:formula1>
          <xm:sqref>C15:C505</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ilha48"/>
  <dimension ref="A1:R506"/>
  <sheetViews>
    <sheetView showGridLines="0" showRowColHeaders="0" showZeros="0" workbookViewId="0">
      <pane ySplit="12" topLeftCell="A13" activePane="bottomLeft" state="frozen"/>
      <selection activeCell="K12" sqref="K12"/>
      <selection pane="bottomLeft" activeCell="H7" sqref="H7"/>
    </sheetView>
  </sheetViews>
  <sheetFormatPr defaultColWidth="9.140625" defaultRowHeight="30" customHeight="1" x14ac:dyDescent="0.25"/>
  <cols>
    <col min="1" max="2" width="1.7109375" style="185" customWidth="1"/>
    <col min="3" max="3" width="17.7109375" style="185" customWidth="1"/>
    <col min="4" max="4" width="30.7109375" style="185" customWidth="1"/>
    <col min="5" max="5" width="18.7109375" style="185" customWidth="1"/>
    <col min="6" max="6" width="15.7109375" style="185" customWidth="1"/>
    <col min="7" max="11" width="18.7109375" style="185" customWidth="1"/>
    <col min="12" max="18" width="20.7109375" style="170" hidden="1" customWidth="1"/>
    <col min="19" max="16384" width="9.140625" style="382"/>
  </cols>
  <sheetData>
    <row r="1" spans="3:18" s="1" customFormat="1" ht="35.1" customHeight="1" x14ac:dyDescent="0.25">
      <c r="L1" s="612"/>
      <c r="M1" s="612"/>
      <c r="N1" s="612"/>
      <c r="O1" s="612"/>
      <c r="P1" s="612"/>
      <c r="Q1" s="612"/>
      <c r="R1" s="612"/>
    </row>
    <row r="2" spans="3:18" s="3" customFormat="1" ht="30" customHeight="1" x14ac:dyDescent="0.25">
      <c r="L2" s="613"/>
      <c r="M2" s="613"/>
      <c r="N2" s="613"/>
      <c r="O2" s="613"/>
      <c r="P2" s="613"/>
      <c r="Q2" s="613"/>
      <c r="R2" s="613"/>
    </row>
    <row r="3" spans="3:18" s="185" customFormat="1" ht="39.950000000000003" customHeight="1" x14ac:dyDescent="0.25">
      <c r="C3" s="170"/>
      <c r="D3" s="170"/>
      <c r="E3" s="170"/>
      <c r="F3" s="170"/>
      <c r="G3" s="170"/>
      <c r="H3" s="170"/>
      <c r="I3" s="170"/>
      <c r="J3" s="170"/>
      <c r="K3" s="170"/>
      <c r="L3" s="372"/>
      <c r="M3" s="170"/>
      <c r="N3" s="170"/>
      <c r="O3" s="170"/>
      <c r="P3" s="170"/>
      <c r="Q3" s="170"/>
      <c r="R3" s="170"/>
    </row>
    <row r="4" spans="3:18" s="185" customFormat="1" ht="90" customHeight="1" thickBot="1" x14ac:dyDescent="0.3">
      <c r="C4" s="170"/>
      <c r="D4" s="170"/>
      <c r="E4" s="170"/>
      <c r="F4" s="170"/>
      <c r="G4" s="170"/>
      <c r="H4" s="170"/>
      <c r="I4" s="170"/>
      <c r="J4" s="170"/>
      <c r="K4" s="170"/>
      <c r="L4" s="372"/>
      <c r="M4" s="170"/>
      <c r="N4" s="170"/>
      <c r="O4" s="170"/>
      <c r="P4" s="170"/>
      <c r="Q4" s="170"/>
      <c r="R4" s="170"/>
    </row>
    <row r="5" spans="3:18" s="185" customFormat="1" ht="21.95" customHeight="1" x14ac:dyDescent="0.25">
      <c r="C5" s="670" t="s">
        <v>328</v>
      </c>
      <c r="D5" s="413" t="s">
        <v>29</v>
      </c>
      <c r="E5" s="386" t="s">
        <v>264</v>
      </c>
      <c r="F5" s="386" t="s">
        <v>27</v>
      </c>
      <c r="G5" s="386" t="s">
        <v>362</v>
      </c>
      <c r="H5" s="386" t="s">
        <v>363</v>
      </c>
      <c r="I5" s="386" t="s">
        <v>364</v>
      </c>
      <c r="J5" s="386" t="s">
        <v>365</v>
      </c>
      <c r="K5" s="414" t="s">
        <v>81</v>
      </c>
      <c r="L5" s="372"/>
      <c r="M5" s="170"/>
      <c r="N5" s="170"/>
      <c r="O5" s="170"/>
      <c r="P5" s="170"/>
      <c r="Q5" s="170"/>
      <c r="R5" s="170"/>
    </row>
    <row r="6" spans="3:18" s="185" customFormat="1" ht="21.95" customHeight="1" x14ac:dyDescent="0.25">
      <c r="C6" s="671"/>
      <c r="D6" s="264" t="s">
        <v>262</v>
      </c>
      <c r="E6" s="555"/>
      <c r="F6" s="555"/>
      <c r="G6" s="555"/>
      <c r="H6" s="556"/>
      <c r="I6" s="555"/>
      <c r="J6" s="609"/>
      <c r="K6" s="611">
        <f>IFERROR(E6+G6-H6-I6-J6,0)</f>
        <v>0</v>
      </c>
      <c r="L6" s="372"/>
      <c r="M6" s="170"/>
      <c r="N6" s="170"/>
      <c r="O6" s="170"/>
      <c r="P6" s="170"/>
      <c r="Q6" s="170"/>
      <c r="R6" s="170"/>
    </row>
    <row r="7" spans="3:18" s="185" customFormat="1" ht="21.95" customHeight="1" x14ac:dyDescent="0.25">
      <c r="C7" s="672"/>
      <c r="D7" s="265" t="s">
        <v>263</v>
      </c>
      <c r="E7" s="225"/>
      <c r="F7" s="225"/>
      <c r="G7" s="225"/>
      <c r="H7" s="225"/>
      <c r="I7" s="225"/>
      <c r="J7" s="610"/>
      <c r="K7" s="557">
        <f>IFERROR(E7+G7-H7-I7-J7,0)</f>
        <v>0</v>
      </c>
      <c r="L7" s="372"/>
      <c r="M7" s="170"/>
      <c r="N7" s="170"/>
      <c r="O7" s="170"/>
      <c r="P7" s="170"/>
      <c r="Q7" s="170"/>
      <c r="R7" s="170"/>
    </row>
    <row r="8" spans="3:18" s="185" customFormat="1" ht="18" customHeight="1" x14ac:dyDescent="0.25">
      <c r="C8" s="415"/>
      <c r="D8" s="373"/>
      <c r="E8" s="170"/>
      <c r="F8" s="170"/>
      <c r="G8" s="170"/>
      <c r="H8" s="170"/>
      <c r="I8" s="170"/>
      <c r="J8" s="170"/>
      <c r="K8" s="170"/>
      <c r="L8" s="372"/>
      <c r="M8" s="170"/>
      <c r="N8" s="170"/>
      <c r="O8" s="170"/>
      <c r="P8" s="170"/>
      <c r="Q8" s="170"/>
      <c r="R8" s="170"/>
    </row>
    <row r="9" spans="3:18" s="185" customFormat="1" ht="8.25" customHeight="1" thickBot="1" x14ac:dyDescent="0.3">
      <c r="C9" s="374"/>
      <c r="D9" s="373"/>
      <c r="E9" s="170"/>
      <c r="F9" s="170"/>
      <c r="G9" s="170"/>
      <c r="H9" s="170"/>
      <c r="I9" s="170"/>
      <c r="J9" s="170"/>
      <c r="K9" s="170"/>
      <c r="L9" s="372"/>
      <c r="M9" s="170"/>
      <c r="N9" s="170"/>
      <c r="O9" s="170"/>
      <c r="P9" s="170"/>
      <c r="Q9" s="170"/>
      <c r="R9" s="170"/>
    </row>
    <row r="10" spans="3:18" s="185" customFormat="1" ht="21.95" customHeight="1" x14ac:dyDescent="0.25">
      <c r="C10" s="670" t="s">
        <v>329</v>
      </c>
      <c r="D10" s="413" t="s">
        <v>29</v>
      </c>
      <c r="E10" s="386" t="s">
        <v>264</v>
      </c>
      <c r="F10" s="386" t="s">
        <v>27</v>
      </c>
      <c r="G10" s="386" t="s">
        <v>362</v>
      </c>
      <c r="H10" s="386" t="s">
        <v>363</v>
      </c>
      <c r="I10" s="386" t="s">
        <v>364</v>
      </c>
      <c r="J10" s="386" t="s">
        <v>365</v>
      </c>
      <c r="K10" s="414" t="s">
        <v>81</v>
      </c>
      <c r="L10" s="372"/>
      <c r="M10" s="170"/>
      <c r="N10" s="170"/>
      <c r="O10" s="170"/>
      <c r="P10" s="170"/>
      <c r="Q10" s="170"/>
      <c r="R10" s="170"/>
    </row>
    <row r="11" spans="3:18" s="185" customFormat="1" ht="21.95" customHeight="1" x14ac:dyDescent="0.25">
      <c r="C11" s="671"/>
      <c r="D11" s="264" t="s">
        <v>262</v>
      </c>
      <c r="E11" s="620">
        <f>SUMIF($C$15:$C$505,"Funcionário",$E$15:$E$505)</f>
        <v>0</v>
      </c>
      <c r="F11" s="621">
        <f>Q14</f>
        <v>0</v>
      </c>
      <c r="G11" s="620">
        <f>SUMIF($C$15:$C$505,"Funcionário",$G$15:$G$505)</f>
        <v>0</v>
      </c>
      <c r="H11" s="620">
        <f>SUMIF($C$15:$C$505,"Funcionário",$H$15:$H$505)</f>
        <v>0</v>
      </c>
      <c r="I11" s="621">
        <f>SUMIF($C$15:$C$505,"Funcionário",$I$15:$I$505)</f>
        <v>0</v>
      </c>
      <c r="J11" s="622">
        <f>SUMIF($C$15:$C$505,"Funcionário",$J$15:$J$505)</f>
        <v>0</v>
      </c>
      <c r="K11" s="623">
        <f>SUMIF($C$15:$C$505,"Funcionário",$K$15:$K$505)</f>
        <v>0</v>
      </c>
      <c r="L11" s="372"/>
      <c r="M11" s="170"/>
      <c r="N11" s="170"/>
      <c r="O11" s="170"/>
      <c r="P11" s="170"/>
      <c r="Q11" s="170"/>
      <c r="R11" s="170"/>
    </row>
    <row r="12" spans="3:18" s="185" customFormat="1" ht="21.95" customHeight="1" x14ac:dyDescent="0.25">
      <c r="C12" s="672"/>
      <c r="D12" s="265" t="s">
        <v>263</v>
      </c>
      <c r="E12" s="624">
        <f>SUMIF($C$15:$C$505,"Pró-Labore",$E$15:$E$505)</f>
        <v>0</v>
      </c>
      <c r="F12" s="625">
        <v>0</v>
      </c>
      <c r="G12" s="624">
        <f>SUMIF($C$15:$C$505,"Pró-Labore",$G$15:$G$505)</f>
        <v>0</v>
      </c>
      <c r="H12" s="624">
        <f>SUMIF($C$15:$C$505,"Pró-Labore",$H$15:$H$505)</f>
        <v>0</v>
      </c>
      <c r="I12" s="625">
        <f>SUMIF($C$15:$C$505,"Pró-Labore",$I$15:$I$505)</f>
        <v>0</v>
      </c>
      <c r="J12" s="624">
        <f>SUMIF($C$15:$C$505,"Pró-Labore",$J$15:$J$505)</f>
        <v>0</v>
      </c>
      <c r="K12" s="626">
        <f>SUMIF($C$15:$C$505,"Pró-Labore",$K$15:$K$505)</f>
        <v>0</v>
      </c>
      <c r="L12" s="372"/>
      <c r="M12" s="170"/>
      <c r="N12" s="170"/>
      <c r="O12" s="170"/>
      <c r="P12" s="170"/>
      <c r="Q12" s="170"/>
      <c r="R12" s="170"/>
    </row>
    <row r="13" spans="3:18" s="185" customFormat="1" ht="12.75" customHeight="1" thickBot="1" x14ac:dyDescent="0.3">
      <c r="C13" s="374"/>
      <c r="D13" s="373"/>
      <c r="E13" s="375"/>
      <c r="F13" s="170"/>
      <c r="G13" s="616" t="s">
        <v>367</v>
      </c>
      <c r="H13" s="170"/>
      <c r="I13" s="170"/>
      <c r="J13" s="170"/>
      <c r="K13" s="170"/>
      <c r="L13" s="372"/>
      <c r="M13" s="170"/>
      <c r="N13" s="170"/>
      <c r="O13" s="170"/>
      <c r="P13" s="170"/>
      <c r="Q13" s="170"/>
      <c r="R13" s="170"/>
    </row>
    <row r="14" spans="3:18" ht="21.95" customHeight="1" x14ac:dyDescent="0.25">
      <c r="C14" s="384" t="s">
        <v>64</v>
      </c>
      <c r="D14" s="385" t="s">
        <v>276</v>
      </c>
      <c r="E14" s="385" t="s">
        <v>366</v>
      </c>
      <c r="F14" s="385" t="s">
        <v>277</v>
      </c>
      <c r="G14" s="385" t="s">
        <v>362</v>
      </c>
      <c r="H14" s="385" t="s">
        <v>368</v>
      </c>
      <c r="I14" s="385" t="s">
        <v>369</v>
      </c>
      <c r="J14" s="385" t="s">
        <v>365</v>
      </c>
      <c r="K14" s="385" t="s">
        <v>81</v>
      </c>
      <c r="L14" s="372" t="s">
        <v>82</v>
      </c>
      <c r="M14" s="372" t="s">
        <v>278</v>
      </c>
      <c r="N14" s="372" t="s">
        <v>279</v>
      </c>
      <c r="O14" s="372" t="s">
        <v>53</v>
      </c>
      <c r="P14" s="372" t="s">
        <v>280</v>
      </c>
      <c r="Q14" s="614">
        <f>SUM(Q15:Q505)</f>
        <v>0</v>
      </c>
    </row>
    <row r="15" spans="3:18" ht="30" customHeight="1" x14ac:dyDescent="0.25">
      <c r="C15" s="236"/>
      <c r="D15" s="237"/>
      <c r="E15" s="21"/>
      <c r="F15" s="238"/>
      <c r="G15" s="21"/>
      <c r="H15" s="619">
        <f>IF(Folha!$B$2=1,0,IF(L15=0,0,IF(C15="Funcionário",L15,IF(C15="Pró-Labore",IF(E15&lt;6482.73,E15*11%,Cadastros!$I$7)))))</f>
        <v>0</v>
      </c>
      <c r="I15" s="619">
        <f>IF(Folha!$B$2=1,0,IF(M15=0,0,IF(M15&lt;=10,0,M15)))</f>
        <v>0</v>
      </c>
      <c r="J15" s="21"/>
      <c r="K15" s="617" t="str">
        <f>IF(E15="","",E15+G15+Q15-H15-I15-J15)</f>
        <v/>
      </c>
      <c r="L15" s="615">
        <f>IF(E15&lt;Cadastros!$E$8,E15*Cadastros!$F$8,IF(E15&lt;=Cadastros!$E$9,E15*Cadastros!$F$9-Cadastros!$G$9,IF(E15&lt;=Cadastros!$E$10,E15*Cadastros!$F$10-Cadastros!$G$10,IF(E15&lt;=Cadastros!$E$11,E15*Cadastros!$F$11-Cadastros!$G$11,IF(E15&gt;Cadastros!$E$11,Cadastros!$I$7)))))</f>
        <v>0</v>
      </c>
      <c r="M15" s="615">
        <f>IF(P15&lt;Cadastros!$D$14,0,IF(P15&lt;=Cadastros!$D$15,P15*Cadastros!$E$15-Cadastros!$F$15,IF(P15&lt;=Cadastros!$D$16,P15*Cadastros!$E$16-Cadastros!$F$16,IF(P15&lt;=Cadastros!$D$17,P15*Cadastros!$E$17-Cadastros!$F$17,IF(P15&gt;Cadastros!$D$18,P15*Cadastros!$E$18-Cadastros!$F$18)))))</f>
        <v>0</v>
      </c>
      <c r="N15" s="615">
        <f>IF(E15="",0,E15-H15)</f>
        <v>0</v>
      </c>
      <c r="O15" s="372">
        <f>IF(N15=0,0,(F15*Cadastros!$G$14))</f>
        <v>0</v>
      </c>
      <c r="P15" s="615">
        <f>N15-O15</f>
        <v>0</v>
      </c>
      <c r="Q15" s="372">
        <f>IF(C15=Folha!$D$2,0,IF(E15&lt;=Cadastros!$H$14,Cadastros!$I$14*F15,0))</f>
        <v>0</v>
      </c>
    </row>
    <row r="16" spans="3:18" ht="30" customHeight="1" x14ac:dyDescent="0.25">
      <c r="C16" s="236"/>
      <c r="D16" s="237"/>
      <c r="E16" s="21"/>
      <c r="F16" s="238"/>
      <c r="G16" s="21"/>
      <c r="H16" s="619">
        <f>IF(Folha!$B$2=1,0,IF(L16=0,0,IF(C16="Funcionário",L16,IF(C16="Pró-Labore",IF(E16&lt;6482.73,E16*11%,Cadastros!$I$7)))))</f>
        <v>0</v>
      </c>
      <c r="I16" s="619">
        <f>IF(Folha!$B$2=1,0,IF(M16=0,0,IF(M16&lt;=10,0,M16)))</f>
        <v>0</v>
      </c>
      <c r="J16" s="21"/>
      <c r="K16" s="618" t="str">
        <f t="shared" ref="K16:K79" si="0">IF(E16="","",E16+G16+Q16-H16-I16-J16)</f>
        <v/>
      </c>
      <c r="L16" s="615">
        <f>IF(E16&lt;Cadastros!$E$8,E16*Cadastros!$F$8,IF(E16&lt;=Cadastros!$E$9,E16*Cadastros!$F$9-Cadastros!$G$9,IF(E16&lt;=Cadastros!$E$10,E16*Cadastros!$F$10-Cadastros!$G$10,IF(E16&lt;=Cadastros!$E$11,E16*Cadastros!$F$11-Cadastros!$G$11,IF(E16&gt;Cadastros!$E$11,Cadastros!$I$7)))))</f>
        <v>0</v>
      </c>
      <c r="M16" s="615">
        <f>IF(P16&lt;Cadastros!$D$14,0,IF(P16&lt;=Cadastros!$D$15,P16*Cadastros!$E$15-Cadastros!$F$15,IF(P16&lt;=Cadastros!$D$16,P16*Cadastros!$E$16-Cadastros!$F$16,IF(P16&lt;=Cadastros!$D$17,P16*Cadastros!$E$17-Cadastros!$F$17,IF(P16&gt;Cadastros!$D$18,P16*Cadastros!$E$18-Cadastros!$F$18)))))</f>
        <v>0</v>
      </c>
      <c r="N16" s="615">
        <f t="shared" ref="N16:N79" si="1">IF(E16="",0,E16-H16)</f>
        <v>0</v>
      </c>
      <c r="O16" s="372">
        <f>IF(N16=0,0,(F16*Cadastros!$G$14))</f>
        <v>0</v>
      </c>
      <c r="P16" s="615">
        <f t="shared" ref="P16:P79" si="2">N16-O16</f>
        <v>0</v>
      </c>
      <c r="Q16" s="372">
        <f>IF(C16=Folha!$D$2,0,IF(E16&lt;=Cadastros!$H$14,Cadastros!$I$14*F16,0))</f>
        <v>0</v>
      </c>
    </row>
    <row r="17" spans="3:17" ht="30" customHeight="1" x14ac:dyDescent="0.25">
      <c r="C17" s="236"/>
      <c r="D17" s="237"/>
      <c r="E17" s="21"/>
      <c r="F17" s="238"/>
      <c r="G17" s="21"/>
      <c r="H17" s="619">
        <f>IF(Folha!$B$2=1,0,IF(L17=0,0,IF(C17="Funcionário",L17,IF(C17="Pró-Labore",IF(E17&lt;6482.73,E17*11%,Cadastros!$I$7)))))</f>
        <v>0</v>
      </c>
      <c r="I17" s="619">
        <f>IF(Folha!$B$2=1,0,IF(M17=0,0,IF(M17&lt;=10,0,M17)))</f>
        <v>0</v>
      </c>
      <c r="J17" s="21"/>
      <c r="K17" s="618" t="str">
        <f t="shared" si="0"/>
        <v/>
      </c>
      <c r="L17" s="615">
        <f>IF(E17&lt;Cadastros!$E$8,E17*Cadastros!$F$8,IF(E17&lt;=Cadastros!$E$9,E17*Cadastros!$F$9-Cadastros!$G$9,IF(E17&lt;=Cadastros!$E$10,E17*Cadastros!$F$10-Cadastros!$G$10,IF(E17&lt;=Cadastros!$E$11,E17*Cadastros!$F$11-Cadastros!$G$11,IF(E17&gt;Cadastros!$E$11,Cadastros!$I$7)))))</f>
        <v>0</v>
      </c>
      <c r="M17" s="615">
        <f>IF(P17&lt;Cadastros!$D$14,0,IF(P17&lt;=Cadastros!$D$15,P17*Cadastros!$E$15-Cadastros!$F$15,IF(P17&lt;=Cadastros!$D$16,P17*Cadastros!$E$16-Cadastros!$F$16,IF(P17&lt;=Cadastros!$D$17,P17*Cadastros!$E$17-Cadastros!$F$17,IF(P17&gt;Cadastros!$D$18,P17*Cadastros!$E$18-Cadastros!$F$18)))))</f>
        <v>0</v>
      </c>
      <c r="N17" s="615">
        <f t="shared" si="1"/>
        <v>0</v>
      </c>
      <c r="O17" s="372">
        <f>IF(N17=0,0,(F17*Cadastros!$G$14))</f>
        <v>0</v>
      </c>
      <c r="P17" s="615">
        <f t="shared" si="2"/>
        <v>0</v>
      </c>
      <c r="Q17" s="372">
        <f>IF(C17=Folha!$D$2,0,IF(E17&lt;=Cadastros!$H$14,Cadastros!$I$14*F17,0))</f>
        <v>0</v>
      </c>
    </row>
    <row r="18" spans="3:17" ht="30" customHeight="1" x14ac:dyDescent="0.25">
      <c r="C18" s="236"/>
      <c r="D18" s="237"/>
      <c r="E18" s="21"/>
      <c r="F18" s="238"/>
      <c r="G18" s="21"/>
      <c r="H18" s="619">
        <f>IF(Folha!$B$2=1,0,IF(L18=0,0,IF(C18="Funcionário",L18,IF(C18="Pró-Labore",IF(E18&lt;6482.73,E18*11%,Cadastros!$I$7)))))</f>
        <v>0</v>
      </c>
      <c r="I18" s="619">
        <f>IF(Folha!$B$2=1,0,IF(M18=0,0,IF(M18&lt;=10,0,M18)))</f>
        <v>0</v>
      </c>
      <c r="J18" s="21"/>
      <c r="K18" s="618" t="str">
        <f t="shared" si="0"/>
        <v/>
      </c>
      <c r="L18" s="615">
        <f>IF(E18&lt;Cadastros!$E$8,E18*Cadastros!$F$8,IF(E18&lt;=Cadastros!$E$9,E18*Cadastros!$F$9-Cadastros!$G$9,IF(E18&lt;=Cadastros!$E$10,E18*Cadastros!$F$10-Cadastros!$G$10,IF(E18&lt;=Cadastros!$E$11,E18*Cadastros!$F$11-Cadastros!$G$11,IF(E18&gt;Cadastros!$E$11,Cadastros!$I$7)))))</f>
        <v>0</v>
      </c>
      <c r="M18" s="615">
        <f>IF(P18&lt;Cadastros!$D$14,0,IF(P18&lt;=Cadastros!$D$15,P18*Cadastros!$E$15-Cadastros!$F$15,IF(P18&lt;=Cadastros!$D$16,P18*Cadastros!$E$16-Cadastros!$F$16,IF(P18&lt;=Cadastros!$D$17,P18*Cadastros!$E$17-Cadastros!$F$17,IF(P18&gt;Cadastros!$D$18,P18*Cadastros!$E$18-Cadastros!$F$18)))))</f>
        <v>0</v>
      </c>
      <c r="N18" s="615">
        <f t="shared" si="1"/>
        <v>0</v>
      </c>
      <c r="O18" s="372">
        <f>IF(N18=0,0,(F18*Cadastros!$G$14))</f>
        <v>0</v>
      </c>
      <c r="P18" s="615">
        <f t="shared" si="2"/>
        <v>0</v>
      </c>
      <c r="Q18" s="372">
        <f>IF(C18=Folha!$D$2,0,IF(E18&lt;=Cadastros!$H$14,Cadastros!$I$14*F18,0))</f>
        <v>0</v>
      </c>
    </row>
    <row r="19" spans="3:17" ht="30" customHeight="1" x14ac:dyDescent="0.25">
      <c r="C19" s="236"/>
      <c r="D19" s="237"/>
      <c r="E19" s="21"/>
      <c r="F19" s="238"/>
      <c r="G19" s="21"/>
      <c r="H19" s="619">
        <f>IF(Folha!$B$2=1,0,IF(L19=0,0,IF(C19="Funcionário",L19,IF(C19="Pró-Labore",IF(E19&lt;6482.73,E19*11%,Cadastros!$I$7)))))</f>
        <v>0</v>
      </c>
      <c r="I19" s="619">
        <f>IF(Folha!$B$2=1,0,IF(M19=0,0,IF(M19&lt;=10,0,M19)))</f>
        <v>0</v>
      </c>
      <c r="J19" s="21"/>
      <c r="K19" s="618" t="str">
        <f t="shared" si="0"/>
        <v/>
      </c>
      <c r="L19" s="615">
        <f>IF(E19&lt;Cadastros!$E$8,E19*Cadastros!$F$8,IF(E19&lt;=Cadastros!$E$9,E19*Cadastros!$F$9-Cadastros!$G$9,IF(E19&lt;=Cadastros!$E$10,E19*Cadastros!$F$10-Cadastros!$G$10,IF(E19&lt;=Cadastros!$E$11,E19*Cadastros!$F$11-Cadastros!$G$11,IF(E19&gt;Cadastros!$E$11,Cadastros!$I$7)))))</f>
        <v>0</v>
      </c>
      <c r="M19" s="615">
        <f>IF(P19&lt;Cadastros!$D$14,0,IF(P19&lt;=Cadastros!$D$15,P19*Cadastros!$E$15-Cadastros!$F$15,IF(P19&lt;=Cadastros!$D$16,P19*Cadastros!$E$16-Cadastros!$F$16,IF(P19&lt;=Cadastros!$D$17,P19*Cadastros!$E$17-Cadastros!$F$17,IF(P19&gt;Cadastros!$D$18,P19*Cadastros!$E$18-Cadastros!$F$18)))))</f>
        <v>0</v>
      </c>
      <c r="N19" s="615">
        <f t="shared" si="1"/>
        <v>0</v>
      </c>
      <c r="O19" s="372">
        <f>IF(N19=0,0,(F19*Cadastros!$G$14))</f>
        <v>0</v>
      </c>
      <c r="P19" s="615">
        <f t="shared" si="2"/>
        <v>0</v>
      </c>
      <c r="Q19" s="372">
        <f>IF(C19=Folha!$D$2,0,IF(E19&lt;=Cadastros!$H$14,Cadastros!$I$14*F19,0))</f>
        <v>0</v>
      </c>
    </row>
    <row r="20" spans="3:17" ht="30" customHeight="1" x14ac:dyDescent="0.25">
      <c r="C20" s="236"/>
      <c r="D20" s="237"/>
      <c r="E20" s="21"/>
      <c r="F20" s="238"/>
      <c r="G20" s="21"/>
      <c r="H20" s="619">
        <f>IF(Folha!$B$2=1,0,IF(L20=0,0,IF(C20="Funcionário",L20,IF(C20="Pró-Labore",IF(E20&lt;6482.73,E20*11%,Cadastros!$I$7)))))</f>
        <v>0</v>
      </c>
      <c r="I20" s="619">
        <f>IF(Folha!$B$2=1,0,IF(M20=0,0,IF(M20&lt;=10,0,M20)))</f>
        <v>0</v>
      </c>
      <c r="J20" s="21"/>
      <c r="K20" s="618" t="str">
        <f t="shared" si="0"/>
        <v/>
      </c>
      <c r="L20" s="615">
        <f>IF(E20&lt;Cadastros!$E$8,E20*Cadastros!$F$8,IF(E20&lt;=Cadastros!$E$9,E20*Cadastros!$F$9-Cadastros!$G$9,IF(E20&lt;=Cadastros!$E$10,E20*Cadastros!$F$10-Cadastros!$G$10,IF(E20&lt;=Cadastros!$E$11,E20*Cadastros!$F$11-Cadastros!$G$11,IF(E20&gt;Cadastros!$E$11,Cadastros!$I$7)))))</f>
        <v>0</v>
      </c>
      <c r="M20" s="615">
        <f>IF(P20&lt;Cadastros!$D$14,0,IF(P20&lt;=Cadastros!$D$15,P20*Cadastros!$E$15-Cadastros!$F$15,IF(P20&lt;=Cadastros!$D$16,P20*Cadastros!$E$16-Cadastros!$F$16,IF(P20&lt;=Cadastros!$D$17,P20*Cadastros!$E$17-Cadastros!$F$17,IF(P20&gt;Cadastros!$D$18,P20*Cadastros!$E$18-Cadastros!$F$18)))))</f>
        <v>0</v>
      </c>
      <c r="N20" s="615">
        <f t="shared" si="1"/>
        <v>0</v>
      </c>
      <c r="O20" s="372">
        <f>IF(N20=0,0,(F20*Cadastros!$G$14))</f>
        <v>0</v>
      </c>
      <c r="P20" s="615">
        <f t="shared" si="2"/>
        <v>0</v>
      </c>
      <c r="Q20" s="372">
        <f>IF(C20=Folha!$D$2,0,IF(E20&lt;=Cadastros!$H$14,Cadastros!$I$14*F20,0))</f>
        <v>0</v>
      </c>
    </row>
    <row r="21" spans="3:17" ht="30" customHeight="1" x14ac:dyDescent="0.25">
      <c r="C21" s="236"/>
      <c r="D21" s="237"/>
      <c r="E21" s="21"/>
      <c r="F21" s="238"/>
      <c r="G21" s="21"/>
      <c r="H21" s="619">
        <f>IF(Folha!$B$2=1,0,IF(L21=0,0,IF(C21="Funcionário",L21,IF(C21="Pró-Labore",IF(E21&lt;6482.73,E21*11%,Cadastros!$I$7)))))</f>
        <v>0</v>
      </c>
      <c r="I21" s="619">
        <f>IF(Folha!$B$2=1,0,IF(M21=0,0,IF(M21&lt;=10,0,M21)))</f>
        <v>0</v>
      </c>
      <c r="J21" s="21"/>
      <c r="K21" s="618" t="str">
        <f t="shared" si="0"/>
        <v/>
      </c>
      <c r="L21" s="615">
        <f>IF(E21&lt;Cadastros!$E$8,E21*Cadastros!$F$8,IF(E21&lt;=Cadastros!$E$9,E21*Cadastros!$F$9-Cadastros!$G$9,IF(E21&lt;=Cadastros!$E$10,E21*Cadastros!$F$10-Cadastros!$G$10,IF(E21&lt;=Cadastros!$E$11,E21*Cadastros!$F$11-Cadastros!$G$11,IF(E21&gt;Cadastros!$E$11,Cadastros!$I$7)))))</f>
        <v>0</v>
      </c>
      <c r="M21" s="615">
        <f>IF(P21&lt;Cadastros!$D$14,0,IF(P21&lt;=Cadastros!$D$15,P21*Cadastros!$E$15-Cadastros!$F$15,IF(P21&lt;=Cadastros!$D$16,P21*Cadastros!$E$16-Cadastros!$F$16,IF(P21&lt;=Cadastros!$D$17,P21*Cadastros!$E$17-Cadastros!$F$17,IF(P21&gt;Cadastros!$D$18,P21*Cadastros!$E$18-Cadastros!$F$18)))))</f>
        <v>0</v>
      </c>
      <c r="N21" s="615">
        <f t="shared" si="1"/>
        <v>0</v>
      </c>
      <c r="O21" s="372">
        <f>IF(N21=0,0,(F21*Cadastros!$G$14))</f>
        <v>0</v>
      </c>
      <c r="P21" s="615">
        <f t="shared" si="2"/>
        <v>0</v>
      </c>
      <c r="Q21" s="372">
        <f>IF(C21=Folha!$D$2,0,IF(E21&lt;=Cadastros!$H$14,Cadastros!$I$14*F21,0))</f>
        <v>0</v>
      </c>
    </row>
    <row r="22" spans="3:17" ht="30" customHeight="1" x14ac:dyDescent="0.25">
      <c r="C22" s="236"/>
      <c r="D22" s="237"/>
      <c r="E22" s="21"/>
      <c r="F22" s="238"/>
      <c r="G22" s="21"/>
      <c r="H22" s="619">
        <f>IF(Folha!$B$2=1,0,IF(L22=0,0,IF(C22="Funcionário",L22,IF(C22="Pró-Labore",IF(E22&lt;6482.73,E22*11%,Cadastros!$I$7)))))</f>
        <v>0</v>
      </c>
      <c r="I22" s="619">
        <f>IF(Folha!$B$2=1,0,IF(M22=0,0,IF(M22&lt;=10,0,M22)))</f>
        <v>0</v>
      </c>
      <c r="J22" s="21"/>
      <c r="K22" s="618" t="str">
        <f t="shared" si="0"/>
        <v/>
      </c>
      <c r="L22" s="615">
        <f>IF(E22&lt;Cadastros!$E$8,E22*Cadastros!$F$8,IF(E22&lt;=Cadastros!$E$9,E22*Cadastros!$F$9-Cadastros!$G$9,IF(E22&lt;=Cadastros!$E$10,E22*Cadastros!$F$10-Cadastros!$G$10,IF(E22&lt;=Cadastros!$E$11,E22*Cadastros!$F$11-Cadastros!$G$11,IF(E22&gt;Cadastros!$E$11,Cadastros!$I$7)))))</f>
        <v>0</v>
      </c>
      <c r="M22" s="615">
        <f>IF(P22&lt;Cadastros!$D$14,0,IF(P22&lt;=Cadastros!$D$15,P22*Cadastros!$E$15-Cadastros!$F$15,IF(P22&lt;=Cadastros!$D$16,P22*Cadastros!$E$16-Cadastros!$F$16,IF(P22&lt;=Cadastros!$D$17,P22*Cadastros!$E$17-Cadastros!$F$17,IF(P22&gt;Cadastros!$D$18,P22*Cadastros!$E$18-Cadastros!$F$18)))))</f>
        <v>0</v>
      </c>
      <c r="N22" s="615">
        <f t="shared" si="1"/>
        <v>0</v>
      </c>
      <c r="O22" s="372">
        <f>IF(N22=0,0,(F22*Cadastros!$G$14))</f>
        <v>0</v>
      </c>
      <c r="P22" s="615">
        <f t="shared" si="2"/>
        <v>0</v>
      </c>
      <c r="Q22" s="372">
        <f>IF(C22=Folha!$D$2,0,IF(E22&lt;=Cadastros!$H$14,Cadastros!$I$14*F22,0))</f>
        <v>0</v>
      </c>
    </row>
    <row r="23" spans="3:17" ht="30" customHeight="1" x14ac:dyDescent="0.25">
      <c r="C23" s="236"/>
      <c r="D23" s="237"/>
      <c r="E23" s="21"/>
      <c r="F23" s="238"/>
      <c r="G23" s="21"/>
      <c r="H23" s="619">
        <f>IF(Folha!$B$2=1,0,IF(L23=0,0,IF(C23="Funcionário",L23,IF(C23="Pró-Labore",IF(E23&lt;6482.73,E23*11%,Cadastros!$I$7)))))</f>
        <v>0</v>
      </c>
      <c r="I23" s="619">
        <f>IF(Folha!$B$2=1,0,IF(M23=0,0,IF(M23&lt;=10,0,M23)))</f>
        <v>0</v>
      </c>
      <c r="J23" s="21"/>
      <c r="K23" s="618" t="str">
        <f t="shared" si="0"/>
        <v/>
      </c>
      <c r="L23" s="615">
        <f>IF(E23&lt;Cadastros!$E$8,E23*Cadastros!$F$8,IF(E23&lt;=Cadastros!$E$9,E23*Cadastros!$F$9-Cadastros!$G$9,IF(E23&lt;=Cadastros!$E$10,E23*Cadastros!$F$10-Cadastros!$G$10,IF(E23&lt;=Cadastros!$E$11,E23*Cadastros!$F$11-Cadastros!$G$11,IF(E23&gt;Cadastros!$E$11,Cadastros!$I$7)))))</f>
        <v>0</v>
      </c>
      <c r="M23" s="615">
        <f>IF(P23&lt;Cadastros!$D$14,0,IF(P23&lt;=Cadastros!$D$15,P23*Cadastros!$E$15-Cadastros!$F$15,IF(P23&lt;=Cadastros!$D$16,P23*Cadastros!$E$16-Cadastros!$F$16,IF(P23&lt;=Cadastros!$D$17,P23*Cadastros!$E$17-Cadastros!$F$17,IF(P23&gt;Cadastros!$D$18,P23*Cadastros!$E$18-Cadastros!$F$18)))))</f>
        <v>0</v>
      </c>
      <c r="N23" s="615">
        <f t="shared" si="1"/>
        <v>0</v>
      </c>
      <c r="O23" s="372">
        <f>IF(N23=0,0,(F23*Cadastros!$G$14))</f>
        <v>0</v>
      </c>
      <c r="P23" s="615">
        <f t="shared" si="2"/>
        <v>0</v>
      </c>
      <c r="Q23" s="372">
        <f>IF(C23=Folha!$D$2,0,IF(E23&lt;=Cadastros!$H$14,Cadastros!$I$14*F23,0))</f>
        <v>0</v>
      </c>
    </row>
    <row r="24" spans="3:17" ht="30" customHeight="1" x14ac:dyDescent="0.25">
      <c r="C24" s="236"/>
      <c r="D24" s="237"/>
      <c r="E24" s="21"/>
      <c r="F24" s="238"/>
      <c r="G24" s="21"/>
      <c r="H24" s="619">
        <f>IF(Folha!$B$2=1,0,IF(L24=0,0,IF(C24="Funcionário",L24,IF(C24="Pró-Labore",IF(E24&lt;6482.73,E24*11%,Cadastros!$I$7)))))</f>
        <v>0</v>
      </c>
      <c r="I24" s="619">
        <f>IF(Folha!$B$2=1,0,IF(M24=0,0,IF(M24&lt;=10,0,M24)))</f>
        <v>0</v>
      </c>
      <c r="J24" s="21"/>
      <c r="K24" s="618" t="str">
        <f t="shared" si="0"/>
        <v/>
      </c>
      <c r="L24" s="615">
        <f>IF(E24&lt;Cadastros!$E$8,E24*Cadastros!$F$8,IF(E24&lt;=Cadastros!$E$9,E24*Cadastros!$F$9-Cadastros!$G$9,IF(E24&lt;=Cadastros!$E$10,E24*Cadastros!$F$10-Cadastros!$G$10,IF(E24&lt;=Cadastros!$E$11,E24*Cadastros!$F$11-Cadastros!$G$11,IF(E24&gt;Cadastros!$E$11,Cadastros!$I$7)))))</f>
        <v>0</v>
      </c>
      <c r="M24" s="615">
        <f>IF(P24&lt;Cadastros!$D$14,0,IF(P24&lt;=Cadastros!$D$15,P24*Cadastros!$E$15-Cadastros!$F$15,IF(P24&lt;=Cadastros!$D$16,P24*Cadastros!$E$16-Cadastros!$F$16,IF(P24&lt;=Cadastros!$D$17,P24*Cadastros!$E$17-Cadastros!$F$17,IF(P24&gt;Cadastros!$D$18,P24*Cadastros!$E$18-Cadastros!$F$18)))))</f>
        <v>0</v>
      </c>
      <c r="N24" s="615">
        <f t="shared" si="1"/>
        <v>0</v>
      </c>
      <c r="O24" s="372">
        <f>IF(N24=0,0,(F24*Cadastros!$G$14))</f>
        <v>0</v>
      </c>
      <c r="P24" s="615">
        <f t="shared" si="2"/>
        <v>0</v>
      </c>
      <c r="Q24" s="372">
        <f>IF(C24=Folha!$D$2,0,IF(E24&lt;=Cadastros!$H$14,Cadastros!$I$14*F24,0))</f>
        <v>0</v>
      </c>
    </row>
    <row r="25" spans="3:17" ht="30" customHeight="1" x14ac:dyDescent="0.25">
      <c r="C25" s="236"/>
      <c r="D25" s="237"/>
      <c r="E25" s="21"/>
      <c r="F25" s="238"/>
      <c r="G25" s="21"/>
      <c r="H25" s="619">
        <f>IF(Folha!$B$2=1,0,IF(L25=0,0,IF(C25="Funcionário",L25,IF(C25="Pró-Labore",IF(E25&lt;6482.73,E25*11%,Cadastros!$I$7)))))</f>
        <v>0</v>
      </c>
      <c r="I25" s="619">
        <f>IF(Folha!$B$2=1,0,IF(M25=0,0,IF(M25&lt;=10,0,M25)))</f>
        <v>0</v>
      </c>
      <c r="J25" s="21"/>
      <c r="K25" s="618" t="str">
        <f t="shared" si="0"/>
        <v/>
      </c>
      <c r="L25" s="615">
        <f>IF(E25&lt;Cadastros!$E$8,E25*Cadastros!$F$8,IF(E25&lt;=Cadastros!$E$9,E25*Cadastros!$F$9-Cadastros!$G$9,IF(E25&lt;=Cadastros!$E$10,E25*Cadastros!$F$10-Cadastros!$G$10,IF(E25&lt;=Cadastros!$E$11,E25*Cadastros!$F$11-Cadastros!$G$11,IF(E25&gt;Cadastros!$E$11,Cadastros!$I$7)))))</f>
        <v>0</v>
      </c>
      <c r="M25" s="615">
        <f>IF(P25&lt;Cadastros!$D$14,0,IF(P25&lt;=Cadastros!$D$15,P25*Cadastros!$E$15-Cadastros!$F$15,IF(P25&lt;=Cadastros!$D$16,P25*Cadastros!$E$16-Cadastros!$F$16,IF(P25&lt;=Cadastros!$D$17,P25*Cadastros!$E$17-Cadastros!$F$17,IF(P25&gt;Cadastros!$D$18,P25*Cadastros!$E$18-Cadastros!$F$18)))))</f>
        <v>0</v>
      </c>
      <c r="N25" s="615">
        <f t="shared" si="1"/>
        <v>0</v>
      </c>
      <c r="O25" s="372">
        <f>IF(N25=0,0,(F25*Cadastros!$G$14))</f>
        <v>0</v>
      </c>
      <c r="P25" s="615">
        <f t="shared" si="2"/>
        <v>0</v>
      </c>
      <c r="Q25" s="372">
        <f>IF(C25=Folha!$D$2,0,IF(E25&lt;=Cadastros!$H$14,Cadastros!$I$14*F25,0))</f>
        <v>0</v>
      </c>
    </row>
    <row r="26" spans="3:17" ht="30" customHeight="1" x14ac:dyDescent="0.25">
      <c r="C26" s="236"/>
      <c r="D26" s="237"/>
      <c r="E26" s="21"/>
      <c r="F26" s="238"/>
      <c r="G26" s="21"/>
      <c r="H26" s="619">
        <f>IF(Folha!$B$2=1,0,IF(L26=0,0,IF(C26="Funcionário",L26,IF(C26="Pró-Labore",IF(E26&lt;6482.73,E26*11%,Cadastros!$I$7)))))</f>
        <v>0</v>
      </c>
      <c r="I26" s="619">
        <f>IF(Folha!$B$2=1,0,IF(M26=0,0,IF(M26&lt;=10,0,M26)))</f>
        <v>0</v>
      </c>
      <c r="J26" s="21"/>
      <c r="K26" s="618" t="str">
        <f t="shared" si="0"/>
        <v/>
      </c>
      <c r="L26" s="615">
        <f>IF(E26&lt;Cadastros!$E$8,E26*Cadastros!$F$8,IF(E26&lt;=Cadastros!$E$9,E26*Cadastros!$F$9-Cadastros!$G$9,IF(E26&lt;=Cadastros!$E$10,E26*Cadastros!$F$10-Cadastros!$G$10,IF(E26&lt;=Cadastros!$E$11,E26*Cadastros!$F$11-Cadastros!$G$11,IF(E26&gt;Cadastros!$E$11,Cadastros!$I$7)))))</f>
        <v>0</v>
      </c>
      <c r="M26" s="615">
        <f>IF(P26&lt;Cadastros!$D$14,0,IF(P26&lt;=Cadastros!$D$15,P26*Cadastros!$E$15-Cadastros!$F$15,IF(P26&lt;=Cadastros!$D$16,P26*Cadastros!$E$16-Cadastros!$F$16,IF(P26&lt;=Cadastros!$D$17,P26*Cadastros!$E$17-Cadastros!$F$17,IF(P26&gt;Cadastros!$D$18,P26*Cadastros!$E$18-Cadastros!$F$18)))))</f>
        <v>0</v>
      </c>
      <c r="N26" s="615">
        <f t="shared" si="1"/>
        <v>0</v>
      </c>
      <c r="O26" s="372">
        <f>IF(N26=0,0,(F26*Cadastros!$G$14))</f>
        <v>0</v>
      </c>
      <c r="P26" s="615">
        <f t="shared" si="2"/>
        <v>0</v>
      </c>
      <c r="Q26" s="372">
        <f>IF(C26=Folha!$D$2,0,IF(E26&lt;=Cadastros!$H$14,Cadastros!$I$14*F26,0))</f>
        <v>0</v>
      </c>
    </row>
    <row r="27" spans="3:17" ht="30" customHeight="1" x14ac:dyDescent="0.25">
      <c r="C27" s="236"/>
      <c r="D27" s="237"/>
      <c r="E27" s="21"/>
      <c r="F27" s="238"/>
      <c r="G27" s="21"/>
      <c r="H27" s="619">
        <f>IF(Folha!$B$2=1,0,IF(L27=0,0,IF(C27="Funcionário",L27,IF(C27="Pró-Labore",IF(E27&lt;6482.73,E27*11%,Cadastros!$I$7)))))</f>
        <v>0</v>
      </c>
      <c r="I27" s="619">
        <f>IF(Folha!$B$2=1,0,IF(M27=0,0,IF(M27&lt;=10,0,M27)))</f>
        <v>0</v>
      </c>
      <c r="J27" s="21"/>
      <c r="K27" s="618" t="str">
        <f t="shared" si="0"/>
        <v/>
      </c>
      <c r="L27" s="615">
        <f>IF(E27&lt;Cadastros!$E$8,E27*Cadastros!$F$8,IF(E27&lt;=Cadastros!$E$9,E27*Cadastros!$F$9-Cadastros!$G$9,IF(E27&lt;=Cadastros!$E$10,E27*Cadastros!$F$10-Cadastros!$G$10,IF(E27&lt;=Cadastros!$E$11,E27*Cadastros!$F$11-Cadastros!$G$11,IF(E27&gt;Cadastros!$E$11,Cadastros!$I$7)))))</f>
        <v>0</v>
      </c>
      <c r="M27" s="615">
        <f>IF(P27&lt;Cadastros!$D$14,0,IF(P27&lt;=Cadastros!$D$15,P27*Cadastros!$E$15-Cadastros!$F$15,IF(P27&lt;=Cadastros!$D$16,P27*Cadastros!$E$16-Cadastros!$F$16,IF(P27&lt;=Cadastros!$D$17,P27*Cadastros!$E$17-Cadastros!$F$17,IF(P27&gt;Cadastros!$D$18,P27*Cadastros!$E$18-Cadastros!$F$18)))))</f>
        <v>0</v>
      </c>
      <c r="N27" s="615">
        <f t="shared" si="1"/>
        <v>0</v>
      </c>
      <c r="O27" s="372">
        <f>IF(N27=0,0,(F27*Cadastros!$G$14))</f>
        <v>0</v>
      </c>
      <c r="P27" s="615">
        <f t="shared" si="2"/>
        <v>0</v>
      </c>
      <c r="Q27" s="372">
        <f>IF(C27=Folha!$D$2,0,IF(E27&lt;=Cadastros!$H$14,Cadastros!$I$14*F27,0))</f>
        <v>0</v>
      </c>
    </row>
    <row r="28" spans="3:17" ht="30" customHeight="1" x14ac:dyDescent="0.25">
      <c r="C28" s="236"/>
      <c r="D28" s="237"/>
      <c r="E28" s="21"/>
      <c r="F28" s="238"/>
      <c r="G28" s="21"/>
      <c r="H28" s="619">
        <f>IF(Folha!$B$2=1,0,IF(L28=0,0,IF(C28="Funcionário",L28,IF(C28="Pró-Labore",IF(E28&lt;6482.73,E28*11%,Cadastros!$I$7)))))</f>
        <v>0</v>
      </c>
      <c r="I28" s="619">
        <f>IF(Folha!$B$2=1,0,IF(M28=0,0,IF(M28&lt;=10,0,M28)))</f>
        <v>0</v>
      </c>
      <c r="J28" s="21"/>
      <c r="K28" s="618" t="str">
        <f t="shared" si="0"/>
        <v/>
      </c>
      <c r="L28" s="615">
        <f>IF(E28&lt;Cadastros!$E$8,E28*Cadastros!$F$8,IF(E28&lt;=Cadastros!$E$9,E28*Cadastros!$F$9-Cadastros!$G$9,IF(E28&lt;=Cadastros!$E$10,E28*Cadastros!$F$10-Cadastros!$G$10,IF(E28&lt;=Cadastros!$E$11,E28*Cadastros!$F$11-Cadastros!$G$11,IF(E28&gt;Cadastros!$E$11,Cadastros!$I$7)))))</f>
        <v>0</v>
      </c>
      <c r="M28" s="615">
        <f>IF(P28&lt;Cadastros!$D$14,0,IF(P28&lt;=Cadastros!$D$15,P28*Cadastros!$E$15-Cadastros!$F$15,IF(P28&lt;=Cadastros!$D$16,P28*Cadastros!$E$16-Cadastros!$F$16,IF(P28&lt;=Cadastros!$D$17,P28*Cadastros!$E$17-Cadastros!$F$17,IF(P28&gt;Cadastros!$D$18,P28*Cadastros!$E$18-Cadastros!$F$18)))))</f>
        <v>0</v>
      </c>
      <c r="N28" s="615">
        <f t="shared" si="1"/>
        <v>0</v>
      </c>
      <c r="O28" s="372">
        <f>IF(N28=0,0,(F28*Cadastros!$G$14))</f>
        <v>0</v>
      </c>
      <c r="P28" s="615">
        <f t="shared" si="2"/>
        <v>0</v>
      </c>
      <c r="Q28" s="372">
        <f>IF(C28=Folha!$D$2,0,IF(E28&lt;=Cadastros!$H$14,Cadastros!$I$14*F28,0))</f>
        <v>0</v>
      </c>
    </row>
    <row r="29" spans="3:17" ht="30" customHeight="1" x14ac:dyDescent="0.25">
      <c r="C29" s="236"/>
      <c r="D29" s="237"/>
      <c r="E29" s="21"/>
      <c r="F29" s="238"/>
      <c r="G29" s="21"/>
      <c r="H29" s="619">
        <f>IF(Folha!$B$2=1,0,IF(L29=0,0,IF(C29="Funcionário",L29,IF(C29="Pró-Labore",IF(E29&lt;6482.73,E29*11%,Cadastros!$I$7)))))</f>
        <v>0</v>
      </c>
      <c r="I29" s="619">
        <f>IF(Folha!$B$2=1,0,IF(M29=0,0,IF(M29&lt;=10,0,M29)))</f>
        <v>0</v>
      </c>
      <c r="J29" s="21"/>
      <c r="K29" s="618" t="str">
        <f t="shared" si="0"/>
        <v/>
      </c>
      <c r="L29" s="615">
        <f>IF(E29&lt;Cadastros!$E$8,E29*Cadastros!$F$8,IF(E29&lt;=Cadastros!$E$9,E29*Cadastros!$F$9-Cadastros!$G$9,IF(E29&lt;=Cadastros!$E$10,E29*Cadastros!$F$10-Cadastros!$G$10,IF(E29&lt;=Cadastros!$E$11,E29*Cadastros!$F$11-Cadastros!$G$11,IF(E29&gt;Cadastros!$E$11,Cadastros!$I$7)))))</f>
        <v>0</v>
      </c>
      <c r="M29" s="615">
        <f>IF(P29&lt;Cadastros!$D$14,0,IF(P29&lt;=Cadastros!$D$15,P29*Cadastros!$E$15-Cadastros!$F$15,IF(P29&lt;=Cadastros!$D$16,P29*Cadastros!$E$16-Cadastros!$F$16,IF(P29&lt;=Cadastros!$D$17,P29*Cadastros!$E$17-Cadastros!$F$17,IF(P29&gt;Cadastros!$D$18,P29*Cadastros!$E$18-Cadastros!$F$18)))))</f>
        <v>0</v>
      </c>
      <c r="N29" s="615">
        <f t="shared" si="1"/>
        <v>0</v>
      </c>
      <c r="O29" s="372">
        <f>IF(N29=0,0,(F29*Cadastros!$G$14))</f>
        <v>0</v>
      </c>
      <c r="P29" s="615">
        <f t="shared" si="2"/>
        <v>0</v>
      </c>
      <c r="Q29" s="372">
        <f>IF(C29=Folha!$D$2,0,IF(E29&lt;=Cadastros!$H$14,Cadastros!$I$14*F29,0))</f>
        <v>0</v>
      </c>
    </row>
    <row r="30" spans="3:17" ht="30" customHeight="1" x14ac:dyDescent="0.25">
      <c r="C30" s="236"/>
      <c r="D30" s="237"/>
      <c r="E30" s="21"/>
      <c r="F30" s="238"/>
      <c r="G30" s="21"/>
      <c r="H30" s="619">
        <f>IF(Folha!$B$2=1,0,IF(L30=0,0,IF(C30="Funcionário",L30,IF(C30="Pró-Labore",IF(E30&lt;6482.73,E30*11%,Cadastros!$I$7)))))</f>
        <v>0</v>
      </c>
      <c r="I30" s="619">
        <f>IF(Folha!$B$2=1,0,IF(M30=0,0,IF(M30&lt;=10,0,M30)))</f>
        <v>0</v>
      </c>
      <c r="J30" s="21"/>
      <c r="K30" s="618" t="str">
        <f t="shared" si="0"/>
        <v/>
      </c>
      <c r="L30" s="615">
        <f>IF(E30&lt;Cadastros!$E$8,E30*Cadastros!$F$8,IF(E30&lt;=Cadastros!$E$9,E30*Cadastros!$F$9-Cadastros!$G$9,IF(E30&lt;=Cadastros!$E$10,E30*Cadastros!$F$10-Cadastros!$G$10,IF(E30&lt;=Cadastros!$E$11,E30*Cadastros!$F$11-Cadastros!$G$11,IF(E30&gt;Cadastros!$E$11,Cadastros!$I$7)))))</f>
        <v>0</v>
      </c>
      <c r="M30" s="615">
        <f>IF(P30&lt;Cadastros!$D$14,0,IF(P30&lt;=Cadastros!$D$15,P30*Cadastros!$E$15-Cadastros!$F$15,IF(P30&lt;=Cadastros!$D$16,P30*Cadastros!$E$16-Cadastros!$F$16,IF(P30&lt;=Cadastros!$D$17,P30*Cadastros!$E$17-Cadastros!$F$17,IF(P30&gt;Cadastros!$D$18,P30*Cadastros!$E$18-Cadastros!$F$18)))))</f>
        <v>0</v>
      </c>
      <c r="N30" s="615">
        <f t="shared" si="1"/>
        <v>0</v>
      </c>
      <c r="O30" s="372">
        <f>IF(N30=0,0,(F30*Cadastros!$G$14))</f>
        <v>0</v>
      </c>
      <c r="P30" s="615">
        <f t="shared" si="2"/>
        <v>0</v>
      </c>
      <c r="Q30" s="372">
        <f>IF(C30=Folha!$D$2,0,IF(E30&lt;=Cadastros!$H$14,Cadastros!$I$14*F30,0))</f>
        <v>0</v>
      </c>
    </row>
    <row r="31" spans="3:17" ht="30" customHeight="1" x14ac:dyDescent="0.25">
      <c r="C31" s="236"/>
      <c r="D31" s="237"/>
      <c r="E31" s="21"/>
      <c r="F31" s="238"/>
      <c r="G31" s="21"/>
      <c r="H31" s="619">
        <f>IF(Folha!$B$2=1,0,IF(L31=0,0,IF(C31="Funcionário",L31,IF(C31="Pró-Labore",IF(E31&lt;6482.73,E31*11%,Cadastros!$I$7)))))</f>
        <v>0</v>
      </c>
      <c r="I31" s="619">
        <f>IF(Folha!$B$2=1,0,IF(M31=0,0,IF(M31&lt;=10,0,M31)))</f>
        <v>0</v>
      </c>
      <c r="J31" s="21"/>
      <c r="K31" s="618" t="str">
        <f t="shared" si="0"/>
        <v/>
      </c>
      <c r="L31" s="615">
        <f>IF(E31&lt;Cadastros!$E$8,E31*Cadastros!$F$8,IF(E31&lt;=Cadastros!$E$9,E31*Cadastros!$F$9-Cadastros!$G$9,IF(E31&lt;=Cadastros!$E$10,E31*Cadastros!$F$10-Cadastros!$G$10,IF(E31&lt;=Cadastros!$E$11,E31*Cadastros!$F$11-Cadastros!$G$11,IF(E31&gt;Cadastros!$E$11,Cadastros!$I$7)))))</f>
        <v>0</v>
      </c>
      <c r="M31" s="615">
        <f>IF(P31&lt;Cadastros!$D$14,0,IF(P31&lt;=Cadastros!$D$15,P31*Cadastros!$E$15-Cadastros!$F$15,IF(P31&lt;=Cadastros!$D$16,P31*Cadastros!$E$16-Cadastros!$F$16,IF(P31&lt;=Cadastros!$D$17,P31*Cadastros!$E$17-Cadastros!$F$17,IF(P31&gt;Cadastros!$D$18,P31*Cadastros!$E$18-Cadastros!$F$18)))))</f>
        <v>0</v>
      </c>
      <c r="N31" s="615">
        <f t="shared" si="1"/>
        <v>0</v>
      </c>
      <c r="O31" s="372">
        <f>IF(N31=0,0,(F31*Cadastros!$G$14))</f>
        <v>0</v>
      </c>
      <c r="P31" s="615">
        <f t="shared" si="2"/>
        <v>0</v>
      </c>
      <c r="Q31" s="372">
        <f>IF(C31=Folha!$D$2,0,IF(E31&lt;=Cadastros!$H$14,Cadastros!$I$14*F31,0))</f>
        <v>0</v>
      </c>
    </row>
    <row r="32" spans="3:17" ht="30" customHeight="1" x14ac:dyDescent="0.25">
      <c r="C32" s="236"/>
      <c r="D32" s="237"/>
      <c r="E32" s="21"/>
      <c r="F32" s="238"/>
      <c r="G32" s="21"/>
      <c r="H32" s="619">
        <f>IF(Folha!$B$2=1,0,IF(L32=0,0,IF(C32="Funcionário",L32,IF(C32="Pró-Labore",IF(E32&lt;6482.73,E32*11%,Cadastros!$I$7)))))</f>
        <v>0</v>
      </c>
      <c r="I32" s="619">
        <f>IF(Folha!$B$2=1,0,IF(M32=0,0,IF(M32&lt;=10,0,M32)))</f>
        <v>0</v>
      </c>
      <c r="J32" s="21"/>
      <c r="K32" s="618" t="str">
        <f t="shared" si="0"/>
        <v/>
      </c>
      <c r="L32" s="615">
        <f>IF(E32&lt;Cadastros!$E$8,E32*Cadastros!$F$8,IF(E32&lt;=Cadastros!$E$9,E32*Cadastros!$F$9-Cadastros!$G$9,IF(E32&lt;=Cadastros!$E$10,E32*Cadastros!$F$10-Cadastros!$G$10,IF(E32&lt;=Cadastros!$E$11,E32*Cadastros!$F$11-Cadastros!$G$11,IF(E32&gt;Cadastros!$E$11,Cadastros!$I$7)))))</f>
        <v>0</v>
      </c>
      <c r="M32" s="615">
        <f>IF(P32&lt;Cadastros!$D$14,0,IF(P32&lt;=Cadastros!$D$15,P32*Cadastros!$E$15-Cadastros!$F$15,IF(P32&lt;=Cadastros!$D$16,P32*Cadastros!$E$16-Cadastros!$F$16,IF(P32&lt;=Cadastros!$D$17,P32*Cadastros!$E$17-Cadastros!$F$17,IF(P32&gt;Cadastros!$D$18,P32*Cadastros!$E$18-Cadastros!$F$18)))))</f>
        <v>0</v>
      </c>
      <c r="N32" s="615">
        <f t="shared" si="1"/>
        <v>0</v>
      </c>
      <c r="O32" s="372">
        <f>IF(N32=0,0,(F32*Cadastros!$G$14))</f>
        <v>0</v>
      </c>
      <c r="P32" s="615">
        <f t="shared" si="2"/>
        <v>0</v>
      </c>
      <c r="Q32" s="372">
        <f>IF(C32=Folha!$D$2,0,IF(E32&lt;=Cadastros!$H$14,Cadastros!$I$14*F32,0))</f>
        <v>0</v>
      </c>
    </row>
    <row r="33" spans="3:17" ht="30" customHeight="1" x14ac:dyDescent="0.25">
      <c r="C33" s="236"/>
      <c r="D33" s="237"/>
      <c r="E33" s="21"/>
      <c r="F33" s="238"/>
      <c r="G33" s="21"/>
      <c r="H33" s="619">
        <f>IF(Folha!$B$2=1,0,IF(L33=0,0,IF(C33="Funcionário",L33,IF(C33="Pró-Labore",IF(E33&lt;6482.73,E33*11%,Cadastros!$I$7)))))</f>
        <v>0</v>
      </c>
      <c r="I33" s="619">
        <f>IF(Folha!$B$2=1,0,IF(M33=0,0,IF(M33&lt;=10,0,M33)))</f>
        <v>0</v>
      </c>
      <c r="J33" s="21"/>
      <c r="K33" s="618" t="str">
        <f t="shared" si="0"/>
        <v/>
      </c>
      <c r="L33" s="615">
        <f>IF(E33&lt;Cadastros!$E$8,E33*Cadastros!$F$8,IF(E33&lt;=Cadastros!$E$9,E33*Cadastros!$F$9-Cadastros!$G$9,IF(E33&lt;=Cadastros!$E$10,E33*Cadastros!$F$10-Cadastros!$G$10,IF(E33&lt;=Cadastros!$E$11,E33*Cadastros!$F$11-Cadastros!$G$11,IF(E33&gt;Cadastros!$E$11,Cadastros!$I$7)))))</f>
        <v>0</v>
      </c>
      <c r="M33" s="615">
        <f>IF(P33&lt;Cadastros!$D$14,0,IF(P33&lt;=Cadastros!$D$15,P33*Cadastros!$E$15-Cadastros!$F$15,IF(P33&lt;=Cadastros!$D$16,P33*Cadastros!$E$16-Cadastros!$F$16,IF(P33&lt;=Cadastros!$D$17,P33*Cadastros!$E$17-Cadastros!$F$17,IF(P33&gt;Cadastros!$D$18,P33*Cadastros!$E$18-Cadastros!$F$18)))))</f>
        <v>0</v>
      </c>
      <c r="N33" s="615">
        <f t="shared" si="1"/>
        <v>0</v>
      </c>
      <c r="O33" s="372">
        <f>IF(N33=0,0,(F33*Cadastros!$G$14))</f>
        <v>0</v>
      </c>
      <c r="P33" s="615">
        <f t="shared" si="2"/>
        <v>0</v>
      </c>
      <c r="Q33" s="372">
        <f>IF(C33=Folha!$D$2,0,IF(E33&lt;=Cadastros!$H$14,Cadastros!$I$14*F33,0))</f>
        <v>0</v>
      </c>
    </row>
    <row r="34" spans="3:17" ht="30" customHeight="1" x14ac:dyDescent="0.25">
      <c r="C34" s="236"/>
      <c r="D34" s="237"/>
      <c r="E34" s="21"/>
      <c r="F34" s="238"/>
      <c r="G34" s="21"/>
      <c r="H34" s="619">
        <f>IF(Folha!$B$2=1,0,IF(L34=0,0,IF(C34="Funcionário",L34,IF(C34="Pró-Labore",IF(E34&lt;6482.73,E34*11%,Cadastros!$I$7)))))</f>
        <v>0</v>
      </c>
      <c r="I34" s="619">
        <f>IF(Folha!$B$2=1,0,IF(M34=0,0,IF(M34&lt;=10,0,M34)))</f>
        <v>0</v>
      </c>
      <c r="J34" s="21"/>
      <c r="K34" s="618" t="str">
        <f t="shared" si="0"/>
        <v/>
      </c>
      <c r="L34" s="615">
        <f>IF(E34&lt;Cadastros!$E$8,E34*Cadastros!$F$8,IF(E34&lt;=Cadastros!$E$9,E34*Cadastros!$F$9-Cadastros!$G$9,IF(E34&lt;=Cadastros!$E$10,E34*Cadastros!$F$10-Cadastros!$G$10,IF(E34&lt;=Cadastros!$E$11,E34*Cadastros!$F$11-Cadastros!$G$11,IF(E34&gt;Cadastros!$E$11,Cadastros!$I$7)))))</f>
        <v>0</v>
      </c>
      <c r="M34" s="615">
        <f>IF(P34&lt;Cadastros!$D$14,0,IF(P34&lt;=Cadastros!$D$15,P34*Cadastros!$E$15-Cadastros!$F$15,IF(P34&lt;=Cadastros!$D$16,P34*Cadastros!$E$16-Cadastros!$F$16,IF(P34&lt;=Cadastros!$D$17,P34*Cadastros!$E$17-Cadastros!$F$17,IF(P34&gt;Cadastros!$D$18,P34*Cadastros!$E$18-Cadastros!$F$18)))))</f>
        <v>0</v>
      </c>
      <c r="N34" s="615">
        <f t="shared" si="1"/>
        <v>0</v>
      </c>
      <c r="O34" s="372">
        <f>IF(N34=0,0,(F34*Cadastros!$G$14))</f>
        <v>0</v>
      </c>
      <c r="P34" s="615">
        <f t="shared" si="2"/>
        <v>0</v>
      </c>
      <c r="Q34" s="372">
        <f>IF(C34=Folha!$D$2,0,IF(E34&lt;=Cadastros!$H$14,Cadastros!$I$14*F34,0))</f>
        <v>0</v>
      </c>
    </row>
    <row r="35" spans="3:17" ht="30" customHeight="1" x14ac:dyDescent="0.25">
      <c r="C35" s="236"/>
      <c r="D35" s="237"/>
      <c r="E35" s="21"/>
      <c r="F35" s="238"/>
      <c r="G35" s="21"/>
      <c r="H35" s="619">
        <f>IF(Folha!$B$2=1,0,IF(L35=0,0,IF(C35="Funcionário",L35,IF(C35="Pró-Labore",IF(E35&lt;6482.73,E35*11%,Cadastros!$I$7)))))</f>
        <v>0</v>
      </c>
      <c r="I35" s="619">
        <f>IF(Folha!$B$2=1,0,IF(M35=0,0,IF(M35&lt;=10,0,M35)))</f>
        <v>0</v>
      </c>
      <c r="J35" s="21"/>
      <c r="K35" s="618" t="str">
        <f t="shared" si="0"/>
        <v/>
      </c>
      <c r="L35" s="615">
        <f>IF(E35&lt;Cadastros!$E$8,E35*Cadastros!$F$8,IF(E35&lt;=Cadastros!$E$9,E35*Cadastros!$F$9-Cadastros!$G$9,IF(E35&lt;=Cadastros!$E$10,E35*Cadastros!$F$10-Cadastros!$G$10,IF(E35&lt;=Cadastros!$E$11,E35*Cadastros!$F$11-Cadastros!$G$11,IF(E35&gt;Cadastros!$E$11,Cadastros!$I$7)))))</f>
        <v>0</v>
      </c>
      <c r="M35" s="615">
        <f>IF(P35&lt;Cadastros!$D$14,0,IF(P35&lt;=Cadastros!$D$15,P35*Cadastros!$E$15-Cadastros!$F$15,IF(P35&lt;=Cadastros!$D$16,P35*Cadastros!$E$16-Cadastros!$F$16,IF(P35&lt;=Cadastros!$D$17,P35*Cadastros!$E$17-Cadastros!$F$17,IF(P35&gt;Cadastros!$D$18,P35*Cadastros!$E$18-Cadastros!$F$18)))))</f>
        <v>0</v>
      </c>
      <c r="N35" s="615">
        <f t="shared" si="1"/>
        <v>0</v>
      </c>
      <c r="O35" s="372">
        <f>IF(N35=0,0,(F35*Cadastros!$G$14))</f>
        <v>0</v>
      </c>
      <c r="P35" s="615">
        <f t="shared" si="2"/>
        <v>0</v>
      </c>
      <c r="Q35" s="372">
        <f>IF(C35=Folha!$D$2,0,IF(E35&lt;=Cadastros!$H$14,Cadastros!$I$14*F35,0))</f>
        <v>0</v>
      </c>
    </row>
    <row r="36" spans="3:17" ht="30" customHeight="1" x14ac:dyDescent="0.25">
      <c r="C36" s="236"/>
      <c r="D36" s="237"/>
      <c r="E36" s="21"/>
      <c r="F36" s="238"/>
      <c r="G36" s="21"/>
      <c r="H36" s="619">
        <f>IF(Folha!$B$2=1,0,IF(L36=0,0,IF(C36="Funcionário",L36,IF(C36="Pró-Labore",IF(E36&lt;6482.73,E36*11%,Cadastros!$I$7)))))</f>
        <v>0</v>
      </c>
      <c r="I36" s="619">
        <f>IF(Folha!$B$2=1,0,IF(M36=0,0,IF(M36&lt;=10,0,M36)))</f>
        <v>0</v>
      </c>
      <c r="J36" s="21"/>
      <c r="K36" s="618" t="str">
        <f t="shared" si="0"/>
        <v/>
      </c>
      <c r="L36" s="615">
        <f>IF(E36&lt;Cadastros!$E$8,E36*Cadastros!$F$8,IF(E36&lt;=Cadastros!$E$9,E36*Cadastros!$F$9-Cadastros!$G$9,IF(E36&lt;=Cadastros!$E$10,E36*Cadastros!$F$10-Cadastros!$G$10,IF(E36&lt;=Cadastros!$E$11,E36*Cadastros!$F$11-Cadastros!$G$11,IF(E36&gt;Cadastros!$E$11,Cadastros!$I$7)))))</f>
        <v>0</v>
      </c>
      <c r="M36" s="615">
        <f>IF(P36&lt;Cadastros!$D$14,0,IF(P36&lt;=Cadastros!$D$15,P36*Cadastros!$E$15-Cadastros!$F$15,IF(P36&lt;=Cadastros!$D$16,P36*Cadastros!$E$16-Cadastros!$F$16,IF(P36&lt;=Cadastros!$D$17,P36*Cadastros!$E$17-Cadastros!$F$17,IF(P36&gt;Cadastros!$D$18,P36*Cadastros!$E$18-Cadastros!$F$18)))))</f>
        <v>0</v>
      </c>
      <c r="N36" s="615">
        <f t="shared" si="1"/>
        <v>0</v>
      </c>
      <c r="O36" s="372">
        <f>IF(N36=0,0,(F36*Cadastros!$G$14))</f>
        <v>0</v>
      </c>
      <c r="P36" s="615">
        <f t="shared" si="2"/>
        <v>0</v>
      </c>
      <c r="Q36" s="372">
        <f>IF(C36=Folha!$D$2,0,IF(E36&lt;=Cadastros!$H$14,Cadastros!$I$14*F36,0))</f>
        <v>0</v>
      </c>
    </row>
    <row r="37" spans="3:17" ht="30" customHeight="1" x14ac:dyDescent="0.25">
      <c r="C37" s="236"/>
      <c r="D37" s="237"/>
      <c r="E37" s="21"/>
      <c r="F37" s="238"/>
      <c r="G37" s="21"/>
      <c r="H37" s="619">
        <f>IF(Folha!$B$2=1,0,IF(L37=0,0,IF(C37="Funcionário",L37,IF(C37="Pró-Labore",IF(E37&lt;6482.73,E37*11%,Cadastros!$I$7)))))</f>
        <v>0</v>
      </c>
      <c r="I37" s="619">
        <f>IF(Folha!$B$2=1,0,IF(M37=0,0,IF(M37&lt;=10,0,M37)))</f>
        <v>0</v>
      </c>
      <c r="J37" s="21"/>
      <c r="K37" s="618" t="str">
        <f t="shared" si="0"/>
        <v/>
      </c>
      <c r="L37" s="615">
        <f>IF(E37&lt;Cadastros!$E$8,E37*Cadastros!$F$8,IF(E37&lt;=Cadastros!$E$9,E37*Cadastros!$F$9-Cadastros!$G$9,IF(E37&lt;=Cadastros!$E$10,E37*Cadastros!$F$10-Cadastros!$G$10,IF(E37&lt;=Cadastros!$E$11,E37*Cadastros!$F$11-Cadastros!$G$11,IF(E37&gt;Cadastros!$E$11,Cadastros!$I$7)))))</f>
        <v>0</v>
      </c>
      <c r="M37" s="615">
        <f>IF(P37&lt;Cadastros!$D$14,0,IF(P37&lt;=Cadastros!$D$15,P37*Cadastros!$E$15-Cadastros!$F$15,IF(P37&lt;=Cadastros!$D$16,P37*Cadastros!$E$16-Cadastros!$F$16,IF(P37&lt;=Cadastros!$D$17,P37*Cadastros!$E$17-Cadastros!$F$17,IF(P37&gt;Cadastros!$D$18,P37*Cadastros!$E$18-Cadastros!$F$18)))))</f>
        <v>0</v>
      </c>
      <c r="N37" s="615">
        <f t="shared" si="1"/>
        <v>0</v>
      </c>
      <c r="O37" s="372">
        <f>IF(N37=0,0,(F37*Cadastros!$G$14))</f>
        <v>0</v>
      </c>
      <c r="P37" s="615">
        <f t="shared" si="2"/>
        <v>0</v>
      </c>
      <c r="Q37" s="372">
        <f>IF(C37=Folha!$D$2,0,IF(E37&lt;=Cadastros!$H$14,Cadastros!$I$14*F37,0))</f>
        <v>0</v>
      </c>
    </row>
    <row r="38" spans="3:17" ht="30" customHeight="1" x14ac:dyDescent="0.25">
      <c r="C38" s="236"/>
      <c r="D38" s="237"/>
      <c r="E38" s="21"/>
      <c r="F38" s="238"/>
      <c r="G38" s="21"/>
      <c r="H38" s="619">
        <f>IF(Folha!$B$2=1,0,IF(L38=0,0,IF(C38="Funcionário",L38,IF(C38="Pró-Labore",IF(E38&lt;6482.73,E38*11%,Cadastros!$I$7)))))</f>
        <v>0</v>
      </c>
      <c r="I38" s="619">
        <f>IF(Folha!$B$2=1,0,IF(M38=0,0,IF(M38&lt;=10,0,M38)))</f>
        <v>0</v>
      </c>
      <c r="J38" s="21"/>
      <c r="K38" s="618" t="str">
        <f t="shared" si="0"/>
        <v/>
      </c>
      <c r="L38" s="615">
        <f>IF(E38&lt;Cadastros!$E$8,E38*Cadastros!$F$8,IF(E38&lt;=Cadastros!$E$9,E38*Cadastros!$F$9-Cadastros!$G$9,IF(E38&lt;=Cadastros!$E$10,E38*Cadastros!$F$10-Cadastros!$G$10,IF(E38&lt;=Cadastros!$E$11,E38*Cadastros!$F$11-Cadastros!$G$11,IF(E38&gt;Cadastros!$E$11,Cadastros!$I$7)))))</f>
        <v>0</v>
      </c>
      <c r="M38" s="615">
        <f>IF(P38&lt;Cadastros!$D$14,0,IF(P38&lt;=Cadastros!$D$15,P38*Cadastros!$E$15-Cadastros!$F$15,IF(P38&lt;=Cadastros!$D$16,P38*Cadastros!$E$16-Cadastros!$F$16,IF(P38&lt;=Cadastros!$D$17,P38*Cadastros!$E$17-Cadastros!$F$17,IF(P38&gt;Cadastros!$D$18,P38*Cadastros!$E$18-Cadastros!$F$18)))))</f>
        <v>0</v>
      </c>
      <c r="N38" s="615">
        <f t="shared" si="1"/>
        <v>0</v>
      </c>
      <c r="O38" s="372">
        <f>IF(N38=0,0,(F38*Cadastros!$G$14))</f>
        <v>0</v>
      </c>
      <c r="P38" s="615">
        <f t="shared" si="2"/>
        <v>0</v>
      </c>
      <c r="Q38" s="372">
        <f>IF(C38=Folha!$D$2,0,IF(E38&lt;=Cadastros!$H$14,Cadastros!$I$14*F38,0))</f>
        <v>0</v>
      </c>
    </row>
    <row r="39" spans="3:17" ht="30" customHeight="1" x14ac:dyDescent="0.25">
      <c r="C39" s="236"/>
      <c r="D39" s="237"/>
      <c r="E39" s="21"/>
      <c r="F39" s="238"/>
      <c r="G39" s="21"/>
      <c r="H39" s="619">
        <f>IF(Folha!$B$2=1,0,IF(L39=0,0,IF(C39="Funcionário",L39,IF(C39="Pró-Labore",IF(E39&lt;6482.73,E39*11%,Cadastros!$I$7)))))</f>
        <v>0</v>
      </c>
      <c r="I39" s="619">
        <f>IF(Folha!$B$2=1,0,IF(M39=0,0,IF(M39&lt;=10,0,M39)))</f>
        <v>0</v>
      </c>
      <c r="J39" s="21"/>
      <c r="K39" s="618" t="str">
        <f t="shared" si="0"/>
        <v/>
      </c>
      <c r="L39" s="615">
        <f>IF(E39&lt;Cadastros!$E$8,E39*Cadastros!$F$8,IF(E39&lt;=Cadastros!$E$9,E39*Cadastros!$F$9-Cadastros!$G$9,IF(E39&lt;=Cadastros!$E$10,E39*Cadastros!$F$10-Cadastros!$G$10,IF(E39&lt;=Cadastros!$E$11,E39*Cadastros!$F$11-Cadastros!$G$11,IF(E39&gt;Cadastros!$E$11,Cadastros!$I$7)))))</f>
        <v>0</v>
      </c>
      <c r="M39" s="615">
        <f>IF(P39&lt;Cadastros!$D$14,0,IF(P39&lt;=Cadastros!$D$15,P39*Cadastros!$E$15-Cadastros!$F$15,IF(P39&lt;=Cadastros!$D$16,P39*Cadastros!$E$16-Cadastros!$F$16,IF(P39&lt;=Cadastros!$D$17,P39*Cadastros!$E$17-Cadastros!$F$17,IF(P39&gt;Cadastros!$D$18,P39*Cadastros!$E$18-Cadastros!$F$18)))))</f>
        <v>0</v>
      </c>
      <c r="N39" s="615">
        <f t="shared" si="1"/>
        <v>0</v>
      </c>
      <c r="O39" s="372">
        <f>IF(N39=0,0,(F39*Cadastros!$G$14))</f>
        <v>0</v>
      </c>
      <c r="P39" s="615">
        <f t="shared" si="2"/>
        <v>0</v>
      </c>
      <c r="Q39" s="372">
        <f>IF(C39=Folha!$D$2,0,IF(E39&lt;=Cadastros!$H$14,Cadastros!$I$14*F39,0))</f>
        <v>0</v>
      </c>
    </row>
    <row r="40" spans="3:17" ht="30" customHeight="1" x14ac:dyDescent="0.25">
      <c r="C40" s="236"/>
      <c r="D40" s="237"/>
      <c r="E40" s="21"/>
      <c r="F40" s="238"/>
      <c r="G40" s="21"/>
      <c r="H40" s="619">
        <f>IF(Folha!$B$2=1,0,IF(L40=0,0,IF(C40="Funcionário",L40,IF(C40="Pró-Labore",IF(E40&lt;6482.73,E40*11%,Cadastros!$I$7)))))</f>
        <v>0</v>
      </c>
      <c r="I40" s="619">
        <f>IF(Folha!$B$2=1,0,IF(M40=0,0,IF(M40&lt;=10,0,M40)))</f>
        <v>0</v>
      </c>
      <c r="J40" s="21"/>
      <c r="K40" s="618" t="str">
        <f t="shared" si="0"/>
        <v/>
      </c>
      <c r="L40" s="615">
        <f>IF(E40&lt;Cadastros!$E$8,E40*Cadastros!$F$8,IF(E40&lt;=Cadastros!$E$9,E40*Cadastros!$F$9-Cadastros!$G$9,IF(E40&lt;=Cadastros!$E$10,E40*Cadastros!$F$10-Cadastros!$G$10,IF(E40&lt;=Cadastros!$E$11,E40*Cadastros!$F$11-Cadastros!$G$11,IF(E40&gt;Cadastros!$E$11,Cadastros!$I$7)))))</f>
        <v>0</v>
      </c>
      <c r="M40" s="615">
        <f>IF(P40&lt;Cadastros!$D$14,0,IF(P40&lt;=Cadastros!$D$15,P40*Cadastros!$E$15-Cadastros!$F$15,IF(P40&lt;=Cadastros!$D$16,P40*Cadastros!$E$16-Cadastros!$F$16,IF(P40&lt;=Cadastros!$D$17,P40*Cadastros!$E$17-Cadastros!$F$17,IF(P40&gt;Cadastros!$D$18,P40*Cadastros!$E$18-Cadastros!$F$18)))))</f>
        <v>0</v>
      </c>
      <c r="N40" s="615">
        <f t="shared" si="1"/>
        <v>0</v>
      </c>
      <c r="O40" s="372">
        <f>IF(N40=0,0,(F40*Cadastros!$G$14))</f>
        <v>0</v>
      </c>
      <c r="P40" s="615">
        <f t="shared" si="2"/>
        <v>0</v>
      </c>
      <c r="Q40" s="372">
        <f>IF(C40=Folha!$D$2,0,IF(E40&lt;=Cadastros!$H$14,Cadastros!$I$14*F40,0))</f>
        <v>0</v>
      </c>
    </row>
    <row r="41" spans="3:17" ht="30" customHeight="1" x14ac:dyDescent="0.25">
      <c r="C41" s="236"/>
      <c r="D41" s="237"/>
      <c r="E41" s="21"/>
      <c r="F41" s="238"/>
      <c r="G41" s="21"/>
      <c r="H41" s="619">
        <f>IF(Folha!$B$2=1,0,IF(L41=0,0,IF(C41="Funcionário",L41,IF(C41="Pró-Labore",IF(E41&lt;6482.73,E41*11%,Cadastros!$I$7)))))</f>
        <v>0</v>
      </c>
      <c r="I41" s="619">
        <f>IF(Folha!$B$2=1,0,IF(M41=0,0,IF(M41&lt;=10,0,M41)))</f>
        <v>0</v>
      </c>
      <c r="J41" s="21"/>
      <c r="K41" s="618" t="str">
        <f t="shared" si="0"/>
        <v/>
      </c>
      <c r="L41" s="615">
        <f>IF(E41&lt;Cadastros!$E$8,E41*Cadastros!$F$8,IF(E41&lt;=Cadastros!$E$9,E41*Cadastros!$F$9-Cadastros!$G$9,IF(E41&lt;=Cadastros!$E$10,E41*Cadastros!$F$10-Cadastros!$G$10,IF(E41&lt;=Cadastros!$E$11,E41*Cadastros!$F$11-Cadastros!$G$11,IF(E41&gt;Cadastros!$E$11,Cadastros!$I$7)))))</f>
        <v>0</v>
      </c>
      <c r="M41" s="615">
        <f>IF(P41&lt;Cadastros!$D$14,0,IF(P41&lt;=Cadastros!$D$15,P41*Cadastros!$E$15-Cadastros!$F$15,IF(P41&lt;=Cadastros!$D$16,P41*Cadastros!$E$16-Cadastros!$F$16,IF(P41&lt;=Cadastros!$D$17,P41*Cadastros!$E$17-Cadastros!$F$17,IF(P41&gt;Cadastros!$D$18,P41*Cadastros!$E$18-Cadastros!$F$18)))))</f>
        <v>0</v>
      </c>
      <c r="N41" s="615">
        <f t="shared" si="1"/>
        <v>0</v>
      </c>
      <c r="O41" s="372">
        <f>IF(N41=0,0,(F41*Cadastros!$G$14))</f>
        <v>0</v>
      </c>
      <c r="P41" s="615">
        <f t="shared" si="2"/>
        <v>0</v>
      </c>
      <c r="Q41" s="372">
        <f>IF(C41=Folha!$D$2,0,IF(E41&lt;=Cadastros!$H$14,Cadastros!$I$14*F41,0))</f>
        <v>0</v>
      </c>
    </row>
    <row r="42" spans="3:17" ht="30" customHeight="1" x14ac:dyDescent="0.25">
      <c r="C42" s="236"/>
      <c r="D42" s="237"/>
      <c r="E42" s="21"/>
      <c r="F42" s="238"/>
      <c r="G42" s="21"/>
      <c r="H42" s="619">
        <f>IF(Folha!$B$2=1,0,IF(L42=0,0,IF(C42="Funcionário",L42,IF(C42="Pró-Labore",IF(E42&lt;6482.73,E42*11%,Cadastros!$I$7)))))</f>
        <v>0</v>
      </c>
      <c r="I42" s="619">
        <f>IF(Folha!$B$2=1,0,IF(M42=0,0,IF(M42&lt;=10,0,M42)))</f>
        <v>0</v>
      </c>
      <c r="J42" s="21"/>
      <c r="K42" s="618" t="str">
        <f t="shared" si="0"/>
        <v/>
      </c>
      <c r="L42" s="615">
        <f>IF(E42&lt;Cadastros!$E$8,E42*Cadastros!$F$8,IF(E42&lt;=Cadastros!$E$9,E42*Cadastros!$F$9-Cadastros!$G$9,IF(E42&lt;=Cadastros!$E$10,E42*Cadastros!$F$10-Cadastros!$G$10,IF(E42&lt;=Cadastros!$E$11,E42*Cadastros!$F$11-Cadastros!$G$11,IF(E42&gt;Cadastros!$E$11,Cadastros!$I$7)))))</f>
        <v>0</v>
      </c>
      <c r="M42" s="615">
        <f>IF(P42&lt;Cadastros!$D$14,0,IF(P42&lt;=Cadastros!$D$15,P42*Cadastros!$E$15-Cadastros!$F$15,IF(P42&lt;=Cadastros!$D$16,P42*Cadastros!$E$16-Cadastros!$F$16,IF(P42&lt;=Cadastros!$D$17,P42*Cadastros!$E$17-Cadastros!$F$17,IF(P42&gt;Cadastros!$D$18,P42*Cadastros!$E$18-Cadastros!$F$18)))))</f>
        <v>0</v>
      </c>
      <c r="N42" s="615">
        <f t="shared" si="1"/>
        <v>0</v>
      </c>
      <c r="O42" s="372">
        <f>IF(N42=0,0,(F42*Cadastros!$G$14))</f>
        <v>0</v>
      </c>
      <c r="P42" s="615">
        <f t="shared" si="2"/>
        <v>0</v>
      </c>
      <c r="Q42" s="372">
        <f>IF(C42=Folha!$D$2,0,IF(E42&lt;=Cadastros!$H$14,Cadastros!$I$14*F42,0))</f>
        <v>0</v>
      </c>
    </row>
    <row r="43" spans="3:17" ht="30" customHeight="1" x14ac:dyDescent="0.25">
      <c r="C43" s="236"/>
      <c r="D43" s="237"/>
      <c r="E43" s="21"/>
      <c r="F43" s="238"/>
      <c r="G43" s="21"/>
      <c r="H43" s="619">
        <f>IF(Folha!$B$2=1,0,IF(L43=0,0,IF(C43="Funcionário",L43,IF(C43="Pró-Labore",IF(E43&lt;6482.73,E43*11%,Cadastros!$I$7)))))</f>
        <v>0</v>
      </c>
      <c r="I43" s="619">
        <f>IF(Folha!$B$2=1,0,IF(M43=0,0,IF(M43&lt;=10,0,M43)))</f>
        <v>0</v>
      </c>
      <c r="J43" s="21"/>
      <c r="K43" s="618" t="str">
        <f t="shared" si="0"/>
        <v/>
      </c>
      <c r="L43" s="615">
        <f>IF(E43&lt;Cadastros!$E$8,E43*Cadastros!$F$8,IF(E43&lt;=Cadastros!$E$9,E43*Cadastros!$F$9-Cadastros!$G$9,IF(E43&lt;=Cadastros!$E$10,E43*Cadastros!$F$10-Cadastros!$G$10,IF(E43&lt;=Cadastros!$E$11,E43*Cadastros!$F$11-Cadastros!$G$11,IF(E43&gt;Cadastros!$E$11,Cadastros!$I$7)))))</f>
        <v>0</v>
      </c>
      <c r="M43" s="615">
        <f>IF(P43&lt;Cadastros!$D$14,0,IF(P43&lt;=Cadastros!$D$15,P43*Cadastros!$E$15-Cadastros!$F$15,IF(P43&lt;=Cadastros!$D$16,P43*Cadastros!$E$16-Cadastros!$F$16,IF(P43&lt;=Cadastros!$D$17,P43*Cadastros!$E$17-Cadastros!$F$17,IF(P43&gt;Cadastros!$D$18,P43*Cadastros!$E$18-Cadastros!$F$18)))))</f>
        <v>0</v>
      </c>
      <c r="N43" s="615">
        <f t="shared" si="1"/>
        <v>0</v>
      </c>
      <c r="O43" s="372">
        <f>IF(N43=0,0,(F43*Cadastros!$G$14))</f>
        <v>0</v>
      </c>
      <c r="P43" s="615">
        <f t="shared" si="2"/>
        <v>0</v>
      </c>
      <c r="Q43" s="372">
        <f>IF(C43=Folha!$D$2,0,IF(E43&lt;=Cadastros!$H$14,Cadastros!$I$14*F43,0))</f>
        <v>0</v>
      </c>
    </row>
    <row r="44" spans="3:17" ht="30" customHeight="1" x14ac:dyDescent="0.25">
      <c r="C44" s="236"/>
      <c r="D44" s="237"/>
      <c r="E44" s="21"/>
      <c r="F44" s="238"/>
      <c r="G44" s="21"/>
      <c r="H44" s="619">
        <f>IF(Folha!$B$2=1,0,IF(L44=0,0,IF(C44="Funcionário",L44,IF(C44="Pró-Labore",IF(E44&lt;6482.73,E44*11%,Cadastros!$I$7)))))</f>
        <v>0</v>
      </c>
      <c r="I44" s="619">
        <f>IF(Folha!$B$2=1,0,IF(M44=0,0,IF(M44&lt;=10,0,M44)))</f>
        <v>0</v>
      </c>
      <c r="J44" s="21"/>
      <c r="K44" s="618" t="str">
        <f t="shared" si="0"/>
        <v/>
      </c>
      <c r="L44" s="615">
        <f>IF(E44&lt;Cadastros!$E$8,E44*Cadastros!$F$8,IF(E44&lt;=Cadastros!$E$9,E44*Cadastros!$F$9-Cadastros!$G$9,IF(E44&lt;=Cadastros!$E$10,E44*Cadastros!$F$10-Cadastros!$G$10,IF(E44&lt;=Cadastros!$E$11,E44*Cadastros!$F$11-Cadastros!$G$11,IF(E44&gt;Cadastros!$E$11,Cadastros!$I$7)))))</f>
        <v>0</v>
      </c>
      <c r="M44" s="615">
        <f>IF(P44&lt;Cadastros!$D$14,0,IF(P44&lt;=Cadastros!$D$15,P44*Cadastros!$E$15-Cadastros!$F$15,IF(P44&lt;=Cadastros!$D$16,P44*Cadastros!$E$16-Cadastros!$F$16,IF(P44&lt;=Cadastros!$D$17,P44*Cadastros!$E$17-Cadastros!$F$17,IF(P44&gt;Cadastros!$D$18,P44*Cadastros!$E$18-Cadastros!$F$18)))))</f>
        <v>0</v>
      </c>
      <c r="N44" s="615">
        <f t="shared" si="1"/>
        <v>0</v>
      </c>
      <c r="O44" s="372">
        <f>IF(N44=0,0,(F44*Cadastros!$G$14))</f>
        <v>0</v>
      </c>
      <c r="P44" s="615">
        <f t="shared" si="2"/>
        <v>0</v>
      </c>
      <c r="Q44" s="372">
        <f>IF(C44=Folha!$D$2,0,IF(E44&lt;=Cadastros!$H$14,Cadastros!$I$14*F44,0))</f>
        <v>0</v>
      </c>
    </row>
    <row r="45" spans="3:17" ht="30" customHeight="1" x14ac:dyDescent="0.25">
      <c r="C45" s="236"/>
      <c r="D45" s="237"/>
      <c r="E45" s="21"/>
      <c r="F45" s="238"/>
      <c r="G45" s="21"/>
      <c r="H45" s="619">
        <f>IF(Folha!$B$2=1,0,IF(L45=0,0,IF(C45="Funcionário",L45,IF(C45="Pró-Labore",IF(E45&lt;6482.73,E45*11%,Cadastros!$I$7)))))</f>
        <v>0</v>
      </c>
      <c r="I45" s="619">
        <f>IF(Folha!$B$2=1,0,IF(M45=0,0,IF(M45&lt;=10,0,M45)))</f>
        <v>0</v>
      </c>
      <c r="J45" s="21"/>
      <c r="K45" s="618" t="str">
        <f t="shared" si="0"/>
        <v/>
      </c>
      <c r="L45" s="615">
        <f>IF(E45&lt;Cadastros!$E$8,E45*Cadastros!$F$8,IF(E45&lt;=Cadastros!$E$9,E45*Cadastros!$F$9-Cadastros!$G$9,IF(E45&lt;=Cadastros!$E$10,E45*Cadastros!$F$10-Cadastros!$G$10,IF(E45&lt;=Cadastros!$E$11,E45*Cadastros!$F$11-Cadastros!$G$11,IF(E45&gt;Cadastros!$E$11,Cadastros!$I$7)))))</f>
        <v>0</v>
      </c>
      <c r="M45" s="615">
        <f>IF(P45&lt;Cadastros!$D$14,0,IF(P45&lt;=Cadastros!$D$15,P45*Cadastros!$E$15-Cadastros!$F$15,IF(P45&lt;=Cadastros!$D$16,P45*Cadastros!$E$16-Cadastros!$F$16,IF(P45&lt;=Cadastros!$D$17,P45*Cadastros!$E$17-Cadastros!$F$17,IF(P45&gt;Cadastros!$D$18,P45*Cadastros!$E$18-Cadastros!$F$18)))))</f>
        <v>0</v>
      </c>
      <c r="N45" s="615">
        <f t="shared" si="1"/>
        <v>0</v>
      </c>
      <c r="O45" s="372">
        <f>IF(N45=0,0,(F45*Cadastros!$G$14))</f>
        <v>0</v>
      </c>
      <c r="P45" s="615">
        <f t="shared" si="2"/>
        <v>0</v>
      </c>
      <c r="Q45" s="372">
        <f>IF(C45=Folha!$D$2,0,IF(E45&lt;=Cadastros!$H$14,Cadastros!$I$14*F45,0))</f>
        <v>0</v>
      </c>
    </row>
    <row r="46" spans="3:17" ht="30" customHeight="1" x14ac:dyDescent="0.25">
      <c r="C46" s="236"/>
      <c r="D46" s="237"/>
      <c r="E46" s="21"/>
      <c r="F46" s="238"/>
      <c r="G46" s="21"/>
      <c r="H46" s="619">
        <f>IF(Folha!$B$2=1,0,IF(L46=0,0,IF(C46="Funcionário",L46,IF(C46="Pró-Labore",IF(E46&lt;6482.73,E46*11%,Cadastros!$I$7)))))</f>
        <v>0</v>
      </c>
      <c r="I46" s="619">
        <f>IF(Folha!$B$2=1,0,IF(M46=0,0,IF(M46&lt;=10,0,M46)))</f>
        <v>0</v>
      </c>
      <c r="J46" s="21"/>
      <c r="K46" s="618" t="str">
        <f t="shared" si="0"/>
        <v/>
      </c>
      <c r="L46" s="615">
        <f>IF(E46&lt;Cadastros!$E$8,E46*Cadastros!$F$8,IF(E46&lt;=Cadastros!$E$9,E46*Cadastros!$F$9-Cadastros!$G$9,IF(E46&lt;=Cadastros!$E$10,E46*Cadastros!$F$10-Cadastros!$G$10,IF(E46&lt;=Cadastros!$E$11,E46*Cadastros!$F$11-Cadastros!$G$11,IF(E46&gt;Cadastros!$E$11,Cadastros!$I$7)))))</f>
        <v>0</v>
      </c>
      <c r="M46" s="615">
        <f>IF(P46&lt;Cadastros!$D$14,0,IF(P46&lt;=Cadastros!$D$15,P46*Cadastros!$E$15-Cadastros!$F$15,IF(P46&lt;=Cadastros!$D$16,P46*Cadastros!$E$16-Cadastros!$F$16,IF(P46&lt;=Cadastros!$D$17,P46*Cadastros!$E$17-Cadastros!$F$17,IF(P46&gt;Cadastros!$D$18,P46*Cadastros!$E$18-Cadastros!$F$18)))))</f>
        <v>0</v>
      </c>
      <c r="N46" s="615">
        <f t="shared" si="1"/>
        <v>0</v>
      </c>
      <c r="O46" s="372">
        <f>IF(N46=0,0,(F46*Cadastros!$G$14))</f>
        <v>0</v>
      </c>
      <c r="P46" s="615">
        <f t="shared" si="2"/>
        <v>0</v>
      </c>
      <c r="Q46" s="372">
        <f>IF(C46=Folha!$D$2,0,IF(E46&lt;=Cadastros!$H$14,Cadastros!$I$14*F46,0))</f>
        <v>0</v>
      </c>
    </row>
    <row r="47" spans="3:17" ht="30" customHeight="1" x14ac:dyDescent="0.25">
      <c r="C47" s="236"/>
      <c r="D47" s="237"/>
      <c r="E47" s="21"/>
      <c r="F47" s="238"/>
      <c r="G47" s="21"/>
      <c r="H47" s="619">
        <f>IF(Folha!$B$2=1,0,IF(L47=0,0,IF(C47="Funcionário",L47,IF(C47="Pró-Labore",IF(E47&lt;6482.73,E47*11%,Cadastros!$I$7)))))</f>
        <v>0</v>
      </c>
      <c r="I47" s="619">
        <f>IF(Folha!$B$2=1,0,IF(M47=0,0,IF(M47&lt;=10,0,M47)))</f>
        <v>0</v>
      </c>
      <c r="J47" s="21"/>
      <c r="K47" s="618" t="str">
        <f t="shared" si="0"/>
        <v/>
      </c>
      <c r="L47" s="615">
        <f>IF(E47&lt;Cadastros!$E$8,E47*Cadastros!$F$8,IF(E47&lt;=Cadastros!$E$9,E47*Cadastros!$F$9-Cadastros!$G$9,IF(E47&lt;=Cadastros!$E$10,E47*Cadastros!$F$10-Cadastros!$G$10,IF(E47&lt;=Cadastros!$E$11,E47*Cadastros!$F$11-Cadastros!$G$11,IF(E47&gt;Cadastros!$E$11,Cadastros!$I$7)))))</f>
        <v>0</v>
      </c>
      <c r="M47" s="615">
        <f>IF(P47&lt;Cadastros!$D$14,0,IF(P47&lt;=Cadastros!$D$15,P47*Cadastros!$E$15-Cadastros!$F$15,IF(P47&lt;=Cadastros!$D$16,P47*Cadastros!$E$16-Cadastros!$F$16,IF(P47&lt;=Cadastros!$D$17,P47*Cadastros!$E$17-Cadastros!$F$17,IF(P47&gt;Cadastros!$D$18,P47*Cadastros!$E$18-Cadastros!$F$18)))))</f>
        <v>0</v>
      </c>
      <c r="N47" s="615">
        <f t="shared" si="1"/>
        <v>0</v>
      </c>
      <c r="O47" s="372">
        <f>IF(N47=0,0,(F47*Cadastros!$G$14))</f>
        <v>0</v>
      </c>
      <c r="P47" s="615">
        <f t="shared" si="2"/>
        <v>0</v>
      </c>
      <c r="Q47" s="372">
        <f>IF(C47=Folha!$D$2,0,IF(E47&lt;=Cadastros!$H$14,Cadastros!$I$14*F47,0))</f>
        <v>0</v>
      </c>
    </row>
    <row r="48" spans="3:17" ht="30" customHeight="1" x14ac:dyDescent="0.25">
      <c r="C48" s="236"/>
      <c r="D48" s="237"/>
      <c r="E48" s="21"/>
      <c r="F48" s="238"/>
      <c r="G48" s="21"/>
      <c r="H48" s="619">
        <f>IF(Folha!$B$2=1,0,IF(L48=0,0,IF(C48="Funcionário",L48,IF(C48="Pró-Labore",IF(E48&lt;6482.73,E48*11%,Cadastros!$I$7)))))</f>
        <v>0</v>
      </c>
      <c r="I48" s="619">
        <f>IF(Folha!$B$2=1,0,IF(M48=0,0,IF(M48&lt;=10,0,M48)))</f>
        <v>0</v>
      </c>
      <c r="J48" s="21"/>
      <c r="K48" s="618" t="str">
        <f t="shared" si="0"/>
        <v/>
      </c>
      <c r="L48" s="615">
        <f>IF(E48&lt;Cadastros!$E$8,E48*Cadastros!$F$8,IF(E48&lt;=Cadastros!$E$9,E48*Cadastros!$F$9-Cadastros!$G$9,IF(E48&lt;=Cadastros!$E$10,E48*Cadastros!$F$10-Cadastros!$G$10,IF(E48&lt;=Cadastros!$E$11,E48*Cadastros!$F$11-Cadastros!$G$11,IF(E48&gt;Cadastros!$E$11,Cadastros!$I$7)))))</f>
        <v>0</v>
      </c>
      <c r="M48" s="615">
        <f>IF(P48&lt;Cadastros!$D$14,0,IF(P48&lt;=Cadastros!$D$15,P48*Cadastros!$E$15-Cadastros!$F$15,IF(P48&lt;=Cadastros!$D$16,P48*Cadastros!$E$16-Cadastros!$F$16,IF(P48&lt;=Cadastros!$D$17,P48*Cadastros!$E$17-Cadastros!$F$17,IF(P48&gt;Cadastros!$D$18,P48*Cadastros!$E$18-Cadastros!$F$18)))))</f>
        <v>0</v>
      </c>
      <c r="N48" s="615">
        <f t="shared" si="1"/>
        <v>0</v>
      </c>
      <c r="O48" s="372">
        <f>IF(N48=0,0,(F48*Cadastros!$G$14))</f>
        <v>0</v>
      </c>
      <c r="P48" s="615">
        <f t="shared" si="2"/>
        <v>0</v>
      </c>
      <c r="Q48" s="372">
        <f>IF(C48=Folha!$D$2,0,IF(E48&lt;=Cadastros!$H$14,Cadastros!$I$14*F48,0))</f>
        <v>0</v>
      </c>
    </row>
    <row r="49" spans="3:17" ht="30" customHeight="1" x14ac:dyDescent="0.25">
      <c r="C49" s="236"/>
      <c r="D49" s="237"/>
      <c r="E49" s="21"/>
      <c r="F49" s="238"/>
      <c r="G49" s="21"/>
      <c r="H49" s="619">
        <f>IF(Folha!$B$2=1,0,IF(L49=0,0,IF(C49="Funcionário",L49,IF(C49="Pró-Labore",IF(E49&lt;6482.73,E49*11%,Cadastros!$I$7)))))</f>
        <v>0</v>
      </c>
      <c r="I49" s="619">
        <f>IF(Folha!$B$2=1,0,IF(M49=0,0,IF(M49&lt;=10,0,M49)))</f>
        <v>0</v>
      </c>
      <c r="J49" s="21"/>
      <c r="K49" s="618" t="str">
        <f t="shared" si="0"/>
        <v/>
      </c>
      <c r="L49" s="615">
        <f>IF(E49&lt;Cadastros!$E$8,E49*Cadastros!$F$8,IF(E49&lt;=Cadastros!$E$9,E49*Cadastros!$F$9-Cadastros!$G$9,IF(E49&lt;=Cadastros!$E$10,E49*Cadastros!$F$10-Cadastros!$G$10,IF(E49&lt;=Cadastros!$E$11,E49*Cadastros!$F$11-Cadastros!$G$11,IF(E49&gt;Cadastros!$E$11,Cadastros!$I$7)))))</f>
        <v>0</v>
      </c>
      <c r="M49" s="615">
        <f>IF(P49&lt;Cadastros!$D$14,0,IF(P49&lt;=Cadastros!$D$15,P49*Cadastros!$E$15-Cadastros!$F$15,IF(P49&lt;=Cadastros!$D$16,P49*Cadastros!$E$16-Cadastros!$F$16,IF(P49&lt;=Cadastros!$D$17,P49*Cadastros!$E$17-Cadastros!$F$17,IF(P49&gt;Cadastros!$D$18,P49*Cadastros!$E$18-Cadastros!$F$18)))))</f>
        <v>0</v>
      </c>
      <c r="N49" s="615">
        <f t="shared" si="1"/>
        <v>0</v>
      </c>
      <c r="O49" s="372">
        <f>IF(N49=0,0,(F49*Cadastros!$G$14))</f>
        <v>0</v>
      </c>
      <c r="P49" s="615">
        <f t="shared" si="2"/>
        <v>0</v>
      </c>
      <c r="Q49" s="372">
        <f>IF(C49=Folha!$D$2,0,IF(E49&lt;=Cadastros!$H$14,Cadastros!$I$14*F49,0))</f>
        <v>0</v>
      </c>
    </row>
    <row r="50" spans="3:17" ht="30" customHeight="1" x14ac:dyDescent="0.25">
      <c r="C50" s="236"/>
      <c r="D50" s="237"/>
      <c r="E50" s="21"/>
      <c r="F50" s="238"/>
      <c r="G50" s="21"/>
      <c r="H50" s="619">
        <f>IF(Folha!$B$2=1,0,IF(L50=0,0,IF(C50="Funcionário",L50,IF(C50="Pró-Labore",IF(E50&lt;6482.73,E50*11%,Cadastros!$I$7)))))</f>
        <v>0</v>
      </c>
      <c r="I50" s="619">
        <f>IF(Folha!$B$2=1,0,IF(M50=0,0,IF(M50&lt;=10,0,M50)))</f>
        <v>0</v>
      </c>
      <c r="J50" s="21"/>
      <c r="K50" s="618" t="str">
        <f t="shared" si="0"/>
        <v/>
      </c>
      <c r="L50" s="615">
        <f>IF(E50&lt;Cadastros!$E$8,E50*Cadastros!$F$8,IF(E50&lt;=Cadastros!$E$9,E50*Cadastros!$F$9-Cadastros!$G$9,IF(E50&lt;=Cadastros!$E$10,E50*Cadastros!$F$10-Cadastros!$G$10,IF(E50&lt;=Cadastros!$E$11,E50*Cadastros!$F$11-Cadastros!$G$11,IF(E50&gt;Cadastros!$E$11,Cadastros!$I$7)))))</f>
        <v>0</v>
      </c>
      <c r="M50" s="615">
        <f>IF(P50&lt;Cadastros!$D$14,0,IF(P50&lt;=Cadastros!$D$15,P50*Cadastros!$E$15-Cadastros!$F$15,IF(P50&lt;=Cadastros!$D$16,P50*Cadastros!$E$16-Cadastros!$F$16,IF(P50&lt;=Cadastros!$D$17,P50*Cadastros!$E$17-Cadastros!$F$17,IF(P50&gt;Cadastros!$D$18,P50*Cadastros!$E$18-Cadastros!$F$18)))))</f>
        <v>0</v>
      </c>
      <c r="N50" s="615">
        <f t="shared" si="1"/>
        <v>0</v>
      </c>
      <c r="O50" s="372">
        <f>IF(N50=0,0,(F50*Cadastros!$G$14))</f>
        <v>0</v>
      </c>
      <c r="P50" s="615">
        <f t="shared" si="2"/>
        <v>0</v>
      </c>
      <c r="Q50" s="372">
        <f>IF(C50=Folha!$D$2,0,IF(E50&lt;=Cadastros!$H$14,Cadastros!$I$14*F50,0))</f>
        <v>0</v>
      </c>
    </row>
    <row r="51" spans="3:17" ht="30" customHeight="1" x14ac:dyDescent="0.25">
      <c r="C51" s="236"/>
      <c r="D51" s="237"/>
      <c r="E51" s="21"/>
      <c r="F51" s="238"/>
      <c r="G51" s="21"/>
      <c r="H51" s="619">
        <f>IF(Folha!$B$2=1,0,IF(L51=0,0,IF(C51="Funcionário",L51,IF(C51="Pró-Labore",IF(E51&lt;6482.73,E51*11%,Cadastros!$I$7)))))</f>
        <v>0</v>
      </c>
      <c r="I51" s="619">
        <f>IF(Folha!$B$2=1,0,IF(M51=0,0,IF(M51&lt;=10,0,M51)))</f>
        <v>0</v>
      </c>
      <c r="J51" s="21"/>
      <c r="K51" s="618" t="str">
        <f t="shared" si="0"/>
        <v/>
      </c>
      <c r="L51" s="615">
        <f>IF(E51&lt;Cadastros!$E$8,E51*Cadastros!$F$8,IF(E51&lt;=Cadastros!$E$9,E51*Cadastros!$F$9-Cadastros!$G$9,IF(E51&lt;=Cadastros!$E$10,E51*Cadastros!$F$10-Cadastros!$G$10,IF(E51&lt;=Cadastros!$E$11,E51*Cadastros!$F$11-Cadastros!$G$11,IF(E51&gt;Cadastros!$E$11,Cadastros!$I$7)))))</f>
        <v>0</v>
      </c>
      <c r="M51" s="615">
        <f>IF(P51&lt;Cadastros!$D$14,0,IF(P51&lt;=Cadastros!$D$15,P51*Cadastros!$E$15-Cadastros!$F$15,IF(P51&lt;=Cadastros!$D$16,P51*Cadastros!$E$16-Cadastros!$F$16,IF(P51&lt;=Cadastros!$D$17,P51*Cadastros!$E$17-Cadastros!$F$17,IF(P51&gt;Cadastros!$D$18,P51*Cadastros!$E$18-Cadastros!$F$18)))))</f>
        <v>0</v>
      </c>
      <c r="N51" s="615">
        <f t="shared" si="1"/>
        <v>0</v>
      </c>
      <c r="O51" s="372">
        <f>IF(N51=0,0,(F51*Cadastros!$G$14))</f>
        <v>0</v>
      </c>
      <c r="P51" s="615">
        <f t="shared" si="2"/>
        <v>0</v>
      </c>
      <c r="Q51" s="372">
        <f>IF(C51=Folha!$D$2,0,IF(E51&lt;=Cadastros!$H$14,Cadastros!$I$14*F51,0))</f>
        <v>0</v>
      </c>
    </row>
    <row r="52" spans="3:17" ht="30" customHeight="1" x14ac:dyDescent="0.25">
      <c r="C52" s="236"/>
      <c r="D52" s="237"/>
      <c r="E52" s="21"/>
      <c r="F52" s="238"/>
      <c r="G52" s="21"/>
      <c r="H52" s="619">
        <f>IF(Folha!$B$2=1,0,IF(L52=0,0,IF(C52="Funcionário",L52,IF(C52="Pró-Labore",IF(E52&lt;6482.73,E52*11%,Cadastros!$I$7)))))</f>
        <v>0</v>
      </c>
      <c r="I52" s="619">
        <f>IF(Folha!$B$2=1,0,IF(M52=0,0,IF(M52&lt;=10,0,M52)))</f>
        <v>0</v>
      </c>
      <c r="J52" s="21"/>
      <c r="K52" s="618" t="str">
        <f t="shared" si="0"/>
        <v/>
      </c>
      <c r="L52" s="615">
        <f>IF(E52&lt;Cadastros!$E$8,E52*Cadastros!$F$8,IF(E52&lt;=Cadastros!$E$9,E52*Cadastros!$F$9-Cadastros!$G$9,IF(E52&lt;=Cadastros!$E$10,E52*Cadastros!$F$10-Cadastros!$G$10,IF(E52&lt;=Cadastros!$E$11,E52*Cadastros!$F$11-Cadastros!$G$11,IF(E52&gt;Cadastros!$E$11,Cadastros!$I$7)))))</f>
        <v>0</v>
      </c>
      <c r="M52" s="615">
        <f>IF(P52&lt;Cadastros!$D$14,0,IF(P52&lt;=Cadastros!$D$15,P52*Cadastros!$E$15-Cadastros!$F$15,IF(P52&lt;=Cadastros!$D$16,P52*Cadastros!$E$16-Cadastros!$F$16,IF(P52&lt;=Cadastros!$D$17,P52*Cadastros!$E$17-Cadastros!$F$17,IF(P52&gt;Cadastros!$D$18,P52*Cadastros!$E$18-Cadastros!$F$18)))))</f>
        <v>0</v>
      </c>
      <c r="N52" s="615">
        <f t="shared" si="1"/>
        <v>0</v>
      </c>
      <c r="O52" s="372">
        <f>IF(N52=0,0,(F52*Cadastros!$G$14))</f>
        <v>0</v>
      </c>
      <c r="P52" s="615">
        <f t="shared" si="2"/>
        <v>0</v>
      </c>
      <c r="Q52" s="372">
        <f>IF(C52=Folha!$D$2,0,IF(E52&lt;=Cadastros!$H$14,Cadastros!$I$14*F52,0))</f>
        <v>0</v>
      </c>
    </row>
    <row r="53" spans="3:17" ht="30" customHeight="1" x14ac:dyDescent="0.25">
      <c r="C53" s="236"/>
      <c r="D53" s="237"/>
      <c r="E53" s="21"/>
      <c r="F53" s="238"/>
      <c r="G53" s="21"/>
      <c r="H53" s="619">
        <f>IF(Folha!$B$2=1,0,IF(L53=0,0,IF(C53="Funcionário",L53,IF(C53="Pró-Labore",IF(E53&lt;6482.73,E53*11%,Cadastros!$I$7)))))</f>
        <v>0</v>
      </c>
      <c r="I53" s="619">
        <f>IF(Folha!$B$2=1,0,IF(M53=0,0,IF(M53&lt;=10,0,M53)))</f>
        <v>0</v>
      </c>
      <c r="J53" s="21"/>
      <c r="K53" s="618" t="str">
        <f t="shared" si="0"/>
        <v/>
      </c>
      <c r="L53" s="615">
        <f>IF(E53&lt;Cadastros!$E$8,E53*Cadastros!$F$8,IF(E53&lt;=Cadastros!$E$9,E53*Cadastros!$F$9-Cadastros!$G$9,IF(E53&lt;=Cadastros!$E$10,E53*Cadastros!$F$10-Cadastros!$G$10,IF(E53&lt;=Cadastros!$E$11,E53*Cadastros!$F$11-Cadastros!$G$11,IF(E53&gt;Cadastros!$E$11,Cadastros!$I$7)))))</f>
        <v>0</v>
      </c>
      <c r="M53" s="615">
        <f>IF(P53&lt;Cadastros!$D$14,0,IF(P53&lt;=Cadastros!$D$15,P53*Cadastros!$E$15-Cadastros!$F$15,IF(P53&lt;=Cadastros!$D$16,P53*Cadastros!$E$16-Cadastros!$F$16,IF(P53&lt;=Cadastros!$D$17,P53*Cadastros!$E$17-Cadastros!$F$17,IF(P53&gt;Cadastros!$D$18,P53*Cadastros!$E$18-Cadastros!$F$18)))))</f>
        <v>0</v>
      </c>
      <c r="N53" s="615">
        <f t="shared" si="1"/>
        <v>0</v>
      </c>
      <c r="O53" s="372">
        <f>IF(N53=0,0,(F53*Cadastros!$G$14))</f>
        <v>0</v>
      </c>
      <c r="P53" s="615">
        <f t="shared" si="2"/>
        <v>0</v>
      </c>
      <c r="Q53" s="372">
        <f>IF(C53=Folha!$D$2,0,IF(E53&lt;=Cadastros!$H$14,Cadastros!$I$14*F53,0))</f>
        <v>0</v>
      </c>
    </row>
    <row r="54" spans="3:17" ht="30" customHeight="1" x14ac:dyDescent="0.25">
      <c r="C54" s="236"/>
      <c r="D54" s="237"/>
      <c r="E54" s="21"/>
      <c r="F54" s="238"/>
      <c r="G54" s="21"/>
      <c r="H54" s="619">
        <f>IF(Folha!$B$2=1,0,IF(L54=0,0,IF(C54="Funcionário",L54,IF(C54="Pró-Labore",IF(E54&lt;6482.73,E54*11%,Cadastros!$I$7)))))</f>
        <v>0</v>
      </c>
      <c r="I54" s="619">
        <f>IF(Folha!$B$2=1,0,IF(M54=0,0,IF(M54&lt;=10,0,M54)))</f>
        <v>0</v>
      </c>
      <c r="J54" s="21"/>
      <c r="K54" s="618" t="str">
        <f t="shared" si="0"/>
        <v/>
      </c>
      <c r="L54" s="615">
        <f>IF(E54&lt;Cadastros!$E$8,E54*Cadastros!$F$8,IF(E54&lt;=Cadastros!$E$9,E54*Cadastros!$F$9-Cadastros!$G$9,IF(E54&lt;=Cadastros!$E$10,E54*Cadastros!$F$10-Cadastros!$G$10,IF(E54&lt;=Cadastros!$E$11,E54*Cadastros!$F$11-Cadastros!$G$11,IF(E54&gt;Cadastros!$E$11,Cadastros!$I$7)))))</f>
        <v>0</v>
      </c>
      <c r="M54" s="615">
        <f>IF(P54&lt;Cadastros!$D$14,0,IF(P54&lt;=Cadastros!$D$15,P54*Cadastros!$E$15-Cadastros!$F$15,IF(P54&lt;=Cadastros!$D$16,P54*Cadastros!$E$16-Cadastros!$F$16,IF(P54&lt;=Cadastros!$D$17,P54*Cadastros!$E$17-Cadastros!$F$17,IF(P54&gt;Cadastros!$D$18,P54*Cadastros!$E$18-Cadastros!$F$18)))))</f>
        <v>0</v>
      </c>
      <c r="N54" s="615">
        <f t="shared" si="1"/>
        <v>0</v>
      </c>
      <c r="O54" s="372">
        <f>IF(N54=0,0,(F54*Cadastros!$G$14))</f>
        <v>0</v>
      </c>
      <c r="P54" s="615">
        <f t="shared" si="2"/>
        <v>0</v>
      </c>
      <c r="Q54" s="372">
        <f>IF(C54=Folha!$D$2,0,IF(E54&lt;=Cadastros!$H$14,Cadastros!$I$14*F54,0))</f>
        <v>0</v>
      </c>
    </row>
    <row r="55" spans="3:17" ht="30" customHeight="1" x14ac:dyDescent="0.25">
      <c r="C55" s="236"/>
      <c r="D55" s="237"/>
      <c r="E55" s="21"/>
      <c r="F55" s="238"/>
      <c r="G55" s="21"/>
      <c r="H55" s="619">
        <f>IF(Folha!$B$2=1,0,IF(L55=0,0,IF(C55="Funcionário",L55,IF(C55="Pró-Labore",IF(E55&lt;6482.73,E55*11%,Cadastros!$I$7)))))</f>
        <v>0</v>
      </c>
      <c r="I55" s="619">
        <f>IF(Folha!$B$2=1,0,IF(M55=0,0,IF(M55&lt;=10,0,M55)))</f>
        <v>0</v>
      </c>
      <c r="J55" s="21"/>
      <c r="K55" s="618" t="str">
        <f t="shared" si="0"/>
        <v/>
      </c>
      <c r="L55" s="615">
        <f>IF(E55&lt;Cadastros!$E$8,E55*Cadastros!$F$8,IF(E55&lt;=Cadastros!$E$9,E55*Cadastros!$F$9-Cadastros!$G$9,IF(E55&lt;=Cadastros!$E$10,E55*Cadastros!$F$10-Cadastros!$G$10,IF(E55&lt;=Cadastros!$E$11,E55*Cadastros!$F$11-Cadastros!$G$11,IF(E55&gt;Cadastros!$E$11,Cadastros!$I$7)))))</f>
        <v>0</v>
      </c>
      <c r="M55" s="615">
        <f>IF(P55&lt;Cadastros!$D$14,0,IF(P55&lt;=Cadastros!$D$15,P55*Cadastros!$E$15-Cadastros!$F$15,IF(P55&lt;=Cadastros!$D$16,P55*Cadastros!$E$16-Cadastros!$F$16,IF(P55&lt;=Cadastros!$D$17,P55*Cadastros!$E$17-Cadastros!$F$17,IF(P55&gt;Cadastros!$D$18,P55*Cadastros!$E$18-Cadastros!$F$18)))))</f>
        <v>0</v>
      </c>
      <c r="N55" s="615">
        <f t="shared" si="1"/>
        <v>0</v>
      </c>
      <c r="O55" s="372">
        <f>IF(N55=0,0,(F55*Cadastros!$G$14))</f>
        <v>0</v>
      </c>
      <c r="P55" s="615">
        <f t="shared" si="2"/>
        <v>0</v>
      </c>
      <c r="Q55" s="372">
        <f>IF(C55=Folha!$D$2,0,IF(E55&lt;=Cadastros!$H$14,Cadastros!$I$14*F55,0))</f>
        <v>0</v>
      </c>
    </row>
    <row r="56" spans="3:17" ht="30" customHeight="1" x14ac:dyDescent="0.25">
      <c r="C56" s="236"/>
      <c r="D56" s="237"/>
      <c r="E56" s="21"/>
      <c r="F56" s="238"/>
      <c r="G56" s="21"/>
      <c r="H56" s="619">
        <f>IF(Folha!$B$2=1,0,IF(L56=0,0,IF(C56="Funcionário",L56,IF(C56="Pró-Labore",IF(E56&lt;6482.73,E56*11%,Cadastros!$I$7)))))</f>
        <v>0</v>
      </c>
      <c r="I56" s="619">
        <f>IF(Folha!$B$2=1,0,IF(M56=0,0,IF(M56&lt;=10,0,M56)))</f>
        <v>0</v>
      </c>
      <c r="J56" s="21"/>
      <c r="K56" s="618" t="str">
        <f t="shared" si="0"/>
        <v/>
      </c>
      <c r="L56" s="615">
        <f>IF(E56&lt;Cadastros!$E$8,E56*Cadastros!$F$8,IF(E56&lt;=Cadastros!$E$9,E56*Cadastros!$F$9-Cadastros!$G$9,IF(E56&lt;=Cadastros!$E$10,E56*Cadastros!$F$10-Cadastros!$G$10,IF(E56&lt;=Cadastros!$E$11,E56*Cadastros!$F$11-Cadastros!$G$11,IF(E56&gt;Cadastros!$E$11,Cadastros!$I$7)))))</f>
        <v>0</v>
      </c>
      <c r="M56" s="615">
        <f>IF(P56&lt;Cadastros!$D$14,0,IF(P56&lt;=Cadastros!$D$15,P56*Cadastros!$E$15-Cadastros!$F$15,IF(P56&lt;=Cadastros!$D$16,P56*Cadastros!$E$16-Cadastros!$F$16,IF(P56&lt;=Cadastros!$D$17,P56*Cadastros!$E$17-Cadastros!$F$17,IF(P56&gt;Cadastros!$D$18,P56*Cadastros!$E$18-Cadastros!$F$18)))))</f>
        <v>0</v>
      </c>
      <c r="N56" s="615">
        <f t="shared" si="1"/>
        <v>0</v>
      </c>
      <c r="O56" s="372">
        <f>IF(N56=0,0,(F56*Cadastros!$G$14))</f>
        <v>0</v>
      </c>
      <c r="P56" s="615">
        <f t="shared" si="2"/>
        <v>0</v>
      </c>
      <c r="Q56" s="372">
        <f>IF(C56=Folha!$D$2,0,IF(E56&lt;=Cadastros!$H$14,Cadastros!$I$14*F56,0))</f>
        <v>0</v>
      </c>
    </row>
    <row r="57" spans="3:17" ht="30" customHeight="1" x14ac:dyDescent="0.25">
      <c r="C57" s="236"/>
      <c r="D57" s="237"/>
      <c r="E57" s="21"/>
      <c r="F57" s="238"/>
      <c r="G57" s="21"/>
      <c r="H57" s="619">
        <f>IF(Folha!$B$2=1,0,IF(L57=0,0,IF(C57="Funcionário",L57,IF(C57="Pró-Labore",IF(E57&lt;6482.73,E57*11%,Cadastros!$I$7)))))</f>
        <v>0</v>
      </c>
      <c r="I57" s="619">
        <f>IF(Folha!$B$2=1,0,IF(M57=0,0,IF(M57&lt;=10,0,M57)))</f>
        <v>0</v>
      </c>
      <c r="J57" s="21"/>
      <c r="K57" s="618" t="str">
        <f t="shared" si="0"/>
        <v/>
      </c>
      <c r="L57" s="615">
        <f>IF(E57&lt;Cadastros!$E$8,E57*Cadastros!$F$8,IF(E57&lt;=Cadastros!$E$9,E57*Cadastros!$F$9-Cadastros!$G$9,IF(E57&lt;=Cadastros!$E$10,E57*Cadastros!$F$10-Cadastros!$G$10,IF(E57&lt;=Cadastros!$E$11,E57*Cadastros!$F$11-Cadastros!$G$11,IF(E57&gt;Cadastros!$E$11,Cadastros!$I$7)))))</f>
        <v>0</v>
      </c>
      <c r="M57" s="615">
        <f>IF(P57&lt;Cadastros!$D$14,0,IF(P57&lt;=Cadastros!$D$15,P57*Cadastros!$E$15-Cadastros!$F$15,IF(P57&lt;=Cadastros!$D$16,P57*Cadastros!$E$16-Cadastros!$F$16,IF(P57&lt;=Cadastros!$D$17,P57*Cadastros!$E$17-Cadastros!$F$17,IF(P57&gt;Cadastros!$D$18,P57*Cadastros!$E$18-Cadastros!$F$18)))))</f>
        <v>0</v>
      </c>
      <c r="N57" s="615">
        <f t="shared" si="1"/>
        <v>0</v>
      </c>
      <c r="O57" s="372">
        <f>IF(N57=0,0,(F57*Cadastros!$G$14))</f>
        <v>0</v>
      </c>
      <c r="P57" s="615">
        <f t="shared" si="2"/>
        <v>0</v>
      </c>
      <c r="Q57" s="372">
        <f>IF(C57=Folha!$D$2,0,IF(E57&lt;=Cadastros!$H$14,Cadastros!$I$14*F57,0))</f>
        <v>0</v>
      </c>
    </row>
    <row r="58" spans="3:17" ht="30" customHeight="1" x14ac:dyDescent="0.25">
      <c r="C58" s="236"/>
      <c r="D58" s="237"/>
      <c r="E58" s="21"/>
      <c r="F58" s="238"/>
      <c r="G58" s="21"/>
      <c r="H58" s="619">
        <f>IF(Folha!$B$2=1,0,IF(L58=0,0,IF(C58="Funcionário",L58,IF(C58="Pró-Labore",IF(E58&lt;6482.73,E58*11%,Cadastros!$I$7)))))</f>
        <v>0</v>
      </c>
      <c r="I58" s="619">
        <f>IF(Folha!$B$2=1,0,IF(M58=0,0,IF(M58&lt;=10,0,M58)))</f>
        <v>0</v>
      </c>
      <c r="J58" s="21"/>
      <c r="K58" s="618" t="str">
        <f t="shared" si="0"/>
        <v/>
      </c>
      <c r="L58" s="615">
        <f>IF(E58&lt;Cadastros!$E$8,E58*Cadastros!$F$8,IF(E58&lt;=Cadastros!$E$9,E58*Cadastros!$F$9-Cadastros!$G$9,IF(E58&lt;=Cadastros!$E$10,E58*Cadastros!$F$10-Cadastros!$G$10,IF(E58&lt;=Cadastros!$E$11,E58*Cadastros!$F$11-Cadastros!$G$11,IF(E58&gt;Cadastros!$E$11,Cadastros!$I$7)))))</f>
        <v>0</v>
      </c>
      <c r="M58" s="615">
        <f>IF(P58&lt;Cadastros!$D$14,0,IF(P58&lt;=Cadastros!$D$15,P58*Cadastros!$E$15-Cadastros!$F$15,IF(P58&lt;=Cadastros!$D$16,P58*Cadastros!$E$16-Cadastros!$F$16,IF(P58&lt;=Cadastros!$D$17,P58*Cadastros!$E$17-Cadastros!$F$17,IF(P58&gt;Cadastros!$D$18,P58*Cadastros!$E$18-Cadastros!$F$18)))))</f>
        <v>0</v>
      </c>
      <c r="N58" s="615">
        <f t="shared" si="1"/>
        <v>0</v>
      </c>
      <c r="O58" s="372">
        <f>IF(N58=0,0,(F58*Cadastros!$G$14))</f>
        <v>0</v>
      </c>
      <c r="P58" s="615">
        <f t="shared" si="2"/>
        <v>0</v>
      </c>
      <c r="Q58" s="372">
        <f>IF(C58=Folha!$D$2,0,IF(E58&lt;=Cadastros!$H$14,Cadastros!$I$14*F58,0))</f>
        <v>0</v>
      </c>
    </row>
    <row r="59" spans="3:17" ht="30" customHeight="1" x14ac:dyDescent="0.25">
      <c r="C59" s="236"/>
      <c r="D59" s="237"/>
      <c r="E59" s="21"/>
      <c r="F59" s="238"/>
      <c r="G59" s="21"/>
      <c r="H59" s="619">
        <f>IF(Folha!$B$2=1,0,IF(L59=0,0,IF(C59="Funcionário",L59,IF(C59="Pró-Labore",IF(E59&lt;6482.73,E59*11%,Cadastros!$I$7)))))</f>
        <v>0</v>
      </c>
      <c r="I59" s="619">
        <f>IF(Folha!$B$2=1,0,IF(M59=0,0,IF(M59&lt;=10,0,M59)))</f>
        <v>0</v>
      </c>
      <c r="J59" s="21"/>
      <c r="K59" s="618" t="str">
        <f t="shared" si="0"/>
        <v/>
      </c>
      <c r="L59" s="615">
        <f>IF(E59&lt;Cadastros!$E$8,E59*Cadastros!$F$8,IF(E59&lt;=Cadastros!$E$9,E59*Cadastros!$F$9-Cadastros!$G$9,IF(E59&lt;=Cadastros!$E$10,E59*Cadastros!$F$10-Cadastros!$G$10,IF(E59&lt;=Cadastros!$E$11,E59*Cadastros!$F$11-Cadastros!$G$11,IF(E59&gt;Cadastros!$E$11,Cadastros!$I$7)))))</f>
        <v>0</v>
      </c>
      <c r="M59" s="615">
        <f>IF(P59&lt;Cadastros!$D$14,0,IF(P59&lt;=Cadastros!$D$15,P59*Cadastros!$E$15-Cadastros!$F$15,IF(P59&lt;=Cadastros!$D$16,P59*Cadastros!$E$16-Cadastros!$F$16,IF(P59&lt;=Cadastros!$D$17,P59*Cadastros!$E$17-Cadastros!$F$17,IF(P59&gt;Cadastros!$D$18,P59*Cadastros!$E$18-Cadastros!$F$18)))))</f>
        <v>0</v>
      </c>
      <c r="N59" s="615">
        <f t="shared" si="1"/>
        <v>0</v>
      </c>
      <c r="O59" s="372">
        <f>IF(N59=0,0,(F59*Cadastros!$G$14))</f>
        <v>0</v>
      </c>
      <c r="P59" s="615">
        <f t="shared" si="2"/>
        <v>0</v>
      </c>
      <c r="Q59" s="372">
        <f>IF(C59=Folha!$D$2,0,IF(E59&lt;=Cadastros!$H$14,Cadastros!$I$14*F59,0))</f>
        <v>0</v>
      </c>
    </row>
    <row r="60" spans="3:17" ht="30" customHeight="1" x14ac:dyDescent="0.25">
      <c r="C60" s="236"/>
      <c r="D60" s="237"/>
      <c r="E60" s="21"/>
      <c r="F60" s="238"/>
      <c r="G60" s="21"/>
      <c r="H60" s="619">
        <f>IF(Folha!$B$2=1,0,IF(L60=0,0,IF(C60="Funcionário",L60,IF(C60="Pró-Labore",IF(E60&lt;6482.73,E60*11%,Cadastros!$I$7)))))</f>
        <v>0</v>
      </c>
      <c r="I60" s="619">
        <f>IF(Folha!$B$2=1,0,IF(M60=0,0,IF(M60&lt;=10,0,M60)))</f>
        <v>0</v>
      </c>
      <c r="J60" s="21"/>
      <c r="K60" s="618" t="str">
        <f t="shared" si="0"/>
        <v/>
      </c>
      <c r="L60" s="615">
        <f>IF(E60&lt;Cadastros!$E$8,E60*Cadastros!$F$8,IF(E60&lt;=Cadastros!$E$9,E60*Cadastros!$F$9-Cadastros!$G$9,IF(E60&lt;=Cadastros!$E$10,E60*Cadastros!$F$10-Cadastros!$G$10,IF(E60&lt;=Cadastros!$E$11,E60*Cadastros!$F$11-Cadastros!$G$11,IF(E60&gt;Cadastros!$E$11,Cadastros!$I$7)))))</f>
        <v>0</v>
      </c>
      <c r="M60" s="615">
        <f>IF(P60&lt;Cadastros!$D$14,0,IF(P60&lt;=Cadastros!$D$15,P60*Cadastros!$E$15-Cadastros!$F$15,IF(P60&lt;=Cadastros!$D$16,P60*Cadastros!$E$16-Cadastros!$F$16,IF(P60&lt;=Cadastros!$D$17,P60*Cadastros!$E$17-Cadastros!$F$17,IF(P60&gt;Cadastros!$D$18,P60*Cadastros!$E$18-Cadastros!$F$18)))))</f>
        <v>0</v>
      </c>
      <c r="N60" s="615">
        <f t="shared" si="1"/>
        <v>0</v>
      </c>
      <c r="O60" s="372">
        <f>IF(N60=0,0,(F60*Cadastros!$G$14))</f>
        <v>0</v>
      </c>
      <c r="P60" s="615">
        <f t="shared" si="2"/>
        <v>0</v>
      </c>
      <c r="Q60" s="372">
        <f>IF(C60=Folha!$D$2,0,IF(E60&lt;=Cadastros!$H$14,Cadastros!$I$14*F60,0))</f>
        <v>0</v>
      </c>
    </row>
    <row r="61" spans="3:17" ht="30" customHeight="1" x14ac:dyDescent="0.25">
      <c r="C61" s="236"/>
      <c r="D61" s="237"/>
      <c r="E61" s="21"/>
      <c r="F61" s="238"/>
      <c r="G61" s="21"/>
      <c r="H61" s="619">
        <f>IF(Folha!$B$2=1,0,IF(L61=0,0,IF(C61="Funcionário",L61,IF(C61="Pró-Labore",IF(E61&lt;6482.73,E61*11%,Cadastros!$I$7)))))</f>
        <v>0</v>
      </c>
      <c r="I61" s="619">
        <f>IF(Folha!$B$2=1,0,IF(M61=0,0,IF(M61&lt;=10,0,M61)))</f>
        <v>0</v>
      </c>
      <c r="J61" s="21"/>
      <c r="K61" s="618" t="str">
        <f t="shared" si="0"/>
        <v/>
      </c>
      <c r="L61" s="615">
        <f>IF(E61&lt;Cadastros!$E$8,E61*Cadastros!$F$8,IF(E61&lt;=Cadastros!$E$9,E61*Cadastros!$F$9-Cadastros!$G$9,IF(E61&lt;=Cadastros!$E$10,E61*Cadastros!$F$10-Cadastros!$G$10,IF(E61&lt;=Cadastros!$E$11,E61*Cadastros!$F$11-Cadastros!$G$11,IF(E61&gt;Cadastros!$E$11,Cadastros!$I$7)))))</f>
        <v>0</v>
      </c>
      <c r="M61" s="615">
        <f>IF(P61&lt;Cadastros!$D$14,0,IF(P61&lt;=Cadastros!$D$15,P61*Cadastros!$E$15-Cadastros!$F$15,IF(P61&lt;=Cadastros!$D$16,P61*Cadastros!$E$16-Cadastros!$F$16,IF(P61&lt;=Cadastros!$D$17,P61*Cadastros!$E$17-Cadastros!$F$17,IF(P61&gt;Cadastros!$D$18,P61*Cadastros!$E$18-Cadastros!$F$18)))))</f>
        <v>0</v>
      </c>
      <c r="N61" s="615">
        <f t="shared" si="1"/>
        <v>0</v>
      </c>
      <c r="O61" s="372">
        <f>IF(N61=0,0,(F61*Cadastros!$G$14))</f>
        <v>0</v>
      </c>
      <c r="P61" s="615">
        <f t="shared" si="2"/>
        <v>0</v>
      </c>
      <c r="Q61" s="372">
        <f>IF(C61=Folha!$D$2,0,IF(E61&lt;=Cadastros!$H$14,Cadastros!$I$14*F61,0))</f>
        <v>0</v>
      </c>
    </row>
    <row r="62" spans="3:17" ht="30" customHeight="1" x14ac:dyDescent="0.25">
      <c r="C62" s="236"/>
      <c r="D62" s="237"/>
      <c r="E62" s="21"/>
      <c r="F62" s="238"/>
      <c r="G62" s="21"/>
      <c r="H62" s="619">
        <f>IF(Folha!$B$2=1,0,IF(L62=0,0,IF(C62="Funcionário",L62,IF(C62="Pró-Labore",IF(E62&lt;6482.73,E62*11%,Cadastros!$I$7)))))</f>
        <v>0</v>
      </c>
      <c r="I62" s="619">
        <f>IF(Folha!$B$2=1,0,IF(M62=0,0,IF(M62&lt;=10,0,M62)))</f>
        <v>0</v>
      </c>
      <c r="J62" s="21"/>
      <c r="K62" s="618" t="str">
        <f t="shared" si="0"/>
        <v/>
      </c>
      <c r="L62" s="615">
        <f>IF(E62&lt;Cadastros!$E$8,E62*Cadastros!$F$8,IF(E62&lt;=Cadastros!$E$9,E62*Cadastros!$F$9-Cadastros!$G$9,IF(E62&lt;=Cadastros!$E$10,E62*Cadastros!$F$10-Cadastros!$G$10,IF(E62&lt;=Cadastros!$E$11,E62*Cadastros!$F$11-Cadastros!$G$11,IF(E62&gt;Cadastros!$E$11,Cadastros!$I$7)))))</f>
        <v>0</v>
      </c>
      <c r="M62" s="615">
        <f>IF(P62&lt;Cadastros!$D$14,0,IF(P62&lt;=Cadastros!$D$15,P62*Cadastros!$E$15-Cadastros!$F$15,IF(P62&lt;=Cadastros!$D$16,P62*Cadastros!$E$16-Cadastros!$F$16,IF(P62&lt;=Cadastros!$D$17,P62*Cadastros!$E$17-Cadastros!$F$17,IF(P62&gt;Cadastros!$D$18,P62*Cadastros!$E$18-Cadastros!$F$18)))))</f>
        <v>0</v>
      </c>
      <c r="N62" s="615">
        <f t="shared" si="1"/>
        <v>0</v>
      </c>
      <c r="O62" s="372">
        <f>IF(N62=0,0,(F62*Cadastros!$G$14))</f>
        <v>0</v>
      </c>
      <c r="P62" s="615">
        <f t="shared" si="2"/>
        <v>0</v>
      </c>
      <c r="Q62" s="372">
        <f>IF(C62=Folha!$D$2,0,IF(E62&lt;=Cadastros!$H$14,Cadastros!$I$14*F62,0))</f>
        <v>0</v>
      </c>
    </row>
    <row r="63" spans="3:17" ht="30" customHeight="1" x14ac:dyDescent="0.25">
      <c r="C63" s="236"/>
      <c r="D63" s="237"/>
      <c r="E63" s="21"/>
      <c r="F63" s="238"/>
      <c r="G63" s="21"/>
      <c r="H63" s="619">
        <f>IF(Folha!$B$2=1,0,IF(L63=0,0,IF(C63="Funcionário",L63,IF(C63="Pró-Labore",IF(E63&lt;6482.73,E63*11%,Cadastros!$I$7)))))</f>
        <v>0</v>
      </c>
      <c r="I63" s="619">
        <f>IF(Folha!$B$2=1,0,IF(M63=0,0,IF(M63&lt;=10,0,M63)))</f>
        <v>0</v>
      </c>
      <c r="J63" s="21"/>
      <c r="K63" s="618" t="str">
        <f t="shared" si="0"/>
        <v/>
      </c>
      <c r="L63" s="615">
        <f>IF(E63&lt;Cadastros!$E$8,E63*Cadastros!$F$8,IF(E63&lt;=Cadastros!$E$9,E63*Cadastros!$F$9-Cadastros!$G$9,IF(E63&lt;=Cadastros!$E$10,E63*Cadastros!$F$10-Cadastros!$G$10,IF(E63&lt;=Cadastros!$E$11,E63*Cadastros!$F$11-Cadastros!$G$11,IF(E63&gt;Cadastros!$E$11,Cadastros!$I$7)))))</f>
        <v>0</v>
      </c>
      <c r="M63" s="615">
        <f>IF(P63&lt;Cadastros!$D$14,0,IF(P63&lt;=Cadastros!$D$15,P63*Cadastros!$E$15-Cadastros!$F$15,IF(P63&lt;=Cadastros!$D$16,P63*Cadastros!$E$16-Cadastros!$F$16,IF(P63&lt;=Cadastros!$D$17,P63*Cadastros!$E$17-Cadastros!$F$17,IF(P63&gt;Cadastros!$D$18,P63*Cadastros!$E$18-Cadastros!$F$18)))))</f>
        <v>0</v>
      </c>
      <c r="N63" s="615">
        <f t="shared" si="1"/>
        <v>0</v>
      </c>
      <c r="O63" s="372">
        <f>IF(N63=0,0,(F63*Cadastros!$G$14))</f>
        <v>0</v>
      </c>
      <c r="P63" s="615">
        <f t="shared" si="2"/>
        <v>0</v>
      </c>
      <c r="Q63" s="372">
        <f>IF(C63=Folha!$D$2,0,IF(E63&lt;=Cadastros!$H$14,Cadastros!$I$14*F63,0))</f>
        <v>0</v>
      </c>
    </row>
    <row r="64" spans="3:17" ht="30" customHeight="1" x14ac:dyDescent="0.25">
      <c r="C64" s="236"/>
      <c r="D64" s="237"/>
      <c r="E64" s="21"/>
      <c r="F64" s="238"/>
      <c r="G64" s="21"/>
      <c r="H64" s="619">
        <f>IF(Folha!$B$2=1,0,IF(L64=0,0,IF(C64="Funcionário",L64,IF(C64="Pró-Labore",IF(E64&lt;6482.73,E64*11%,Cadastros!$I$7)))))</f>
        <v>0</v>
      </c>
      <c r="I64" s="619">
        <f>IF(Folha!$B$2=1,0,IF(M64=0,0,IF(M64&lt;=10,0,M64)))</f>
        <v>0</v>
      </c>
      <c r="J64" s="21"/>
      <c r="K64" s="618" t="str">
        <f t="shared" si="0"/>
        <v/>
      </c>
      <c r="L64" s="615">
        <f>IF(E64&lt;Cadastros!$E$8,E64*Cadastros!$F$8,IF(E64&lt;=Cadastros!$E$9,E64*Cadastros!$F$9-Cadastros!$G$9,IF(E64&lt;=Cadastros!$E$10,E64*Cadastros!$F$10-Cadastros!$G$10,IF(E64&lt;=Cadastros!$E$11,E64*Cadastros!$F$11-Cadastros!$G$11,IF(E64&gt;Cadastros!$E$11,Cadastros!$I$7)))))</f>
        <v>0</v>
      </c>
      <c r="M64" s="615">
        <f>IF(P64&lt;Cadastros!$D$14,0,IF(P64&lt;=Cadastros!$D$15,P64*Cadastros!$E$15-Cadastros!$F$15,IF(P64&lt;=Cadastros!$D$16,P64*Cadastros!$E$16-Cadastros!$F$16,IF(P64&lt;=Cadastros!$D$17,P64*Cadastros!$E$17-Cadastros!$F$17,IF(P64&gt;Cadastros!$D$18,P64*Cadastros!$E$18-Cadastros!$F$18)))))</f>
        <v>0</v>
      </c>
      <c r="N64" s="615">
        <f t="shared" si="1"/>
        <v>0</v>
      </c>
      <c r="O64" s="372">
        <f>IF(N64=0,0,(F64*Cadastros!$G$14))</f>
        <v>0</v>
      </c>
      <c r="P64" s="615">
        <f t="shared" si="2"/>
        <v>0</v>
      </c>
      <c r="Q64" s="372">
        <f>IF(C64=Folha!$D$2,0,IF(E64&lt;=Cadastros!$H$14,Cadastros!$I$14*F64,0))</f>
        <v>0</v>
      </c>
    </row>
    <row r="65" spans="3:17" ht="30" customHeight="1" x14ac:dyDescent="0.25">
      <c r="C65" s="236"/>
      <c r="D65" s="237"/>
      <c r="E65" s="21"/>
      <c r="F65" s="238"/>
      <c r="G65" s="21"/>
      <c r="H65" s="619">
        <f>IF(Folha!$B$2=1,0,IF(L65=0,0,IF(C65="Funcionário",L65,IF(C65="Pró-Labore",IF(E65&lt;6482.73,E65*11%,Cadastros!$I$7)))))</f>
        <v>0</v>
      </c>
      <c r="I65" s="619">
        <f>IF(Folha!$B$2=1,0,IF(M65=0,0,IF(M65&lt;=10,0,M65)))</f>
        <v>0</v>
      </c>
      <c r="J65" s="21"/>
      <c r="K65" s="618" t="str">
        <f t="shared" si="0"/>
        <v/>
      </c>
      <c r="L65" s="615">
        <f>IF(E65&lt;Cadastros!$E$8,E65*Cadastros!$F$8,IF(E65&lt;=Cadastros!$E$9,E65*Cadastros!$F$9-Cadastros!$G$9,IF(E65&lt;=Cadastros!$E$10,E65*Cadastros!$F$10-Cadastros!$G$10,IF(E65&lt;=Cadastros!$E$11,E65*Cadastros!$F$11-Cadastros!$G$11,IF(E65&gt;Cadastros!$E$11,Cadastros!$I$7)))))</f>
        <v>0</v>
      </c>
      <c r="M65" s="615">
        <f>IF(P65&lt;Cadastros!$D$14,0,IF(P65&lt;=Cadastros!$D$15,P65*Cadastros!$E$15-Cadastros!$F$15,IF(P65&lt;=Cadastros!$D$16,P65*Cadastros!$E$16-Cadastros!$F$16,IF(P65&lt;=Cadastros!$D$17,P65*Cadastros!$E$17-Cadastros!$F$17,IF(P65&gt;Cadastros!$D$18,P65*Cadastros!$E$18-Cadastros!$F$18)))))</f>
        <v>0</v>
      </c>
      <c r="N65" s="615">
        <f t="shared" si="1"/>
        <v>0</v>
      </c>
      <c r="O65" s="372">
        <f>IF(N65=0,0,(F65*Cadastros!$G$14))</f>
        <v>0</v>
      </c>
      <c r="P65" s="615">
        <f t="shared" si="2"/>
        <v>0</v>
      </c>
      <c r="Q65" s="372">
        <f>IF(C65=Folha!$D$2,0,IF(E65&lt;=Cadastros!$H$14,Cadastros!$I$14*F65,0))</f>
        <v>0</v>
      </c>
    </row>
    <row r="66" spans="3:17" ht="30" customHeight="1" x14ac:dyDescent="0.25">
      <c r="C66" s="236"/>
      <c r="D66" s="237"/>
      <c r="E66" s="21"/>
      <c r="F66" s="238"/>
      <c r="G66" s="21"/>
      <c r="H66" s="619">
        <f>IF(Folha!$B$2=1,0,IF(L66=0,0,IF(C66="Funcionário",L66,IF(C66="Pró-Labore",IF(E66&lt;6482.73,E66*11%,Cadastros!$I$7)))))</f>
        <v>0</v>
      </c>
      <c r="I66" s="619">
        <f>IF(Folha!$B$2=1,0,IF(M66=0,0,IF(M66&lt;=10,0,M66)))</f>
        <v>0</v>
      </c>
      <c r="J66" s="21"/>
      <c r="K66" s="618" t="str">
        <f t="shared" si="0"/>
        <v/>
      </c>
      <c r="L66" s="615">
        <f>IF(E66&lt;Cadastros!$E$8,E66*Cadastros!$F$8,IF(E66&lt;=Cadastros!$E$9,E66*Cadastros!$F$9-Cadastros!$G$9,IF(E66&lt;=Cadastros!$E$10,E66*Cadastros!$F$10-Cadastros!$G$10,IF(E66&lt;=Cadastros!$E$11,E66*Cadastros!$F$11-Cadastros!$G$11,IF(E66&gt;Cadastros!$E$11,Cadastros!$I$7)))))</f>
        <v>0</v>
      </c>
      <c r="M66" s="615">
        <f>IF(P66&lt;Cadastros!$D$14,0,IF(P66&lt;=Cadastros!$D$15,P66*Cadastros!$E$15-Cadastros!$F$15,IF(P66&lt;=Cadastros!$D$16,P66*Cadastros!$E$16-Cadastros!$F$16,IF(P66&lt;=Cadastros!$D$17,P66*Cadastros!$E$17-Cadastros!$F$17,IF(P66&gt;Cadastros!$D$18,P66*Cadastros!$E$18-Cadastros!$F$18)))))</f>
        <v>0</v>
      </c>
      <c r="N66" s="615">
        <f t="shared" si="1"/>
        <v>0</v>
      </c>
      <c r="O66" s="372">
        <f>IF(N66=0,0,(F66*Cadastros!$G$14))</f>
        <v>0</v>
      </c>
      <c r="P66" s="615">
        <f t="shared" si="2"/>
        <v>0</v>
      </c>
      <c r="Q66" s="372">
        <f>IF(C66=Folha!$D$2,0,IF(E66&lt;=Cadastros!$H$14,Cadastros!$I$14*F66,0))</f>
        <v>0</v>
      </c>
    </row>
    <row r="67" spans="3:17" ht="30" customHeight="1" x14ac:dyDescent="0.25">
      <c r="C67" s="236"/>
      <c r="D67" s="237"/>
      <c r="E67" s="21"/>
      <c r="F67" s="238"/>
      <c r="G67" s="21"/>
      <c r="H67" s="619">
        <f>IF(Folha!$B$2=1,0,IF(L67=0,0,IF(C67="Funcionário",L67,IF(C67="Pró-Labore",IF(E67&lt;6482.73,E67*11%,Cadastros!$I$7)))))</f>
        <v>0</v>
      </c>
      <c r="I67" s="619">
        <f>IF(Folha!$B$2=1,0,IF(M67=0,0,IF(M67&lt;=10,0,M67)))</f>
        <v>0</v>
      </c>
      <c r="J67" s="21"/>
      <c r="K67" s="618" t="str">
        <f t="shared" si="0"/>
        <v/>
      </c>
      <c r="L67" s="615">
        <f>IF(E67&lt;Cadastros!$E$8,E67*Cadastros!$F$8,IF(E67&lt;=Cadastros!$E$9,E67*Cadastros!$F$9-Cadastros!$G$9,IF(E67&lt;=Cadastros!$E$10,E67*Cadastros!$F$10-Cadastros!$G$10,IF(E67&lt;=Cadastros!$E$11,E67*Cadastros!$F$11-Cadastros!$G$11,IF(E67&gt;Cadastros!$E$11,Cadastros!$I$7)))))</f>
        <v>0</v>
      </c>
      <c r="M67" s="615">
        <f>IF(P67&lt;Cadastros!$D$14,0,IF(P67&lt;=Cadastros!$D$15,P67*Cadastros!$E$15-Cadastros!$F$15,IF(P67&lt;=Cadastros!$D$16,P67*Cadastros!$E$16-Cadastros!$F$16,IF(P67&lt;=Cadastros!$D$17,P67*Cadastros!$E$17-Cadastros!$F$17,IF(P67&gt;Cadastros!$D$18,P67*Cadastros!$E$18-Cadastros!$F$18)))))</f>
        <v>0</v>
      </c>
      <c r="N67" s="615">
        <f t="shared" si="1"/>
        <v>0</v>
      </c>
      <c r="O67" s="372">
        <f>IF(N67=0,0,(F67*Cadastros!$G$14))</f>
        <v>0</v>
      </c>
      <c r="P67" s="615">
        <f t="shared" si="2"/>
        <v>0</v>
      </c>
      <c r="Q67" s="372">
        <f>IF(C67=Folha!$D$2,0,IF(E67&lt;=Cadastros!$H$14,Cadastros!$I$14*F67,0))</f>
        <v>0</v>
      </c>
    </row>
    <row r="68" spans="3:17" ht="30" customHeight="1" x14ac:dyDescent="0.25">
      <c r="C68" s="236"/>
      <c r="D68" s="237"/>
      <c r="E68" s="21"/>
      <c r="F68" s="238"/>
      <c r="G68" s="21"/>
      <c r="H68" s="619">
        <f>IF(Folha!$B$2=1,0,IF(L68=0,0,IF(C68="Funcionário",L68,IF(C68="Pró-Labore",IF(E68&lt;6482.73,E68*11%,Cadastros!$I$7)))))</f>
        <v>0</v>
      </c>
      <c r="I68" s="619">
        <f>IF(Folha!$B$2=1,0,IF(M68=0,0,IF(M68&lt;=10,0,M68)))</f>
        <v>0</v>
      </c>
      <c r="J68" s="21"/>
      <c r="K68" s="618" t="str">
        <f t="shared" si="0"/>
        <v/>
      </c>
      <c r="L68" s="615">
        <f>IF(E68&lt;Cadastros!$E$8,E68*Cadastros!$F$8,IF(E68&lt;=Cadastros!$E$9,E68*Cadastros!$F$9-Cadastros!$G$9,IF(E68&lt;=Cadastros!$E$10,E68*Cadastros!$F$10-Cadastros!$G$10,IF(E68&lt;=Cadastros!$E$11,E68*Cadastros!$F$11-Cadastros!$G$11,IF(E68&gt;Cadastros!$E$11,Cadastros!$I$7)))))</f>
        <v>0</v>
      </c>
      <c r="M68" s="615">
        <f>IF(P68&lt;Cadastros!$D$14,0,IF(P68&lt;=Cadastros!$D$15,P68*Cadastros!$E$15-Cadastros!$F$15,IF(P68&lt;=Cadastros!$D$16,P68*Cadastros!$E$16-Cadastros!$F$16,IF(P68&lt;=Cadastros!$D$17,P68*Cadastros!$E$17-Cadastros!$F$17,IF(P68&gt;Cadastros!$D$18,P68*Cadastros!$E$18-Cadastros!$F$18)))))</f>
        <v>0</v>
      </c>
      <c r="N68" s="615">
        <f t="shared" si="1"/>
        <v>0</v>
      </c>
      <c r="O68" s="372">
        <f>IF(N68=0,0,(F68*Cadastros!$G$14))</f>
        <v>0</v>
      </c>
      <c r="P68" s="615">
        <f t="shared" si="2"/>
        <v>0</v>
      </c>
      <c r="Q68" s="372">
        <f>IF(C68=Folha!$D$2,0,IF(E68&lt;=Cadastros!$H$14,Cadastros!$I$14*F68,0))</f>
        <v>0</v>
      </c>
    </row>
    <row r="69" spans="3:17" ht="30" customHeight="1" x14ac:dyDescent="0.25">
      <c r="C69" s="236"/>
      <c r="D69" s="237"/>
      <c r="E69" s="21"/>
      <c r="F69" s="238"/>
      <c r="G69" s="21"/>
      <c r="H69" s="619">
        <f>IF(Folha!$B$2=1,0,IF(L69=0,0,IF(C69="Funcionário",L69,IF(C69="Pró-Labore",IF(E69&lt;6482.73,E69*11%,Cadastros!$I$7)))))</f>
        <v>0</v>
      </c>
      <c r="I69" s="619">
        <f>IF(Folha!$B$2=1,0,IF(M69=0,0,IF(M69&lt;=10,0,M69)))</f>
        <v>0</v>
      </c>
      <c r="J69" s="21"/>
      <c r="K69" s="618" t="str">
        <f t="shared" si="0"/>
        <v/>
      </c>
      <c r="L69" s="615">
        <f>IF(E69&lt;Cadastros!$E$8,E69*Cadastros!$F$8,IF(E69&lt;=Cadastros!$E$9,E69*Cadastros!$F$9-Cadastros!$G$9,IF(E69&lt;=Cadastros!$E$10,E69*Cadastros!$F$10-Cadastros!$G$10,IF(E69&lt;=Cadastros!$E$11,E69*Cadastros!$F$11-Cadastros!$G$11,IF(E69&gt;Cadastros!$E$11,Cadastros!$I$7)))))</f>
        <v>0</v>
      </c>
      <c r="M69" s="615">
        <f>IF(P69&lt;Cadastros!$D$14,0,IF(P69&lt;=Cadastros!$D$15,P69*Cadastros!$E$15-Cadastros!$F$15,IF(P69&lt;=Cadastros!$D$16,P69*Cadastros!$E$16-Cadastros!$F$16,IF(P69&lt;=Cadastros!$D$17,P69*Cadastros!$E$17-Cadastros!$F$17,IF(P69&gt;Cadastros!$D$18,P69*Cadastros!$E$18-Cadastros!$F$18)))))</f>
        <v>0</v>
      </c>
      <c r="N69" s="615">
        <f t="shared" si="1"/>
        <v>0</v>
      </c>
      <c r="O69" s="372">
        <f>IF(N69=0,0,(F69*Cadastros!$G$14))</f>
        <v>0</v>
      </c>
      <c r="P69" s="615">
        <f t="shared" si="2"/>
        <v>0</v>
      </c>
      <c r="Q69" s="372">
        <f>IF(C69=Folha!$D$2,0,IF(E69&lt;=Cadastros!$H$14,Cadastros!$I$14*F69,0))</f>
        <v>0</v>
      </c>
    </row>
    <row r="70" spans="3:17" ht="30" customHeight="1" x14ac:dyDescent="0.25">
      <c r="C70" s="236"/>
      <c r="D70" s="237"/>
      <c r="E70" s="21"/>
      <c r="F70" s="238"/>
      <c r="G70" s="21"/>
      <c r="H70" s="619">
        <f>IF(Folha!$B$2=1,0,IF(L70=0,0,IF(C70="Funcionário",L70,IF(C70="Pró-Labore",IF(E70&lt;6482.73,E70*11%,Cadastros!$I$7)))))</f>
        <v>0</v>
      </c>
      <c r="I70" s="619">
        <f>IF(Folha!$B$2=1,0,IF(M70=0,0,IF(M70&lt;=10,0,M70)))</f>
        <v>0</v>
      </c>
      <c r="J70" s="21"/>
      <c r="K70" s="618" t="str">
        <f t="shared" si="0"/>
        <v/>
      </c>
      <c r="L70" s="615">
        <f>IF(E70&lt;Cadastros!$E$8,E70*Cadastros!$F$8,IF(E70&lt;=Cadastros!$E$9,E70*Cadastros!$F$9-Cadastros!$G$9,IF(E70&lt;=Cadastros!$E$10,E70*Cadastros!$F$10-Cadastros!$G$10,IF(E70&lt;=Cadastros!$E$11,E70*Cadastros!$F$11-Cadastros!$G$11,IF(E70&gt;Cadastros!$E$11,Cadastros!$I$7)))))</f>
        <v>0</v>
      </c>
      <c r="M70" s="615">
        <f>IF(P70&lt;Cadastros!$D$14,0,IF(P70&lt;=Cadastros!$D$15,P70*Cadastros!$E$15-Cadastros!$F$15,IF(P70&lt;=Cadastros!$D$16,P70*Cadastros!$E$16-Cadastros!$F$16,IF(P70&lt;=Cadastros!$D$17,P70*Cadastros!$E$17-Cadastros!$F$17,IF(P70&gt;Cadastros!$D$18,P70*Cadastros!$E$18-Cadastros!$F$18)))))</f>
        <v>0</v>
      </c>
      <c r="N70" s="615">
        <f t="shared" si="1"/>
        <v>0</v>
      </c>
      <c r="O70" s="372">
        <f>IF(N70=0,0,(F70*Cadastros!$G$14))</f>
        <v>0</v>
      </c>
      <c r="P70" s="615">
        <f t="shared" si="2"/>
        <v>0</v>
      </c>
      <c r="Q70" s="372">
        <f>IF(C70=Folha!$D$2,0,IF(E70&lt;=Cadastros!$H$14,Cadastros!$I$14*F70,0))</f>
        <v>0</v>
      </c>
    </row>
    <row r="71" spans="3:17" ht="30" customHeight="1" x14ac:dyDescent="0.25">
      <c r="C71" s="236"/>
      <c r="D71" s="237"/>
      <c r="E71" s="21"/>
      <c r="F71" s="238"/>
      <c r="G71" s="21"/>
      <c r="H71" s="619">
        <f>IF(Folha!$B$2=1,0,IF(L71=0,0,IF(C71="Funcionário",L71,IF(C71="Pró-Labore",IF(E71&lt;6482.73,E71*11%,Cadastros!$I$7)))))</f>
        <v>0</v>
      </c>
      <c r="I71" s="619">
        <f>IF(Folha!$B$2=1,0,IF(M71=0,0,IF(M71&lt;=10,0,M71)))</f>
        <v>0</v>
      </c>
      <c r="J71" s="21"/>
      <c r="K71" s="618" t="str">
        <f t="shared" si="0"/>
        <v/>
      </c>
      <c r="L71" s="615">
        <f>IF(E71&lt;Cadastros!$E$8,E71*Cadastros!$F$8,IF(E71&lt;=Cadastros!$E$9,E71*Cadastros!$F$9-Cadastros!$G$9,IF(E71&lt;=Cadastros!$E$10,E71*Cadastros!$F$10-Cadastros!$G$10,IF(E71&lt;=Cadastros!$E$11,E71*Cadastros!$F$11-Cadastros!$G$11,IF(E71&gt;Cadastros!$E$11,Cadastros!$I$7)))))</f>
        <v>0</v>
      </c>
      <c r="M71" s="615">
        <f>IF(P71&lt;Cadastros!$D$14,0,IF(P71&lt;=Cadastros!$D$15,P71*Cadastros!$E$15-Cadastros!$F$15,IF(P71&lt;=Cadastros!$D$16,P71*Cadastros!$E$16-Cadastros!$F$16,IF(P71&lt;=Cadastros!$D$17,P71*Cadastros!$E$17-Cadastros!$F$17,IF(P71&gt;Cadastros!$D$18,P71*Cadastros!$E$18-Cadastros!$F$18)))))</f>
        <v>0</v>
      </c>
      <c r="N71" s="615">
        <f t="shared" si="1"/>
        <v>0</v>
      </c>
      <c r="O71" s="372">
        <f>IF(N71=0,0,(F71*Cadastros!$G$14))</f>
        <v>0</v>
      </c>
      <c r="P71" s="615">
        <f t="shared" si="2"/>
        <v>0</v>
      </c>
      <c r="Q71" s="372">
        <f>IF(C71=Folha!$D$2,0,IF(E71&lt;=Cadastros!$H$14,Cadastros!$I$14*F71,0))</f>
        <v>0</v>
      </c>
    </row>
    <row r="72" spans="3:17" ht="30" customHeight="1" x14ac:dyDescent="0.25">
      <c r="C72" s="236"/>
      <c r="D72" s="237"/>
      <c r="E72" s="21"/>
      <c r="F72" s="238"/>
      <c r="G72" s="21"/>
      <c r="H72" s="619">
        <f>IF(Folha!$B$2=1,0,IF(L72=0,0,IF(C72="Funcionário",L72,IF(C72="Pró-Labore",IF(E72&lt;6482.73,E72*11%,Cadastros!$I$7)))))</f>
        <v>0</v>
      </c>
      <c r="I72" s="619">
        <f>IF(Folha!$B$2=1,0,IF(M72=0,0,IF(M72&lt;=10,0,M72)))</f>
        <v>0</v>
      </c>
      <c r="J72" s="21"/>
      <c r="K72" s="618" t="str">
        <f t="shared" si="0"/>
        <v/>
      </c>
      <c r="L72" s="615">
        <f>IF(E72&lt;Cadastros!$E$8,E72*Cadastros!$F$8,IF(E72&lt;=Cadastros!$E$9,E72*Cadastros!$F$9-Cadastros!$G$9,IF(E72&lt;=Cadastros!$E$10,E72*Cadastros!$F$10-Cadastros!$G$10,IF(E72&lt;=Cadastros!$E$11,E72*Cadastros!$F$11-Cadastros!$G$11,IF(E72&gt;Cadastros!$E$11,Cadastros!$I$7)))))</f>
        <v>0</v>
      </c>
      <c r="M72" s="615">
        <f>IF(P72&lt;Cadastros!$D$14,0,IF(P72&lt;=Cadastros!$D$15,P72*Cadastros!$E$15-Cadastros!$F$15,IF(P72&lt;=Cadastros!$D$16,P72*Cadastros!$E$16-Cadastros!$F$16,IF(P72&lt;=Cadastros!$D$17,P72*Cadastros!$E$17-Cadastros!$F$17,IF(P72&gt;Cadastros!$D$18,P72*Cadastros!$E$18-Cadastros!$F$18)))))</f>
        <v>0</v>
      </c>
      <c r="N72" s="615">
        <f t="shared" si="1"/>
        <v>0</v>
      </c>
      <c r="O72" s="372">
        <f>IF(N72=0,0,(F72*Cadastros!$G$14))</f>
        <v>0</v>
      </c>
      <c r="P72" s="615">
        <f t="shared" si="2"/>
        <v>0</v>
      </c>
      <c r="Q72" s="372">
        <f>IF(C72=Folha!$D$2,0,IF(E72&lt;=Cadastros!$H$14,Cadastros!$I$14*F72,0))</f>
        <v>0</v>
      </c>
    </row>
    <row r="73" spans="3:17" ht="30" customHeight="1" x14ac:dyDescent="0.25">
      <c r="C73" s="236"/>
      <c r="D73" s="237"/>
      <c r="E73" s="21"/>
      <c r="F73" s="238"/>
      <c r="G73" s="21"/>
      <c r="H73" s="619">
        <f>IF(Folha!$B$2=1,0,IF(L73=0,0,IF(C73="Funcionário",L73,IF(C73="Pró-Labore",IF(E73&lt;6482.73,E73*11%,Cadastros!$I$7)))))</f>
        <v>0</v>
      </c>
      <c r="I73" s="619">
        <f>IF(Folha!$B$2=1,0,IF(M73=0,0,IF(M73&lt;=10,0,M73)))</f>
        <v>0</v>
      </c>
      <c r="J73" s="21"/>
      <c r="K73" s="618" t="str">
        <f t="shared" si="0"/>
        <v/>
      </c>
      <c r="L73" s="615">
        <f>IF(E73&lt;Cadastros!$E$8,E73*Cadastros!$F$8,IF(E73&lt;=Cadastros!$E$9,E73*Cadastros!$F$9-Cadastros!$G$9,IF(E73&lt;=Cadastros!$E$10,E73*Cadastros!$F$10-Cadastros!$G$10,IF(E73&lt;=Cadastros!$E$11,E73*Cadastros!$F$11-Cadastros!$G$11,IF(E73&gt;Cadastros!$E$11,Cadastros!$I$7)))))</f>
        <v>0</v>
      </c>
      <c r="M73" s="615">
        <f>IF(P73&lt;Cadastros!$D$14,0,IF(P73&lt;=Cadastros!$D$15,P73*Cadastros!$E$15-Cadastros!$F$15,IF(P73&lt;=Cadastros!$D$16,P73*Cadastros!$E$16-Cadastros!$F$16,IF(P73&lt;=Cadastros!$D$17,P73*Cadastros!$E$17-Cadastros!$F$17,IF(P73&gt;Cadastros!$D$18,P73*Cadastros!$E$18-Cadastros!$F$18)))))</f>
        <v>0</v>
      </c>
      <c r="N73" s="615">
        <f t="shared" si="1"/>
        <v>0</v>
      </c>
      <c r="O73" s="372">
        <f>IF(N73=0,0,(F73*Cadastros!$G$14))</f>
        <v>0</v>
      </c>
      <c r="P73" s="615">
        <f t="shared" si="2"/>
        <v>0</v>
      </c>
      <c r="Q73" s="372">
        <f>IF(C73=Folha!$D$2,0,IF(E73&lt;=Cadastros!$H$14,Cadastros!$I$14*F73,0))</f>
        <v>0</v>
      </c>
    </row>
    <row r="74" spans="3:17" ht="30" customHeight="1" x14ac:dyDescent="0.25">
      <c r="C74" s="236"/>
      <c r="D74" s="237"/>
      <c r="E74" s="21"/>
      <c r="F74" s="238"/>
      <c r="G74" s="21"/>
      <c r="H74" s="619">
        <f>IF(Folha!$B$2=1,0,IF(L74=0,0,IF(C74="Funcionário",L74,IF(C74="Pró-Labore",IF(E74&lt;6482.73,E74*11%,Cadastros!$I$7)))))</f>
        <v>0</v>
      </c>
      <c r="I74" s="619">
        <f>IF(Folha!$B$2=1,0,IF(M74=0,0,IF(M74&lt;=10,0,M74)))</f>
        <v>0</v>
      </c>
      <c r="J74" s="21"/>
      <c r="K74" s="618" t="str">
        <f t="shared" si="0"/>
        <v/>
      </c>
      <c r="L74" s="615">
        <f>IF(E74&lt;Cadastros!$E$8,E74*Cadastros!$F$8,IF(E74&lt;=Cadastros!$E$9,E74*Cadastros!$F$9-Cadastros!$G$9,IF(E74&lt;=Cadastros!$E$10,E74*Cadastros!$F$10-Cadastros!$G$10,IF(E74&lt;=Cadastros!$E$11,E74*Cadastros!$F$11-Cadastros!$G$11,IF(E74&gt;Cadastros!$E$11,Cadastros!$I$7)))))</f>
        <v>0</v>
      </c>
      <c r="M74" s="615">
        <f>IF(P74&lt;Cadastros!$D$14,0,IF(P74&lt;=Cadastros!$D$15,P74*Cadastros!$E$15-Cadastros!$F$15,IF(P74&lt;=Cadastros!$D$16,P74*Cadastros!$E$16-Cadastros!$F$16,IF(P74&lt;=Cadastros!$D$17,P74*Cadastros!$E$17-Cadastros!$F$17,IF(P74&gt;Cadastros!$D$18,P74*Cadastros!$E$18-Cadastros!$F$18)))))</f>
        <v>0</v>
      </c>
      <c r="N74" s="615">
        <f t="shared" si="1"/>
        <v>0</v>
      </c>
      <c r="O74" s="372">
        <f>IF(N74=0,0,(F74*Cadastros!$G$14))</f>
        <v>0</v>
      </c>
      <c r="P74" s="615">
        <f t="shared" si="2"/>
        <v>0</v>
      </c>
      <c r="Q74" s="372">
        <f>IF(C74=Folha!$D$2,0,IF(E74&lt;=Cadastros!$H$14,Cadastros!$I$14*F74,0))</f>
        <v>0</v>
      </c>
    </row>
    <row r="75" spans="3:17" ht="30" customHeight="1" x14ac:dyDescent="0.25">
      <c r="C75" s="236"/>
      <c r="D75" s="237"/>
      <c r="E75" s="21"/>
      <c r="F75" s="238"/>
      <c r="G75" s="21"/>
      <c r="H75" s="619">
        <f>IF(Folha!$B$2=1,0,IF(L75=0,0,IF(C75="Funcionário",L75,IF(C75="Pró-Labore",IF(E75&lt;6482.73,E75*11%,Cadastros!$I$7)))))</f>
        <v>0</v>
      </c>
      <c r="I75" s="619">
        <f>IF(Folha!$B$2=1,0,IF(M75=0,0,IF(M75&lt;=10,0,M75)))</f>
        <v>0</v>
      </c>
      <c r="J75" s="21"/>
      <c r="K75" s="618" t="str">
        <f t="shared" si="0"/>
        <v/>
      </c>
      <c r="L75" s="615">
        <f>IF(E75&lt;Cadastros!$E$8,E75*Cadastros!$F$8,IF(E75&lt;=Cadastros!$E$9,E75*Cadastros!$F$9-Cadastros!$G$9,IF(E75&lt;=Cadastros!$E$10,E75*Cadastros!$F$10-Cadastros!$G$10,IF(E75&lt;=Cadastros!$E$11,E75*Cadastros!$F$11-Cadastros!$G$11,IF(E75&gt;Cadastros!$E$11,Cadastros!$I$7)))))</f>
        <v>0</v>
      </c>
      <c r="M75" s="615">
        <f>IF(P75&lt;Cadastros!$D$14,0,IF(P75&lt;=Cadastros!$D$15,P75*Cadastros!$E$15-Cadastros!$F$15,IF(P75&lt;=Cadastros!$D$16,P75*Cadastros!$E$16-Cadastros!$F$16,IF(P75&lt;=Cadastros!$D$17,P75*Cadastros!$E$17-Cadastros!$F$17,IF(P75&gt;Cadastros!$D$18,P75*Cadastros!$E$18-Cadastros!$F$18)))))</f>
        <v>0</v>
      </c>
      <c r="N75" s="615">
        <f t="shared" si="1"/>
        <v>0</v>
      </c>
      <c r="O75" s="372">
        <f>IF(N75=0,0,(F75*Cadastros!$G$14))</f>
        <v>0</v>
      </c>
      <c r="P75" s="615">
        <f t="shared" si="2"/>
        <v>0</v>
      </c>
      <c r="Q75" s="372">
        <f>IF(C75=Folha!$D$2,0,IF(E75&lt;=Cadastros!$H$14,Cadastros!$I$14*F75,0))</f>
        <v>0</v>
      </c>
    </row>
    <row r="76" spans="3:17" ht="30" customHeight="1" x14ac:dyDescent="0.25">
      <c r="C76" s="236"/>
      <c r="D76" s="237"/>
      <c r="E76" s="21"/>
      <c r="F76" s="238"/>
      <c r="G76" s="21"/>
      <c r="H76" s="619">
        <f>IF(Folha!$B$2=1,0,IF(L76=0,0,IF(C76="Funcionário",L76,IF(C76="Pró-Labore",IF(E76&lt;6482.73,E76*11%,Cadastros!$I$7)))))</f>
        <v>0</v>
      </c>
      <c r="I76" s="619">
        <f>IF(Folha!$B$2=1,0,IF(M76=0,0,IF(M76&lt;=10,0,M76)))</f>
        <v>0</v>
      </c>
      <c r="J76" s="21"/>
      <c r="K76" s="618" t="str">
        <f t="shared" si="0"/>
        <v/>
      </c>
      <c r="L76" s="615">
        <f>IF(E76&lt;Cadastros!$E$8,E76*Cadastros!$F$8,IF(E76&lt;=Cadastros!$E$9,E76*Cadastros!$F$9-Cadastros!$G$9,IF(E76&lt;=Cadastros!$E$10,E76*Cadastros!$F$10-Cadastros!$G$10,IF(E76&lt;=Cadastros!$E$11,E76*Cadastros!$F$11-Cadastros!$G$11,IF(E76&gt;Cadastros!$E$11,Cadastros!$I$7)))))</f>
        <v>0</v>
      </c>
      <c r="M76" s="615">
        <f>IF(P76&lt;Cadastros!$D$14,0,IF(P76&lt;=Cadastros!$D$15,P76*Cadastros!$E$15-Cadastros!$F$15,IF(P76&lt;=Cadastros!$D$16,P76*Cadastros!$E$16-Cadastros!$F$16,IF(P76&lt;=Cadastros!$D$17,P76*Cadastros!$E$17-Cadastros!$F$17,IF(P76&gt;Cadastros!$D$18,P76*Cadastros!$E$18-Cadastros!$F$18)))))</f>
        <v>0</v>
      </c>
      <c r="N76" s="615">
        <f t="shared" si="1"/>
        <v>0</v>
      </c>
      <c r="O76" s="372">
        <f>IF(N76=0,0,(F76*Cadastros!$G$14))</f>
        <v>0</v>
      </c>
      <c r="P76" s="615">
        <f t="shared" si="2"/>
        <v>0</v>
      </c>
      <c r="Q76" s="372">
        <f>IF(C76=Folha!$D$2,0,IF(E76&lt;=Cadastros!$H$14,Cadastros!$I$14*F76,0))</f>
        <v>0</v>
      </c>
    </row>
    <row r="77" spans="3:17" ht="30" customHeight="1" x14ac:dyDescent="0.25">
      <c r="C77" s="236"/>
      <c r="D77" s="237"/>
      <c r="E77" s="21"/>
      <c r="F77" s="238"/>
      <c r="G77" s="21"/>
      <c r="H77" s="619">
        <f>IF(Folha!$B$2=1,0,IF(L77=0,0,IF(C77="Funcionário",L77,IF(C77="Pró-Labore",IF(E77&lt;6482.73,E77*11%,Cadastros!$I$7)))))</f>
        <v>0</v>
      </c>
      <c r="I77" s="619">
        <f>IF(Folha!$B$2=1,0,IF(M77=0,0,IF(M77&lt;=10,0,M77)))</f>
        <v>0</v>
      </c>
      <c r="J77" s="21"/>
      <c r="K77" s="618" t="str">
        <f t="shared" si="0"/>
        <v/>
      </c>
      <c r="L77" s="615">
        <f>IF(E77&lt;Cadastros!$E$8,E77*Cadastros!$F$8,IF(E77&lt;=Cadastros!$E$9,E77*Cadastros!$F$9-Cadastros!$G$9,IF(E77&lt;=Cadastros!$E$10,E77*Cadastros!$F$10-Cadastros!$G$10,IF(E77&lt;=Cadastros!$E$11,E77*Cadastros!$F$11-Cadastros!$G$11,IF(E77&gt;Cadastros!$E$11,Cadastros!$I$7)))))</f>
        <v>0</v>
      </c>
      <c r="M77" s="615">
        <f>IF(P77&lt;Cadastros!$D$14,0,IF(P77&lt;=Cadastros!$D$15,P77*Cadastros!$E$15-Cadastros!$F$15,IF(P77&lt;=Cadastros!$D$16,P77*Cadastros!$E$16-Cadastros!$F$16,IF(P77&lt;=Cadastros!$D$17,P77*Cadastros!$E$17-Cadastros!$F$17,IF(P77&gt;Cadastros!$D$18,P77*Cadastros!$E$18-Cadastros!$F$18)))))</f>
        <v>0</v>
      </c>
      <c r="N77" s="615">
        <f t="shared" si="1"/>
        <v>0</v>
      </c>
      <c r="O77" s="372">
        <f>IF(N77=0,0,(F77*Cadastros!$G$14))</f>
        <v>0</v>
      </c>
      <c r="P77" s="615">
        <f t="shared" si="2"/>
        <v>0</v>
      </c>
      <c r="Q77" s="372">
        <f>IF(C77=Folha!$D$2,0,IF(E77&lt;=Cadastros!$H$14,Cadastros!$I$14*F77,0))</f>
        <v>0</v>
      </c>
    </row>
    <row r="78" spans="3:17" ht="30" customHeight="1" x14ac:dyDescent="0.25">
      <c r="C78" s="236"/>
      <c r="D78" s="237"/>
      <c r="E78" s="21"/>
      <c r="F78" s="238"/>
      <c r="G78" s="21"/>
      <c r="H78" s="619">
        <f>IF(Folha!$B$2=1,0,IF(L78=0,0,IF(C78="Funcionário",L78,IF(C78="Pró-Labore",IF(E78&lt;6482.73,E78*11%,Cadastros!$I$7)))))</f>
        <v>0</v>
      </c>
      <c r="I78" s="619">
        <f>IF(Folha!$B$2=1,0,IF(M78=0,0,IF(M78&lt;=10,0,M78)))</f>
        <v>0</v>
      </c>
      <c r="J78" s="21"/>
      <c r="K78" s="618" t="str">
        <f t="shared" si="0"/>
        <v/>
      </c>
      <c r="L78" s="615">
        <f>IF(E78&lt;Cadastros!$E$8,E78*Cadastros!$F$8,IF(E78&lt;=Cadastros!$E$9,E78*Cadastros!$F$9-Cadastros!$G$9,IF(E78&lt;=Cadastros!$E$10,E78*Cadastros!$F$10-Cadastros!$G$10,IF(E78&lt;=Cadastros!$E$11,E78*Cadastros!$F$11-Cadastros!$G$11,IF(E78&gt;Cadastros!$E$11,Cadastros!$I$7)))))</f>
        <v>0</v>
      </c>
      <c r="M78" s="615">
        <f>IF(P78&lt;Cadastros!$D$14,0,IF(P78&lt;=Cadastros!$D$15,P78*Cadastros!$E$15-Cadastros!$F$15,IF(P78&lt;=Cadastros!$D$16,P78*Cadastros!$E$16-Cadastros!$F$16,IF(P78&lt;=Cadastros!$D$17,P78*Cadastros!$E$17-Cadastros!$F$17,IF(P78&gt;Cadastros!$D$18,P78*Cadastros!$E$18-Cadastros!$F$18)))))</f>
        <v>0</v>
      </c>
      <c r="N78" s="615">
        <f t="shared" si="1"/>
        <v>0</v>
      </c>
      <c r="O78" s="372">
        <f>IF(N78=0,0,(F78*Cadastros!$G$14))</f>
        <v>0</v>
      </c>
      <c r="P78" s="615">
        <f t="shared" si="2"/>
        <v>0</v>
      </c>
      <c r="Q78" s="372">
        <f>IF(C78=Folha!$D$2,0,IF(E78&lt;=Cadastros!$H$14,Cadastros!$I$14*F78,0))</f>
        <v>0</v>
      </c>
    </row>
    <row r="79" spans="3:17" ht="30" customHeight="1" x14ac:dyDescent="0.25">
      <c r="C79" s="236"/>
      <c r="D79" s="237"/>
      <c r="E79" s="21"/>
      <c r="F79" s="238"/>
      <c r="G79" s="21"/>
      <c r="H79" s="619">
        <f>IF(Folha!$B$2=1,0,IF(L79=0,0,IF(C79="Funcionário",L79,IF(C79="Pró-Labore",IF(E79&lt;6482.73,E79*11%,Cadastros!$I$7)))))</f>
        <v>0</v>
      </c>
      <c r="I79" s="619">
        <f>IF(Folha!$B$2=1,0,IF(M79=0,0,IF(M79&lt;=10,0,M79)))</f>
        <v>0</v>
      </c>
      <c r="J79" s="21"/>
      <c r="K79" s="618" t="str">
        <f t="shared" si="0"/>
        <v/>
      </c>
      <c r="L79" s="615">
        <f>IF(E79&lt;Cadastros!$E$8,E79*Cadastros!$F$8,IF(E79&lt;=Cadastros!$E$9,E79*Cadastros!$F$9-Cadastros!$G$9,IF(E79&lt;=Cadastros!$E$10,E79*Cadastros!$F$10-Cadastros!$G$10,IF(E79&lt;=Cadastros!$E$11,E79*Cadastros!$F$11-Cadastros!$G$11,IF(E79&gt;Cadastros!$E$11,Cadastros!$I$7)))))</f>
        <v>0</v>
      </c>
      <c r="M79" s="615">
        <f>IF(P79&lt;Cadastros!$D$14,0,IF(P79&lt;=Cadastros!$D$15,P79*Cadastros!$E$15-Cadastros!$F$15,IF(P79&lt;=Cadastros!$D$16,P79*Cadastros!$E$16-Cadastros!$F$16,IF(P79&lt;=Cadastros!$D$17,P79*Cadastros!$E$17-Cadastros!$F$17,IF(P79&gt;Cadastros!$D$18,P79*Cadastros!$E$18-Cadastros!$F$18)))))</f>
        <v>0</v>
      </c>
      <c r="N79" s="615">
        <f t="shared" si="1"/>
        <v>0</v>
      </c>
      <c r="O79" s="372">
        <f>IF(N79=0,0,(F79*Cadastros!$G$14))</f>
        <v>0</v>
      </c>
      <c r="P79" s="615">
        <f t="shared" si="2"/>
        <v>0</v>
      </c>
      <c r="Q79" s="372">
        <f>IF(C79=Folha!$D$2,0,IF(E79&lt;=Cadastros!$H$14,Cadastros!$I$14*F79,0))</f>
        <v>0</v>
      </c>
    </row>
    <row r="80" spans="3:17" ht="30" customHeight="1" x14ac:dyDescent="0.25">
      <c r="C80" s="236"/>
      <c r="D80" s="237"/>
      <c r="E80" s="21"/>
      <c r="F80" s="238"/>
      <c r="G80" s="21"/>
      <c r="H80" s="619">
        <f>IF(Folha!$B$2=1,0,IF(L80=0,0,IF(C80="Funcionário",L80,IF(C80="Pró-Labore",IF(E80&lt;6482.73,E80*11%,Cadastros!$I$7)))))</f>
        <v>0</v>
      </c>
      <c r="I80" s="619">
        <f>IF(Folha!$B$2=1,0,IF(M80=0,0,IF(M80&lt;=10,0,M80)))</f>
        <v>0</v>
      </c>
      <c r="J80" s="21"/>
      <c r="K80" s="618" t="str">
        <f t="shared" ref="K80:K143" si="3">IF(E80="","",E80+G80+Q80-H80-I80-J80)</f>
        <v/>
      </c>
      <c r="L80" s="615">
        <f>IF(E80&lt;Cadastros!$E$8,E80*Cadastros!$F$8,IF(E80&lt;=Cadastros!$E$9,E80*Cadastros!$F$9-Cadastros!$G$9,IF(E80&lt;=Cadastros!$E$10,E80*Cadastros!$F$10-Cadastros!$G$10,IF(E80&lt;=Cadastros!$E$11,E80*Cadastros!$F$11-Cadastros!$G$11,IF(E80&gt;Cadastros!$E$11,Cadastros!$I$7)))))</f>
        <v>0</v>
      </c>
      <c r="M80" s="615">
        <f>IF(P80&lt;Cadastros!$D$14,0,IF(P80&lt;=Cadastros!$D$15,P80*Cadastros!$E$15-Cadastros!$F$15,IF(P80&lt;=Cadastros!$D$16,P80*Cadastros!$E$16-Cadastros!$F$16,IF(P80&lt;=Cadastros!$D$17,P80*Cadastros!$E$17-Cadastros!$F$17,IF(P80&gt;Cadastros!$D$18,P80*Cadastros!$E$18-Cadastros!$F$18)))))</f>
        <v>0</v>
      </c>
      <c r="N80" s="615">
        <f t="shared" ref="N80:N143" si="4">IF(E80="",0,E80-H80)</f>
        <v>0</v>
      </c>
      <c r="O80" s="372">
        <f>IF(N80=0,0,(F80*Cadastros!$G$14))</f>
        <v>0</v>
      </c>
      <c r="P80" s="615">
        <f t="shared" ref="P80:P143" si="5">N80-O80</f>
        <v>0</v>
      </c>
      <c r="Q80" s="372">
        <f>IF(C80=Folha!$D$2,0,IF(E80&lt;=Cadastros!$H$14,Cadastros!$I$14*F80,0))</f>
        <v>0</v>
      </c>
    </row>
    <row r="81" spans="3:17" ht="30" customHeight="1" x14ac:dyDescent="0.25">
      <c r="C81" s="236"/>
      <c r="D81" s="237"/>
      <c r="E81" s="21"/>
      <c r="F81" s="238"/>
      <c r="G81" s="21"/>
      <c r="H81" s="619">
        <f>IF(Folha!$B$2=1,0,IF(L81=0,0,IF(C81="Funcionário",L81,IF(C81="Pró-Labore",IF(E81&lt;6482.73,E81*11%,Cadastros!$I$7)))))</f>
        <v>0</v>
      </c>
      <c r="I81" s="619">
        <f>IF(Folha!$B$2=1,0,IF(M81=0,0,IF(M81&lt;=10,0,M81)))</f>
        <v>0</v>
      </c>
      <c r="J81" s="21"/>
      <c r="K81" s="618" t="str">
        <f t="shared" si="3"/>
        <v/>
      </c>
      <c r="L81" s="615">
        <f>IF(E81&lt;Cadastros!$E$8,E81*Cadastros!$F$8,IF(E81&lt;=Cadastros!$E$9,E81*Cadastros!$F$9-Cadastros!$G$9,IF(E81&lt;=Cadastros!$E$10,E81*Cadastros!$F$10-Cadastros!$G$10,IF(E81&lt;=Cadastros!$E$11,E81*Cadastros!$F$11-Cadastros!$G$11,IF(E81&gt;Cadastros!$E$11,Cadastros!$I$7)))))</f>
        <v>0</v>
      </c>
      <c r="M81" s="615">
        <f>IF(P81&lt;Cadastros!$D$14,0,IF(P81&lt;=Cadastros!$D$15,P81*Cadastros!$E$15-Cadastros!$F$15,IF(P81&lt;=Cadastros!$D$16,P81*Cadastros!$E$16-Cadastros!$F$16,IF(P81&lt;=Cadastros!$D$17,P81*Cadastros!$E$17-Cadastros!$F$17,IF(P81&gt;Cadastros!$D$18,P81*Cadastros!$E$18-Cadastros!$F$18)))))</f>
        <v>0</v>
      </c>
      <c r="N81" s="615">
        <f t="shared" si="4"/>
        <v>0</v>
      </c>
      <c r="O81" s="372">
        <f>IF(N81=0,0,(F81*Cadastros!$G$14))</f>
        <v>0</v>
      </c>
      <c r="P81" s="615">
        <f t="shared" si="5"/>
        <v>0</v>
      </c>
      <c r="Q81" s="372">
        <f>IF(C81=Folha!$D$2,0,IF(E81&lt;=Cadastros!$H$14,Cadastros!$I$14*F81,0))</f>
        <v>0</v>
      </c>
    </row>
    <row r="82" spans="3:17" ht="30" customHeight="1" x14ac:dyDescent="0.25">
      <c r="C82" s="236"/>
      <c r="D82" s="237"/>
      <c r="E82" s="21"/>
      <c r="F82" s="238"/>
      <c r="G82" s="21"/>
      <c r="H82" s="619">
        <f>IF(Folha!$B$2=1,0,IF(L82=0,0,IF(C82="Funcionário",L82,IF(C82="Pró-Labore",IF(E82&lt;6482.73,E82*11%,Cadastros!$I$7)))))</f>
        <v>0</v>
      </c>
      <c r="I82" s="619">
        <f>IF(Folha!$B$2=1,0,IF(M82=0,0,IF(M82&lt;=10,0,M82)))</f>
        <v>0</v>
      </c>
      <c r="J82" s="21"/>
      <c r="K82" s="618" t="str">
        <f t="shared" si="3"/>
        <v/>
      </c>
      <c r="L82" s="615">
        <f>IF(E82&lt;Cadastros!$E$8,E82*Cadastros!$F$8,IF(E82&lt;=Cadastros!$E$9,E82*Cadastros!$F$9-Cadastros!$G$9,IF(E82&lt;=Cadastros!$E$10,E82*Cadastros!$F$10-Cadastros!$G$10,IF(E82&lt;=Cadastros!$E$11,E82*Cadastros!$F$11-Cadastros!$G$11,IF(E82&gt;Cadastros!$E$11,Cadastros!$I$7)))))</f>
        <v>0</v>
      </c>
      <c r="M82" s="615">
        <f>IF(P82&lt;Cadastros!$D$14,0,IF(P82&lt;=Cadastros!$D$15,P82*Cadastros!$E$15-Cadastros!$F$15,IF(P82&lt;=Cadastros!$D$16,P82*Cadastros!$E$16-Cadastros!$F$16,IF(P82&lt;=Cadastros!$D$17,P82*Cadastros!$E$17-Cadastros!$F$17,IF(P82&gt;Cadastros!$D$18,P82*Cadastros!$E$18-Cadastros!$F$18)))))</f>
        <v>0</v>
      </c>
      <c r="N82" s="615">
        <f t="shared" si="4"/>
        <v>0</v>
      </c>
      <c r="O82" s="372">
        <f>IF(N82=0,0,(F82*Cadastros!$G$14))</f>
        <v>0</v>
      </c>
      <c r="P82" s="615">
        <f t="shared" si="5"/>
        <v>0</v>
      </c>
      <c r="Q82" s="372">
        <f>IF(C82=Folha!$D$2,0,IF(E82&lt;=Cadastros!$H$14,Cadastros!$I$14*F82,0))</f>
        <v>0</v>
      </c>
    </row>
    <row r="83" spans="3:17" ht="30" customHeight="1" x14ac:dyDescent="0.25">
      <c r="C83" s="236"/>
      <c r="D83" s="237"/>
      <c r="E83" s="21"/>
      <c r="F83" s="238"/>
      <c r="G83" s="21"/>
      <c r="H83" s="619">
        <f>IF(Folha!$B$2=1,0,IF(L83=0,0,IF(C83="Funcionário",L83,IF(C83="Pró-Labore",IF(E83&lt;6482.73,E83*11%,Cadastros!$I$7)))))</f>
        <v>0</v>
      </c>
      <c r="I83" s="619">
        <f>IF(Folha!$B$2=1,0,IF(M83=0,0,IF(M83&lt;=10,0,M83)))</f>
        <v>0</v>
      </c>
      <c r="J83" s="21"/>
      <c r="K83" s="618" t="str">
        <f t="shared" si="3"/>
        <v/>
      </c>
      <c r="L83" s="615">
        <f>IF(E83&lt;Cadastros!$E$8,E83*Cadastros!$F$8,IF(E83&lt;=Cadastros!$E$9,E83*Cadastros!$F$9-Cadastros!$G$9,IF(E83&lt;=Cadastros!$E$10,E83*Cadastros!$F$10-Cadastros!$G$10,IF(E83&lt;=Cadastros!$E$11,E83*Cadastros!$F$11-Cadastros!$G$11,IF(E83&gt;Cadastros!$E$11,Cadastros!$I$7)))))</f>
        <v>0</v>
      </c>
      <c r="M83" s="615">
        <f>IF(P83&lt;Cadastros!$D$14,0,IF(P83&lt;=Cadastros!$D$15,P83*Cadastros!$E$15-Cadastros!$F$15,IF(P83&lt;=Cadastros!$D$16,P83*Cadastros!$E$16-Cadastros!$F$16,IF(P83&lt;=Cadastros!$D$17,P83*Cadastros!$E$17-Cadastros!$F$17,IF(P83&gt;Cadastros!$D$18,P83*Cadastros!$E$18-Cadastros!$F$18)))))</f>
        <v>0</v>
      </c>
      <c r="N83" s="615">
        <f t="shared" si="4"/>
        <v>0</v>
      </c>
      <c r="O83" s="372">
        <f>IF(N83=0,0,(F83*Cadastros!$G$14))</f>
        <v>0</v>
      </c>
      <c r="P83" s="615">
        <f t="shared" si="5"/>
        <v>0</v>
      </c>
      <c r="Q83" s="372">
        <f>IF(C83=Folha!$D$2,0,IF(E83&lt;=Cadastros!$H$14,Cadastros!$I$14*F83,0))</f>
        <v>0</v>
      </c>
    </row>
    <row r="84" spans="3:17" ht="30" customHeight="1" x14ac:dyDescent="0.25">
      <c r="C84" s="236"/>
      <c r="D84" s="237"/>
      <c r="E84" s="21"/>
      <c r="F84" s="238"/>
      <c r="G84" s="21"/>
      <c r="H84" s="619">
        <f>IF(Folha!$B$2=1,0,IF(L84=0,0,IF(C84="Funcionário",L84,IF(C84="Pró-Labore",IF(E84&lt;6482.73,E84*11%,Cadastros!$I$7)))))</f>
        <v>0</v>
      </c>
      <c r="I84" s="619">
        <f>IF(Folha!$B$2=1,0,IF(M84=0,0,IF(M84&lt;=10,0,M84)))</f>
        <v>0</v>
      </c>
      <c r="J84" s="21"/>
      <c r="K84" s="618" t="str">
        <f t="shared" si="3"/>
        <v/>
      </c>
      <c r="L84" s="615">
        <f>IF(E84&lt;Cadastros!$E$8,E84*Cadastros!$F$8,IF(E84&lt;=Cadastros!$E$9,E84*Cadastros!$F$9-Cadastros!$G$9,IF(E84&lt;=Cadastros!$E$10,E84*Cadastros!$F$10-Cadastros!$G$10,IF(E84&lt;=Cadastros!$E$11,E84*Cadastros!$F$11-Cadastros!$G$11,IF(E84&gt;Cadastros!$E$11,Cadastros!$I$7)))))</f>
        <v>0</v>
      </c>
      <c r="M84" s="615">
        <f>IF(P84&lt;Cadastros!$D$14,0,IF(P84&lt;=Cadastros!$D$15,P84*Cadastros!$E$15-Cadastros!$F$15,IF(P84&lt;=Cadastros!$D$16,P84*Cadastros!$E$16-Cadastros!$F$16,IF(P84&lt;=Cadastros!$D$17,P84*Cadastros!$E$17-Cadastros!$F$17,IF(P84&gt;Cadastros!$D$18,P84*Cadastros!$E$18-Cadastros!$F$18)))))</f>
        <v>0</v>
      </c>
      <c r="N84" s="615">
        <f t="shared" si="4"/>
        <v>0</v>
      </c>
      <c r="O84" s="372">
        <f>IF(N84=0,0,(F84*Cadastros!$G$14))</f>
        <v>0</v>
      </c>
      <c r="P84" s="615">
        <f t="shared" si="5"/>
        <v>0</v>
      </c>
      <c r="Q84" s="372">
        <f>IF(C84=Folha!$D$2,0,IF(E84&lt;=Cadastros!$H$14,Cadastros!$I$14*F84,0))</f>
        <v>0</v>
      </c>
    </row>
    <row r="85" spans="3:17" ht="30" customHeight="1" x14ac:dyDescent="0.25">
      <c r="C85" s="236"/>
      <c r="D85" s="237"/>
      <c r="E85" s="21"/>
      <c r="F85" s="238"/>
      <c r="G85" s="21"/>
      <c r="H85" s="619">
        <f>IF(Folha!$B$2=1,0,IF(L85=0,0,IF(C85="Funcionário",L85,IF(C85="Pró-Labore",IF(E85&lt;6482.73,E85*11%,Cadastros!$I$7)))))</f>
        <v>0</v>
      </c>
      <c r="I85" s="619">
        <f>IF(Folha!$B$2=1,0,IF(M85=0,0,IF(M85&lt;=10,0,M85)))</f>
        <v>0</v>
      </c>
      <c r="J85" s="21"/>
      <c r="K85" s="618" t="str">
        <f t="shared" si="3"/>
        <v/>
      </c>
      <c r="L85" s="615">
        <f>IF(E85&lt;Cadastros!$E$8,E85*Cadastros!$F$8,IF(E85&lt;=Cadastros!$E$9,E85*Cadastros!$F$9-Cadastros!$G$9,IF(E85&lt;=Cadastros!$E$10,E85*Cadastros!$F$10-Cadastros!$G$10,IF(E85&lt;=Cadastros!$E$11,E85*Cadastros!$F$11-Cadastros!$G$11,IF(E85&gt;Cadastros!$E$11,Cadastros!$I$7)))))</f>
        <v>0</v>
      </c>
      <c r="M85" s="615">
        <f>IF(P85&lt;Cadastros!$D$14,0,IF(P85&lt;=Cadastros!$D$15,P85*Cadastros!$E$15-Cadastros!$F$15,IF(P85&lt;=Cadastros!$D$16,P85*Cadastros!$E$16-Cadastros!$F$16,IF(P85&lt;=Cadastros!$D$17,P85*Cadastros!$E$17-Cadastros!$F$17,IF(P85&gt;Cadastros!$D$18,P85*Cadastros!$E$18-Cadastros!$F$18)))))</f>
        <v>0</v>
      </c>
      <c r="N85" s="615">
        <f t="shared" si="4"/>
        <v>0</v>
      </c>
      <c r="O85" s="372">
        <f>IF(N85=0,0,(F85*Cadastros!$G$14))</f>
        <v>0</v>
      </c>
      <c r="P85" s="615">
        <f t="shared" si="5"/>
        <v>0</v>
      </c>
      <c r="Q85" s="372">
        <f>IF(C85=Folha!$D$2,0,IF(E85&lt;=Cadastros!$H$14,Cadastros!$I$14*F85,0))</f>
        <v>0</v>
      </c>
    </row>
    <row r="86" spans="3:17" ht="30" customHeight="1" x14ac:dyDescent="0.25">
      <c r="C86" s="236"/>
      <c r="D86" s="237"/>
      <c r="E86" s="21"/>
      <c r="F86" s="238"/>
      <c r="G86" s="21"/>
      <c r="H86" s="619">
        <f>IF(Folha!$B$2=1,0,IF(L86=0,0,IF(C86="Funcionário",L86,IF(C86="Pró-Labore",IF(E86&lt;6482.73,E86*11%,Cadastros!$I$7)))))</f>
        <v>0</v>
      </c>
      <c r="I86" s="619">
        <f>IF(Folha!$B$2=1,0,IF(M86=0,0,IF(M86&lt;=10,0,M86)))</f>
        <v>0</v>
      </c>
      <c r="J86" s="21"/>
      <c r="K86" s="618" t="str">
        <f t="shared" si="3"/>
        <v/>
      </c>
      <c r="L86" s="615">
        <f>IF(E86&lt;Cadastros!$E$8,E86*Cadastros!$F$8,IF(E86&lt;=Cadastros!$E$9,E86*Cadastros!$F$9-Cadastros!$G$9,IF(E86&lt;=Cadastros!$E$10,E86*Cadastros!$F$10-Cadastros!$G$10,IF(E86&lt;=Cadastros!$E$11,E86*Cadastros!$F$11-Cadastros!$G$11,IF(E86&gt;Cadastros!$E$11,Cadastros!$I$7)))))</f>
        <v>0</v>
      </c>
      <c r="M86" s="615">
        <f>IF(P86&lt;Cadastros!$D$14,0,IF(P86&lt;=Cadastros!$D$15,P86*Cadastros!$E$15-Cadastros!$F$15,IF(P86&lt;=Cadastros!$D$16,P86*Cadastros!$E$16-Cadastros!$F$16,IF(P86&lt;=Cadastros!$D$17,P86*Cadastros!$E$17-Cadastros!$F$17,IF(P86&gt;Cadastros!$D$18,P86*Cadastros!$E$18-Cadastros!$F$18)))))</f>
        <v>0</v>
      </c>
      <c r="N86" s="615">
        <f t="shared" si="4"/>
        <v>0</v>
      </c>
      <c r="O86" s="372">
        <f>IF(N86=0,0,(F86*Cadastros!$G$14))</f>
        <v>0</v>
      </c>
      <c r="P86" s="615">
        <f t="shared" si="5"/>
        <v>0</v>
      </c>
      <c r="Q86" s="372">
        <f>IF(C86=Folha!$D$2,0,IF(E86&lt;=Cadastros!$H$14,Cadastros!$I$14*F86,0))</f>
        <v>0</v>
      </c>
    </row>
    <row r="87" spans="3:17" ht="30" customHeight="1" x14ac:dyDescent="0.25">
      <c r="C87" s="236"/>
      <c r="D87" s="237"/>
      <c r="E87" s="21"/>
      <c r="F87" s="238"/>
      <c r="G87" s="21"/>
      <c r="H87" s="619">
        <f>IF(Folha!$B$2=1,0,IF(L87=0,0,IF(C87="Funcionário",L87,IF(C87="Pró-Labore",IF(E87&lt;6482.73,E87*11%,Cadastros!$I$7)))))</f>
        <v>0</v>
      </c>
      <c r="I87" s="619">
        <f>IF(Folha!$B$2=1,0,IF(M87=0,0,IF(M87&lt;=10,0,M87)))</f>
        <v>0</v>
      </c>
      <c r="J87" s="21"/>
      <c r="K87" s="618" t="str">
        <f t="shared" si="3"/>
        <v/>
      </c>
      <c r="L87" s="615">
        <f>IF(E87&lt;Cadastros!$E$8,E87*Cadastros!$F$8,IF(E87&lt;=Cadastros!$E$9,E87*Cadastros!$F$9-Cadastros!$G$9,IF(E87&lt;=Cadastros!$E$10,E87*Cadastros!$F$10-Cadastros!$G$10,IF(E87&lt;=Cadastros!$E$11,E87*Cadastros!$F$11-Cadastros!$G$11,IF(E87&gt;Cadastros!$E$11,Cadastros!$I$7)))))</f>
        <v>0</v>
      </c>
      <c r="M87" s="615">
        <f>IF(P87&lt;Cadastros!$D$14,0,IF(P87&lt;=Cadastros!$D$15,P87*Cadastros!$E$15-Cadastros!$F$15,IF(P87&lt;=Cadastros!$D$16,P87*Cadastros!$E$16-Cadastros!$F$16,IF(P87&lt;=Cadastros!$D$17,P87*Cadastros!$E$17-Cadastros!$F$17,IF(P87&gt;Cadastros!$D$18,P87*Cadastros!$E$18-Cadastros!$F$18)))))</f>
        <v>0</v>
      </c>
      <c r="N87" s="615">
        <f t="shared" si="4"/>
        <v>0</v>
      </c>
      <c r="O87" s="372">
        <f>IF(N87=0,0,(F87*Cadastros!$G$14))</f>
        <v>0</v>
      </c>
      <c r="P87" s="615">
        <f t="shared" si="5"/>
        <v>0</v>
      </c>
      <c r="Q87" s="372">
        <f>IF(C87=Folha!$D$2,0,IF(E87&lt;=Cadastros!$H$14,Cadastros!$I$14*F87,0))</f>
        <v>0</v>
      </c>
    </row>
    <row r="88" spans="3:17" ht="30" customHeight="1" x14ac:dyDescent="0.25">
      <c r="C88" s="236"/>
      <c r="D88" s="237"/>
      <c r="E88" s="21"/>
      <c r="F88" s="238"/>
      <c r="G88" s="21"/>
      <c r="H88" s="619">
        <f>IF(Folha!$B$2=1,0,IF(L88=0,0,IF(C88="Funcionário",L88,IF(C88="Pró-Labore",IF(E88&lt;6482.73,E88*11%,Cadastros!$I$7)))))</f>
        <v>0</v>
      </c>
      <c r="I88" s="619">
        <f>IF(Folha!$B$2=1,0,IF(M88=0,0,IF(M88&lt;=10,0,M88)))</f>
        <v>0</v>
      </c>
      <c r="J88" s="21"/>
      <c r="K88" s="618" t="str">
        <f t="shared" si="3"/>
        <v/>
      </c>
      <c r="L88" s="615">
        <f>IF(E88&lt;Cadastros!$E$8,E88*Cadastros!$F$8,IF(E88&lt;=Cadastros!$E$9,E88*Cadastros!$F$9-Cadastros!$G$9,IF(E88&lt;=Cadastros!$E$10,E88*Cadastros!$F$10-Cadastros!$G$10,IF(E88&lt;=Cadastros!$E$11,E88*Cadastros!$F$11-Cadastros!$G$11,IF(E88&gt;Cadastros!$E$11,Cadastros!$I$7)))))</f>
        <v>0</v>
      </c>
      <c r="M88" s="615">
        <f>IF(P88&lt;Cadastros!$D$14,0,IF(P88&lt;=Cadastros!$D$15,P88*Cadastros!$E$15-Cadastros!$F$15,IF(P88&lt;=Cadastros!$D$16,P88*Cadastros!$E$16-Cadastros!$F$16,IF(P88&lt;=Cadastros!$D$17,P88*Cadastros!$E$17-Cadastros!$F$17,IF(P88&gt;Cadastros!$D$18,P88*Cadastros!$E$18-Cadastros!$F$18)))))</f>
        <v>0</v>
      </c>
      <c r="N88" s="615">
        <f t="shared" si="4"/>
        <v>0</v>
      </c>
      <c r="O88" s="372">
        <f>IF(N88=0,0,(F88*Cadastros!$G$14))</f>
        <v>0</v>
      </c>
      <c r="P88" s="615">
        <f t="shared" si="5"/>
        <v>0</v>
      </c>
      <c r="Q88" s="372">
        <f>IF(C88=Folha!$D$2,0,IF(E88&lt;=Cadastros!$H$14,Cadastros!$I$14*F88,0))</f>
        <v>0</v>
      </c>
    </row>
    <row r="89" spans="3:17" ht="30" customHeight="1" x14ac:dyDescent="0.25">
      <c r="C89" s="236"/>
      <c r="D89" s="237"/>
      <c r="E89" s="21"/>
      <c r="F89" s="238"/>
      <c r="G89" s="21"/>
      <c r="H89" s="619">
        <f>IF(Folha!$B$2=1,0,IF(L89=0,0,IF(C89="Funcionário",L89,IF(C89="Pró-Labore",IF(E89&lt;6482.73,E89*11%,Cadastros!$I$7)))))</f>
        <v>0</v>
      </c>
      <c r="I89" s="619">
        <f>IF(Folha!$B$2=1,0,IF(M89=0,0,IF(M89&lt;=10,0,M89)))</f>
        <v>0</v>
      </c>
      <c r="J89" s="21"/>
      <c r="K89" s="618" t="str">
        <f t="shared" si="3"/>
        <v/>
      </c>
      <c r="L89" s="615">
        <f>IF(E89&lt;Cadastros!$E$8,E89*Cadastros!$F$8,IF(E89&lt;=Cadastros!$E$9,E89*Cadastros!$F$9-Cadastros!$G$9,IF(E89&lt;=Cadastros!$E$10,E89*Cadastros!$F$10-Cadastros!$G$10,IF(E89&lt;=Cadastros!$E$11,E89*Cadastros!$F$11-Cadastros!$G$11,IF(E89&gt;Cadastros!$E$11,Cadastros!$I$7)))))</f>
        <v>0</v>
      </c>
      <c r="M89" s="615">
        <f>IF(P89&lt;Cadastros!$D$14,0,IF(P89&lt;=Cadastros!$D$15,P89*Cadastros!$E$15-Cadastros!$F$15,IF(P89&lt;=Cadastros!$D$16,P89*Cadastros!$E$16-Cadastros!$F$16,IF(P89&lt;=Cadastros!$D$17,P89*Cadastros!$E$17-Cadastros!$F$17,IF(P89&gt;Cadastros!$D$18,P89*Cadastros!$E$18-Cadastros!$F$18)))))</f>
        <v>0</v>
      </c>
      <c r="N89" s="615">
        <f t="shared" si="4"/>
        <v>0</v>
      </c>
      <c r="O89" s="372">
        <f>IF(N89=0,0,(F89*Cadastros!$G$14))</f>
        <v>0</v>
      </c>
      <c r="P89" s="615">
        <f t="shared" si="5"/>
        <v>0</v>
      </c>
      <c r="Q89" s="372">
        <f>IF(C89=Folha!$D$2,0,IF(E89&lt;=Cadastros!$H$14,Cadastros!$I$14*F89,0))</f>
        <v>0</v>
      </c>
    </row>
    <row r="90" spans="3:17" ht="30" customHeight="1" x14ac:dyDescent="0.25">
      <c r="C90" s="236"/>
      <c r="D90" s="237"/>
      <c r="E90" s="21"/>
      <c r="F90" s="238"/>
      <c r="G90" s="21"/>
      <c r="H90" s="619">
        <f>IF(Folha!$B$2=1,0,IF(L90=0,0,IF(C90="Funcionário",L90,IF(C90="Pró-Labore",IF(E90&lt;6482.73,E90*11%,Cadastros!$I$7)))))</f>
        <v>0</v>
      </c>
      <c r="I90" s="619">
        <f>IF(Folha!$B$2=1,0,IF(M90=0,0,IF(M90&lt;=10,0,M90)))</f>
        <v>0</v>
      </c>
      <c r="J90" s="21"/>
      <c r="K90" s="618" t="str">
        <f t="shared" si="3"/>
        <v/>
      </c>
      <c r="L90" s="615">
        <f>IF(E90&lt;Cadastros!$E$8,E90*Cadastros!$F$8,IF(E90&lt;=Cadastros!$E$9,E90*Cadastros!$F$9-Cadastros!$G$9,IF(E90&lt;=Cadastros!$E$10,E90*Cadastros!$F$10-Cadastros!$G$10,IF(E90&lt;=Cadastros!$E$11,E90*Cadastros!$F$11-Cadastros!$G$11,IF(E90&gt;Cadastros!$E$11,Cadastros!$I$7)))))</f>
        <v>0</v>
      </c>
      <c r="M90" s="615">
        <f>IF(P90&lt;Cadastros!$D$14,0,IF(P90&lt;=Cadastros!$D$15,P90*Cadastros!$E$15-Cadastros!$F$15,IF(P90&lt;=Cadastros!$D$16,P90*Cadastros!$E$16-Cadastros!$F$16,IF(P90&lt;=Cadastros!$D$17,P90*Cadastros!$E$17-Cadastros!$F$17,IF(P90&gt;Cadastros!$D$18,P90*Cadastros!$E$18-Cadastros!$F$18)))))</f>
        <v>0</v>
      </c>
      <c r="N90" s="615">
        <f t="shared" si="4"/>
        <v>0</v>
      </c>
      <c r="O90" s="372">
        <f>IF(N90=0,0,(F90*Cadastros!$G$14))</f>
        <v>0</v>
      </c>
      <c r="P90" s="615">
        <f t="shared" si="5"/>
        <v>0</v>
      </c>
      <c r="Q90" s="372">
        <f>IF(C90=Folha!$D$2,0,IF(E90&lt;=Cadastros!$H$14,Cadastros!$I$14*F90,0))</f>
        <v>0</v>
      </c>
    </row>
    <row r="91" spans="3:17" ht="30" customHeight="1" x14ac:dyDescent="0.25">
      <c r="C91" s="236"/>
      <c r="D91" s="237"/>
      <c r="E91" s="21"/>
      <c r="F91" s="238"/>
      <c r="G91" s="21"/>
      <c r="H91" s="619">
        <f>IF(Folha!$B$2=1,0,IF(L91=0,0,IF(C91="Funcionário",L91,IF(C91="Pró-Labore",IF(E91&lt;6482.73,E91*11%,Cadastros!$I$7)))))</f>
        <v>0</v>
      </c>
      <c r="I91" s="619">
        <f>IF(Folha!$B$2=1,0,IF(M91=0,0,IF(M91&lt;=10,0,M91)))</f>
        <v>0</v>
      </c>
      <c r="J91" s="21"/>
      <c r="K91" s="618" t="str">
        <f t="shared" si="3"/>
        <v/>
      </c>
      <c r="L91" s="615">
        <f>IF(E91&lt;Cadastros!$E$8,E91*Cadastros!$F$8,IF(E91&lt;=Cadastros!$E$9,E91*Cadastros!$F$9-Cadastros!$G$9,IF(E91&lt;=Cadastros!$E$10,E91*Cadastros!$F$10-Cadastros!$G$10,IF(E91&lt;=Cadastros!$E$11,E91*Cadastros!$F$11-Cadastros!$G$11,IF(E91&gt;Cadastros!$E$11,Cadastros!$I$7)))))</f>
        <v>0</v>
      </c>
      <c r="M91" s="615">
        <f>IF(P91&lt;Cadastros!$D$14,0,IF(P91&lt;=Cadastros!$D$15,P91*Cadastros!$E$15-Cadastros!$F$15,IF(P91&lt;=Cadastros!$D$16,P91*Cadastros!$E$16-Cadastros!$F$16,IF(P91&lt;=Cadastros!$D$17,P91*Cadastros!$E$17-Cadastros!$F$17,IF(P91&gt;Cadastros!$D$18,P91*Cadastros!$E$18-Cadastros!$F$18)))))</f>
        <v>0</v>
      </c>
      <c r="N91" s="615">
        <f t="shared" si="4"/>
        <v>0</v>
      </c>
      <c r="O91" s="372">
        <f>IF(N91=0,0,(F91*Cadastros!$G$14))</f>
        <v>0</v>
      </c>
      <c r="P91" s="615">
        <f t="shared" si="5"/>
        <v>0</v>
      </c>
      <c r="Q91" s="372">
        <f>IF(C91=Folha!$D$2,0,IF(E91&lt;=Cadastros!$H$14,Cadastros!$I$14*F91,0))</f>
        <v>0</v>
      </c>
    </row>
    <row r="92" spans="3:17" ht="30" customHeight="1" x14ac:dyDescent="0.25">
      <c r="C92" s="236"/>
      <c r="D92" s="237"/>
      <c r="E92" s="21"/>
      <c r="F92" s="238"/>
      <c r="G92" s="21"/>
      <c r="H92" s="619">
        <f>IF(Folha!$B$2=1,0,IF(L92=0,0,IF(C92="Funcionário",L92,IF(C92="Pró-Labore",IF(E92&lt;6482.73,E92*11%,Cadastros!$I$7)))))</f>
        <v>0</v>
      </c>
      <c r="I92" s="619">
        <f>IF(Folha!$B$2=1,0,IF(M92=0,0,IF(M92&lt;=10,0,M92)))</f>
        <v>0</v>
      </c>
      <c r="J92" s="21"/>
      <c r="K92" s="618" t="str">
        <f t="shared" si="3"/>
        <v/>
      </c>
      <c r="L92" s="615">
        <f>IF(E92&lt;Cadastros!$E$8,E92*Cadastros!$F$8,IF(E92&lt;=Cadastros!$E$9,E92*Cadastros!$F$9-Cadastros!$G$9,IF(E92&lt;=Cadastros!$E$10,E92*Cadastros!$F$10-Cadastros!$G$10,IF(E92&lt;=Cadastros!$E$11,E92*Cadastros!$F$11-Cadastros!$G$11,IF(E92&gt;Cadastros!$E$11,Cadastros!$I$7)))))</f>
        <v>0</v>
      </c>
      <c r="M92" s="615">
        <f>IF(P92&lt;Cadastros!$D$14,0,IF(P92&lt;=Cadastros!$D$15,P92*Cadastros!$E$15-Cadastros!$F$15,IF(P92&lt;=Cadastros!$D$16,P92*Cadastros!$E$16-Cadastros!$F$16,IF(P92&lt;=Cadastros!$D$17,P92*Cadastros!$E$17-Cadastros!$F$17,IF(P92&gt;Cadastros!$D$18,P92*Cadastros!$E$18-Cadastros!$F$18)))))</f>
        <v>0</v>
      </c>
      <c r="N92" s="615">
        <f t="shared" si="4"/>
        <v>0</v>
      </c>
      <c r="O92" s="372">
        <f>IF(N92=0,0,(F92*Cadastros!$G$14))</f>
        <v>0</v>
      </c>
      <c r="P92" s="615">
        <f t="shared" si="5"/>
        <v>0</v>
      </c>
      <c r="Q92" s="372">
        <f>IF(C92=Folha!$D$2,0,IF(E92&lt;=Cadastros!$H$14,Cadastros!$I$14*F92,0))</f>
        <v>0</v>
      </c>
    </row>
    <row r="93" spans="3:17" ht="30" customHeight="1" x14ac:dyDescent="0.25">
      <c r="C93" s="236"/>
      <c r="D93" s="237"/>
      <c r="E93" s="21"/>
      <c r="F93" s="238"/>
      <c r="G93" s="21"/>
      <c r="H93" s="619">
        <f>IF(Folha!$B$2=1,0,IF(L93=0,0,IF(C93="Funcionário",L93,IF(C93="Pró-Labore",IF(E93&lt;6482.73,E93*11%,Cadastros!$I$7)))))</f>
        <v>0</v>
      </c>
      <c r="I93" s="619">
        <f>IF(Folha!$B$2=1,0,IF(M93=0,0,IF(M93&lt;=10,0,M93)))</f>
        <v>0</v>
      </c>
      <c r="J93" s="21"/>
      <c r="K93" s="618" t="str">
        <f t="shared" si="3"/>
        <v/>
      </c>
      <c r="L93" s="615">
        <f>IF(E93&lt;Cadastros!$E$8,E93*Cadastros!$F$8,IF(E93&lt;=Cadastros!$E$9,E93*Cadastros!$F$9-Cadastros!$G$9,IF(E93&lt;=Cadastros!$E$10,E93*Cadastros!$F$10-Cadastros!$G$10,IF(E93&lt;=Cadastros!$E$11,E93*Cadastros!$F$11-Cadastros!$G$11,IF(E93&gt;Cadastros!$E$11,Cadastros!$I$7)))))</f>
        <v>0</v>
      </c>
      <c r="M93" s="615">
        <f>IF(P93&lt;Cadastros!$D$14,0,IF(P93&lt;=Cadastros!$D$15,P93*Cadastros!$E$15-Cadastros!$F$15,IF(P93&lt;=Cadastros!$D$16,P93*Cadastros!$E$16-Cadastros!$F$16,IF(P93&lt;=Cadastros!$D$17,P93*Cadastros!$E$17-Cadastros!$F$17,IF(P93&gt;Cadastros!$D$18,P93*Cadastros!$E$18-Cadastros!$F$18)))))</f>
        <v>0</v>
      </c>
      <c r="N93" s="615">
        <f t="shared" si="4"/>
        <v>0</v>
      </c>
      <c r="O93" s="372">
        <f>IF(N93=0,0,(F93*Cadastros!$G$14))</f>
        <v>0</v>
      </c>
      <c r="P93" s="615">
        <f t="shared" si="5"/>
        <v>0</v>
      </c>
      <c r="Q93" s="372">
        <f>IF(C93=Folha!$D$2,0,IF(E93&lt;=Cadastros!$H$14,Cadastros!$I$14*F93,0))</f>
        <v>0</v>
      </c>
    </row>
    <row r="94" spans="3:17" ht="30" customHeight="1" x14ac:dyDescent="0.25">
      <c r="C94" s="236"/>
      <c r="D94" s="237"/>
      <c r="E94" s="21"/>
      <c r="F94" s="238"/>
      <c r="G94" s="21"/>
      <c r="H94" s="619">
        <f>IF(Folha!$B$2=1,0,IF(L94=0,0,IF(C94="Funcionário",L94,IF(C94="Pró-Labore",IF(E94&lt;6482.73,E94*11%,Cadastros!$I$7)))))</f>
        <v>0</v>
      </c>
      <c r="I94" s="619">
        <f>IF(Folha!$B$2=1,0,IF(M94=0,0,IF(M94&lt;=10,0,M94)))</f>
        <v>0</v>
      </c>
      <c r="J94" s="21"/>
      <c r="K94" s="618" t="str">
        <f t="shared" si="3"/>
        <v/>
      </c>
      <c r="L94" s="615">
        <f>IF(E94&lt;Cadastros!$E$8,E94*Cadastros!$F$8,IF(E94&lt;=Cadastros!$E$9,E94*Cadastros!$F$9-Cadastros!$G$9,IF(E94&lt;=Cadastros!$E$10,E94*Cadastros!$F$10-Cadastros!$G$10,IF(E94&lt;=Cadastros!$E$11,E94*Cadastros!$F$11-Cadastros!$G$11,IF(E94&gt;Cadastros!$E$11,Cadastros!$I$7)))))</f>
        <v>0</v>
      </c>
      <c r="M94" s="615">
        <f>IF(P94&lt;Cadastros!$D$14,0,IF(P94&lt;=Cadastros!$D$15,P94*Cadastros!$E$15-Cadastros!$F$15,IF(P94&lt;=Cadastros!$D$16,P94*Cadastros!$E$16-Cadastros!$F$16,IF(P94&lt;=Cadastros!$D$17,P94*Cadastros!$E$17-Cadastros!$F$17,IF(P94&gt;Cadastros!$D$18,P94*Cadastros!$E$18-Cadastros!$F$18)))))</f>
        <v>0</v>
      </c>
      <c r="N94" s="615">
        <f t="shared" si="4"/>
        <v>0</v>
      </c>
      <c r="O94" s="372">
        <f>IF(N94=0,0,(F94*Cadastros!$G$14))</f>
        <v>0</v>
      </c>
      <c r="P94" s="615">
        <f t="shared" si="5"/>
        <v>0</v>
      </c>
      <c r="Q94" s="372">
        <f>IF(C94=Folha!$D$2,0,IF(E94&lt;=Cadastros!$H$14,Cadastros!$I$14*F94,0))</f>
        <v>0</v>
      </c>
    </row>
    <row r="95" spans="3:17" ht="30" customHeight="1" x14ac:dyDescent="0.25">
      <c r="C95" s="236"/>
      <c r="D95" s="237"/>
      <c r="E95" s="21"/>
      <c r="F95" s="238"/>
      <c r="G95" s="21"/>
      <c r="H95" s="619">
        <f>IF(Folha!$B$2=1,0,IF(L95=0,0,IF(C95="Funcionário",L95,IF(C95="Pró-Labore",IF(E95&lt;6482.73,E95*11%,Cadastros!$I$7)))))</f>
        <v>0</v>
      </c>
      <c r="I95" s="619">
        <f>IF(Folha!$B$2=1,0,IF(M95=0,0,IF(M95&lt;=10,0,M95)))</f>
        <v>0</v>
      </c>
      <c r="J95" s="21"/>
      <c r="K95" s="618" t="str">
        <f t="shared" si="3"/>
        <v/>
      </c>
      <c r="L95" s="615">
        <f>IF(E95&lt;Cadastros!$E$8,E95*Cadastros!$F$8,IF(E95&lt;=Cadastros!$E$9,E95*Cadastros!$F$9-Cadastros!$G$9,IF(E95&lt;=Cadastros!$E$10,E95*Cadastros!$F$10-Cadastros!$G$10,IF(E95&lt;=Cadastros!$E$11,E95*Cadastros!$F$11-Cadastros!$G$11,IF(E95&gt;Cadastros!$E$11,Cadastros!$I$7)))))</f>
        <v>0</v>
      </c>
      <c r="M95" s="615">
        <f>IF(P95&lt;Cadastros!$D$14,0,IF(P95&lt;=Cadastros!$D$15,P95*Cadastros!$E$15-Cadastros!$F$15,IF(P95&lt;=Cadastros!$D$16,P95*Cadastros!$E$16-Cadastros!$F$16,IF(P95&lt;=Cadastros!$D$17,P95*Cadastros!$E$17-Cadastros!$F$17,IF(P95&gt;Cadastros!$D$18,P95*Cadastros!$E$18-Cadastros!$F$18)))))</f>
        <v>0</v>
      </c>
      <c r="N95" s="615">
        <f t="shared" si="4"/>
        <v>0</v>
      </c>
      <c r="O95" s="372">
        <f>IF(N95=0,0,(F95*Cadastros!$G$14))</f>
        <v>0</v>
      </c>
      <c r="P95" s="615">
        <f t="shared" si="5"/>
        <v>0</v>
      </c>
      <c r="Q95" s="372">
        <f>IF(C95=Folha!$D$2,0,IF(E95&lt;=Cadastros!$H$14,Cadastros!$I$14*F95,0))</f>
        <v>0</v>
      </c>
    </row>
    <row r="96" spans="3:17" ht="30" customHeight="1" x14ac:dyDescent="0.25">
      <c r="C96" s="236"/>
      <c r="D96" s="237"/>
      <c r="E96" s="21"/>
      <c r="F96" s="238"/>
      <c r="G96" s="21"/>
      <c r="H96" s="619">
        <f>IF(Folha!$B$2=1,0,IF(L96=0,0,IF(C96="Funcionário",L96,IF(C96="Pró-Labore",IF(E96&lt;6482.73,E96*11%,Cadastros!$I$7)))))</f>
        <v>0</v>
      </c>
      <c r="I96" s="619">
        <f>IF(Folha!$B$2=1,0,IF(M96=0,0,IF(M96&lt;=10,0,M96)))</f>
        <v>0</v>
      </c>
      <c r="J96" s="21"/>
      <c r="K96" s="618" t="str">
        <f t="shared" si="3"/>
        <v/>
      </c>
      <c r="L96" s="615">
        <f>IF(E96&lt;Cadastros!$E$8,E96*Cadastros!$F$8,IF(E96&lt;=Cadastros!$E$9,E96*Cadastros!$F$9-Cadastros!$G$9,IF(E96&lt;=Cadastros!$E$10,E96*Cadastros!$F$10-Cadastros!$G$10,IF(E96&lt;=Cadastros!$E$11,E96*Cadastros!$F$11-Cadastros!$G$11,IF(E96&gt;Cadastros!$E$11,Cadastros!$I$7)))))</f>
        <v>0</v>
      </c>
      <c r="M96" s="615">
        <f>IF(P96&lt;Cadastros!$D$14,0,IF(P96&lt;=Cadastros!$D$15,P96*Cadastros!$E$15-Cadastros!$F$15,IF(P96&lt;=Cadastros!$D$16,P96*Cadastros!$E$16-Cadastros!$F$16,IF(P96&lt;=Cadastros!$D$17,P96*Cadastros!$E$17-Cadastros!$F$17,IF(P96&gt;Cadastros!$D$18,P96*Cadastros!$E$18-Cadastros!$F$18)))))</f>
        <v>0</v>
      </c>
      <c r="N96" s="615">
        <f t="shared" si="4"/>
        <v>0</v>
      </c>
      <c r="O96" s="372">
        <f>IF(N96=0,0,(F96*Cadastros!$G$14))</f>
        <v>0</v>
      </c>
      <c r="P96" s="615">
        <f t="shared" si="5"/>
        <v>0</v>
      </c>
      <c r="Q96" s="372">
        <f>IF(C96=Folha!$D$2,0,IF(E96&lt;=Cadastros!$H$14,Cadastros!$I$14*F96,0))</f>
        <v>0</v>
      </c>
    </row>
    <row r="97" spans="3:17" ht="30" customHeight="1" x14ac:dyDescent="0.25">
      <c r="C97" s="236"/>
      <c r="D97" s="237"/>
      <c r="E97" s="21"/>
      <c r="F97" s="238"/>
      <c r="G97" s="21"/>
      <c r="H97" s="619">
        <f>IF(Folha!$B$2=1,0,IF(L97=0,0,IF(C97="Funcionário",L97,IF(C97="Pró-Labore",IF(E97&lt;6482.73,E97*11%,Cadastros!$I$7)))))</f>
        <v>0</v>
      </c>
      <c r="I97" s="619">
        <f>IF(Folha!$B$2=1,0,IF(M97=0,0,IF(M97&lt;=10,0,M97)))</f>
        <v>0</v>
      </c>
      <c r="J97" s="21"/>
      <c r="K97" s="618" t="str">
        <f t="shared" si="3"/>
        <v/>
      </c>
      <c r="L97" s="615">
        <f>IF(E97&lt;Cadastros!$E$8,E97*Cadastros!$F$8,IF(E97&lt;=Cadastros!$E$9,E97*Cadastros!$F$9-Cadastros!$G$9,IF(E97&lt;=Cadastros!$E$10,E97*Cadastros!$F$10-Cadastros!$G$10,IF(E97&lt;=Cadastros!$E$11,E97*Cadastros!$F$11-Cadastros!$G$11,IF(E97&gt;Cadastros!$E$11,Cadastros!$I$7)))))</f>
        <v>0</v>
      </c>
      <c r="M97" s="615">
        <f>IF(P97&lt;Cadastros!$D$14,0,IF(P97&lt;=Cadastros!$D$15,P97*Cadastros!$E$15-Cadastros!$F$15,IF(P97&lt;=Cadastros!$D$16,P97*Cadastros!$E$16-Cadastros!$F$16,IF(P97&lt;=Cadastros!$D$17,P97*Cadastros!$E$17-Cadastros!$F$17,IF(P97&gt;Cadastros!$D$18,P97*Cadastros!$E$18-Cadastros!$F$18)))))</f>
        <v>0</v>
      </c>
      <c r="N97" s="615">
        <f t="shared" si="4"/>
        <v>0</v>
      </c>
      <c r="O97" s="372">
        <f>IF(N97=0,0,(F97*Cadastros!$G$14))</f>
        <v>0</v>
      </c>
      <c r="P97" s="615">
        <f t="shared" si="5"/>
        <v>0</v>
      </c>
      <c r="Q97" s="372">
        <f>IF(C97=Folha!$D$2,0,IF(E97&lt;=Cadastros!$H$14,Cadastros!$I$14*F97,0))</f>
        <v>0</v>
      </c>
    </row>
    <row r="98" spans="3:17" ht="30" customHeight="1" x14ac:dyDescent="0.25">
      <c r="C98" s="236"/>
      <c r="D98" s="237"/>
      <c r="E98" s="21"/>
      <c r="F98" s="238"/>
      <c r="G98" s="21"/>
      <c r="H98" s="619">
        <f>IF(Folha!$B$2=1,0,IF(L98=0,0,IF(C98="Funcionário",L98,IF(C98="Pró-Labore",IF(E98&lt;6482.73,E98*11%,Cadastros!$I$7)))))</f>
        <v>0</v>
      </c>
      <c r="I98" s="619">
        <f>IF(Folha!$B$2=1,0,IF(M98=0,0,IF(M98&lt;=10,0,M98)))</f>
        <v>0</v>
      </c>
      <c r="J98" s="21"/>
      <c r="K98" s="618" t="str">
        <f t="shared" si="3"/>
        <v/>
      </c>
      <c r="L98" s="615">
        <f>IF(E98&lt;Cadastros!$E$8,E98*Cadastros!$F$8,IF(E98&lt;=Cadastros!$E$9,E98*Cadastros!$F$9-Cadastros!$G$9,IF(E98&lt;=Cadastros!$E$10,E98*Cadastros!$F$10-Cadastros!$G$10,IF(E98&lt;=Cadastros!$E$11,E98*Cadastros!$F$11-Cadastros!$G$11,IF(E98&gt;Cadastros!$E$11,Cadastros!$I$7)))))</f>
        <v>0</v>
      </c>
      <c r="M98" s="615">
        <f>IF(P98&lt;Cadastros!$D$14,0,IF(P98&lt;=Cadastros!$D$15,P98*Cadastros!$E$15-Cadastros!$F$15,IF(P98&lt;=Cadastros!$D$16,P98*Cadastros!$E$16-Cadastros!$F$16,IF(P98&lt;=Cadastros!$D$17,P98*Cadastros!$E$17-Cadastros!$F$17,IF(P98&gt;Cadastros!$D$18,P98*Cadastros!$E$18-Cadastros!$F$18)))))</f>
        <v>0</v>
      </c>
      <c r="N98" s="615">
        <f t="shared" si="4"/>
        <v>0</v>
      </c>
      <c r="O98" s="372">
        <f>IF(N98=0,0,(F98*Cadastros!$G$14))</f>
        <v>0</v>
      </c>
      <c r="P98" s="615">
        <f t="shared" si="5"/>
        <v>0</v>
      </c>
      <c r="Q98" s="372">
        <f>IF(C98=Folha!$D$2,0,IF(E98&lt;=Cadastros!$H$14,Cadastros!$I$14*F98,0))</f>
        <v>0</v>
      </c>
    </row>
    <row r="99" spans="3:17" ht="30" customHeight="1" x14ac:dyDescent="0.25">
      <c r="C99" s="236"/>
      <c r="D99" s="237"/>
      <c r="E99" s="21"/>
      <c r="F99" s="238"/>
      <c r="G99" s="21"/>
      <c r="H99" s="619">
        <f>IF(Folha!$B$2=1,0,IF(L99=0,0,IF(C99="Funcionário",L99,IF(C99="Pró-Labore",IF(E99&lt;6482.73,E99*11%,Cadastros!$I$7)))))</f>
        <v>0</v>
      </c>
      <c r="I99" s="619">
        <f>IF(Folha!$B$2=1,0,IF(M99=0,0,IF(M99&lt;=10,0,M99)))</f>
        <v>0</v>
      </c>
      <c r="J99" s="21"/>
      <c r="K99" s="618" t="str">
        <f t="shared" si="3"/>
        <v/>
      </c>
      <c r="L99" s="615">
        <f>IF(E99&lt;Cadastros!$E$8,E99*Cadastros!$F$8,IF(E99&lt;=Cadastros!$E$9,E99*Cadastros!$F$9-Cadastros!$G$9,IF(E99&lt;=Cadastros!$E$10,E99*Cadastros!$F$10-Cadastros!$G$10,IF(E99&lt;=Cadastros!$E$11,E99*Cadastros!$F$11-Cadastros!$G$11,IF(E99&gt;Cadastros!$E$11,Cadastros!$I$7)))))</f>
        <v>0</v>
      </c>
      <c r="M99" s="615">
        <f>IF(P99&lt;Cadastros!$D$14,0,IF(P99&lt;=Cadastros!$D$15,P99*Cadastros!$E$15-Cadastros!$F$15,IF(P99&lt;=Cadastros!$D$16,P99*Cadastros!$E$16-Cadastros!$F$16,IF(P99&lt;=Cadastros!$D$17,P99*Cadastros!$E$17-Cadastros!$F$17,IF(P99&gt;Cadastros!$D$18,P99*Cadastros!$E$18-Cadastros!$F$18)))))</f>
        <v>0</v>
      </c>
      <c r="N99" s="615">
        <f t="shared" si="4"/>
        <v>0</v>
      </c>
      <c r="O99" s="372">
        <f>IF(N99=0,0,(F99*Cadastros!$G$14))</f>
        <v>0</v>
      </c>
      <c r="P99" s="615">
        <f t="shared" si="5"/>
        <v>0</v>
      </c>
      <c r="Q99" s="372">
        <f>IF(C99=Folha!$D$2,0,IF(E99&lt;=Cadastros!$H$14,Cadastros!$I$14*F99,0))</f>
        <v>0</v>
      </c>
    </row>
    <row r="100" spans="3:17" ht="30" customHeight="1" x14ac:dyDescent="0.25">
      <c r="C100" s="236"/>
      <c r="D100" s="237"/>
      <c r="E100" s="21"/>
      <c r="F100" s="238"/>
      <c r="G100" s="21"/>
      <c r="H100" s="619">
        <f>IF(Folha!$B$2=1,0,IF(L100=0,0,IF(C100="Funcionário",L100,IF(C100="Pró-Labore",IF(E100&lt;6482.73,E100*11%,Cadastros!$I$7)))))</f>
        <v>0</v>
      </c>
      <c r="I100" s="619">
        <f>IF(Folha!$B$2=1,0,IF(M100=0,0,IF(M100&lt;=10,0,M100)))</f>
        <v>0</v>
      </c>
      <c r="J100" s="21"/>
      <c r="K100" s="618" t="str">
        <f t="shared" si="3"/>
        <v/>
      </c>
      <c r="L100" s="615">
        <f>IF(E100&lt;Cadastros!$E$8,E100*Cadastros!$F$8,IF(E100&lt;=Cadastros!$E$9,E100*Cadastros!$F$9-Cadastros!$G$9,IF(E100&lt;=Cadastros!$E$10,E100*Cadastros!$F$10-Cadastros!$G$10,IF(E100&lt;=Cadastros!$E$11,E100*Cadastros!$F$11-Cadastros!$G$11,IF(E100&gt;Cadastros!$E$11,Cadastros!$I$7)))))</f>
        <v>0</v>
      </c>
      <c r="M100" s="615">
        <f>IF(P100&lt;Cadastros!$D$14,0,IF(P100&lt;=Cadastros!$D$15,P100*Cadastros!$E$15-Cadastros!$F$15,IF(P100&lt;=Cadastros!$D$16,P100*Cadastros!$E$16-Cadastros!$F$16,IF(P100&lt;=Cadastros!$D$17,P100*Cadastros!$E$17-Cadastros!$F$17,IF(P100&gt;Cadastros!$D$18,P100*Cadastros!$E$18-Cadastros!$F$18)))))</f>
        <v>0</v>
      </c>
      <c r="N100" s="615">
        <f t="shared" si="4"/>
        <v>0</v>
      </c>
      <c r="O100" s="372">
        <f>IF(N100=0,0,(F100*Cadastros!$G$14))</f>
        <v>0</v>
      </c>
      <c r="P100" s="615">
        <f t="shared" si="5"/>
        <v>0</v>
      </c>
      <c r="Q100" s="372">
        <f>IF(C100=Folha!$D$2,0,IF(E100&lt;=Cadastros!$H$14,Cadastros!$I$14*F100,0))</f>
        <v>0</v>
      </c>
    </row>
    <row r="101" spans="3:17" ht="30" customHeight="1" x14ac:dyDescent="0.25">
      <c r="C101" s="236"/>
      <c r="D101" s="237"/>
      <c r="E101" s="21"/>
      <c r="F101" s="238"/>
      <c r="G101" s="21"/>
      <c r="H101" s="619">
        <f>IF(Folha!$B$2=1,0,IF(L101=0,0,IF(C101="Funcionário",L101,IF(C101="Pró-Labore",IF(E101&lt;6482.73,E101*11%,Cadastros!$I$7)))))</f>
        <v>0</v>
      </c>
      <c r="I101" s="619">
        <f>IF(Folha!$B$2=1,0,IF(M101=0,0,IF(M101&lt;=10,0,M101)))</f>
        <v>0</v>
      </c>
      <c r="J101" s="21"/>
      <c r="K101" s="618" t="str">
        <f t="shared" si="3"/>
        <v/>
      </c>
      <c r="L101" s="615">
        <f>IF(E101&lt;Cadastros!$E$8,E101*Cadastros!$F$8,IF(E101&lt;=Cadastros!$E$9,E101*Cadastros!$F$9-Cadastros!$G$9,IF(E101&lt;=Cadastros!$E$10,E101*Cadastros!$F$10-Cadastros!$G$10,IF(E101&lt;=Cadastros!$E$11,E101*Cadastros!$F$11-Cadastros!$G$11,IF(E101&gt;Cadastros!$E$11,Cadastros!$I$7)))))</f>
        <v>0</v>
      </c>
      <c r="M101" s="615">
        <f>IF(P101&lt;Cadastros!$D$14,0,IF(P101&lt;=Cadastros!$D$15,P101*Cadastros!$E$15-Cadastros!$F$15,IF(P101&lt;=Cadastros!$D$16,P101*Cadastros!$E$16-Cadastros!$F$16,IF(P101&lt;=Cadastros!$D$17,P101*Cadastros!$E$17-Cadastros!$F$17,IF(P101&gt;Cadastros!$D$18,P101*Cadastros!$E$18-Cadastros!$F$18)))))</f>
        <v>0</v>
      </c>
      <c r="N101" s="615">
        <f t="shared" si="4"/>
        <v>0</v>
      </c>
      <c r="O101" s="372">
        <f>IF(N101=0,0,(F101*Cadastros!$G$14))</f>
        <v>0</v>
      </c>
      <c r="P101" s="615">
        <f t="shared" si="5"/>
        <v>0</v>
      </c>
      <c r="Q101" s="372">
        <f>IF(C101=Folha!$D$2,0,IF(E101&lt;=Cadastros!$H$14,Cadastros!$I$14*F101,0))</f>
        <v>0</v>
      </c>
    </row>
    <row r="102" spans="3:17" ht="30" customHeight="1" x14ac:dyDescent="0.25">
      <c r="C102" s="236"/>
      <c r="D102" s="237"/>
      <c r="E102" s="21"/>
      <c r="F102" s="238"/>
      <c r="G102" s="21"/>
      <c r="H102" s="619">
        <f>IF(Folha!$B$2=1,0,IF(L102=0,0,IF(C102="Funcionário",L102,IF(C102="Pró-Labore",IF(E102&lt;6482.73,E102*11%,Cadastros!$I$7)))))</f>
        <v>0</v>
      </c>
      <c r="I102" s="619">
        <f>IF(Folha!$B$2=1,0,IF(M102=0,0,IF(M102&lt;=10,0,M102)))</f>
        <v>0</v>
      </c>
      <c r="J102" s="21"/>
      <c r="K102" s="618" t="str">
        <f t="shared" si="3"/>
        <v/>
      </c>
      <c r="L102" s="615">
        <f>IF(E102&lt;Cadastros!$E$8,E102*Cadastros!$F$8,IF(E102&lt;=Cadastros!$E$9,E102*Cadastros!$F$9-Cadastros!$G$9,IF(E102&lt;=Cadastros!$E$10,E102*Cadastros!$F$10-Cadastros!$G$10,IF(E102&lt;=Cadastros!$E$11,E102*Cadastros!$F$11-Cadastros!$G$11,IF(E102&gt;Cadastros!$E$11,Cadastros!$I$7)))))</f>
        <v>0</v>
      </c>
      <c r="M102" s="615">
        <f>IF(P102&lt;Cadastros!$D$14,0,IF(P102&lt;=Cadastros!$D$15,P102*Cadastros!$E$15-Cadastros!$F$15,IF(P102&lt;=Cadastros!$D$16,P102*Cadastros!$E$16-Cadastros!$F$16,IF(P102&lt;=Cadastros!$D$17,P102*Cadastros!$E$17-Cadastros!$F$17,IF(P102&gt;Cadastros!$D$18,P102*Cadastros!$E$18-Cadastros!$F$18)))))</f>
        <v>0</v>
      </c>
      <c r="N102" s="615">
        <f t="shared" si="4"/>
        <v>0</v>
      </c>
      <c r="O102" s="372">
        <f>IF(N102=0,0,(F102*Cadastros!$G$14))</f>
        <v>0</v>
      </c>
      <c r="P102" s="615">
        <f t="shared" si="5"/>
        <v>0</v>
      </c>
      <c r="Q102" s="372">
        <f>IF(C102=Folha!$D$2,0,IF(E102&lt;=Cadastros!$H$14,Cadastros!$I$14*F102,0))</f>
        <v>0</v>
      </c>
    </row>
    <row r="103" spans="3:17" ht="30" customHeight="1" x14ac:dyDescent="0.25">
      <c r="C103" s="236"/>
      <c r="D103" s="237"/>
      <c r="E103" s="21"/>
      <c r="F103" s="238"/>
      <c r="G103" s="21"/>
      <c r="H103" s="619">
        <f>IF(Folha!$B$2=1,0,IF(L103=0,0,IF(C103="Funcionário",L103,IF(C103="Pró-Labore",IF(E103&lt;6482.73,E103*11%,Cadastros!$I$7)))))</f>
        <v>0</v>
      </c>
      <c r="I103" s="619">
        <f>IF(Folha!$B$2=1,0,IF(M103=0,0,IF(M103&lt;=10,0,M103)))</f>
        <v>0</v>
      </c>
      <c r="J103" s="21"/>
      <c r="K103" s="618" t="str">
        <f t="shared" si="3"/>
        <v/>
      </c>
      <c r="L103" s="615">
        <f>IF(E103&lt;Cadastros!$E$8,E103*Cadastros!$F$8,IF(E103&lt;=Cadastros!$E$9,E103*Cadastros!$F$9-Cadastros!$G$9,IF(E103&lt;=Cadastros!$E$10,E103*Cadastros!$F$10-Cadastros!$G$10,IF(E103&lt;=Cadastros!$E$11,E103*Cadastros!$F$11-Cadastros!$G$11,IF(E103&gt;Cadastros!$E$11,Cadastros!$I$7)))))</f>
        <v>0</v>
      </c>
      <c r="M103" s="615">
        <f>IF(P103&lt;Cadastros!$D$14,0,IF(P103&lt;=Cadastros!$D$15,P103*Cadastros!$E$15-Cadastros!$F$15,IF(P103&lt;=Cadastros!$D$16,P103*Cadastros!$E$16-Cadastros!$F$16,IF(P103&lt;=Cadastros!$D$17,P103*Cadastros!$E$17-Cadastros!$F$17,IF(P103&gt;Cadastros!$D$18,P103*Cadastros!$E$18-Cadastros!$F$18)))))</f>
        <v>0</v>
      </c>
      <c r="N103" s="615">
        <f t="shared" si="4"/>
        <v>0</v>
      </c>
      <c r="O103" s="372">
        <f>IF(N103=0,0,(F103*Cadastros!$G$14))</f>
        <v>0</v>
      </c>
      <c r="P103" s="615">
        <f t="shared" si="5"/>
        <v>0</v>
      </c>
      <c r="Q103" s="372">
        <f>IF(C103=Folha!$D$2,0,IF(E103&lt;=Cadastros!$H$14,Cadastros!$I$14*F103,0))</f>
        <v>0</v>
      </c>
    </row>
    <row r="104" spans="3:17" ht="30" customHeight="1" x14ac:dyDescent="0.25">
      <c r="C104" s="236"/>
      <c r="D104" s="237"/>
      <c r="E104" s="21"/>
      <c r="F104" s="238"/>
      <c r="G104" s="21"/>
      <c r="H104" s="619">
        <f>IF(Folha!$B$2=1,0,IF(L104=0,0,IF(C104="Funcionário",L104,IF(C104="Pró-Labore",IF(E104&lt;6482.73,E104*11%,Cadastros!$I$7)))))</f>
        <v>0</v>
      </c>
      <c r="I104" s="619">
        <f>IF(Folha!$B$2=1,0,IF(M104=0,0,IF(M104&lt;=10,0,M104)))</f>
        <v>0</v>
      </c>
      <c r="J104" s="21"/>
      <c r="K104" s="618" t="str">
        <f t="shared" si="3"/>
        <v/>
      </c>
      <c r="L104" s="615">
        <f>IF(E104&lt;Cadastros!$E$8,E104*Cadastros!$F$8,IF(E104&lt;=Cadastros!$E$9,E104*Cadastros!$F$9-Cadastros!$G$9,IF(E104&lt;=Cadastros!$E$10,E104*Cadastros!$F$10-Cadastros!$G$10,IF(E104&lt;=Cadastros!$E$11,E104*Cadastros!$F$11-Cadastros!$G$11,IF(E104&gt;Cadastros!$E$11,Cadastros!$I$7)))))</f>
        <v>0</v>
      </c>
      <c r="M104" s="615">
        <f>IF(P104&lt;Cadastros!$D$14,0,IF(P104&lt;=Cadastros!$D$15,P104*Cadastros!$E$15-Cadastros!$F$15,IF(P104&lt;=Cadastros!$D$16,P104*Cadastros!$E$16-Cadastros!$F$16,IF(P104&lt;=Cadastros!$D$17,P104*Cadastros!$E$17-Cadastros!$F$17,IF(P104&gt;Cadastros!$D$18,P104*Cadastros!$E$18-Cadastros!$F$18)))))</f>
        <v>0</v>
      </c>
      <c r="N104" s="615">
        <f t="shared" si="4"/>
        <v>0</v>
      </c>
      <c r="O104" s="372">
        <f>IF(N104=0,0,(F104*Cadastros!$G$14))</f>
        <v>0</v>
      </c>
      <c r="P104" s="615">
        <f t="shared" si="5"/>
        <v>0</v>
      </c>
      <c r="Q104" s="372">
        <f>IF(C104=Folha!$D$2,0,IF(E104&lt;=Cadastros!$H$14,Cadastros!$I$14*F104,0))</f>
        <v>0</v>
      </c>
    </row>
    <row r="105" spans="3:17" ht="30" customHeight="1" x14ac:dyDescent="0.25">
      <c r="C105" s="236"/>
      <c r="D105" s="237"/>
      <c r="E105" s="21"/>
      <c r="F105" s="238"/>
      <c r="G105" s="21"/>
      <c r="H105" s="619">
        <f>IF(Folha!$B$2=1,0,IF(L105=0,0,IF(C105="Funcionário",L105,IF(C105="Pró-Labore",IF(E105&lt;6482.73,E105*11%,Cadastros!$I$7)))))</f>
        <v>0</v>
      </c>
      <c r="I105" s="619">
        <f>IF(Folha!$B$2=1,0,IF(M105=0,0,IF(M105&lt;=10,0,M105)))</f>
        <v>0</v>
      </c>
      <c r="J105" s="21"/>
      <c r="K105" s="618" t="str">
        <f t="shared" si="3"/>
        <v/>
      </c>
      <c r="L105" s="615">
        <f>IF(E105&lt;Cadastros!$E$8,E105*Cadastros!$F$8,IF(E105&lt;=Cadastros!$E$9,E105*Cadastros!$F$9-Cadastros!$G$9,IF(E105&lt;=Cadastros!$E$10,E105*Cadastros!$F$10-Cadastros!$G$10,IF(E105&lt;=Cadastros!$E$11,E105*Cadastros!$F$11-Cadastros!$G$11,IF(E105&gt;Cadastros!$E$11,Cadastros!$I$7)))))</f>
        <v>0</v>
      </c>
      <c r="M105" s="615">
        <f>IF(P105&lt;Cadastros!$D$14,0,IF(P105&lt;=Cadastros!$D$15,P105*Cadastros!$E$15-Cadastros!$F$15,IF(P105&lt;=Cadastros!$D$16,P105*Cadastros!$E$16-Cadastros!$F$16,IF(P105&lt;=Cadastros!$D$17,P105*Cadastros!$E$17-Cadastros!$F$17,IF(P105&gt;Cadastros!$D$18,P105*Cadastros!$E$18-Cadastros!$F$18)))))</f>
        <v>0</v>
      </c>
      <c r="N105" s="615">
        <f t="shared" si="4"/>
        <v>0</v>
      </c>
      <c r="O105" s="372">
        <f>IF(N105=0,0,(F105*Cadastros!$G$14))</f>
        <v>0</v>
      </c>
      <c r="P105" s="615">
        <f t="shared" si="5"/>
        <v>0</v>
      </c>
      <c r="Q105" s="372">
        <f>IF(C105=Folha!$D$2,0,IF(E105&lt;=Cadastros!$H$14,Cadastros!$I$14*F105,0))</f>
        <v>0</v>
      </c>
    </row>
    <row r="106" spans="3:17" ht="30" customHeight="1" x14ac:dyDescent="0.25">
      <c r="C106" s="236"/>
      <c r="D106" s="237"/>
      <c r="E106" s="21"/>
      <c r="F106" s="238"/>
      <c r="G106" s="21"/>
      <c r="H106" s="619">
        <f>IF(Folha!$B$2=1,0,IF(L106=0,0,IF(C106="Funcionário",L106,IF(C106="Pró-Labore",IF(E106&lt;6482.73,E106*11%,Cadastros!$I$7)))))</f>
        <v>0</v>
      </c>
      <c r="I106" s="619">
        <f>IF(Folha!$B$2=1,0,IF(M106=0,0,IF(M106&lt;=10,0,M106)))</f>
        <v>0</v>
      </c>
      <c r="J106" s="21"/>
      <c r="K106" s="618" t="str">
        <f t="shared" si="3"/>
        <v/>
      </c>
      <c r="L106" s="615">
        <f>IF(E106&lt;Cadastros!$E$8,E106*Cadastros!$F$8,IF(E106&lt;=Cadastros!$E$9,E106*Cadastros!$F$9-Cadastros!$G$9,IF(E106&lt;=Cadastros!$E$10,E106*Cadastros!$F$10-Cadastros!$G$10,IF(E106&lt;=Cadastros!$E$11,E106*Cadastros!$F$11-Cadastros!$G$11,IF(E106&gt;Cadastros!$E$11,Cadastros!$I$7)))))</f>
        <v>0</v>
      </c>
      <c r="M106" s="615">
        <f>IF(P106&lt;Cadastros!$D$14,0,IF(P106&lt;=Cadastros!$D$15,P106*Cadastros!$E$15-Cadastros!$F$15,IF(P106&lt;=Cadastros!$D$16,P106*Cadastros!$E$16-Cadastros!$F$16,IF(P106&lt;=Cadastros!$D$17,P106*Cadastros!$E$17-Cadastros!$F$17,IF(P106&gt;Cadastros!$D$18,P106*Cadastros!$E$18-Cadastros!$F$18)))))</f>
        <v>0</v>
      </c>
      <c r="N106" s="615">
        <f t="shared" si="4"/>
        <v>0</v>
      </c>
      <c r="O106" s="372">
        <f>IF(N106=0,0,(F106*Cadastros!$G$14))</f>
        <v>0</v>
      </c>
      <c r="P106" s="615">
        <f t="shared" si="5"/>
        <v>0</v>
      </c>
      <c r="Q106" s="372">
        <f>IF(C106=Folha!$D$2,0,IF(E106&lt;=Cadastros!$H$14,Cadastros!$I$14*F106,0))</f>
        <v>0</v>
      </c>
    </row>
    <row r="107" spans="3:17" ht="30" customHeight="1" x14ac:dyDescent="0.25">
      <c r="C107" s="236"/>
      <c r="D107" s="237"/>
      <c r="E107" s="21"/>
      <c r="F107" s="238"/>
      <c r="G107" s="21"/>
      <c r="H107" s="619">
        <f>IF(Folha!$B$2=1,0,IF(L107=0,0,IF(C107="Funcionário",L107,IF(C107="Pró-Labore",IF(E107&lt;6482.73,E107*11%,Cadastros!$I$7)))))</f>
        <v>0</v>
      </c>
      <c r="I107" s="619">
        <f>IF(Folha!$B$2=1,0,IF(M107=0,0,IF(M107&lt;=10,0,M107)))</f>
        <v>0</v>
      </c>
      <c r="J107" s="21"/>
      <c r="K107" s="618" t="str">
        <f t="shared" si="3"/>
        <v/>
      </c>
      <c r="L107" s="615">
        <f>IF(E107&lt;Cadastros!$E$8,E107*Cadastros!$F$8,IF(E107&lt;=Cadastros!$E$9,E107*Cadastros!$F$9-Cadastros!$G$9,IF(E107&lt;=Cadastros!$E$10,E107*Cadastros!$F$10-Cadastros!$G$10,IF(E107&lt;=Cadastros!$E$11,E107*Cadastros!$F$11-Cadastros!$G$11,IF(E107&gt;Cadastros!$E$11,Cadastros!$I$7)))))</f>
        <v>0</v>
      </c>
      <c r="M107" s="615">
        <f>IF(P107&lt;Cadastros!$D$14,0,IF(P107&lt;=Cadastros!$D$15,P107*Cadastros!$E$15-Cadastros!$F$15,IF(P107&lt;=Cadastros!$D$16,P107*Cadastros!$E$16-Cadastros!$F$16,IF(P107&lt;=Cadastros!$D$17,P107*Cadastros!$E$17-Cadastros!$F$17,IF(P107&gt;Cadastros!$D$18,P107*Cadastros!$E$18-Cadastros!$F$18)))))</f>
        <v>0</v>
      </c>
      <c r="N107" s="615">
        <f t="shared" si="4"/>
        <v>0</v>
      </c>
      <c r="O107" s="372">
        <f>IF(N107=0,0,(F107*Cadastros!$G$14))</f>
        <v>0</v>
      </c>
      <c r="P107" s="615">
        <f t="shared" si="5"/>
        <v>0</v>
      </c>
      <c r="Q107" s="372">
        <f>IF(C107=Folha!$D$2,0,IF(E107&lt;=Cadastros!$H$14,Cadastros!$I$14*F107,0))</f>
        <v>0</v>
      </c>
    </row>
    <row r="108" spans="3:17" ht="30" customHeight="1" x14ac:dyDescent="0.25">
      <c r="C108" s="236"/>
      <c r="D108" s="237"/>
      <c r="E108" s="21"/>
      <c r="F108" s="238"/>
      <c r="G108" s="21"/>
      <c r="H108" s="619">
        <f>IF(Folha!$B$2=1,0,IF(L108=0,0,IF(C108="Funcionário",L108,IF(C108="Pró-Labore",IF(E108&lt;6482.73,E108*11%,Cadastros!$I$7)))))</f>
        <v>0</v>
      </c>
      <c r="I108" s="619">
        <f>IF(Folha!$B$2=1,0,IF(M108=0,0,IF(M108&lt;=10,0,M108)))</f>
        <v>0</v>
      </c>
      <c r="J108" s="21"/>
      <c r="K108" s="618" t="str">
        <f t="shared" si="3"/>
        <v/>
      </c>
      <c r="L108" s="615">
        <f>IF(E108&lt;Cadastros!$E$8,E108*Cadastros!$F$8,IF(E108&lt;=Cadastros!$E$9,E108*Cadastros!$F$9-Cadastros!$G$9,IF(E108&lt;=Cadastros!$E$10,E108*Cadastros!$F$10-Cadastros!$G$10,IF(E108&lt;=Cadastros!$E$11,E108*Cadastros!$F$11-Cadastros!$G$11,IF(E108&gt;Cadastros!$E$11,Cadastros!$I$7)))))</f>
        <v>0</v>
      </c>
      <c r="M108" s="615">
        <f>IF(P108&lt;Cadastros!$D$14,0,IF(P108&lt;=Cadastros!$D$15,P108*Cadastros!$E$15-Cadastros!$F$15,IF(P108&lt;=Cadastros!$D$16,P108*Cadastros!$E$16-Cadastros!$F$16,IF(P108&lt;=Cadastros!$D$17,P108*Cadastros!$E$17-Cadastros!$F$17,IF(P108&gt;Cadastros!$D$18,P108*Cadastros!$E$18-Cadastros!$F$18)))))</f>
        <v>0</v>
      </c>
      <c r="N108" s="615">
        <f t="shared" si="4"/>
        <v>0</v>
      </c>
      <c r="O108" s="372">
        <f>IF(N108=0,0,(F108*Cadastros!$G$14))</f>
        <v>0</v>
      </c>
      <c r="P108" s="615">
        <f t="shared" si="5"/>
        <v>0</v>
      </c>
      <c r="Q108" s="372">
        <f>IF(C108=Folha!$D$2,0,IF(E108&lt;=Cadastros!$H$14,Cadastros!$I$14*F108,0))</f>
        <v>0</v>
      </c>
    </row>
    <row r="109" spans="3:17" ht="30" customHeight="1" x14ac:dyDescent="0.25">
      <c r="C109" s="236"/>
      <c r="D109" s="237"/>
      <c r="E109" s="21"/>
      <c r="F109" s="238"/>
      <c r="G109" s="21"/>
      <c r="H109" s="619">
        <f>IF(Folha!$B$2=1,0,IF(L109=0,0,IF(C109="Funcionário",L109,IF(C109="Pró-Labore",IF(E109&lt;6482.73,E109*11%,Cadastros!$I$7)))))</f>
        <v>0</v>
      </c>
      <c r="I109" s="619">
        <f>IF(Folha!$B$2=1,0,IF(M109=0,0,IF(M109&lt;=10,0,M109)))</f>
        <v>0</v>
      </c>
      <c r="J109" s="21"/>
      <c r="K109" s="618" t="str">
        <f t="shared" si="3"/>
        <v/>
      </c>
      <c r="L109" s="615">
        <f>IF(E109&lt;Cadastros!$E$8,E109*Cadastros!$F$8,IF(E109&lt;=Cadastros!$E$9,E109*Cadastros!$F$9-Cadastros!$G$9,IF(E109&lt;=Cadastros!$E$10,E109*Cadastros!$F$10-Cadastros!$G$10,IF(E109&lt;=Cadastros!$E$11,E109*Cadastros!$F$11-Cadastros!$G$11,IF(E109&gt;Cadastros!$E$11,Cadastros!$I$7)))))</f>
        <v>0</v>
      </c>
      <c r="M109" s="615">
        <f>IF(P109&lt;Cadastros!$D$14,0,IF(P109&lt;=Cadastros!$D$15,P109*Cadastros!$E$15-Cadastros!$F$15,IF(P109&lt;=Cadastros!$D$16,P109*Cadastros!$E$16-Cadastros!$F$16,IF(P109&lt;=Cadastros!$D$17,P109*Cadastros!$E$17-Cadastros!$F$17,IF(P109&gt;Cadastros!$D$18,P109*Cadastros!$E$18-Cadastros!$F$18)))))</f>
        <v>0</v>
      </c>
      <c r="N109" s="615">
        <f t="shared" si="4"/>
        <v>0</v>
      </c>
      <c r="O109" s="372">
        <f>IF(N109=0,0,(F109*Cadastros!$G$14))</f>
        <v>0</v>
      </c>
      <c r="P109" s="615">
        <f t="shared" si="5"/>
        <v>0</v>
      </c>
      <c r="Q109" s="372">
        <f>IF(C109=Folha!$D$2,0,IF(E109&lt;=Cadastros!$H$14,Cadastros!$I$14*F109,0))</f>
        <v>0</v>
      </c>
    </row>
    <row r="110" spans="3:17" ht="30" customHeight="1" x14ac:dyDescent="0.25">
      <c r="C110" s="236"/>
      <c r="D110" s="237"/>
      <c r="E110" s="21"/>
      <c r="F110" s="238"/>
      <c r="G110" s="21"/>
      <c r="H110" s="619">
        <f>IF(Folha!$B$2=1,0,IF(L110=0,0,IF(C110="Funcionário",L110,IF(C110="Pró-Labore",IF(E110&lt;6482.73,E110*11%,Cadastros!$I$7)))))</f>
        <v>0</v>
      </c>
      <c r="I110" s="619">
        <f>IF(Folha!$B$2=1,0,IF(M110=0,0,IF(M110&lt;=10,0,M110)))</f>
        <v>0</v>
      </c>
      <c r="J110" s="21"/>
      <c r="K110" s="618" t="str">
        <f t="shared" si="3"/>
        <v/>
      </c>
      <c r="L110" s="615">
        <f>IF(E110&lt;Cadastros!$E$8,E110*Cadastros!$F$8,IF(E110&lt;=Cadastros!$E$9,E110*Cadastros!$F$9-Cadastros!$G$9,IF(E110&lt;=Cadastros!$E$10,E110*Cadastros!$F$10-Cadastros!$G$10,IF(E110&lt;=Cadastros!$E$11,E110*Cadastros!$F$11-Cadastros!$G$11,IF(E110&gt;Cadastros!$E$11,Cadastros!$I$7)))))</f>
        <v>0</v>
      </c>
      <c r="M110" s="615">
        <f>IF(P110&lt;Cadastros!$D$14,0,IF(P110&lt;=Cadastros!$D$15,P110*Cadastros!$E$15-Cadastros!$F$15,IF(P110&lt;=Cadastros!$D$16,P110*Cadastros!$E$16-Cadastros!$F$16,IF(P110&lt;=Cadastros!$D$17,P110*Cadastros!$E$17-Cadastros!$F$17,IF(P110&gt;Cadastros!$D$18,P110*Cadastros!$E$18-Cadastros!$F$18)))))</f>
        <v>0</v>
      </c>
      <c r="N110" s="615">
        <f t="shared" si="4"/>
        <v>0</v>
      </c>
      <c r="O110" s="372">
        <f>IF(N110=0,0,(F110*Cadastros!$G$14))</f>
        <v>0</v>
      </c>
      <c r="P110" s="615">
        <f t="shared" si="5"/>
        <v>0</v>
      </c>
      <c r="Q110" s="372">
        <f>IF(C110=Folha!$D$2,0,IF(E110&lt;=Cadastros!$H$14,Cadastros!$I$14*F110,0))</f>
        <v>0</v>
      </c>
    </row>
    <row r="111" spans="3:17" ht="30" customHeight="1" x14ac:dyDescent="0.25">
      <c r="C111" s="236"/>
      <c r="D111" s="237"/>
      <c r="E111" s="21"/>
      <c r="F111" s="238"/>
      <c r="G111" s="21"/>
      <c r="H111" s="619">
        <f>IF(Folha!$B$2=1,0,IF(L111=0,0,IF(C111="Funcionário",L111,IF(C111="Pró-Labore",IF(E111&lt;6482.73,E111*11%,Cadastros!$I$7)))))</f>
        <v>0</v>
      </c>
      <c r="I111" s="619">
        <f>IF(Folha!$B$2=1,0,IF(M111=0,0,IF(M111&lt;=10,0,M111)))</f>
        <v>0</v>
      </c>
      <c r="J111" s="21"/>
      <c r="K111" s="618" t="str">
        <f t="shared" si="3"/>
        <v/>
      </c>
      <c r="L111" s="615">
        <f>IF(E111&lt;Cadastros!$E$8,E111*Cadastros!$F$8,IF(E111&lt;=Cadastros!$E$9,E111*Cadastros!$F$9-Cadastros!$G$9,IF(E111&lt;=Cadastros!$E$10,E111*Cadastros!$F$10-Cadastros!$G$10,IF(E111&lt;=Cadastros!$E$11,E111*Cadastros!$F$11-Cadastros!$G$11,IF(E111&gt;Cadastros!$E$11,Cadastros!$I$7)))))</f>
        <v>0</v>
      </c>
      <c r="M111" s="615">
        <f>IF(P111&lt;Cadastros!$D$14,0,IF(P111&lt;=Cadastros!$D$15,P111*Cadastros!$E$15-Cadastros!$F$15,IF(P111&lt;=Cadastros!$D$16,P111*Cadastros!$E$16-Cadastros!$F$16,IF(P111&lt;=Cadastros!$D$17,P111*Cadastros!$E$17-Cadastros!$F$17,IF(P111&gt;Cadastros!$D$18,P111*Cadastros!$E$18-Cadastros!$F$18)))))</f>
        <v>0</v>
      </c>
      <c r="N111" s="615">
        <f t="shared" si="4"/>
        <v>0</v>
      </c>
      <c r="O111" s="372">
        <f>IF(N111=0,0,(F111*Cadastros!$G$14))</f>
        <v>0</v>
      </c>
      <c r="P111" s="615">
        <f t="shared" si="5"/>
        <v>0</v>
      </c>
      <c r="Q111" s="372">
        <f>IF(C111=Folha!$D$2,0,IF(E111&lt;=Cadastros!$H$14,Cadastros!$I$14*F111,0))</f>
        <v>0</v>
      </c>
    </row>
    <row r="112" spans="3:17" ht="30" customHeight="1" x14ac:dyDescent="0.25">
      <c r="C112" s="236"/>
      <c r="D112" s="237"/>
      <c r="E112" s="21"/>
      <c r="F112" s="238"/>
      <c r="G112" s="21"/>
      <c r="H112" s="619">
        <f>IF(Folha!$B$2=1,0,IF(L112=0,0,IF(C112="Funcionário",L112,IF(C112="Pró-Labore",IF(E112&lt;6482.73,E112*11%,Cadastros!$I$7)))))</f>
        <v>0</v>
      </c>
      <c r="I112" s="619">
        <f>IF(Folha!$B$2=1,0,IF(M112=0,0,IF(M112&lt;=10,0,M112)))</f>
        <v>0</v>
      </c>
      <c r="J112" s="21"/>
      <c r="K112" s="618" t="str">
        <f t="shared" si="3"/>
        <v/>
      </c>
      <c r="L112" s="615">
        <f>IF(E112&lt;Cadastros!$E$8,E112*Cadastros!$F$8,IF(E112&lt;=Cadastros!$E$9,E112*Cadastros!$F$9-Cadastros!$G$9,IF(E112&lt;=Cadastros!$E$10,E112*Cadastros!$F$10-Cadastros!$G$10,IF(E112&lt;=Cadastros!$E$11,E112*Cadastros!$F$11-Cadastros!$G$11,IF(E112&gt;Cadastros!$E$11,Cadastros!$I$7)))))</f>
        <v>0</v>
      </c>
      <c r="M112" s="615">
        <f>IF(P112&lt;Cadastros!$D$14,0,IF(P112&lt;=Cadastros!$D$15,P112*Cadastros!$E$15-Cadastros!$F$15,IF(P112&lt;=Cadastros!$D$16,P112*Cadastros!$E$16-Cadastros!$F$16,IF(P112&lt;=Cadastros!$D$17,P112*Cadastros!$E$17-Cadastros!$F$17,IF(P112&gt;Cadastros!$D$18,P112*Cadastros!$E$18-Cadastros!$F$18)))))</f>
        <v>0</v>
      </c>
      <c r="N112" s="615">
        <f t="shared" si="4"/>
        <v>0</v>
      </c>
      <c r="O112" s="372">
        <f>IF(N112=0,0,(F112*Cadastros!$G$14))</f>
        <v>0</v>
      </c>
      <c r="P112" s="615">
        <f t="shared" si="5"/>
        <v>0</v>
      </c>
      <c r="Q112" s="372">
        <f>IF(C112=Folha!$D$2,0,IF(E112&lt;=Cadastros!$H$14,Cadastros!$I$14*F112,0))</f>
        <v>0</v>
      </c>
    </row>
    <row r="113" spans="3:17" ht="30" customHeight="1" x14ac:dyDescent="0.25">
      <c r="C113" s="236"/>
      <c r="D113" s="237"/>
      <c r="E113" s="21"/>
      <c r="F113" s="238"/>
      <c r="G113" s="21"/>
      <c r="H113" s="619">
        <f>IF(Folha!$B$2=1,0,IF(L113=0,0,IF(C113="Funcionário",L113,IF(C113="Pró-Labore",IF(E113&lt;6482.73,E113*11%,Cadastros!$I$7)))))</f>
        <v>0</v>
      </c>
      <c r="I113" s="619">
        <f>IF(Folha!$B$2=1,0,IF(M113=0,0,IF(M113&lt;=10,0,M113)))</f>
        <v>0</v>
      </c>
      <c r="J113" s="21"/>
      <c r="K113" s="618" t="str">
        <f t="shared" si="3"/>
        <v/>
      </c>
      <c r="L113" s="615">
        <f>IF(E113&lt;Cadastros!$E$8,E113*Cadastros!$F$8,IF(E113&lt;=Cadastros!$E$9,E113*Cadastros!$F$9-Cadastros!$G$9,IF(E113&lt;=Cadastros!$E$10,E113*Cadastros!$F$10-Cadastros!$G$10,IF(E113&lt;=Cadastros!$E$11,E113*Cadastros!$F$11-Cadastros!$G$11,IF(E113&gt;Cadastros!$E$11,Cadastros!$I$7)))))</f>
        <v>0</v>
      </c>
      <c r="M113" s="615">
        <f>IF(P113&lt;Cadastros!$D$14,0,IF(P113&lt;=Cadastros!$D$15,P113*Cadastros!$E$15-Cadastros!$F$15,IF(P113&lt;=Cadastros!$D$16,P113*Cadastros!$E$16-Cadastros!$F$16,IF(P113&lt;=Cadastros!$D$17,P113*Cadastros!$E$17-Cadastros!$F$17,IF(P113&gt;Cadastros!$D$18,P113*Cadastros!$E$18-Cadastros!$F$18)))))</f>
        <v>0</v>
      </c>
      <c r="N113" s="615">
        <f t="shared" si="4"/>
        <v>0</v>
      </c>
      <c r="O113" s="372">
        <f>IF(N113=0,0,(F113*Cadastros!$G$14))</f>
        <v>0</v>
      </c>
      <c r="P113" s="615">
        <f t="shared" si="5"/>
        <v>0</v>
      </c>
      <c r="Q113" s="372">
        <f>IF(C113=Folha!$D$2,0,IF(E113&lt;=Cadastros!$H$14,Cadastros!$I$14*F113,0))</f>
        <v>0</v>
      </c>
    </row>
    <row r="114" spans="3:17" ht="30" customHeight="1" x14ac:dyDescent="0.25">
      <c r="C114" s="236"/>
      <c r="D114" s="237"/>
      <c r="E114" s="21"/>
      <c r="F114" s="238"/>
      <c r="G114" s="21"/>
      <c r="H114" s="619">
        <f>IF(Folha!$B$2=1,0,IF(L114=0,0,IF(C114="Funcionário",L114,IF(C114="Pró-Labore",IF(E114&lt;6482.73,E114*11%,Cadastros!$I$7)))))</f>
        <v>0</v>
      </c>
      <c r="I114" s="619">
        <f>IF(Folha!$B$2=1,0,IF(M114=0,0,IF(M114&lt;=10,0,M114)))</f>
        <v>0</v>
      </c>
      <c r="J114" s="21"/>
      <c r="K114" s="618" t="str">
        <f t="shared" si="3"/>
        <v/>
      </c>
      <c r="L114" s="615">
        <f>IF(E114&lt;Cadastros!$E$8,E114*Cadastros!$F$8,IF(E114&lt;=Cadastros!$E$9,E114*Cadastros!$F$9-Cadastros!$G$9,IF(E114&lt;=Cadastros!$E$10,E114*Cadastros!$F$10-Cadastros!$G$10,IF(E114&lt;=Cadastros!$E$11,E114*Cadastros!$F$11-Cadastros!$G$11,IF(E114&gt;Cadastros!$E$11,Cadastros!$I$7)))))</f>
        <v>0</v>
      </c>
      <c r="M114" s="615">
        <f>IF(P114&lt;Cadastros!$D$14,0,IF(P114&lt;=Cadastros!$D$15,P114*Cadastros!$E$15-Cadastros!$F$15,IF(P114&lt;=Cadastros!$D$16,P114*Cadastros!$E$16-Cadastros!$F$16,IF(P114&lt;=Cadastros!$D$17,P114*Cadastros!$E$17-Cadastros!$F$17,IF(P114&gt;Cadastros!$D$18,P114*Cadastros!$E$18-Cadastros!$F$18)))))</f>
        <v>0</v>
      </c>
      <c r="N114" s="615">
        <f t="shared" si="4"/>
        <v>0</v>
      </c>
      <c r="O114" s="372">
        <f>IF(N114=0,0,(F114*Cadastros!$G$14))</f>
        <v>0</v>
      </c>
      <c r="P114" s="615">
        <f t="shared" si="5"/>
        <v>0</v>
      </c>
      <c r="Q114" s="372">
        <f>IF(C114=Folha!$D$2,0,IF(E114&lt;=Cadastros!$H$14,Cadastros!$I$14*F114,0))</f>
        <v>0</v>
      </c>
    </row>
    <row r="115" spans="3:17" ht="30" customHeight="1" x14ac:dyDescent="0.25">
      <c r="C115" s="236"/>
      <c r="D115" s="237"/>
      <c r="E115" s="21"/>
      <c r="F115" s="238"/>
      <c r="G115" s="21"/>
      <c r="H115" s="619">
        <f>IF(Folha!$B$2=1,0,IF(L115=0,0,IF(C115="Funcionário",L115,IF(C115="Pró-Labore",IF(E115&lt;6482.73,E115*11%,Cadastros!$I$7)))))</f>
        <v>0</v>
      </c>
      <c r="I115" s="619">
        <f>IF(Folha!$B$2=1,0,IF(M115=0,0,IF(M115&lt;=10,0,M115)))</f>
        <v>0</v>
      </c>
      <c r="J115" s="21"/>
      <c r="K115" s="618" t="str">
        <f t="shared" si="3"/>
        <v/>
      </c>
      <c r="L115" s="615">
        <f>IF(E115&lt;Cadastros!$E$8,E115*Cadastros!$F$8,IF(E115&lt;=Cadastros!$E$9,E115*Cadastros!$F$9-Cadastros!$G$9,IF(E115&lt;=Cadastros!$E$10,E115*Cadastros!$F$10-Cadastros!$G$10,IF(E115&lt;=Cadastros!$E$11,E115*Cadastros!$F$11-Cadastros!$G$11,IF(E115&gt;Cadastros!$E$11,Cadastros!$I$7)))))</f>
        <v>0</v>
      </c>
      <c r="M115" s="615">
        <f>IF(P115&lt;Cadastros!$D$14,0,IF(P115&lt;=Cadastros!$D$15,P115*Cadastros!$E$15-Cadastros!$F$15,IF(P115&lt;=Cadastros!$D$16,P115*Cadastros!$E$16-Cadastros!$F$16,IF(P115&lt;=Cadastros!$D$17,P115*Cadastros!$E$17-Cadastros!$F$17,IF(P115&gt;Cadastros!$D$18,P115*Cadastros!$E$18-Cadastros!$F$18)))))</f>
        <v>0</v>
      </c>
      <c r="N115" s="615">
        <f t="shared" si="4"/>
        <v>0</v>
      </c>
      <c r="O115" s="372">
        <f>IF(N115=0,0,(F115*Cadastros!$G$14))</f>
        <v>0</v>
      </c>
      <c r="P115" s="615">
        <f t="shared" si="5"/>
        <v>0</v>
      </c>
      <c r="Q115" s="372">
        <f>IF(C115=Folha!$D$2,0,IF(E115&lt;=Cadastros!$H$14,Cadastros!$I$14*F115,0))</f>
        <v>0</v>
      </c>
    </row>
    <row r="116" spans="3:17" ht="30" customHeight="1" x14ac:dyDescent="0.25">
      <c r="C116" s="236"/>
      <c r="D116" s="237"/>
      <c r="E116" s="21"/>
      <c r="F116" s="238"/>
      <c r="G116" s="21"/>
      <c r="H116" s="619">
        <f>IF(Folha!$B$2=1,0,IF(L116=0,0,IF(C116="Funcionário",L116,IF(C116="Pró-Labore",IF(E116&lt;6482.73,E116*11%,Cadastros!$I$7)))))</f>
        <v>0</v>
      </c>
      <c r="I116" s="619">
        <f>IF(Folha!$B$2=1,0,IF(M116=0,0,IF(M116&lt;=10,0,M116)))</f>
        <v>0</v>
      </c>
      <c r="J116" s="21"/>
      <c r="K116" s="618" t="str">
        <f t="shared" si="3"/>
        <v/>
      </c>
      <c r="L116" s="615">
        <f>IF(E116&lt;Cadastros!$E$8,E116*Cadastros!$F$8,IF(E116&lt;=Cadastros!$E$9,E116*Cadastros!$F$9-Cadastros!$G$9,IF(E116&lt;=Cadastros!$E$10,E116*Cadastros!$F$10-Cadastros!$G$10,IF(E116&lt;=Cadastros!$E$11,E116*Cadastros!$F$11-Cadastros!$G$11,IF(E116&gt;Cadastros!$E$11,Cadastros!$I$7)))))</f>
        <v>0</v>
      </c>
      <c r="M116" s="615">
        <f>IF(P116&lt;Cadastros!$D$14,0,IF(P116&lt;=Cadastros!$D$15,P116*Cadastros!$E$15-Cadastros!$F$15,IF(P116&lt;=Cadastros!$D$16,P116*Cadastros!$E$16-Cadastros!$F$16,IF(P116&lt;=Cadastros!$D$17,P116*Cadastros!$E$17-Cadastros!$F$17,IF(P116&gt;Cadastros!$D$18,P116*Cadastros!$E$18-Cadastros!$F$18)))))</f>
        <v>0</v>
      </c>
      <c r="N116" s="615">
        <f t="shared" si="4"/>
        <v>0</v>
      </c>
      <c r="O116" s="372">
        <f>IF(N116=0,0,(F116*Cadastros!$G$14))</f>
        <v>0</v>
      </c>
      <c r="P116" s="615">
        <f t="shared" si="5"/>
        <v>0</v>
      </c>
      <c r="Q116" s="372">
        <f>IF(C116=Folha!$D$2,0,IF(E116&lt;=Cadastros!$H$14,Cadastros!$I$14*F116,0))</f>
        <v>0</v>
      </c>
    </row>
    <row r="117" spans="3:17" ht="30" customHeight="1" x14ac:dyDescent="0.25">
      <c r="C117" s="236"/>
      <c r="D117" s="237"/>
      <c r="E117" s="21"/>
      <c r="F117" s="238"/>
      <c r="G117" s="21"/>
      <c r="H117" s="619">
        <f>IF(Folha!$B$2=1,0,IF(L117=0,0,IF(C117="Funcionário",L117,IF(C117="Pró-Labore",IF(E117&lt;6482.73,E117*11%,Cadastros!$I$7)))))</f>
        <v>0</v>
      </c>
      <c r="I117" s="619">
        <f>IF(Folha!$B$2=1,0,IF(M117=0,0,IF(M117&lt;=10,0,M117)))</f>
        <v>0</v>
      </c>
      <c r="J117" s="21"/>
      <c r="K117" s="618" t="str">
        <f t="shared" si="3"/>
        <v/>
      </c>
      <c r="L117" s="615">
        <f>IF(E117&lt;Cadastros!$E$8,E117*Cadastros!$F$8,IF(E117&lt;=Cadastros!$E$9,E117*Cadastros!$F$9-Cadastros!$G$9,IF(E117&lt;=Cadastros!$E$10,E117*Cadastros!$F$10-Cadastros!$G$10,IF(E117&lt;=Cadastros!$E$11,E117*Cadastros!$F$11-Cadastros!$G$11,IF(E117&gt;Cadastros!$E$11,Cadastros!$I$7)))))</f>
        <v>0</v>
      </c>
      <c r="M117" s="615">
        <f>IF(P117&lt;Cadastros!$D$14,0,IF(P117&lt;=Cadastros!$D$15,P117*Cadastros!$E$15-Cadastros!$F$15,IF(P117&lt;=Cadastros!$D$16,P117*Cadastros!$E$16-Cadastros!$F$16,IF(P117&lt;=Cadastros!$D$17,P117*Cadastros!$E$17-Cadastros!$F$17,IF(P117&gt;Cadastros!$D$18,P117*Cadastros!$E$18-Cadastros!$F$18)))))</f>
        <v>0</v>
      </c>
      <c r="N117" s="615">
        <f t="shared" si="4"/>
        <v>0</v>
      </c>
      <c r="O117" s="372">
        <f>IF(N117=0,0,(F117*Cadastros!$G$14))</f>
        <v>0</v>
      </c>
      <c r="P117" s="615">
        <f t="shared" si="5"/>
        <v>0</v>
      </c>
      <c r="Q117" s="372">
        <f>IF(C117=Folha!$D$2,0,IF(E117&lt;=Cadastros!$H$14,Cadastros!$I$14*F117,0))</f>
        <v>0</v>
      </c>
    </row>
    <row r="118" spans="3:17" ht="30" customHeight="1" x14ac:dyDescent="0.25">
      <c r="C118" s="236"/>
      <c r="D118" s="237"/>
      <c r="E118" s="21"/>
      <c r="F118" s="238"/>
      <c r="G118" s="21"/>
      <c r="H118" s="619">
        <f>IF(Folha!$B$2=1,0,IF(L118=0,0,IF(C118="Funcionário",L118,IF(C118="Pró-Labore",IF(E118&lt;6482.73,E118*11%,Cadastros!$I$7)))))</f>
        <v>0</v>
      </c>
      <c r="I118" s="619">
        <f>IF(Folha!$B$2=1,0,IF(M118=0,0,IF(M118&lt;=10,0,M118)))</f>
        <v>0</v>
      </c>
      <c r="J118" s="21"/>
      <c r="K118" s="618" t="str">
        <f t="shared" si="3"/>
        <v/>
      </c>
      <c r="L118" s="615">
        <f>IF(E118&lt;Cadastros!$E$8,E118*Cadastros!$F$8,IF(E118&lt;=Cadastros!$E$9,E118*Cadastros!$F$9-Cadastros!$G$9,IF(E118&lt;=Cadastros!$E$10,E118*Cadastros!$F$10-Cadastros!$G$10,IF(E118&lt;=Cadastros!$E$11,E118*Cadastros!$F$11-Cadastros!$G$11,IF(E118&gt;Cadastros!$E$11,Cadastros!$I$7)))))</f>
        <v>0</v>
      </c>
      <c r="M118" s="615">
        <f>IF(P118&lt;Cadastros!$D$14,0,IF(P118&lt;=Cadastros!$D$15,P118*Cadastros!$E$15-Cadastros!$F$15,IF(P118&lt;=Cadastros!$D$16,P118*Cadastros!$E$16-Cadastros!$F$16,IF(P118&lt;=Cadastros!$D$17,P118*Cadastros!$E$17-Cadastros!$F$17,IF(P118&gt;Cadastros!$D$18,P118*Cadastros!$E$18-Cadastros!$F$18)))))</f>
        <v>0</v>
      </c>
      <c r="N118" s="615">
        <f t="shared" si="4"/>
        <v>0</v>
      </c>
      <c r="O118" s="372">
        <f>IF(N118=0,0,(F118*Cadastros!$G$14))</f>
        <v>0</v>
      </c>
      <c r="P118" s="615">
        <f t="shared" si="5"/>
        <v>0</v>
      </c>
      <c r="Q118" s="372">
        <f>IF(C118=Folha!$D$2,0,IF(E118&lt;=Cadastros!$H$14,Cadastros!$I$14*F118,0))</f>
        <v>0</v>
      </c>
    </row>
    <row r="119" spans="3:17" ht="30" customHeight="1" x14ac:dyDescent="0.25">
      <c r="C119" s="236"/>
      <c r="D119" s="237"/>
      <c r="E119" s="21"/>
      <c r="F119" s="238"/>
      <c r="G119" s="21"/>
      <c r="H119" s="619">
        <f>IF(Folha!$B$2=1,0,IF(L119=0,0,IF(C119="Funcionário",L119,IF(C119="Pró-Labore",IF(E119&lt;6482.73,E119*11%,Cadastros!$I$7)))))</f>
        <v>0</v>
      </c>
      <c r="I119" s="619">
        <f>IF(Folha!$B$2=1,0,IF(M119=0,0,IF(M119&lt;=10,0,M119)))</f>
        <v>0</v>
      </c>
      <c r="J119" s="21"/>
      <c r="K119" s="618" t="str">
        <f t="shared" si="3"/>
        <v/>
      </c>
      <c r="L119" s="615">
        <f>IF(E119&lt;Cadastros!$E$8,E119*Cadastros!$F$8,IF(E119&lt;=Cadastros!$E$9,E119*Cadastros!$F$9-Cadastros!$G$9,IF(E119&lt;=Cadastros!$E$10,E119*Cadastros!$F$10-Cadastros!$G$10,IF(E119&lt;=Cadastros!$E$11,E119*Cadastros!$F$11-Cadastros!$G$11,IF(E119&gt;Cadastros!$E$11,Cadastros!$I$7)))))</f>
        <v>0</v>
      </c>
      <c r="M119" s="615">
        <f>IF(P119&lt;Cadastros!$D$14,0,IF(P119&lt;=Cadastros!$D$15,P119*Cadastros!$E$15-Cadastros!$F$15,IF(P119&lt;=Cadastros!$D$16,P119*Cadastros!$E$16-Cadastros!$F$16,IF(P119&lt;=Cadastros!$D$17,P119*Cadastros!$E$17-Cadastros!$F$17,IF(P119&gt;Cadastros!$D$18,P119*Cadastros!$E$18-Cadastros!$F$18)))))</f>
        <v>0</v>
      </c>
      <c r="N119" s="615">
        <f t="shared" si="4"/>
        <v>0</v>
      </c>
      <c r="O119" s="372">
        <f>IF(N119=0,0,(F119*Cadastros!$G$14))</f>
        <v>0</v>
      </c>
      <c r="P119" s="615">
        <f t="shared" si="5"/>
        <v>0</v>
      </c>
      <c r="Q119" s="372">
        <f>IF(C119=Folha!$D$2,0,IF(E119&lt;=Cadastros!$H$14,Cadastros!$I$14*F119,0))</f>
        <v>0</v>
      </c>
    </row>
    <row r="120" spans="3:17" ht="30" customHeight="1" x14ac:dyDescent="0.25">
      <c r="C120" s="236"/>
      <c r="D120" s="237"/>
      <c r="E120" s="21"/>
      <c r="F120" s="238"/>
      <c r="G120" s="21"/>
      <c r="H120" s="619">
        <f>IF(Folha!$B$2=1,0,IF(L120=0,0,IF(C120="Funcionário",L120,IF(C120="Pró-Labore",IF(E120&lt;6482.73,E120*11%,Cadastros!$I$7)))))</f>
        <v>0</v>
      </c>
      <c r="I120" s="619">
        <f>IF(Folha!$B$2=1,0,IF(M120=0,0,IF(M120&lt;=10,0,M120)))</f>
        <v>0</v>
      </c>
      <c r="J120" s="21"/>
      <c r="K120" s="618" t="str">
        <f t="shared" si="3"/>
        <v/>
      </c>
      <c r="L120" s="615">
        <f>IF(E120&lt;Cadastros!$E$8,E120*Cadastros!$F$8,IF(E120&lt;=Cadastros!$E$9,E120*Cadastros!$F$9-Cadastros!$G$9,IF(E120&lt;=Cadastros!$E$10,E120*Cadastros!$F$10-Cadastros!$G$10,IF(E120&lt;=Cadastros!$E$11,E120*Cadastros!$F$11-Cadastros!$G$11,IF(E120&gt;Cadastros!$E$11,Cadastros!$I$7)))))</f>
        <v>0</v>
      </c>
      <c r="M120" s="615">
        <f>IF(P120&lt;Cadastros!$D$14,0,IF(P120&lt;=Cadastros!$D$15,P120*Cadastros!$E$15-Cadastros!$F$15,IF(P120&lt;=Cadastros!$D$16,P120*Cadastros!$E$16-Cadastros!$F$16,IF(P120&lt;=Cadastros!$D$17,P120*Cadastros!$E$17-Cadastros!$F$17,IF(P120&gt;Cadastros!$D$18,P120*Cadastros!$E$18-Cadastros!$F$18)))))</f>
        <v>0</v>
      </c>
      <c r="N120" s="615">
        <f t="shared" si="4"/>
        <v>0</v>
      </c>
      <c r="O120" s="372">
        <f>IF(N120=0,0,(F120*Cadastros!$G$14))</f>
        <v>0</v>
      </c>
      <c r="P120" s="615">
        <f t="shared" si="5"/>
        <v>0</v>
      </c>
      <c r="Q120" s="372">
        <f>IF(C120=Folha!$D$2,0,IF(E120&lt;=Cadastros!$H$14,Cadastros!$I$14*F120,0))</f>
        <v>0</v>
      </c>
    </row>
    <row r="121" spans="3:17" ht="30" customHeight="1" x14ac:dyDescent="0.25">
      <c r="C121" s="236"/>
      <c r="D121" s="237"/>
      <c r="E121" s="21"/>
      <c r="F121" s="238"/>
      <c r="G121" s="21"/>
      <c r="H121" s="619">
        <f>IF(Folha!$B$2=1,0,IF(L121=0,0,IF(C121="Funcionário",L121,IF(C121="Pró-Labore",IF(E121&lt;6482.73,E121*11%,Cadastros!$I$7)))))</f>
        <v>0</v>
      </c>
      <c r="I121" s="619">
        <f>IF(Folha!$B$2=1,0,IF(M121=0,0,IF(M121&lt;=10,0,M121)))</f>
        <v>0</v>
      </c>
      <c r="J121" s="21"/>
      <c r="K121" s="618" t="str">
        <f t="shared" si="3"/>
        <v/>
      </c>
      <c r="L121" s="615">
        <f>IF(E121&lt;Cadastros!$E$8,E121*Cadastros!$F$8,IF(E121&lt;=Cadastros!$E$9,E121*Cadastros!$F$9-Cadastros!$G$9,IF(E121&lt;=Cadastros!$E$10,E121*Cadastros!$F$10-Cadastros!$G$10,IF(E121&lt;=Cadastros!$E$11,E121*Cadastros!$F$11-Cadastros!$G$11,IF(E121&gt;Cadastros!$E$11,Cadastros!$I$7)))))</f>
        <v>0</v>
      </c>
      <c r="M121" s="615">
        <f>IF(P121&lt;Cadastros!$D$14,0,IF(P121&lt;=Cadastros!$D$15,P121*Cadastros!$E$15-Cadastros!$F$15,IF(P121&lt;=Cadastros!$D$16,P121*Cadastros!$E$16-Cadastros!$F$16,IF(P121&lt;=Cadastros!$D$17,P121*Cadastros!$E$17-Cadastros!$F$17,IF(P121&gt;Cadastros!$D$18,P121*Cadastros!$E$18-Cadastros!$F$18)))))</f>
        <v>0</v>
      </c>
      <c r="N121" s="615">
        <f t="shared" si="4"/>
        <v>0</v>
      </c>
      <c r="O121" s="372">
        <f>IF(N121=0,0,(F121*Cadastros!$G$14))</f>
        <v>0</v>
      </c>
      <c r="P121" s="615">
        <f t="shared" si="5"/>
        <v>0</v>
      </c>
      <c r="Q121" s="372">
        <f>IF(C121=Folha!$D$2,0,IF(E121&lt;=Cadastros!$H$14,Cadastros!$I$14*F121,0))</f>
        <v>0</v>
      </c>
    </row>
    <row r="122" spans="3:17" ht="30" customHeight="1" x14ac:dyDescent="0.25">
      <c r="C122" s="236"/>
      <c r="D122" s="237"/>
      <c r="E122" s="21"/>
      <c r="F122" s="238"/>
      <c r="G122" s="21"/>
      <c r="H122" s="619">
        <f>IF(Folha!$B$2=1,0,IF(L122=0,0,IF(C122="Funcionário",L122,IF(C122="Pró-Labore",IF(E122&lt;6482.73,E122*11%,Cadastros!$I$7)))))</f>
        <v>0</v>
      </c>
      <c r="I122" s="619">
        <f>IF(Folha!$B$2=1,0,IF(M122=0,0,IF(M122&lt;=10,0,M122)))</f>
        <v>0</v>
      </c>
      <c r="J122" s="21"/>
      <c r="K122" s="618" t="str">
        <f t="shared" si="3"/>
        <v/>
      </c>
      <c r="L122" s="615">
        <f>IF(E122&lt;Cadastros!$E$8,E122*Cadastros!$F$8,IF(E122&lt;=Cadastros!$E$9,E122*Cadastros!$F$9-Cadastros!$G$9,IF(E122&lt;=Cadastros!$E$10,E122*Cadastros!$F$10-Cadastros!$G$10,IF(E122&lt;=Cadastros!$E$11,E122*Cadastros!$F$11-Cadastros!$G$11,IF(E122&gt;Cadastros!$E$11,Cadastros!$I$7)))))</f>
        <v>0</v>
      </c>
      <c r="M122" s="615">
        <f>IF(P122&lt;Cadastros!$D$14,0,IF(P122&lt;=Cadastros!$D$15,P122*Cadastros!$E$15-Cadastros!$F$15,IF(P122&lt;=Cadastros!$D$16,P122*Cadastros!$E$16-Cadastros!$F$16,IF(P122&lt;=Cadastros!$D$17,P122*Cadastros!$E$17-Cadastros!$F$17,IF(P122&gt;Cadastros!$D$18,P122*Cadastros!$E$18-Cadastros!$F$18)))))</f>
        <v>0</v>
      </c>
      <c r="N122" s="615">
        <f t="shared" si="4"/>
        <v>0</v>
      </c>
      <c r="O122" s="372">
        <f>IF(N122=0,0,(F122*Cadastros!$G$14))</f>
        <v>0</v>
      </c>
      <c r="P122" s="615">
        <f t="shared" si="5"/>
        <v>0</v>
      </c>
      <c r="Q122" s="372">
        <f>IF(C122=Folha!$D$2,0,IF(E122&lt;=Cadastros!$H$14,Cadastros!$I$14*F122,0))</f>
        <v>0</v>
      </c>
    </row>
    <row r="123" spans="3:17" ht="30" customHeight="1" x14ac:dyDescent="0.25">
      <c r="C123" s="236"/>
      <c r="D123" s="237"/>
      <c r="E123" s="21"/>
      <c r="F123" s="238"/>
      <c r="G123" s="21"/>
      <c r="H123" s="619">
        <f>IF(Folha!$B$2=1,0,IF(L123=0,0,IF(C123="Funcionário",L123,IF(C123="Pró-Labore",IF(E123&lt;6482.73,E123*11%,Cadastros!$I$7)))))</f>
        <v>0</v>
      </c>
      <c r="I123" s="619">
        <f>IF(Folha!$B$2=1,0,IF(M123=0,0,IF(M123&lt;=10,0,M123)))</f>
        <v>0</v>
      </c>
      <c r="J123" s="21"/>
      <c r="K123" s="618" t="str">
        <f t="shared" si="3"/>
        <v/>
      </c>
      <c r="L123" s="615">
        <f>IF(E123&lt;Cadastros!$E$8,E123*Cadastros!$F$8,IF(E123&lt;=Cadastros!$E$9,E123*Cadastros!$F$9-Cadastros!$G$9,IF(E123&lt;=Cadastros!$E$10,E123*Cadastros!$F$10-Cadastros!$G$10,IF(E123&lt;=Cadastros!$E$11,E123*Cadastros!$F$11-Cadastros!$G$11,IF(E123&gt;Cadastros!$E$11,Cadastros!$I$7)))))</f>
        <v>0</v>
      </c>
      <c r="M123" s="615">
        <f>IF(P123&lt;Cadastros!$D$14,0,IF(P123&lt;=Cadastros!$D$15,P123*Cadastros!$E$15-Cadastros!$F$15,IF(P123&lt;=Cadastros!$D$16,P123*Cadastros!$E$16-Cadastros!$F$16,IF(P123&lt;=Cadastros!$D$17,P123*Cadastros!$E$17-Cadastros!$F$17,IF(P123&gt;Cadastros!$D$18,P123*Cadastros!$E$18-Cadastros!$F$18)))))</f>
        <v>0</v>
      </c>
      <c r="N123" s="615">
        <f t="shared" si="4"/>
        <v>0</v>
      </c>
      <c r="O123" s="372">
        <f>IF(N123=0,0,(F123*Cadastros!$G$14))</f>
        <v>0</v>
      </c>
      <c r="P123" s="615">
        <f t="shared" si="5"/>
        <v>0</v>
      </c>
      <c r="Q123" s="372">
        <f>IF(C123=Folha!$D$2,0,IF(E123&lt;=Cadastros!$H$14,Cadastros!$I$14*F123,0))</f>
        <v>0</v>
      </c>
    </row>
    <row r="124" spans="3:17" ht="30" customHeight="1" x14ac:dyDescent="0.25">
      <c r="C124" s="236"/>
      <c r="D124" s="237"/>
      <c r="E124" s="21"/>
      <c r="F124" s="238"/>
      <c r="G124" s="21"/>
      <c r="H124" s="619">
        <f>IF(Folha!$B$2=1,0,IF(L124=0,0,IF(C124="Funcionário",L124,IF(C124="Pró-Labore",IF(E124&lt;6482.73,E124*11%,Cadastros!$I$7)))))</f>
        <v>0</v>
      </c>
      <c r="I124" s="619">
        <f>IF(Folha!$B$2=1,0,IF(M124=0,0,IF(M124&lt;=10,0,M124)))</f>
        <v>0</v>
      </c>
      <c r="J124" s="21"/>
      <c r="K124" s="618" t="str">
        <f t="shared" si="3"/>
        <v/>
      </c>
      <c r="L124" s="615">
        <f>IF(E124&lt;Cadastros!$E$8,E124*Cadastros!$F$8,IF(E124&lt;=Cadastros!$E$9,E124*Cadastros!$F$9-Cadastros!$G$9,IF(E124&lt;=Cadastros!$E$10,E124*Cadastros!$F$10-Cadastros!$G$10,IF(E124&lt;=Cadastros!$E$11,E124*Cadastros!$F$11-Cadastros!$G$11,IF(E124&gt;Cadastros!$E$11,Cadastros!$I$7)))))</f>
        <v>0</v>
      </c>
      <c r="M124" s="615">
        <f>IF(P124&lt;Cadastros!$D$14,0,IF(P124&lt;=Cadastros!$D$15,P124*Cadastros!$E$15-Cadastros!$F$15,IF(P124&lt;=Cadastros!$D$16,P124*Cadastros!$E$16-Cadastros!$F$16,IF(P124&lt;=Cadastros!$D$17,P124*Cadastros!$E$17-Cadastros!$F$17,IF(P124&gt;Cadastros!$D$18,P124*Cadastros!$E$18-Cadastros!$F$18)))))</f>
        <v>0</v>
      </c>
      <c r="N124" s="615">
        <f t="shared" si="4"/>
        <v>0</v>
      </c>
      <c r="O124" s="372">
        <f>IF(N124=0,0,(F124*Cadastros!$G$14))</f>
        <v>0</v>
      </c>
      <c r="P124" s="615">
        <f t="shared" si="5"/>
        <v>0</v>
      </c>
      <c r="Q124" s="372">
        <f>IF(C124=Folha!$D$2,0,IF(E124&lt;=Cadastros!$H$14,Cadastros!$I$14*F124,0))</f>
        <v>0</v>
      </c>
    </row>
    <row r="125" spans="3:17" ht="30" customHeight="1" x14ac:dyDescent="0.25">
      <c r="C125" s="236"/>
      <c r="D125" s="237"/>
      <c r="E125" s="21"/>
      <c r="F125" s="238"/>
      <c r="G125" s="21"/>
      <c r="H125" s="619">
        <f>IF(Folha!$B$2=1,0,IF(L125=0,0,IF(C125="Funcionário",L125,IF(C125="Pró-Labore",IF(E125&lt;6482.73,E125*11%,Cadastros!$I$7)))))</f>
        <v>0</v>
      </c>
      <c r="I125" s="619">
        <f>IF(Folha!$B$2=1,0,IF(M125=0,0,IF(M125&lt;=10,0,M125)))</f>
        <v>0</v>
      </c>
      <c r="J125" s="21"/>
      <c r="K125" s="618" t="str">
        <f t="shared" si="3"/>
        <v/>
      </c>
      <c r="L125" s="615">
        <f>IF(E125&lt;Cadastros!$E$8,E125*Cadastros!$F$8,IF(E125&lt;=Cadastros!$E$9,E125*Cadastros!$F$9-Cadastros!$G$9,IF(E125&lt;=Cadastros!$E$10,E125*Cadastros!$F$10-Cadastros!$G$10,IF(E125&lt;=Cadastros!$E$11,E125*Cadastros!$F$11-Cadastros!$G$11,IF(E125&gt;Cadastros!$E$11,Cadastros!$I$7)))))</f>
        <v>0</v>
      </c>
      <c r="M125" s="615">
        <f>IF(P125&lt;Cadastros!$D$14,0,IF(P125&lt;=Cadastros!$D$15,P125*Cadastros!$E$15-Cadastros!$F$15,IF(P125&lt;=Cadastros!$D$16,P125*Cadastros!$E$16-Cadastros!$F$16,IF(P125&lt;=Cadastros!$D$17,P125*Cadastros!$E$17-Cadastros!$F$17,IF(P125&gt;Cadastros!$D$18,P125*Cadastros!$E$18-Cadastros!$F$18)))))</f>
        <v>0</v>
      </c>
      <c r="N125" s="615">
        <f t="shared" si="4"/>
        <v>0</v>
      </c>
      <c r="O125" s="372">
        <f>IF(N125=0,0,(F125*Cadastros!$G$14))</f>
        <v>0</v>
      </c>
      <c r="P125" s="615">
        <f t="shared" si="5"/>
        <v>0</v>
      </c>
      <c r="Q125" s="372">
        <f>IF(C125=Folha!$D$2,0,IF(E125&lt;=Cadastros!$H$14,Cadastros!$I$14*F125,0))</f>
        <v>0</v>
      </c>
    </row>
    <row r="126" spans="3:17" ht="30" customHeight="1" x14ac:dyDescent="0.25">
      <c r="C126" s="236"/>
      <c r="D126" s="237"/>
      <c r="E126" s="21"/>
      <c r="F126" s="238"/>
      <c r="G126" s="21"/>
      <c r="H126" s="619">
        <f>IF(Folha!$B$2=1,0,IF(L126=0,0,IF(C126="Funcionário",L126,IF(C126="Pró-Labore",IF(E126&lt;6482.73,E126*11%,Cadastros!$I$7)))))</f>
        <v>0</v>
      </c>
      <c r="I126" s="619">
        <f>IF(Folha!$B$2=1,0,IF(M126=0,0,IF(M126&lt;=10,0,M126)))</f>
        <v>0</v>
      </c>
      <c r="J126" s="21"/>
      <c r="K126" s="618" t="str">
        <f t="shared" si="3"/>
        <v/>
      </c>
      <c r="L126" s="615">
        <f>IF(E126&lt;Cadastros!$E$8,E126*Cadastros!$F$8,IF(E126&lt;=Cadastros!$E$9,E126*Cadastros!$F$9-Cadastros!$G$9,IF(E126&lt;=Cadastros!$E$10,E126*Cadastros!$F$10-Cadastros!$G$10,IF(E126&lt;=Cadastros!$E$11,E126*Cadastros!$F$11-Cadastros!$G$11,IF(E126&gt;Cadastros!$E$11,Cadastros!$I$7)))))</f>
        <v>0</v>
      </c>
      <c r="M126" s="615">
        <f>IF(P126&lt;Cadastros!$D$14,0,IF(P126&lt;=Cadastros!$D$15,P126*Cadastros!$E$15-Cadastros!$F$15,IF(P126&lt;=Cadastros!$D$16,P126*Cadastros!$E$16-Cadastros!$F$16,IF(P126&lt;=Cadastros!$D$17,P126*Cadastros!$E$17-Cadastros!$F$17,IF(P126&gt;Cadastros!$D$18,P126*Cadastros!$E$18-Cadastros!$F$18)))))</f>
        <v>0</v>
      </c>
      <c r="N126" s="615">
        <f t="shared" si="4"/>
        <v>0</v>
      </c>
      <c r="O126" s="372">
        <f>IF(N126=0,0,(F126*Cadastros!$G$14))</f>
        <v>0</v>
      </c>
      <c r="P126" s="615">
        <f t="shared" si="5"/>
        <v>0</v>
      </c>
      <c r="Q126" s="372">
        <f>IF(C126=Folha!$D$2,0,IF(E126&lt;=Cadastros!$H$14,Cadastros!$I$14*F126,0))</f>
        <v>0</v>
      </c>
    </row>
    <row r="127" spans="3:17" ht="30" customHeight="1" x14ac:dyDescent="0.25">
      <c r="C127" s="236"/>
      <c r="D127" s="237"/>
      <c r="E127" s="21"/>
      <c r="F127" s="238"/>
      <c r="G127" s="21"/>
      <c r="H127" s="619">
        <f>IF(Folha!$B$2=1,0,IF(L127=0,0,IF(C127="Funcionário",L127,IF(C127="Pró-Labore",IF(E127&lt;6482.73,E127*11%,Cadastros!$I$7)))))</f>
        <v>0</v>
      </c>
      <c r="I127" s="619">
        <f>IF(Folha!$B$2=1,0,IF(M127=0,0,IF(M127&lt;=10,0,M127)))</f>
        <v>0</v>
      </c>
      <c r="J127" s="21"/>
      <c r="K127" s="618" t="str">
        <f t="shared" si="3"/>
        <v/>
      </c>
      <c r="L127" s="615">
        <f>IF(E127&lt;Cadastros!$E$8,E127*Cadastros!$F$8,IF(E127&lt;=Cadastros!$E$9,E127*Cadastros!$F$9-Cadastros!$G$9,IF(E127&lt;=Cadastros!$E$10,E127*Cadastros!$F$10-Cadastros!$G$10,IF(E127&lt;=Cadastros!$E$11,E127*Cadastros!$F$11-Cadastros!$G$11,IF(E127&gt;Cadastros!$E$11,Cadastros!$I$7)))))</f>
        <v>0</v>
      </c>
      <c r="M127" s="615">
        <f>IF(P127&lt;Cadastros!$D$14,0,IF(P127&lt;=Cadastros!$D$15,P127*Cadastros!$E$15-Cadastros!$F$15,IF(P127&lt;=Cadastros!$D$16,P127*Cadastros!$E$16-Cadastros!$F$16,IF(P127&lt;=Cadastros!$D$17,P127*Cadastros!$E$17-Cadastros!$F$17,IF(P127&gt;Cadastros!$D$18,P127*Cadastros!$E$18-Cadastros!$F$18)))))</f>
        <v>0</v>
      </c>
      <c r="N127" s="615">
        <f t="shared" si="4"/>
        <v>0</v>
      </c>
      <c r="O127" s="372">
        <f>IF(N127=0,0,(F127*Cadastros!$G$14))</f>
        <v>0</v>
      </c>
      <c r="P127" s="615">
        <f t="shared" si="5"/>
        <v>0</v>
      </c>
      <c r="Q127" s="372">
        <f>IF(C127=Folha!$D$2,0,IF(E127&lt;=Cadastros!$H$14,Cadastros!$I$14*F127,0))</f>
        <v>0</v>
      </c>
    </row>
    <row r="128" spans="3:17" ht="30" customHeight="1" x14ac:dyDescent="0.25">
      <c r="C128" s="236"/>
      <c r="D128" s="237"/>
      <c r="E128" s="21"/>
      <c r="F128" s="238"/>
      <c r="G128" s="21"/>
      <c r="H128" s="619">
        <f>IF(Folha!$B$2=1,0,IF(L128=0,0,IF(C128="Funcionário",L128,IF(C128="Pró-Labore",IF(E128&lt;6482.73,E128*11%,Cadastros!$I$7)))))</f>
        <v>0</v>
      </c>
      <c r="I128" s="619">
        <f>IF(Folha!$B$2=1,0,IF(M128=0,0,IF(M128&lt;=10,0,M128)))</f>
        <v>0</v>
      </c>
      <c r="J128" s="21"/>
      <c r="K128" s="618" t="str">
        <f t="shared" si="3"/>
        <v/>
      </c>
      <c r="L128" s="615">
        <f>IF(E128&lt;Cadastros!$E$8,E128*Cadastros!$F$8,IF(E128&lt;=Cadastros!$E$9,E128*Cadastros!$F$9-Cadastros!$G$9,IF(E128&lt;=Cadastros!$E$10,E128*Cadastros!$F$10-Cadastros!$G$10,IF(E128&lt;=Cadastros!$E$11,E128*Cadastros!$F$11-Cadastros!$G$11,IF(E128&gt;Cadastros!$E$11,Cadastros!$I$7)))))</f>
        <v>0</v>
      </c>
      <c r="M128" s="615">
        <f>IF(P128&lt;Cadastros!$D$14,0,IF(P128&lt;=Cadastros!$D$15,P128*Cadastros!$E$15-Cadastros!$F$15,IF(P128&lt;=Cadastros!$D$16,P128*Cadastros!$E$16-Cadastros!$F$16,IF(P128&lt;=Cadastros!$D$17,P128*Cadastros!$E$17-Cadastros!$F$17,IF(P128&gt;Cadastros!$D$18,P128*Cadastros!$E$18-Cadastros!$F$18)))))</f>
        <v>0</v>
      </c>
      <c r="N128" s="615">
        <f t="shared" si="4"/>
        <v>0</v>
      </c>
      <c r="O128" s="372">
        <f>IF(N128=0,0,(F128*Cadastros!$G$14))</f>
        <v>0</v>
      </c>
      <c r="P128" s="615">
        <f t="shared" si="5"/>
        <v>0</v>
      </c>
      <c r="Q128" s="372">
        <f>IF(C128=Folha!$D$2,0,IF(E128&lt;=Cadastros!$H$14,Cadastros!$I$14*F128,0))</f>
        <v>0</v>
      </c>
    </row>
    <row r="129" spans="3:17" ht="30" customHeight="1" x14ac:dyDescent="0.25">
      <c r="C129" s="236"/>
      <c r="D129" s="237"/>
      <c r="E129" s="21"/>
      <c r="F129" s="238"/>
      <c r="G129" s="21"/>
      <c r="H129" s="619">
        <f>IF(Folha!$B$2=1,0,IF(L129=0,0,IF(C129="Funcionário",L129,IF(C129="Pró-Labore",IF(E129&lt;6482.73,E129*11%,Cadastros!$I$7)))))</f>
        <v>0</v>
      </c>
      <c r="I129" s="619">
        <f>IF(Folha!$B$2=1,0,IF(M129=0,0,IF(M129&lt;=10,0,M129)))</f>
        <v>0</v>
      </c>
      <c r="J129" s="21"/>
      <c r="K129" s="618" t="str">
        <f t="shared" si="3"/>
        <v/>
      </c>
      <c r="L129" s="615">
        <f>IF(E129&lt;Cadastros!$E$8,E129*Cadastros!$F$8,IF(E129&lt;=Cadastros!$E$9,E129*Cadastros!$F$9-Cadastros!$G$9,IF(E129&lt;=Cadastros!$E$10,E129*Cadastros!$F$10-Cadastros!$G$10,IF(E129&lt;=Cadastros!$E$11,E129*Cadastros!$F$11-Cadastros!$G$11,IF(E129&gt;Cadastros!$E$11,Cadastros!$I$7)))))</f>
        <v>0</v>
      </c>
      <c r="M129" s="615">
        <f>IF(P129&lt;Cadastros!$D$14,0,IF(P129&lt;=Cadastros!$D$15,P129*Cadastros!$E$15-Cadastros!$F$15,IF(P129&lt;=Cadastros!$D$16,P129*Cadastros!$E$16-Cadastros!$F$16,IF(P129&lt;=Cadastros!$D$17,P129*Cadastros!$E$17-Cadastros!$F$17,IF(P129&gt;Cadastros!$D$18,P129*Cadastros!$E$18-Cadastros!$F$18)))))</f>
        <v>0</v>
      </c>
      <c r="N129" s="615">
        <f t="shared" si="4"/>
        <v>0</v>
      </c>
      <c r="O129" s="372">
        <f>IF(N129=0,0,(F129*Cadastros!$G$14))</f>
        <v>0</v>
      </c>
      <c r="P129" s="615">
        <f t="shared" si="5"/>
        <v>0</v>
      </c>
      <c r="Q129" s="372">
        <f>IF(C129=Folha!$D$2,0,IF(E129&lt;=Cadastros!$H$14,Cadastros!$I$14*F129,0))</f>
        <v>0</v>
      </c>
    </row>
    <row r="130" spans="3:17" ht="30" customHeight="1" x14ac:dyDescent="0.25">
      <c r="C130" s="236"/>
      <c r="D130" s="237"/>
      <c r="E130" s="21"/>
      <c r="F130" s="238"/>
      <c r="G130" s="21"/>
      <c r="H130" s="619">
        <f>IF(Folha!$B$2=1,0,IF(L130=0,0,IF(C130="Funcionário",L130,IF(C130="Pró-Labore",IF(E130&lt;6482.73,E130*11%,Cadastros!$I$7)))))</f>
        <v>0</v>
      </c>
      <c r="I130" s="619">
        <f>IF(Folha!$B$2=1,0,IF(M130=0,0,IF(M130&lt;=10,0,M130)))</f>
        <v>0</v>
      </c>
      <c r="J130" s="21"/>
      <c r="K130" s="618" t="str">
        <f t="shared" si="3"/>
        <v/>
      </c>
      <c r="L130" s="615">
        <f>IF(E130&lt;Cadastros!$E$8,E130*Cadastros!$F$8,IF(E130&lt;=Cadastros!$E$9,E130*Cadastros!$F$9-Cadastros!$G$9,IF(E130&lt;=Cadastros!$E$10,E130*Cadastros!$F$10-Cadastros!$G$10,IF(E130&lt;=Cadastros!$E$11,E130*Cadastros!$F$11-Cadastros!$G$11,IF(E130&gt;Cadastros!$E$11,Cadastros!$I$7)))))</f>
        <v>0</v>
      </c>
      <c r="M130" s="615">
        <f>IF(P130&lt;Cadastros!$D$14,0,IF(P130&lt;=Cadastros!$D$15,P130*Cadastros!$E$15-Cadastros!$F$15,IF(P130&lt;=Cadastros!$D$16,P130*Cadastros!$E$16-Cadastros!$F$16,IF(P130&lt;=Cadastros!$D$17,P130*Cadastros!$E$17-Cadastros!$F$17,IF(P130&gt;Cadastros!$D$18,P130*Cadastros!$E$18-Cadastros!$F$18)))))</f>
        <v>0</v>
      </c>
      <c r="N130" s="615">
        <f t="shared" si="4"/>
        <v>0</v>
      </c>
      <c r="O130" s="372">
        <f>IF(N130=0,0,(F130*Cadastros!$G$14))</f>
        <v>0</v>
      </c>
      <c r="P130" s="615">
        <f t="shared" si="5"/>
        <v>0</v>
      </c>
      <c r="Q130" s="372">
        <f>IF(C130=Folha!$D$2,0,IF(E130&lt;=Cadastros!$H$14,Cadastros!$I$14*F130,0))</f>
        <v>0</v>
      </c>
    </row>
    <row r="131" spans="3:17" ht="30" customHeight="1" x14ac:dyDescent="0.25">
      <c r="C131" s="236"/>
      <c r="D131" s="237"/>
      <c r="E131" s="21"/>
      <c r="F131" s="238"/>
      <c r="G131" s="21"/>
      <c r="H131" s="619">
        <f>IF(Folha!$B$2=1,0,IF(L131=0,0,IF(C131="Funcionário",L131,IF(C131="Pró-Labore",IF(E131&lt;6482.73,E131*11%,Cadastros!$I$7)))))</f>
        <v>0</v>
      </c>
      <c r="I131" s="619">
        <f>IF(Folha!$B$2=1,0,IF(M131=0,0,IF(M131&lt;=10,0,M131)))</f>
        <v>0</v>
      </c>
      <c r="J131" s="21"/>
      <c r="K131" s="618" t="str">
        <f t="shared" si="3"/>
        <v/>
      </c>
      <c r="L131" s="615">
        <f>IF(E131&lt;Cadastros!$E$8,E131*Cadastros!$F$8,IF(E131&lt;=Cadastros!$E$9,E131*Cadastros!$F$9-Cadastros!$G$9,IF(E131&lt;=Cadastros!$E$10,E131*Cadastros!$F$10-Cadastros!$G$10,IF(E131&lt;=Cadastros!$E$11,E131*Cadastros!$F$11-Cadastros!$G$11,IF(E131&gt;Cadastros!$E$11,Cadastros!$I$7)))))</f>
        <v>0</v>
      </c>
      <c r="M131" s="615">
        <f>IF(P131&lt;Cadastros!$D$14,0,IF(P131&lt;=Cadastros!$D$15,P131*Cadastros!$E$15-Cadastros!$F$15,IF(P131&lt;=Cadastros!$D$16,P131*Cadastros!$E$16-Cadastros!$F$16,IF(P131&lt;=Cadastros!$D$17,P131*Cadastros!$E$17-Cadastros!$F$17,IF(P131&gt;Cadastros!$D$18,P131*Cadastros!$E$18-Cadastros!$F$18)))))</f>
        <v>0</v>
      </c>
      <c r="N131" s="615">
        <f t="shared" si="4"/>
        <v>0</v>
      </c>
      <c r="O131" s="372">
        <f>IF(N131=0,0,(F131*Cadastros!$G$14))</f>
        <v>0</v>
      </c>
      <c r="P131" s="615">
        <f t="shared" si="5"/>
        <v>0</v>
      </c>
      <c r="Q131" s="372">
        <f>IF(C131=Folha!$D$2,0,IF(E131&lt;=Cadastros!$H$14,Cadastros!$I$14*F131,0))</f>
        <v>0</v>
      </c>
    </row>
    <row r="132" spans="3:17" ht="30" customHeight="1" x14ac:dyDescent="0.25">
      <c r="C132" s="236"/>
      <c r="D132" s="237"/>
      <c r="E132" s="21"/>
      <c r="F132" s="238"/>
      <c r="G132" s="21"/>
      <c r="H132" s="619">
        <f>IF(Folha!$B$2=1,0,IF(L132=0,0,IF(C132="Funcionário",L132,IF(C132="Pró-Labore",IF(E132&lt;6482.73,E132*11%,Cadastros!$I$7)))))</f>
        <v>0</v>
      </c>
      <c r="I132" s="619">
        <f>IF(Folha!$B$2=1,0,IF(M132=0,0,IF(M132&lt;=10,0,M132)))</f>
        <v>0</v>
      </c>
      <c r="J132" s="21"/>
      <c r="K132" s="618" t="str">
        <f t="shared" si="3"/>
        <v/>
      </c>
      <c r="L132" s="615">
        <f>IF(E132&lt;Cadastros!$E$8,E132*Cadastros!$F$8,IF(E132&lt;=Cadastros!$E$9,E132*Cadastros!$F$9-Cadastros!$G$9,IF(E132&lt;=Cadastros!$E$10,E132*Cadastros!$F$10-Cadastros!$G$10,IF(E132&lt;=Cadastros!$E$11,E132*Cadastros!$F$11-Cadastros!$G$11,IF(E132&gt;Cadastros!$E$11,Cadastros!$I$7)))))</f>
        <v>0</v>
      </c>
      <c r="M132" s="615">
        <f>IF(P132&lt;Cadastros!$D$14,0,IF(P132&lt;=Cadastros!$D$15,P132*Cadastros!$E$15-Cadastros!$F$15,IF(P132&lt;=Cadastros!$D$16,P132*Cadastros!$E$16-Cadastros!$F$16,IF(P132&lt;=Cadastros!$D$17,P132*Cadastros!$E$17-Cadastros!$F$17,IF(P132&gt;Cadastros!$D$18,P132*Cadastros!$E$18-Cadastros!$F$18)))))</f>
        <v>0</v>
      </c>
      <c r="N132" s="615">
        <f t="shared" si="4"/>
        <v>0</v>
      </c>
      <c r="O132" s="372">
        <f>IF(N132=0,0,(F132*Cadastros!$G$14))</f>
        <v>0</v>
      </c>
      <c r="P132" s="615">
        <f t="shared" si="5"/>
        <v>0</v>
      </c>
      <c r="Q132" s="372">
        <f>IF(C132=Folha!$D$2,0,IF(E132&lt;=Cadastros!$H$14,Cadastros!$I$14*F132,0))</f>
        <v>0</v>
      </c>
    </row>
    <row r="133" spans="3:17" ht="30" customHeight="1" x14ac:dyDescent="0.25">
      <c r="C133" s="236"/>
      <c r="D133" s="237"/>
      <c r="E133" s="21"/>
      <c r="F133" s="238"/>
      <c r="G133" s="21"/>
      <c r="H133" s="619">
        <f>IF(Folha!$B$2=1,0,IF(L133=0,0,IF(C133="Funcionário",L133,IF(C133="Pró-Labore",IF(E133&lt;6482.73,E133*11%,Cadastros!$I$7)))))</f>
        <v>0</v>
      </c>
      <c r="I133" s="619">
        <f>IF(Folha!$B$2=1,0,IF(M133=0,0,IF(M133&lt;=10,0,M133)))</f>
        <v>0</v>
      </c>
      <c r="J133" s="21"/>
      <c r="K133" s="618" t="str">
        <f t="shared" si="3"/>
        <v/>
      </c>
      <c r="L133" s="615">
        <f>IF(E133&lt;Cadastros!$E$8,E133*Cadastros!$F$8,IF(E133&lt;=Cadastros!$E$9,E133*Cadastros!$F$9-Cadastros!$G$9,IF(E133&lt;=Cadastros!$E$10,E133*Cadastros!$F$10-Cadastros!$G$10,IF(E133&lt;=Cadastros!$E$11,E133*Cadastros!$F$11-Cadastros!$G$11,IF(E133&gt;Cadastros!$E$11,Cadastros!$I$7)))))</f>
        <v>0</v>
      </c>
      <c r="M133" s="615">
        <f>IF(P133&lt;Cadastros!$D$14,0,IF(P133&lt;=Cadastros!$D$15,P133*Cadastros!$E$15-Cadastros!$F$15,IF(P133&lt;=Cadastros!$D$16,P133*Cadastros!$E$16-Cadastros!$F$16,IF(P133&lt;=Cadastros!$D$17,P133*Cadastros!$E$17-Cadastros!$F$17,IF(P133&gt;Cadastros!$D$18,P133*Cadastros!$E$18-Cadastros!$F$18)))))</f>
        <v>0</v>
      </c>
      <c r="N133" s="615">
        <f t="shared" si="4"/>
        <v>0</v>
      </c>
      <c r="O133" s="372">
        <f>IF(N133=0,0,(F133*Cadastros!$G$14))</f>
        <v>0</v>
      </c>
      <c r="P133" s="615">
        <f t="shared" si="5"/>
        <v>0</v>
      </c>
      <c r="Q133" s="372">
        <f>IF(C133=Folha!$D$2,0,IF(E133&lt;=Cadastros!$H$14,Cadastros!$I$14*F133,0))</f>
        <v>0</v>
      </c>
    </row>
    <row r="134" spans="3:17" ht="30" customHeight="1" x14ac:dyDescent="0.25">
      <c r="C134" s="236"/>
      <c r="D134" s="237"/>
      <c r="E134" s="21"/>
      <c r="F134" s="238"/>
      <c r="G134" s="21"/>
      <c r="H134" s="619">
        <f>IF(Folha!$B$2=1,0,IF(L134=0,0,IF(C134="Funcionário",L134,IF(C134="Pró-Labore",IF(E134&lt;6482.73,E134*11%,Cadastros!$I$7)))))</f>
        <v>0</v>
      </c>
      <c r="I134" s="619">
        <f>IF(Folha!$B$2=1,0,IF(M134=0,0,IF(M134&lt;=10,0,M134)))</f>
        <v>0</v>
      </c>
      <c r="J134" s="21"/>
      <c r="K134" s="618" t="str">
        <f t="shared" si="3"/>
        <v/>
      </c>
      <c r="L134" s="615">
        <f>IF(E134&lt;Cadastros!$E$8,E134*Cadastros!$F$8,IF(E134&lt;=Cadastros!$E$9,E134*Cadastros!$F$9-Cadastros!$G$9,IF(E134&lt;=Cadastros!$E$10,E134*Cadastros!$F$10-Cadastros!$G$10,IF(E134&lt;=Cadastros!$E$11,E134*Cadastros!$F$11-Cadastros!$G$11,IF(E134&gt;Cadastros!$E$11,Cadastros!$I$7)))))</f>
        <v>0</v>
      </c>
      <c r="M134" s="615">
        <f>IF(P134&lt;Cadastros!$D$14,0,IF(P134&lt;=Cadastros!$D$15,P134*Cadastros!$E$15-Cadastros!$F$15,IF(P134&lt;=Cadastros!$D$16,P134*Cadastros!$E$16-Cadastros!$F$16,IF(P134&lt;=Cadastros!$D$17,P134*Cadastros!$E$17-Cadastros!$F$17,IF(P134&gt;Cadastros!$D$18,P134*Cadastros!$E$18-Cadastros!$F$18)))))</f>
        <v>0</v>
      </c>
      <c r="N134" s="615">
        <f t="shared" si="4"/>
        <v>0</v>
      </c>
      <c r="O134" s="372">
        <f>IF(N134=0,0,(F134*Cadastros!$G$14))</f>
        <v>0</v>
      </c>
      <c r="P134" s="615">
        <f t="shared" si="5"/>
        <v>0</v>
      </c>
      <c r="Q134" s="372">
        <f>IF(C134=Folha!$D$2,0,IF(E134&lt;=Cadastros!$H$14,Cadastros!$I$14*F134,0))</f>
        <v>0</v>
      </c>
    </row>
    <row r="135" spans="3:17" ht="30" customHeight="1" x14ac:dyDescent="0.25">
      <c r="C135" s="236"/>
      <c r="D135" s="237"/>
      <c r="E135" s="21"/>
      <c r="F135" s="238"/>
      <c r="G135" s="21"/>
      <c r="H135" s="619">
        <f>IF(Folha!$B$2=1,0,IF(L135=0,0,IF(C135="Funcionário",L135,IF(C135="Pró-Labore",IF(E135&lt;6482.73,E135*11%,Cadastros!$I$7)))))</f>
        <v>0</v>
      </c>
      <c r="I135" s="619">
        <f>IF(Folha!$B$2=1,0,IF(M135=0,0,IF(M135&lt;=10,0,M135)))</f>
        <v>0</v>
      </c>
      <c r="J135" s="21"/>
      <c r="K135" s="618" t="str">
        <f t="shared" si="3"/>
        <v/>
      </c>
      <c r="L135" s="615">
        <f>IF(E135&lt;Cadastros!$E$8,E135*Cadastros!$F$8,IF(E135&lt;=Cadastros!$E$9,E135*Cadastros!$F$9-Cadastros!$G$9,IF(E135&lt;=Cadastros!$E$10,E135*Cadastros!$F$10-Cadastros!$G$10,IF(E135&lt;=Cadastros!$E$11,E135*Cadastros!$F$11-Cadastros!$G$11,IF(E135&gt;Cadastros!$E$11,Cadastros!$I$7)))))</f>
        <v>0</v>
      </c>
      <c r="M135" s="615">
        <f>IF(P135&lt;Cadastros!$D$14,0,IF(P135&lt;=Cadastros!$D$15,P135*Cadastros!$E$15-Cadastros!$F$15,IF(P135&lt;=Cadastros!$D$16,P135*Cadastros!$E$16-Cadastros!$F$16,IF(P135&lt;=Cadastros!$D$17,P135*Cadastros!$E$17-Cadastros!$F$17,IF(P135&gt;Cadastros!$D$18,P135*Cadastros!$E$18-Cadastros!$F$18)))))</f>
        <v>0</v>
      </c>
      <c r="N135" s="615">
        <f t="shared" si="4"/>
        <v>0</v>
      </c>
      <c r="O135" s="372">
        <f>IF(N135=0,0,(F135*Cadastros!$G$14))</f>
        <v>0</v>
      </c>
      <c r="P135" s="615">
        <f t="shared" si="5"/>
        <v>0</v>
      </c>
      <c r="Q135" s="372">
        <f>IF(C135=Folha!$D$2,0,IF(E135&lt;=Cadastros!$H$14,Cadastros!$I$14*F135,0))</f>
        <v>0</v>
      </c>
    </row>
    <row r="136" spans="3:17" ht="30" customHeight="1" x14ac:dyDescent="0.25">
      <c r="C136" s="236"/>
      <c r="D136" s="237"/>
      <c r="E136" s="21"/>
      <c r="F136" s="238"/>
      <c r="G136" s="21"/>
      <c r="H136" s="619">
        <f>IF(Folha!$B$2=1,0,IF(L136=0,0,IF(C136="Funcionário",L136,IF(C136="Pró-Labore",IF(E136&lt;6482.73,E136*11%,Cadastros!$I$7)))))</f>
        <v>0</v>
      </c>
      <c r="I136" s="619">
        <f>IF(Folha!$B$2=1,0,IF(M136=0,0,IF(M136&lt;=10,0,M136)))</f>
        <v>0</v>
      </c>
      <c r="J136" s="21"/>
      <c r="K136" s="618" t="str">
        <f t="shared" si="3"/>
        <v/>
      </c>
      <c r="L136" s="615">
        <f>IF(E136&lt;Cadastros!$E$8,E136*Cadastros!$F$8,IF(E136&lt;=Cadastros!$E$9,E136*Cadastros!$F$9-Cadastros!$G$9,IF(E136&lt;=Cadastros!$E$10,E136*Cadastros!$F$10-Cadastros!$G$10,IF(E136&lt;=Cadastros!$E$11,E136*Cadastros!$F$11-Cadastros!$G$11,IF(E136&gt;Cadastros!$E$11,Cadastros!$I$7)))))</f>
        <v>0</v>
      </c>
      <c r="M136" s="615">
        <f>IF(P136&lt;Cadastros!$D$14,0,IF(P136&lt;=Cadastros!$D$15,P136*Cadastros!$E$15-Cadastros!$F$15,IF(P136&lt;=Cadastros!$D$16,P136*Cadastros!$E$16-Cadastros!$F$16,IF(P136&lt;=Cadastros!$D$17,P136*Cadastros!$E$17-Cadastros!$F$17,IF(P136&gt;Cadastros!$D$18,P136*Cadastros!$E$18-Cadastros!$F$18)))))</f>
        <v>0</v>
      </c>
      <c r="N136" s="615">
        <f t="shared" si="4"/>
        <v>0</v>
      </c>
      <c r="O136" s="372">
        <f>IF(N136=0,0,(F136*Cadastros!$G$14))</f>
        <v>0</v>
      </c>
      <c r="P136" s="615">
        <f t="shared" si="5"/>
        <v>0</v>
      </c>
      <c r="Q136" s="372">
        <f>IF(C136=Folha!$D$2,0,IF(E136&lt;=Cadastros!$H$14,Cadastros!$I$14*F136,0))</f>
        <v>0</v>
      </c>
    </row>
    <row r="137" spans="3:17" ht="30" customHeight="1" x14ac:dyDescent="0.25">
      <c r="C137" s="236"/>
      <c r="D137" s="237"/>
      <c r="E137" s="21"/>
      <c r="F137" s="238"/>
      <c r="G137" s="21"/>
      <c r="H137" s="619">
        <f>IF(Folha!$B$2=1,0,IF(L137=0,0,IF(C137="Funcionário",L137,IF(C137="Pró-Labore",IF(E137&lt;6482.73,E137*11%,Cadastros!$I$7)))))</f>
        <v>0</v>
      </c>
      <c r="I137" s="619">
        <f>IF(Folha!$B$2=1,0,IF(M137=0,0,IF(M137&lt;=10,0,M137)))</f>
        <v>0</v>
      </c>
      <c r="J137" s="21"/>
      <c r="K137" s="618" t="str">
        <f t="shared" si="3"/>
        <v/>
      </c>
      <c r="L137" s="615">
        <f>IF(E137&lt;Cadastros!$E$8,E137*Cadastros!$F$8,IF(E137&lt;=Cadastros!$E$9,E137*Cadastros!$F$9-Cadastros!$G$9,IF(E137&lt;=Cadastros!$E$10,E137*Cadastros!$F$10-Cadastros!$G$10,IF(E137&lt;=Cadastros!$E$11,E137*Cadastros!$F$11-Cadastros!$G$11,IF(E137&gt;Cadastros!$E$11,Cadastros!$I$7)))))</f>
        <v>0</v>
      </c>
      <c r="M137" s="615">
        <f>IF(P137&lt;Cadastros!$D$14,0,IF(P137&lt;=Cadastros!$D$15,P137*Cadastros!$E$15-Cadastros!$F$15,IF(P137&lt;=Cadastros!$D$16,P137*Cadastros!$E$16-Cadastros!$F$16,IF(P137&lt;=Cadastros!$D$17,P137*Cadastros!$E$17-Cadastros!$F$17,IF(P137&gt;Cadastros!$D$18,P137*Cadastros!$E$18-Cadastros!$F$18)))))</f>
        <v>0</v>
      </c>
      <c r="N137" s="615">
        <f t="shared" si="4"/>
        <v>0</v>
      </c>
      <c r="O137" s="372">
        <f>IF(N137=0,0,(F137*Cadastros!$G$14))</f>
        <v>0</v>
      </c>
      <c r="P137" s="615">
        <f t="shared" si="5"/>
        <v>0</v>
      </c>
      <c r="Q137" s="372">
        <f>IF(C137=Folha!$D$2,0,IF(E137&lt;=Cadastros!$H$14,Cadastros!$I$14*F137,0))</f>
        <v>0</v>
      </c>
    </row>
    <row r="138" spans="3:17" ht="30" customHeight="1" x14ac:dyDescent="0.25">
      <c r="C138" s="236"/>
      <c r="D138" s="237"/>
      <c r="E138" s="21"/>
      <c r="F138" s="238"/>
      <c r="G138" s="21"/>
      <c r="H138" s="619">
        <f>IF(Folha!$B$2=1,0,IF(L138=0,0,IF(C138="Funcionário",L138,IF(C138="Pró-Labore",IF(E138&lt;6482.73,E138*11%,Cadastros!$I$7)))))</f>
        <v>0</v>
      </c>
      <c r="I138" s="619">
        <f>IF(Folha!$B$2=1,0,IF(M138=0,0,IF(M138&lt;=10,0,M138)))</f>
        <v>0</v>
      </c>
      <c r="J138" s="21"/>
      <c r="K138" s="618" t="str">
        <f t="shared" si="3"/>
        <v/>
      </c>
      <c r="L138" s="615">
        <f>IF(E138&lt;Cadastros!$E$8,E138*Cadastros!$F$8,IF(E138&lt;=Cadastros!$E$9,E138*Cadastros!$F$9-Cadastros!$G$9,IF(E138&lt;=Cadastros!$E$10,E138*Cadastros!$F$10-Cadastros!$G$10,IF(E138&lt;=Cadastros!$E$11,E138*Cadastros!$F$11-Cadastros!$G$11,IF(E138&gt;Cadastros!$E$11,Cadastros!$I$7)))))</f>
        <v>0</v>
      </c>
      <c r="M138" s="615">
        <f>IF(P138&lt;Cadastros!$D$14,0,IF(P138&lt;=Cadastros!$D$15,P138*Cadastros!$E$15-Cadastros!$F$15,IF(P138&lt;=Cadastros!$D$16,P138*Cadastros!$E$16-Cadastros!$F$16,IF(P138&lt;=Cadastros!$D$17,P138*Cadastros!$E$17-Cadastros!$F$17,IF(P138&gt;Cadastros!$D$18,P138*Cadastros!$E$18-Cadastros!$F$18)))))</f>
        <v>0</v>
      </c>
      <c r="N138" s="615">
        <f t="shared" si="4"/>
        <v>0</v>
      </c>
      <c r="O138" s="372">
        <f>IF(N138=0,0,(F138*Cadastros!$G$14))</f>
        <v>0</v>
      </c>
      <c r="P138" s="615">
        <f t="shared" si="5"/>
        <v>0</v>
      </c>
      <c r="Q138" s="372">
        <f>IF(C138=Folha!$D$2,0,IF(E138&lt;=Cadastros!$H$14,Cadastros!$I$14*F138,0))</f>
        <v>0</v>
      </c>
    </row>
    <row r="139" spans="3:17" ht="30" customHeight="1" x14ac:dyDescent="0.25">
      <c r="C139" s="236"/>
      <c r="D139" s="237"/>
      <c r="E139" s="21"/>
      <c r="F139" s="238"/>
      <c r="G139" s="21"/>
      <c r="H139" s="619">
        <f>IF(Folha!$B$2=1,0,IF(L139=0,0,IF(C139="Funcionário",L139,IF(C139="Pró-Labore",IF(E139&lt;6482.73,E139*11%,Cadastros!$I$7)))))</f>
        <v>0</v>
      </c>
      <c r="I139" s="619">
        <f>IF(Folha!$B$2=1,0,IF(M139=0,0,IF(M139&lt;=10,0,M139)))</f>
        <v>0</v>
      </c>
      <c r="J139" s="21"/>
      <c r="K139" s="618" t="str">
        <f t="shared" si="3"/>
        <v/>
      </c>
      <c r="L139" s="615">
        <f>IF(E139&lt;Cadastros!$E$8,E139*Cadastros!$F$8,IF(E139&lt;=Cadastros!$E$9,E139*Cadastros!$F$9-Cadastros!$G$9,IF(E139&lt;=Cadastros!$E$10,E139*Cadastros!$F$10-Cadastros!$G$10,IF(E139&lt;=Cadastros!$E$11,E139*Cadastros!$F$11-Cadastros!$G$11,IF(E139&gt;Cadastros!$E$11,Cadastros!$I$7)))))</f>
        <v>0</v>
      </c>
      <c r="M139" s="615">
        <f>IF(P139&lt;Cadastros!$D$14,0,IF(P139&lt;=Cadastros!$D$15,P139*Cadastros!$E$15-Cadastros!$F$15,IF(P139&lt;=Cadastros!$D$16,P139*Cadastros!$E$16-Cadastros!$F$16,IF(P139&lt;=Cadastros!$D$17,P139*Cadastros!$E$17-Cadastros!$F$17,IF(P139&gt;Cadastros!$D$18,P139*Cadastros!$E$18-Cadastros!$F$18)))))</f>
        <v>0</v>
      </c>
      <c r="N139" s="615">
        <f t="shared" si="4"/>
        <v>0</v>
      </c>
      <c r="O139" s="372">
        <f>IF(N139=0,0,(F139*Cadastros!$G$14))</f>
        <v>0</v>
      </c>
      <c r="P139" s="615">
        <f t="shared" si="5"/>
        <v>0</v>
      </c>
      <c r="Q139" s="372">
        <f>IF(C139=Folha!$D$2,0,IF(E139&lt;=Cadastros!$H$14,Cadastros!$I$14*F139,0))</f>
        <v>0</v>
      </c>
    </row>
    <row r="140" spans="3:17" ht="30" customHeight="1" x14ac:dyDescent="0.25">
      <c r="C140" s="236"/>
      <c r="D140" s="237"/>
      <c r="E140" s="21"/>
      <c r="F140" s="238"/>
      <c r="G140" s="21"/>
      <c r="H140" s="619">
        <f>IF(Folha!$B$2=1,0,IF(L140=0,0,IF(C140="Funcionário",L140,IF(C140="Pró-Labore",IF(E140&lt;6482.73,E140*11%,Cadastros!$I$7)))))</f>
        <v>0</v>
      </c>
      <c r="I140" s="619">
        <f>IF(Folha!$B$2=1,0,IF(M140=0,0,IF(M140&lt;=10,0,M140)))</f>
        <v>0</v>
      </c>
      <c r="J140" s="21"/>
      <c r="K140" s="618" t="str">
        <f t="shared" si="3"/>
        <v/>
      </c>
      <c r="L140" s="615">
        <f>IF(E140&lt;Cadastros!$E$8,E140*Cadastros!$F$8,IF(E140&lt;=Cadastros!$E$9,E140*Cadastros!$F$9-Cadastros!$G$9,IF(E140&lt;=Cadastros!$E$10,E140*Cadastros!$F$10-Cadastros!$G$10,IF(E140&lt;=Cadastros!$E$11,E140*Cadastros!$F$11-Cadastros!$G$11,IF(E140&gt;Cadastros!$E$11,Cadastros!$I$7)))))</f>
        <v>0</v>
      </c>
      <c r="M140" s="615">
        <f>IF(P140&lt;Cadastros!$D$14,0,IF(P140&lt;=Cadastros!$D$15,P140*Cadastros!$E$15-Cadastros!$F$15,IF(P140&lt;=Cadastros!$D$16,P140*Cadastros!$E$16-Cadastros!$F$16,IF(P140&lt;=Cadastros!$D$17,P140*Cadastros!$E$17-Cadastros!$F$17,IF(P140&gt;Cadastros!$D$18,P140*Cadastros!$E$18-Cadastros!$F$18)))))</f>
        <v>0</v>
      </c>
      <c r="N140" s="615">
        <f t="shared" si="4"/>
        <v>0</v>
      </c>
      <c r="O140" s="372">
        <f>IF(N140=0,0,(F140*Cadastros!$G$14))</f>
        <v>0</v>
      </c>
      <c r="P140" s="615">
        <f t="shared" si="5"/>
        <v>0</v>
      </c>
      <c r="Q140" s="372">
        <f>IF(C140=Folha!$D$2,0,IF(E140&lt;=Cadastros!$H$14,Cadastros!$I$14*F140,0))</f>
        <v>0</v>
      </c>
    </row>
    <row r="141" spans="3:17" ht="30" customHeight="1" x14ac:dyDescent="0.25">
      <c r="C141" s="236"/>
      <c r="D141" s="237"/>
      <c r="E141" s="21"/>
      <c r="F141" s="238"/>
      <c r="G141" s="21"/>
      <c r="H141" s="619">
        <f>IF(Folha!$B$2=1,0,IF(L141=0,0,IF(C141="Funcionário",L141,IF(C141="Pró-Labore",IF(E141&lt;6482.73,E141*11%,Cadastros!$I$7)))))</f>
        <v>0</v>
      </c>
      <c r="I141" s="619">
        <f>IF(Folha!$B$2=1,0,IF(M141=0,0,IF(M141&lt;=10,0,M141)))</f>
        <v>0</v>
      </c>
      <c r="J141" s="21"/>
      <c r="K141" s="618" t="str">
        <f t="shared" si="3"/>
        <v/>
      </c>
      <c r="L141" s="615">
        <f>IF(E141&lt;Cadastros!$E$8,E141*Cadastros!$F$8,IF(E141&lt;=Cadastros!$E$9,E141*Cadastros!$F$9-Cadastros!$G$9,IF(E141&lt;=Cadastros!$E$10,E141*Cadastros!$F$10-Cadastros!$G$10,IF(E141&lt;=Cadastros!$E$11,E141*Cadastros!$F$11-Cadastros!$G$11,IF(E141&gt;Cadastros!$E$11,Cadastros!$I$7)))))</f>
        <v>0</v>
      </c>
      <c r="M141" s="615">
        <f>IF(P141&lt;Cadastros!$D$14,0,IF(P141&lt;=Cadastros!$D$15,P141*Cadastros!$E$15-Cadastros!$F$15,IF(P141&lt;=Cadastros!$D$16,P141*Cadastros!$E$16-Cadastros!$F$16,IF(P141&lt;=Cadastros!$D$17,P141*Cadastros!$E$17-Cadastros!$F$17,IF(P141&gt;Cadastros!$D$18,P141*Cadastros!$E$18-Cadastros!$F$18)))))</f>
        <v>0</v>
      </c>
      <c r="N141" s="615">
        <f t="shared" si="4"/>
        <v>0</v>
      </c>
      <c r="O141" s="372">
        <f>IF(N141=0,0,(F141*Cadastros!$G$14))</f>
        <v>0</v>
      </c>
      <c r="P141" s="615">
        <f t="shared" si="5"/>
        <v>0</v>
      </c>
      <c r="Q141" s="372">
        <f>IF(C141=Folha!$D$2,0,IF(E141&lt;=Cadastros!$H$14,Cadastros!$I$14*F141,0))</f>
        <v>0</v>
      </c>
    </row>
    <row r="142" spans="3:17" ht="30" customHeight="1" x14ac:dyDescent="0.25">
      <c r="C142" s="236"/>
      <c r="D142" s="237"/>
      <c r="E142" s="21"/>
      <c r="F142" s="238"/>
      <c r="G142" s="21"/>
      <c r="H142" s="619">
        <f>IF(Folha!$B$2=1,0,IF(L142=0,0,IF(C142="Funcionário",L142,IF(C142="Pró-Labore",IF(E142&lt;6482.73,E142*11%,Cadastros!$I$7)))))</f>
        <v>0</v>
      </c>
      <c r="I142" s="619">
        <f>IF(Folha!$B$2=1,0,IF(M142=0,0,IF(M142&lt;=10,0,M142)))</f>
        <v>0</v>
      </c>
      <c r="J142" s="21"/>
      <c r="K142" s="618" t="str">
        <f t="shared" si="3"/>
        <v/>
      </c>
      <c r="L142" s="615">
        <f>IF(E142&lt;Cadastros!$E$8,E142*Cadastros!$F$8,IF(E142&lt;=Cadastros!$E$9,E142*Cadastros!$F$9-Cadastros!$G$9,IF(E142&lt;=Cadastros!$E$10,E142*Cadastros!$F$10-Cadastros!$G$10,IF(E142&lt;=Cadastros!$E$11,E142*Cadastros!$F$11-Cadastros!$G$11,IF(E142&gt;Cadastros!$E$11,Cadastros!$I$7)))))</f>
        <v>0</v>
      </c>
      <c r="M142" s="615">
        <f>IF(P142&lt;Cadastros!$D$14,0,IF(P142&lt;=Cadastros!$D$15,P142*Cadastros!$E$15-Cadastros!$F$15,IF(P142&lt;=Cadastros!$D$16,P142*Cadastros!$E$16-Cadastros!$F$16,IF(P142&lt;=Cadastros!$D$17,P142*Cadastros!$E$17-Cadastros!$F$17,IF(P142&gt;Cadastros!$D$18,P142*Cadastros!$E$18-Cadastros!$F$18)))))</f>
        <v>0</v>
      </c>
      <c r="N142" s="615">
        <f t="shared" si="4"/>
        <v>0</v>
      </c>
      <c r="O142" s="372">
        <f>IF(N142=0,0,(F142*Cadastros!$G$14))</f>
        <v>0</v>
      </c>
      <c r="P142" s="615">
        <f t="shared" si="5"/>
        <v>0</v>
      </c>
      <c r="Q142" s="372">
        <f>IF(C142=Folha!$D$2,0,IF(E142&lt;=Cadastros!$H$14,Cadastros!$I$14*F142,0))</f>
        <v>0</v>
      </c>
    </row>
    <row r="143" spans="3:17" ht="30" customHeight="1" x14ac:dyDescent="0.25">
      <c r="C143" s="236"/>
      <c r="D143" s="237"/>
      <c r="E143" s="21"/>
      <c r="F143" s="238"/>
      <c r="G143" s="21"/>
      <c r="H143" s="619">
        <f>IF(Folha!$B$2=1,0,IF(L143=0,0,IF(C143="Funcionário",L143,IF(C143="Pró-Labore",IF(E143&lt;6482.73,E143*11%,Cadastros!$I$7)))))</f>
        <v>0</v>
      </c>
      <c r="I143" s="619">
        <f>IF(Folha!$B$2=1,0,IF(M143=0,0,IF(M143&lt;=10,0,M143)))</f>
        <v>0</v>
      </c>
      <c r="J143" s="21"/>
      <c r="K143" s="618" t="str">
        <f t="shared" si="3"/>
        <v/>
      </c>
      <c r="L143" s="615">
        <f>IF(E143&lt;Cadastros!$E$8,E143*Cadastros!$F$8,IF(E143&lt;=Cadastros!$E$9,E143*Cadastros!$F$9-Cadastros!$G$9,IF(E143&lt;=Cadastros!$E$10,E143*Cadastros!$F$10-Cadastros!$G$10,IF(E143&lt;=Cadastros!$E$11,E143*Cadastros!$F$11-Cadastros!$G$11,IF(E143&gt;Cadastros!$E$11,Cadastros!$I$7)))))</f>
        <v>0</v>
      </c>
      <c r="M143" s="615">
        <f>IF(P143&lt;Cadastros!$D$14,0,IF(P143&lt;=Cadastros!$D$15,P143*Cadastros!$E$15-Cadastros!$F$15,IF(P143&lt;=Cadastros!$D$16,P143*Cadastros!$E$16-Cadastros!$F$16,IF(P143&lt;=Cadastros!$D$17,P143*Cadastros!$E$17-Cadastros!$F$17,IF(P143&gt;Cadastros!$D$18,P143*Cadastros!$E$18-Cadastros!$F$18)))))</f>
        <v>0</v>
      </c>
      <c r="N143" s="615">
        <f t="shared" si="4"/>
        <v>0</v>
      </c>
      <c r="O143" s="372">
        <f>IF(N143=0,0,(F143*Cadastros!$G$14))</f>
        <v>0</v>
      </c>
      <c r="P143" s="615">
        <f t="shared" si="5"/>
        <v>0</v>
      </c>
      <c r="Q143" s="372">
        <f>IF(C143=Folha!$D$2,0,IF(E143&lt;=Cadastros!$H$14,Cadastros!$I$14*F143,0))</f>
        <v>0</v>
      </c>
    </row>
    <row r="144" spans="3:17" ht="30" customHeight="1" x14ac:dyDescent="0.25">
      <c r="C144" s="236"/>
      <c r="D144" s="237"/>
      <c r="E144" s="21"/>
      <c r="F144" s="238"/>
      <c r="G144" s="21"/>
      <c r="H144" s="619">
        <f>IF(Folha!$B$2=1,0,IF(L144=0,0,IF(C144="Funcionário",L144,IF(C144="Pró-Labore",IF(E144&lt;6482.73,E144*11%,Cadastros!$I$7)))))</f>
        <v>0</v>
      </c>
      <c r="I144" s="619">
        <f>IF(Folha!$B$2=1,0,IF(M144=0,0,IF(M144&lt;=10,0,M144)))</f>
        <v>0</v>
      </c>
      <c r="J144" s="21"/>
      <c r="K144" s="618" t="str">
        <f t="shared" ref="K144:K207" si="6">IF(E144="","",E144+G144+Q144-H144-I144-J144)</f>
        <v/>
      </c>
      <c r="L144" s="615">
        <f>IF(E144&lt;Cadastros!$E$8,E144*Cadastros!$F$8,IF(E144&lt;=Cadastros!$E$9,E144*Cadastros!$F$9-Cadastros!$G$9,IF(E144&lt;=Cadastros!$E$10,E144*Cadastros!$F$10-Cadastros!$G$10,IF(E144&lt;=Cadastros!$E$11,E144*Cadastros!$F$11-Cadastros!$G$11,IF(E144&gt;Cadastros!$E$11,Cadastros!$I$7)))))</f>
        <v>0</v>
      </c>
      <c r="M144" s="615">
        <f>IF(P144&lt;Cadastros!$D$14,0,IF(P144&lt;=Cadastros!$D$15,P144*Cadastros!$E$15-Cadastros!$F$15,IF(P144&lt;=Cadastros!$D$16,P144*Cadastros!$E$16-Cadastros!$F$16,IF(P144&lt;=Cadastros!$D$17,P144*Cadastros!$E$17-Cadastros!$F$17,IF(P144&gt;Cadastros!$D$18,P144*Cadastros!$E$18-Cadastros!$F$18)))))</f>
        <v>0</v>
      </c>
      <c r="N144" s="615">
        <f t="shared" ref="N144:N207" si="7">IF(E144="",0,E144-H144)</f>
        <v>0</v>
      </c>
      <c r="O144" s="372">
        <f>IF(N144=0,0,(F144*Cadastros!$G$14))</f>
        <v>0</v>
      </c>
      <c r="P144" s="615">
        <f t="shared" ref="P144:P207" si="8">N144-O144</f>
        <v>0</v>
      </c>
      <c r="Q144" s="372">
        <f>IF(C144=Folha!$D$2,0,IF(E144&lt;=Cadastros!$H$14,Cadastros!$I$14*F144,0))</f>
        <v>0</v>
      </c>
    </row>
    <row r="145" spans="3:17" ht="30" customHeight="1" x14ac:dyDescent="0.25">
      <c r="C145" s="236"/>
      <c r="D145" s="237"/>
      <c r="E145" s="21"/>
      <c r="F145" s="238"/>
      <c r="G145" s="21"/>
      <c r="H145" s="619">
        <f>IF(Folha!$B$2=1,0,IF(L145=0,0,IF(C145="Funcionário",L145,IF(C145="Pró-Labore",IF(E145&lt;6482.73,E145*11%,Cadastros!$I$7)))))</f>
        <v>0</v>
      </c>
      <c r="I145" s="619">
        <f>IF(Folha!$B$2=1,0,IF(M145=0,0,IF(M145&lt;=10,0,M145)))</f>
        <v>0</v>
      </c>
      <c r="J145" s="21"/>
      <c r="K145" s="618" t="str">
        <f t="shared" si="6"/>
        <v/>
      </c>
      <c r="L145" s="615">
        <f>IF(E145&lt;Cadastros!$E$8,E145*Cadastros!$F$8,IF(E145&lt;=Cadastros!$E$9,E145*Cadastros!$F$9-Cadastros!$G$9,IF(E145&lt;=Cadastros!$E$10,E145*Cadastros!$F$10-Cadastros!$G$10,IF(E145&lt;=Cadastros!$E$11,E145*Cadastros!$F$11-Cadastros!$G$11,IF(E145&gt;Cadastros!$E$11,Cadastros!$I$7)))))</f>
        <v>0</v>
      </c>
      <c r="M145" s="615">
        <f>IF(P145&lt;Cadastros!$D$14,0,IF(P145&lt;=Cadastros!$D$15,P145*Cadastros!$E$15-Cadastros!$F$15,IF(P145&lt;=Cadastros!$D$16,P145*Cadastros!$E$16-Cadastros!$F$16,IF(P145&lt;=Cadastros!$D$17,P145*Cadastros!$E$17-Cadastros!$F$17,IF(P145&gt;Cadastros!$D$18,P145*Cadastros!$E$18-Cadastros!$F$18)))))</f>
        <v>0</v>
      </c>
      <c r="N145" s="615">
        <f t="shared" si="7"/>
        <v>0</v>
      </c>
      <c r="O145" s="372">
        <f>IF(N145=0,0,(F145*Cadastros!$G$14))</f>
        <v>0</v>
      </c>
      <c r="P145" s="615">
        <f t="shared" si="8"/>
        <v>0</v>
      </c>
      <c r="Q145" s="372">
        <f>IF(C145=Folha!$D$2,0,IF(E145&lt;=Cadastros!$H$14,Cadastros!$I$14*F145,0))</f>
        <v>0</v>
      </c>
    </row>
    <row r="146" spans="3:17" ht="30" customHeight="1" x14ac:dyDescent="0.25">
      <c r="C146" s="236"/>
      <c r="D146" s="237"/>
      <c r="E146" s="21"/>
      <c r="F146" s="238"/>
      <c r="G146" s="21"/>
      <c r="H146" s="619">
        <f>IF(Folha!$B$2=1,0,IF(L146=0,0,IF(C146="Funcionário",L146,IF(C146="Pró-Labore",IF(E146&lt;6482.73,E146*11%,Cadastros!$I$7)))))</f>
        <v>0</v>
      </c>
      <c r="I146" s="619">
        <f>IF(Folha!$B$2=1,0,IF(M146=0,0,IF(M146&lt;=10,0,M146)))</f>
        <v>0</v>
      </c>
      <c r="J146" s="21"/>
      <c r="K146" s="618" t="str">
        <f t="shared" si="6"/>
        <v/>
      </c>
      <c r="L146" s="615">
        <f>IF(E146&lt;Cadastros!$E$8,E146*Cadastros!$F$8,IF(E146&lt;=Cadastros!$E$9,E146*Cadastros!$F$9-Cadastros!$G$9,IF(E146&lt;=Cadastros!$E$10,E146*Cadastros!$F$10-Cadastros!$G$10,IF(E146&lt;=Cadastros!$E$11,E146*Cadastros!$F$11-Cadastros!$G$11,IF(E146&gt;Cadastros!$E$11,Cadastros!$I$7)))))</f>
        <v>0</v>
      </c>
      <c r="M146" s="615">
        <f>IF(P146&lt;Cadastros!$D$14,0,IF(P146&lt;=Cadastros!$D$15,P146*Cadastros!$E$15-Cadastros!$F$15,IF(P146&lt;=Cadastros!$D$16,P146*Cadastros!$E$16-Cadastros!$F$16,IF(P146&lt;=Cadastros!$D$17,P146*Cadastros!$E$17-Cadastros!$F$17,IF(P146&gt;Cadastros!$D$18,P146*Cadastros!$E$18-Cadastros!$F$18)))))</f>
        <v>0</v>
      </c>
      <c r="N146" s="615">
        <f t="shared" si="7"/>
        <v>0</v>
      </c>
      <c r="O146" s="372">
        <f>IF(N146=0,0,(F146*Cadastros!$G$14))</f>
        <v>0</v>
      </c>
      <c r="P146" s="615">
        <f t="shared" si="8"/>
        <v>0</v>
      </c>
      <c r="Q146" s="372">
        <f>IF(C146=Folha!$D$2,0,IF(E146&lt;=Cadastros!$H$14,Cadastros!$I$14*F146,0))</f>
        <v>0</v>
      </c>
    </row>
    <row r="147" spans="3:17" ht="30" customHeight="1" x14ac:dyDescent="0.25">
      <c r="C147" s="236"/>
      <c r="D147" s="237"/>
      <c r="E147" s="21"/>
      <c r="F147" s="238"/>
      <c r="G147" s="21"/>
      <c r="H147" s="619">
        <f>IF(Folha!$B$2=1,0,IF(L147=0,0,IF(C147="Funcionário",L147,IF(C147="Pró-Labore",IF(E147&lt;6482.73,E147*11%,Cadastros!$I$7)))))</f>
        <v>0</v>
      </c>
      <c r="I147" s="619">
        <f>IF(Folha!$B$2=1,0,IF(M147=0,0,IF(M147&lt;=10,0,M147)))</f>
        <v>0</v>
      </c>
      <c r="J147" s="21"/>
      <c r="K147" s="618" t="str">
        <f t="shared" si="6"/>
        <v/>
      </c>
      <c r="L147" s="615">
        <f>IF(E147&lt;Cadastros!$E$8,E147*Cadastros!$F$8,IF(E147&lt;=Cadastros!$E$9,E147*Cadastros!$F$9-Cadastros!$G$9,IF(E147&lt;=Cadastros!$E$10,E147*Cadastros!$F$10-Cadastros!$G$10,IF(E147&lt;=Cadastros!$E$11,E147*Cadastros!$F$11-Cadastros!$G$11,IF(E147&gt;Cadastros!$E$11,Cadastros!$I$7)))))</f>
        <v>0</v>
      </c>
      <c r="M147" s="615">
        <f>IF(P147&lt;Cadastros!$D$14,0,IF(P147&lt;=Cadastros!$D$15,P147*Cadastros!$E$15-Cadastros!$F$15,IF(P147&lt;=Cadastros!$D$16,P147*Cadastros!$E$16-Cadastros!$F$16,IF(P147&lt;=Cadastros!$D$17,P147*Cadastros!$E$17-Cadastros!$F$17,IF(P147&gt;Cadastros!$D$18,P147*Cadastros!$E$18-Cadastros!$F$18)))))</f>
        <v>0</v>
      </c>
      <c r="N147" s="615">
        <f t="shared" si="7"/>
        <v>0</v>
      </c>
      <c r="O147" s="372">
        <f>IF(N147=0,0,(F147*Cadastros!$G$14))</f>
        <v>0</v>
      </c>
      <c r="P147" s="615">
        <f t="shared" si="8"/>
        <v>0</v>
      </c>
      <c r="Q147" s="372">
        <f>IF(C147=Folha!$D$2,0,IF(E147&lt;=Cadastros!$H$14,Cadastros!$I$14*F147,0))</f>
        <v>0</v>
      </c>
    </row>
    <row r="148" spans="3:17" ht="30" customHeight="1" x14ac:dyDescent="0.25">
      <c r="C148" s="236"/>
      <c r="D148" s="237"/>
      <c r="E148" s="21"/>
      <c r="F148" s="238"/>
      <c r="G148" s="21"/>
      <c r="H148" s="619">
        <f>IF(Folha!$B$2=1,0,IF(L148=0,0,IF(C148="Funcionário",L148,IF(C148="Pró-Labore",IF(E148&lt;6482.73,E148*11%,Cadastros!$I$7)))))</f>
        <v>0</v>
      </c>
      <c r="I148" s="619">
        <f>IF(Folha!$B$2=1,0,IF(M148=0,0,IF(M148&lt;=10,0,M148)))</f>
        <v>0</v>
      </c>
      <c r="J148" s="21"/>
      <c r="K148" s="618" t="str">
        <f t="shared" si="6"/>
        <v/>
      </c>
      <c r="L148" s="615">
        <f>IF(E148&lt;Cadastros!$E$8,E148*Cadastros!$F$8,IF(E148&lt;=Cadastros!$E$9,E148*Cadastros!$F$9-Cadastros!$G$9,IF(E148&lt;=Cadastros!$E$10,E148*Cadastros!$F$10-Cadastros!$G$10,IF(E148&lt;=Cadastros!$E$11,E148*Cadastros!$F$11-Cadastros!$G$11,IF(E148&gt;Cadastros!$E$11,Cadastros!$I$7)))))</f>
        <v>0</v>
      </c>
      <c r="M148" s="615">
        <f>IF(P148&lt;Cadastros!$D$14,0,IF(P148&lt;=Cadastros!$D$15,P148*Cadastros!$E$15-Cadastros!$F$15,IF(P148&lt;=Cadastros!$D$16,P148*Cadastros!$E$16-Cadastros!$F$16,IF(P148&lt;=Cadastros!$D$17,P148*Cadastros!$E$17-Cadastros!$F$17,IF(P148&gt;Cadastros!$D$18,P148*Cadastros!$E$18-Cadastros!$F$18)))))</f>
        <v>0</v>
      </c>
      <c r="N148" s="615">
        <f t="shared" si="7"/>
        <v>0</v>
      </c>
      <c r="O148" s="372">
        <f>IF(N148=0,0,(F148*Cadastros!$G$14))</f>
        <v>0</v>
      </c>
      <c r="P148" s="615">
        <f t="shared" si="8"/>
        <v>0</v>
      </c>
      <c r="Q148" s="372">
        <f>IF(C148=Folha!$D$2,0,IF(E148&lt;=Cadastros!$H$14,Cadastros!$I$14*F148,0))</f>
        <v>0</v>
      </c>
    </row>
    <row r="149" spans="3:17" ht="30" customHeight="1" x14ac:dyDescent="0.25">
      <c r="C149" s="236"/>
      <c r="D149" s="237"/>
      <c r="E149" s="21"/>
      <c r="F149" s="238"/>
      <c r="G149" s="21"/>
      <c r="H149" s="619">
        <f>IF(Folha!$B$2=1,0,IF(L149=0,0,IF(C149="Funcionário",L149,IF(C149="Pró-Labore",IF(E149&lt;6482.73,E149*11%,Cadastros!$I$7)))))</f>
        <v>0</v>
      </c>
      <c r="I149" s="619">
        <f>IF(Folha!$B$2=1,0,IF(M149=0,0,IF(M149&lt;=10,0,M149)))</f>
        <v>0</v>
      </c>
      <c r="J149" s="21"/>
      <c r="K149" s="618" t="str">
        <f t="shared" si="6"/>
        <v/>
      </c>
      <c r="L149" s="615">
        <f>IF(E149&lt;Cadastros!$E$8,E149*Cadastros!$F$8,IF(E149&lt;=Cadastros!$E$9,E149*Cadastros!$F$9-Cadastros!$G$9,IF(E149&lt;=Cadastros!$E$10,E149*Cadastros!$F$10-Cadastros!$G$10,IF(E149&lt;=Cadastros!$E$11,E149*Cadastros!$F$11-Cadastros!$G$11,IF(E149&gt;Cadastros!$E$11,Cadastros!$I$7)))))</f>
        <v>0</v>
      </c>
      <c r="M149" s="615">
        <f>IF(P149&lt;Cadastros!$D$14,0,IF(P149&lt;=Cadastros!$D$15,P149*Cadastros!$E$15-Cadastros!$F$15,IF(P149&lt;=Cadastros!$D$16,P149*Cadastros!$E$16-Cadastros!$F$16,IF(P149&lt;=Cadastros!$D$17,P149*Cadastros!$E$17-Cadastros!$F$17,IF(P149&gt;Cadastros!$D$18,P149*Cadastros!$E$18-Cadastros!$F$18)))))</f>
        <v>0</v>
      </c>
      <c r="N149" s="615">
        <f t="shared" si="7"/>
        <v>0</v>
      </c>
      <c r="O149" s="372">
        <f>IF(N149=0,0,(F149*Cadastros!$G$14))</f>
        <v>0</v>
      </c>
      <c r="P149" s="615">
        <f t="shared" si="8"/>
        <v>0</v>
      </c>
      <c r="Q149" s="372">
        <f>IF(C149=Folha!$D$2,0,IF(E149&lt;=Cadastros!$H$14,Cadastros!$I$14*F149,0))</f>
        <v>0</v>
      </c>
    </row>
    <row r="150" spans="3:17" ht="30" customHeight="1" x14ac:dyDescent="0.25">
      <c r="C150" s="236"/>
      <c r="D150" s="237"/>
      <c r="E150" s="21"/>
      <c r="F150" s="238"/>
      <c r="G150" s="21"/>
      <c r="H150" s="619">
        <f>IF(Folha!$B$2=1,0,IF(L150=0,0,IF(C150="Funcionário",L150,IF(C150="Pró-Labore",IF(E150&lt;6482.73,E150*11%,Cadastros!$I$7)))))</f>
        <v>0</v>
      </c>
      <c r="I150" s="619">
        <f>IF(Folha!$B$2=1,0,IF(M150=0,0,IF(M150&lt;=10,0,M150)))</f>
        <v>0</v>
      </c>
      <c r="J150" s="21"/>
      <c r="K150" s="618" t="str">
        <f t="shared" si="6"/>
        <v/>
      </c>
      <c r="L150" s="615">
        <f>IF(E150&lt;Cadastros!$E$8,E150*Cadastros!$F$8,IF(E150&lt;=Cadastros!$E$9,E150*Cadastros!$F$9-Cadastros!$G$9,IF(E150&lt;=Cadastros!$E$10,E150*Cadastros!$F$10-Cadastros!$G$10,IF(E150&lt;=Cadastros!$E$11,E150*Cadastros!$F$11-Cadastros!$G$11,IF(E150&gt;Cadastros!$E$11,Cadastros!$I$7)))))</f>
        <v>0</v>
      </c>
      <c r="M150" s="615">
        <f>IF(P150&lt;Cadastros!$D$14,0,IF(P150&lt;=Cadastros!$D$15,P150*Cadastros!$E$15-Cadastros!$F$15,IF(P150&lt;=Cadastros!$D$16,P150*Cadastros!$E$16-Cadastros!$F$16,IF(P150&lt;=Cadastros!$D$17,P150*Cadastros!$E$17-Cadastros!$F$17,IF(P150&gt;Cadastros!$D$18,P150*Cadastros!$E$18-Cadastros!$F$18)))))</f>
        <v>0</v>
      </c>
      <c r="N150" s="615">
        <f t="shared" si="7"/>
        <v>0</v>
      </c>
      <c r="O150" s="372">
        <f>IF(N150=0,0,(F150*Cadastros!$G$14))</f>
        <v>0</v>
      </c>
      <c r="P150" s="615">
        <f t="shared" si="8"/>
        <v>0</v>
      </c>
      <c r="Q150" s="372">
        <f>IF(C150=Folha!$D$2,0,IF(E150&lt;=Cadastros!$H$14,Cadastros!$I$14*F150,0))</f>
        <v>0</v>
      </c>
    </row>
    <row r="151" spans="3:17" ht="30" customHeight="1" x14ac:dyDescent="0.25">
      <c r="C151" s="236"/>
      <c r="D151" s="237"/>
      <c r="E151" s="21"/>
      <c r="F151" s="238"/>
      <c r="G151" s="21"/>
      <c r="H151" s="619">
        <f>IF(Folha!$B$2=1,0,IF(L151=0,0,IF(C151="Funcionário",L151,IF(C151="Pró-Labore",IF(E151&lt;6482.73,E151*11%,Cadastros!$I$7)))))</f>
        <v>0</v>
      </c>
      <c r="I151" s="619">
        <f>IF(Folha!$B$2=1,0,IF(M151=0,0,IF(M151&lt;=10,0,M151)))</f>
        <v>0</v>
      </c>
      <c r="J151" s="21"/>
      <c r="K151" s="618" t="str">
        <f t="shared" si="6"/>
        <v/>
      </c>
      <c r="L151" s="615">
        <f>IF(E151&lt;Cadastros!$E$8,E151*Cadastros!$F$8,IF(E151&lt;=Cadastros!$E$9,E151*Cadastros!$F$9-Cadastros!$G$9,IF(E151&lt;=Cadastros!$E$10,E151*Cadastros!$F$10-Cadastros!$G$10,IF(E151&lt;=Cadastros!$E$11,E151*Cadastros!$F$11-Cadastros!$G$11,IF(E151&gt;Cadastros!$E$11,Cadastros!$I$7)))))</f>
        <v>0</v>
      </c>
      <c r="M151" s="615">
        <f>IF(P151&lt;Cadastros!$D$14,0,IF(P151&lt;=Cadastros!$D$15,P151*Cadastros!$E$15-Cadastros!$F$15,IF(P151&lt;=Cadastros!$D$16,P151*Cadastros!$E$16-Cadastros!$F$16,IF(P151&lt;=Cadastros!$D$17,P151*Cadastros!$E$17-Cadastros!$F$17,IF(P151&gt;Cadastros!$D$18,P151*Cadastros!$E$18-Cadastros!$F$18)))))</f>
        <v>0</v>
      </c>
      <c r="N151" s="615">
        <f t="shared" si="7"/>
        <v>0</v>
      </c>
      <c r="O151" s="372">
        <f>IF(N151=0,0,(F151*Cadastros!$G$14))</f>
        <v>0</v>
      </c>
      <c r="P151" s="615">
        <f t="shared" si="8"/>
        <v>0</v>
      </c>
      <c r="Q151" s="372">
        <f>IF(C151=Folha!$D$2,0,IF(E151&lt;=Cadastros!$H$14,Cadastros!$I$14*F151,0))</f>
        <v>0</v>
      </c>
    </row>
    <row r="152" spans="3:17" ht="30" customHeight="1" x14ac:dyDescent="0.25">
      <c r="C152" s="236"/>
      <c r="D152" s="237"/>
      <c r="E152" s="21"/>
      <c r="F152" s="238"/>
      <c r="G152" s="21"/>
      <c r="H152" s="619">
        <f>IF(Folha!$B$2=1,0,IF(L152=0,0,IF(C152="Funcionário",L152,IF(C152="Pró-Labore",IF(E152&lt;6482.73,E152*11%,Cadastros!$I$7)))))</f>
        <v>0</v>
      </c>
      <c r="I152" s="619">
        <f>IF(Folha!$B$2=1,0,IF(M152=0,0,IF(M152&lt;=10,0,M152)))</f>
        <v>0</v>
      </c>
      <c r="J152" s="21"/>
      <c r="K152" s="618" t="str">
        <f t="shared" si="6"/>
        <v/>
      </c>
      <c r="L152" s="615">
        <f>IF(E152&lt;Cadastros!$E$8,E152*Cadastros!$F$8,IF(E152&lt;=Cadastros!$E$9,E152*Cadastros!$F$9-Cadastros!$G$9,IF(E152&lt;=Cadastros!$E$10,E152*Cadastros!$F$10-Cadastros!$G$10,IF(E152&lt;=Cadastros!$E$11,E152*Cadastros!$F$11-Cadastros!$G$11,IF(E152&gt;Cadastros!$E$11,Cadastros!$I$7)))))</f>
        <v>0</v>
      </c>
      <c r="M152" s="615">
        <f>IF(P152&lt;Cadastros!$D$14,0,IF(P152&lt;=Cadastros!$D$15,P152*Cadastros!$E$15-Cadastros!$F$15,IF(P152&lt;=Cadastros!$D$16,P152*Cadastros!$E$16-Cadastros!$F$16,IF(P152&lt;=Cadastros!$D$17,P152*Cadastros!$E$17-Cadastros!$F$17,IF(P152&gt;Cadastros!$D$18,P152*Cadastros!$E$18-Cadastros!$F$18)))))</f>
        <v>0</v>
      </c>
      <c r="N152" s="615">
        <f t="shared" si="7"/>
        <v>0</v>
      </c>
      <c r="O152" s="372">
        <f>IF(N152=0,0,(F152*Cadastros!$G$14))</f>
        <v>0</v>
      </c>
      <c r="P152" s="615">
        <f t="shared" si="8"/>
        <v>0</v>
      </c>
      <c r="Q152" s="372">
        <f>IF(C152=Folha!$D$2,0,IF(E152&lt;=Cadastros!$H$14,Cadastros!$I$14*F152,0))</f>
        <v>0</v>
      </c>
    </row>
    <row r="153" spans="3:17" ht="30" customHeight="1" x14ac:dyDescent="0.25">
      <c r="C153" s="236"/>
      <c r="D153" s="237"/>
      <c r="E153" s="21"/>
      <c r="F153" s="238"/>
      <c r="G153" s="21"/>
      <c r="H153" s="619">
        <f>IF(Folha!$B$2=1,0,IF(L153=0,0,IF(C153="Funcionário",L153,IF(C153="Pró-Labore",IF(E153&lt;6482.73,E153*11%,Cadastros!$I$7)))))</f>
        <v>0</v>
      </c>
      <c r="I153" s="619">
        <f>IF(Folha!$B$2=1,0,IF(M153=0,0,IF(M153&lt;=10,0,M153)))</f>
        <v>0</v>
      </c>
      <c r="J153" s="21"/>
      <c r="K153" s="618" t="str">
        <f t="shared" si="6"/>
        <v/>
      </c>
      <c r="L153" s="615">
        <f>IF(E153&lt;Cadastros!$E$8,E153*Cadastros!$F$8,IF(E153&lt;=Cadastros!$E$9,E153*Cadastros!$F$9-Cadastros!$G$9,IF(E153&lt;=Cadastros!$E$10,E153*Cadastros!$F$10-Cadastros!$G$10,IF(E153&lt;=Cadastros!$E$11,E153*Cadastros!$F$11-Cadastros!$G$11,IF(E153&gt;Cadastros!$E$11,Cadastros!$I$7)))))</f>
        <v>0</v>
      </c>
      <c r="M153" s="615">
        <f>IF(P153&lt;Cadastros!$D$14,0,IF(P153&lt;=Cadastros!$D$15,P153*Cadastros!$E$15-Cadastros!$F$15,IF(P153&lt;=Cadastros!$D$16,P153*Cadastros!$E$16-Cadastros!$F$16,IF(P153&lt;=Cadastros!$D$17,P153*Cadastros!$E$17-Cadastros!$F$17,IF(P153&gt;Cadastros!$D$18,P153*Cadastros!$E$18-Cadastros!$F$18)))))</f>
        <v>0</v>
      </c>
      <c r="N153" s="615">
        <f t="shared" si="7"/>
        <v>0</v>
      </c>
      <c r="O153" s="372">
        <f>IF(N153=0,0,(F153*Cadastros!$G$14))</f>
        <v>0</v>
      </c>
      <c r="P153" s="615">
        <f t="shared" si="8"/>
        <v>0</v>
      </c>
      <c r="Q153" s="372">
        <f>IF(C153=Folha!$D$2,0,IF(E153&lt;=Cadastros!$H$14,Cadastros!$I$14*F153,0))</f>
        <v>0</v>
      </c>
    </row>
    <row r="154" spans="3:17" ht="30" customHeight="1" x14ac:dyDescent="0.25">
      <c r="C154" s="236"/>
      <c r="D154" s="237"/>
      <c r="E154" s="21"/>
      <c r="F154" s="238"/>
      <c r="G154" s="21"/>
      <c r="H154" s="619">
        <f>IF(Folha!$B$2=1,0,IF(L154=0,0,IF(C154="Funcionário",L154,IF(C154="Pró-Labore",IF(E154&lt;6482.73,E154*11%,Cadastros!$I$7)))))</f>
        <v>0</v>
      </c>
      <c r="I154" s="619">
        <f>IF(Folha!$B$2=1,0,IF(M154=0,0,IF(M154&lt;=10,0,M154)))</f>
        <v>0</v>
      </c>
      <c r="J154" s="21"/>
      <c r="K154" s="618" t="str">
        <f t="shared" si="6"/>
        <v/>
      </c>
      <c r="L154" s="615">
        <f>IF(E154&lt;Cadastros!$E$8,E154*Cadastros!$F$8,IF(E154&lt;=Cadastros!$E$9,E154*Cadastros!$F$9-Cadastros!$G$9,IF(E154&lt;=Cadastros!$E$10,E154*Cadastros!$F$10-Cadastros!$G$10,IF(E154&lt;=Cadastros!$E$11,E154*Cadastros!$F$11-Cadastros!$G$11,IF(E154&gt;Cadastros!$E$11,Cadastros!$I$7)))))</f>
        <v>0</v>
      </c>
      <c r="M154" s="615">
        <f>IF(P154&lt;Cadastros!$D$14,0,IF(P154&lt;=Cadastros!$D$15,P154*Cadastros!$E$15-Cadastros!$F$15,IF(P154&lt;=Cadastros!$D$16,P154*Cadastros!$E$16-Cadastros!$F$16,IF(P154&lt;=Cadastros!$D$17,P154*Cadastros!$E$17-Cadastros!$F$17,IF(P154&gt;Cadastros!$D$18,P154*Cadastros!$E$18-Cadastros!$F$18)))))</f>
        <v>0</v>
      </c>
      <c r="N154" s="615">
        <f t="shared" si="7"/>
        <v>0</v>
      </c>
      <c r="O154" s="372">
        <f>IF(N154=0,0,(F154*Cadastros!$G$14))</f>
        <v>0</v>
      </c>
      <c r="P154" s="615">
        <f t="shared" si="8"/>
        <v>0</v>
      </c>
      <c r="Q154" s="372">
        <f>IF(C154=Folha!$D$2,0,IF(E154&lt;=Cadastros!$H$14,Cadastros!$I$14*F154,0))</f>
        <v>0</v>
      </c>
    </row>
    <row r="155" spans="3:17" ht="30" customHeight="1" x14ac:dyDescent="0.25">
      <c r="C155" s="236"/>
      <c r="D155" s="237"/>
      <c r="E155" s="21"/>
      <c r="F155" s="238"/>
      <c r="G155" s="21"/>
      <c r="H155" s="619">
        <f>IF(Folha!$B$2=1,0,IF(L155=0,0,IF(C155="Funcionário",L155,IF(C155="Pró-Labore",IF(E155&lt;6482.73,E155*11%,Cadastros!$I$7)))))</f>
        <v>0</v>
      </c>
      <c r="I155" s="619">
        <f>IF(Folha!$B$2=1,0,IF(M155=0,0,IF(M155&lt;=10,0,M155)))</f>
        <v>0</v>
      </c>
      <c r="J155" s="21"/>
      <c r="K155" s="618" t="str">
        <f t="shared" si="6"/>
        <v/>
      </c>
      <c r="L155" s="615">
        <f>IF(E155&lt;Cadastros!$E$8,E155*Cadastros!$F$8,IF(E155&lt;=Cadastros!$E$9,E155*Cadastros!$F$9-Cadastros!$G$9,IF(E155&lt;=Cadastros!$E$10,E155*Cadastros!$F$10-Cadastros!$G$10,IF(E155&lt;=Cadastros!$E$11,E155*Cadastros!$F$11-Cadastros!$G$11,IF(E155&gt;Cadastros!$E$11,Cadastros!$I$7)))))</f>
        <v>0</v>
      </c>
      <c r="M155" s="615">
        <f>IF(P155&lt;Cadastros!$D$14,0,IF(P155&lt;=Cadastros!$D$15,P155*Cadastros!$E$15-Cadastros!$F$15,IF(P155&lt;=Cadastros!$D$16,P155*Cadastros!$E$16-Cadastros!$F$16,IF(P155&lt;=Cadastros!$D$17,P155*Cadastros!$E$17-Cadastros!$F$17,IF(P155&gt;Cadastros!$D$18,P155*Cadastros!$E$18-Cadastros!$F$18)))))</f>
        <v>0</v>
      </c>
      <c r="N155" s="615">
        <f t="shared" si="7"/>
        <v>0</v>
      </c>
      <c r="O155" s="372">
        <f>IF(N155=0,0,(F155*Cadastros!$G$14))</f>
        <v>0</v>
      </c>
      <c r="P155" s="615">
        <f t="shared" si="8"/>
        <v>0</v>
      </c>
      <c r="Q155" s="372">
        <f>IF(C155=Folha!$D$2,0,IF(E155&lt;=Cadastros!$H$14,Cadastros!$I$14*F155,0))</f>
        <v>0</v>
      </c>
    </row>
    <row r="156" spans="3:17" ht="30" customHeight="1" x14ac:dyDescent="0.25">
      <c r="C156" s="236"/>
      <c r="D156" s="237"/>
      <c r="E156" s="21"/>
      <c r="F156" s="238"/>
      <c r="G156" s="21"/>
      <c r="H156" s="619">
        <f>IF(Folha!$B$2=1,0,IF(L156=0,0,IF(C156="Funcionário",L156,IF(C156="Pró-Labore",IF(E156&lt;6482.73,E156*11%,Cadastros!$I$7)))))</f>
        <v>0</v>
      </c>
      <c r="I156" s="619">
        <f>IF(Folha!$B$2=1,0,IF(M156=0,0,IF(M156&lt;=10,0,M156)))</f>
        <v>0</v>
      </c>
      <c r="J156" s="21"/>
      <c r="K156" s="618" t="str">
        <f t="shared" si="6"/>
        <v/>
      </c>
      <c r="L156" s="615">
        <f>IF(E156&lt;Cadastros!$E$8,E156*Cadastros!$F$8,IF(E156&lt;=Cadastros!$E$9,E156*Cadastros!$F$9-Cadastros!$G$9,IF(E156&lt;=Cadastros!$E$10,E156*Cadastros!$F$10-Cadastros!$G$10,IF(E156&lt;=Cadastros!$E$11,E156*Cadastros!$F$11-Cadastros!$G$11,IF(E156&gt;Cadastros!$E$11,Cadastros!$I$7)))))</f>
        <v>0</v>
      </c>
      <c r="M156" s="615">
        <f>IF(P156&lt;Cadastros!$D$14,0,IF(P156&lt;=Cadastros!$D$15,P156*Cadastros!$E$15-Cadastros!$F$15,IF(P156&lt;=Cadastros!$D$16,P156*Cadastros!$E$16-Cadastros!$F$16,IF(P156&lt;=Cadastros!$D$17,P156*Cadastros!$E$17-Cadastros!$F$17,IF(P156&gt;Cadastros!$D$18,P156*Cadastros!$E$18-Cadastros!$F$18)))))</f>
        <v>0</v>
      </c>
      <c r="N156" s="615">
        <f t="shared" si="7"/>
        <v>0</v>
      </c>
      <c r="O156" s="372">
        <f>IF(N156=0,0,(F156*Cadastros!$G$14))</f>
        <v>0</v>
      </c>
      <c r="P156" s="615">
        <f t="shared" si="8"/>
        <v>0</v>
      </c>
      <c r="Q156" s="372">
        <f>IF(C156=Folha!$D$2,0,IF(E156&lt;=Cadastros!$H$14,Cadastros!$I$14*F156,0))</f>
        <v>0</v>
      </c>
    </row>
    <row r="157" spans="3:17" ht="30" customHeight="1" x14ac:dyDescent="0.25">
      <c r="C157" s="236"/>
      <c r="D157" s="237"/>
      <c r="E157" s="21"/>
      <c r="F157" s="238"/>
      <c r="G157" s="21"/>
      <c r="H157" s="619">
        <f>IF(Folha!$B$2=1,0,IF(L157=0,0,IF(C157="Funcionário",L157,IF(C157="Pró-Labore",IF(E157&lt;6482.73,E157*11%,Cadastros!$I$7)))))</f>
        <v>0</v>
      </c>
      <c r="I157" s="619">
        <f>IF(Folha!$B$2=1,0,IF(M157=0,0,IF(M157&lt;=10,0,M157)))</f>
        <v>0</v>
      </c>
      <c r="J157" s="21"/>
      <c r="K157" s="618" t="str">
        <f t="shared" si="6"/>
        <v/>
      </c>
      <c r="L157" s="615">
        <f>IF(E157&lt;Cadastros!$E$8,E157*Cadastros!$F$8,IF(E157&lt;=Cadastros!$E$9,E157*Cadastros!$F$9-Cadastros!$G$9,IF(E157&lt;=Cadastros!$E$10,E157*Cadastros!$F$10-Cadastros!$G$10,IF(E157&lt;=Cadastros!$E$11,E157*Cadastros!$F$11-Cadastros!$G$11,IF(E157&gt;Cadastros!$E$11,Cadastros!$I$7)))))</f>
        <v>0</v>
      </c>
      <c r="M157" s="615">
        <f>IF(P157&lt;Cadastros!$D$14,0,IF(P157&lt;=Cadastros!$D$15,P157*Cadastros!$E$15-Cadastros!$F$15,IF(P157&lt;=Cadastros!$D$16,P157*Cadastros!$E$16-Cadastros!$F$16,IF(P157&lt;=Cadastros!$D$17,P157*Cadastros!$E$17-Cadastros!$F$17,IF(P157&gt;Cadastros!$D$18,P157*Cadastros!$E$18-Cadastros!$F$18)))))</f>
        <v>0</v>
      </c>
      <c r="N157" s="615">
        <f t="shared" si="7"/>
        <v>0</v>
      </c>
      <c r="O157" s="372">
        <f>IF(N157=0,0,(F157*Cadastros!$G$14))</f>
        <v>0</v>
      </c>
      <c r="P157" s="615">
        <f t="shared" si="8"/>
        <v>0</v>
      </c>
      <c r="Q157" s="372">
        <f>IF(C157=Folha!$D$2,0,IF(E157&lt;=Cadastros!$H$14,Cadastros!$I$14*F157,0))</f>
        <v>0</v>
      </c>
    </row>
    <row r="158" spans="3:17" ht="30" customHeight="1" x14ac:dyDescent="0.25">
      <c r="C158" s="236"/>
      <c r="D158" s="237"/>
      <c r="E158" s="21"/>
      <c r="F158" s="238"/>
      <c r="G158" s="21"/>
      <c r="H158" s="619">
        <f>IF(Folha!$B$2=1,0,IF(L158=0,0,IF(C158="Funcionário",L158,IF(C158="Pró-Labore",IF(E158&lt;6482.73,E158*11%,Cadastros!$I$7)))))</f>
        <v>0</v>
      </c>
      <c r="I158" s="619">
        <f>IF(Folha!$B$2=1,0,IF(M158=0,0,IF(M158&lt;=10,0,M158)))</f>
        <v>0</v>
      </c>
      <c r="J158" s="21"/>
      <c r="K158" s="618" t="str">
        <f t="shared" si="6"/>
        <v/>
      </c>
      <c r="L158" s="615">
        <f>IF(E158&lt;Cadastros!$E$8,E158*Cadastros!$F$8,IF(E158&lt;=Cadastros!$E$9,E158*Cadastros!$F$9-Cadastros!$G$9,IF(E158&lt;=Cadastros!$E$10,E158*Cadastros!$F$10-Cadastros!$G$10,IF(E158&lt;=Cadastros!$E$11,E158*Cadastros!$F$11-Cadastros!$G$11,IF(E158&gt;Cadastros!$E$11,Cadastros!$I$7)))))</f>
        <v>0</v>
      </c>
      <c r="M158" s="615">
        <f>IF(P158&lt;Cadastros!$D$14,0,IF(P158&lt;=Cadastros!$D$15,P158*Cadastros!$E$15-Cadastros!$F$15,IF(P158&lt;=Cadastros!$D$16,P158*Cadastros!$E$16-Cadastros!$F$16,IF(P158&lt;=Cadastros!$D$17,P158*Cadastros!$E$17-Cadastros!$F$17,IF(P158&gt;Cadastros!$D$18,P158*Cadastros!$E$18-Cadastros!$F$18)))))</f>
        <v>0</v>
      </c>
      <c r="N158" s="615">
        <f t="shared" si="7"/>
        <v>0</v>
      </c>
      <c r="O158" s="372">
        <f>IF(N158=0,0,(F158*Cadastros!$G$14))</f>
        <v>0</v>
      </c>
      <c r="P158" s="615">
        <f t="shared" si="8"/>
        <v>0</v>
      </c>
      <c r="Q158" s="372">
        <f>IF(C158=Folha!$D$2,0,IF(E158&lt;=Cadastros!$H$14,Cadastros!$I$14*F158,0))</f>
        <v>0</v>
      </c>
    </row>
    <row r="159" spans="3:17" ht="30" customHeight="1" x14ac:dyDescent="0.25">
      <c r="C159" s="236"/>
      <c r="D159" s="237"/>
      <c r="E159" s="21"/>
      <c r="F159" s="238"/>
      <c r="G159" s="21"/>
      <c r="H159" s="619">
        <f>IF(Folha!$B$2=1,0,IF(L159=0,0,IF(C159="Funcionário",L159,IF(C159="Pró-Labore",IF(E159&lt;6482.73,E159*11%,Cadastros!$I$7)))))</f>
        <v>0</v>
      </c>
      <c r="I159" s="619">
        <f>IF(Folha!$B$2=1,0,IF(M159=0,0,IF(M159&lt;=10,0,M159)))</f>
        <v>0</v>
      </c>
      <c r="J159" s="21"/>
      <c r="K159" s="618" t="str">
        <f t="shared" si="6"/>
        <v/>
      </c>
      <c r="L159" s="615">
        <f>IF(E159&lt;Cadastros!$E$8,E159*Cadastros!$F$8,IF(E159&lt;=Cadastros!$E$9,E159*Cadastros!$F$9-Cadastros!$G$9,IF(E159&lt;=Cadastros!$E$10,E159*Cadastros!$F$10-Cadastros!$G$10,IF(E159&lt;=Cadastros!$E$11,E159*Cadastros!$F$11-Cadastros!$G$11,IF(E159&gt;Cadastros!$E$11,Cadastros!$I$7)))))</f>
        <v>0</v>
      </c>
      <c r="M159" s="615">
        <f>IF(P159&lt;Cadastros!$D$14,0,IF(P159&lt;=Cadastros!$D$15,P159*Cadastros!$E$15-Cadastros!$F$15,IF(P159&lt;=Cadastros!$D$16,P159*Cadastros!$E$16-Cadastros!$F$16,IF(P159&lt;=Cadastros!$D$17,P159*Cadastros!$E$17-Cadastros!$F$17,IF(P159&gt;Cadastros!$D$18,P159*Cadastros!$E$18-Cadastros!$F$18)))))</f>
        <v>0</v>
      </c>
      <c r="N159" s="615">
        <f t="shared" si="7"/>
        <v>0</v>
      </c>
      <c r="O159" s="372">
        <f>IF(N159=0,0,(F159*Cadastros!$G$14))</f>
        <v>0</v>
      </c>
      <c r="P159" s="615">
        <f t="shared" si="8"/>
        <v>0</v>
      </c>
      <c r="Q159" s="372">
        <f>IF(C159=Folha!$D$2,0,IF(E159&lt;=Cadastros!$H$14,Cadastros!$I$14*F159,0))</f>
        <v>0</v>
      </c>
    </row>
    <row r="160" spans="3:17" ht="30" customHeight="1" x14ac:dyDescent="0.25">
      <c r="C160" s="236"/>
      <c r="D160" s="237"/>
      <c r="E160" s="21"/>
      <c r="F160" s="238"/>
      <c r="G160" s="21"/>
      <c r="H160" s="619">
        <f>IF(Folha!$B$2=1,0,IF(L160=0,0,IF(C160="Funcionário",L160,IF(C160="Pró-Labore",IF(E160&lt;6482.73,E160*11%,Cadastros!$I$7)))))</f>
        <v>0</v>
      </c>
      <c r="I160" s="619">
        <f>IF(Folha!$B$2=1,0,IF(M160=0,0,IF(M160&lt;=10,0,M160)))</f>
        <v>0</v>
      </c>
      <c r="J160" s="21"/>
      <c r="K160" s="618" t="str">
        <f t="shared" si="6"/>
        <v/>
      </c>
      <c r="L160" s="615">
        <f>IF(E160&lt;Cadastros!$E$8,E160*Cadastros!$F$8,IF(E160&lt;=Cadastros!$E$9,E160*Cadastros!$F$9-Cadastros!$G$9,IF(E160&lt;=Cadastros!$E$10,E160*Cadastros!$F$10-Cadastros!$G$10,IF(E160&lt;=Cadastros!$E$11,E160*Cadastros!$F$11-Cadastros!$G$11,IF(E160&gt;Cadastros!$E$11,Cadastros!$I$7)))))</f>
        <v>0</v>
      </c>
      <c r="M160" s="615">
        <f>IF(P160&lt;Cadastros!$D$14,0,IF(P160&lt;=Cadastros!$D$15,P160*Cadastros!$E$15-Cadastros!$F$15,IF(P160&lt;=Cadastros!$D$16,P160*Cadastros!$E$16-Cadastros!$F$16,IF(P160&lt;=Cadastros!$D$17,P160*Cadastros!$E$17-Cadastros!$F$17,IF(P160&gt;Cadastros!$D$18,P160*Cadastros!$E$18-Cadastros!$F$18)))))</f>
        <v>0</v>
      </c>
      <c r="N160" s="615">
        <f t="shared" si="7"/>
        <v>0</v>
      </c>
      <c r="O160" s="372">
        <f>IF(N160=0,0,(F160*Cadastros!$G$14))</f>
        <v>0</v>
      </c>
      <c r="P160" s="615">
        <f t="shared" si="8"/>
        <v>0</v>
      </c>
      <c r="Q160" s="372">
        <f>IF(C160=Folha!$D$2,0,IF(E160&lt;=Cadastros!$H$14,Cadastros!$I$14*F160,0))</f>
        <v>0</v>
      </c>
    </row>
    <row r="161" spans="3:17" ht="30" customHeight="1" x14ac:dyDescent="0.25">
      <c r="C161" s="236"/>
      <c r="D161" s="237"/>
      <c r="E161" s="21"/>
      <c r="F161" s="238"/>
      <c r="G161" s="21"/>
      <c r="H161" s="619">
        <f>IF(Folha!$B$2=1,0,IF(L161=0,0,IF(C161="Funcionário",L161,IF(C161="Pró-Labore",IF(E161&lt;6482.73,E161*11%,Cadastros!$I$7)))))</f>
        <v>0</v>
      </c>
      <c r="I161" s="619">
        <f>IF(Folha!$B$2=1,0,IF(M161=0,0,IF(M161&lt;=10,0,M161)))</f>
        <v>0</v>
      </c>
      <c r="J161" s="21"/>
      <c r="K161" s="618" t="str">
        <f t="shared" si="6"/>
        <v/>
      </c>
      <c r="L161" s="615">
        <f>IF(E161&lt;Cadastros!$E$8,E161*Cadastros!$F$8,IF(E161&lt;=Cadastros!$E$9,E161*Cadastros!$F$9-Cadastros!$G$9,IF(E161&lt;=Cadastros!$E$10,E161*Cadastros!$F$10-Cadastros!$G$10,IF(E161&lt;=Cadastros!$E$11,E161*Cadastros!$F$11-Cadastros!$G$11,IF(E161&gt;Cadastros!$E$11,Cadastros!$I$7)))))</f>
        <v>0</v>
      </c>
      <c r="M161" s="615">
        <f>IF(P161&lt;Cadastros!$D$14,0,IF(P161&lt;=Cadastros!$D$15,P161*Cadastros!$E$15-Cadastros!$F$15,IF(P161&lt;=Cadastros!$D$16,P161*Cadastros!$E$16-Cadastros!$F$16,IF(P161&lt;=Cadastros!$D$17,P161*Cadastros!$E$17-Cadastros!$F$17,IF(P161&gt;Cadastros!$D$18,P161*Cadastros!$E$18-Cadastros!$F$18)))))</f>
        <v>0</v>
      </c>
      <c r="N161" s="615">
        <f t="shared" si="7"/>
        <v>0</v>
      </c>
      <c r="O161" s="372">
        <f>IF(N161=0,0,(F161*Cadastros!$G$14))</f>
        <v>0</v>
      </c>
      <c r="P161" s="615">
        <f t="shared" si="8"/>
        <v>0</v>
      </c>
      <c r="Q161" s="372">
        <f>IF(C161=Folha!$D$2,0,IF(E161&lt;=Cadastros!$H$14,Cadastros!$I$14*F161,0))</f>
        <v>0</v>
      </c>
    </row>
    <row r="162" spans="3:17" ht="30" customHeight="1" x14ac:dyDescent="0.25">
      <c r="C162" s="236"/>
      <c r="D162" s="237"/>
      <c r="E162" s="21"/>
      <c r="F162" s="238"/>
      <c r="G162" s="21"/>
      <c r="H162" s="619">
        <f>IF(Folha!$B$2=1,0,IF(L162=0,0,IF(C162="Funcionário",L162,IF(C162="Pró-Labore",IF(E162&lt;6482.73,E162*11%,Cadastros!$I$7)))))</f>
        <v>0</v>
      </c>
      <c r="I162" s="619">
        <f>IF(Folha!$B$2=1,0,IF(M162=0,0,IF(M162&lt;=10,0,M162)))</f>
        <v>0</v>
      </c>
      <c r="J162" s="21"/>
      <c r="K162" s="618" t="str">
        <f t="shared" si="6"/>
        <v/>
      </c>
      <c r="L162" s="615">
        <f>IF(E162&lt;Cadastros!$E$8,E162*Cadastros!$F$8,IF(E162&lt;=Cadastros!$E$9,E162*Cadastros!$F$9-Cadastros!$G$9,IF(E162&lt;=Cadastros!$E$10,E162*Cadastros!$F$10-Cadastros!$G$10,IF(E162&lt;=Cadastros!$E$11,E162*Cadastros!$F$11-Cadastros!$G$11,IF(E162&gt;Cadastros!$E$11,Cadastros!$I$7)))))</f>
        <v>0</v>
      </c>
      <c r="M162" s="615">
        <f>IF(P162&lt;Cadastros!$D$14,0,IF(P162&lt;=Cadastros!$D$15,P162*Cadastros!$E$15-Cadastros!$F$15,IF(P162&lt;=Cadastros!$D$16,P162*Cadastros!$E$16-Cadastros!$F$16,IF(P162&lt;=Cadastros!$D$17,P162*Cadastros!$E$17-Cadastros!$F$17,IF(P162&gt;Cadastros!$D$18,P162*Cadastros!$E$18-Cadastros!$F$18)))))</f>
        <v>0</v>
      </c>
      <c r="N162" s="615">
        <f t="shared" si="7"/>
        <v>0</v>
      </c>
      <c r="O162" s="372">
        <f>IF(N162=0,0,(F162*Cadastros!$G$14))</f>
        <v>0</v>
      </c>
      <c r="P162" s="615">
        <f t="shared" si="8"/>
        <v>0</v>
      </c>
      <c r="Q162" s="372">
        <f>IF(C162=Folha!$D$2,0,IF(E162&lt;=Cadastros!$H$14,Cadastros!$I$14*F162,0))</f>
        <v>0</v>
      </c>
    </row>
    <row r="163" spans="3:17" ht="30" customHeight="1" x14ac:dyDescent="0.25">
      <c r="C163" s="236"/>
      <c r="D163" s="237"/>
      <c r="E163" s="21"/>
      <c r="F163" s="238"/>
      <c r="G163" s="21"/>
      <c r="H163" s="619">
        <f>IF(Folha!$B$2=1,0,IF(L163=0,0,IF(C163="Funcionário",L163,IF(C163="Pró-Labore",IF(E163&lt;6482.73,E163*11%,Cadastros!$I$7)))))</f>
        <v>0</v>
      </c>
      <c r="I163" s="619">
        <f>IF(Folha!$B$2=1,0,IF(M163=0,0,IF(M163&lt;=10,0,M163)))</f>
        <v>0</v>
      </c>
      <c r="J163" s="21"/>
      <c r="K163" s="618" t="str">
        <f t="shared" si="6"/>
        <v/>
      </c>
      <c r="L163" s="615">
        <f>IF(E163&lt;Cadastros!$E$8,E163*Cadastros!$F$8,IF(E163&lt;=Cadastros!$E$9,E163*Cadastros!$F$9-Cadastros!$G$9,IF(E163&lt;=Cadastros!$E$10,E163*Cadastros!$F$10-Cadastros!$G$10,IF(E163&lt;=Cadastros!$E$11,E163*Cadastros!$F$11-Cadastros!$G$11,IF(E163&gt;Cadastros!$E$11,Cadastros!$I$7)))))</f>
        <v>0</v>
      </c>
      <c r="M163" s="615">
        <f>IF(P163&lt;Cadastros!$D$14,0,IF(P163&lt;=Cadastros!$D$15,P163*Cadastros!$E$15-Cadastros!$F$15,IF(P163&lt;=Cadastros!$D$16,P163*Cadastros!$E$16-Cadastros!$F$16,IF(P163&lt;=Cadastros!$D$17,P163*Cadastros!$E$17-Cadastros!$F$17,IF(P163&gt;Cadastros!$D$18,P163*Cadastros!$E$18-Cadastros!$F$18)))))</f>
        <v>0</v>
      </c>
      <c r="N163" s="615">
        <f t="shared" si="7"/>
        <v>0</v>
      </c>
      <c r="O163" s="372">
        <f>IF(N163=0,0,(F163*Cadastros!$G$14))</f>
        <v>0</v>
      </c>
      <c r="P163" s="615">
        <f t="shared" si="8"/>
        <v>0</v>
      </c>
      <c r="Q163" s="372">
        <f>IF(C163=Folha!$D$2,0,IF(E163&lt;=Cadastros!$H$14,Cadastros!$I$14*F163,0))</f>
        <v>0</v>
      </c>
    </row>
    <row r="164" spans="3:17" ht="30" customHeight="1" x14ac:dyDescent="0.25">
      <c r="C164" s="236"/>
      <c r="D164" s="237"/>
      <c r="E164" s="21"/>
      <c r="F164" s="238"/>
      <c r="G164" s="21"/>
      <c r="H164" s="619">
        <f>IF(Folha!$B$2=1,0,IF(L164=0,0,IF(C164="Funcionário",L164,IF(C164="Pró-Labore",IF(E164&lt;6482.73,E164*11%,Cadastros!$I$7)))))</f>
        <v>0</v>
      </c>
      <c r="I164" s="619">
        <f>IF(Folha!$B$2=1,0,IF(M164=0,0,IF(M164&lt;=10,0,M164)))</f>
        <v>0</v>
      </c>
      <c r="J164" s="21"/>
      <c r="K164" s="618" t="str">
        <f t="shared" si="6"/>
        <v/>
      </c>
      <c r="L164" s="615">
        <f>IF(E164&lt;Cadastros!$E$8,E164*Cadastros!$F$8,IF(E164&lt;=Cadastros!$E$9,E164*Cadastros!$F$9-Cadastros!$G$9,IF(E164&lt;=Cadastros!$E$10,E164*Cadastros!$F$10-Cadastros!$G$10,IF(E164&lt;=Cadastros!$E$11,E164*Cadastros!$F$11-Cadastros!$G$11,IF(E164&gt;Cadastros!$E$11,Cadastros!$I$7)))))</f>
        <v>0</v>
      </c>
      <c r="M164" s="615">
        <f>IF(P164&lt;Cadastros!$D$14,0,IF(P164&lt;=Cadastros!$D$15,P164*Cadastros!$E$15-Cadastros!$F$15,IF(P164&lt;=Cadastros!$D$16,P164*Cadastros!$E$16-Cadastros!$F$16,IF(P164&lt;=Cadastros!$D$17,P164*Cadastros!$E$17-Cadastros!$F$17,IF(P164&gt;Cadastros!$D$18,P164*Cadastros!$E$18-Cadastros!$F$18)))))</f>
        <v>0</v>
      </c>
      <c r="N164" s="615">
        <f t="shared" si="7"/>
        <v>0</v>
      </c>
      <c r="O164" s="372">
        <f>IF(N164=0,0,(F164*Cadastros!$G$14))</f>
        <v>0</v>
      </c>
      <c r="P164" s="615">
        <f t="shared" si="8"/>
        <v>0</v>
      </c>
      <c r="Q164" s="372">
        <f>IF(C164=Folha!$D$2,0,IF(E164&lt;=Cadastros!$H$14,Cadastros!$I$14*F164,0))</f>
        <v>0</v>
      </c>
    </row>
    <row r="165" spans="3:17" ht="30" customHeight="1" x14ac:dyDescent="0.25">
      <c r="C165" s="236"/>
      <c r="D165" s="237"/>
      <c r="E165" s="21"/>
      <c r="F165" s="238"/>
      <c r="G165" s="21"/>
      <c r="H165" s="619">
        <f>IF(Folha!$B$2=1,0,IF(L165=0,0,IF(C165="Funcionário",L165,IF(C165="Pró-Labore",IF(E165&lt;6482.73,E165*11%,Cadastros!$I$7)))))</f>
        <v>0</v>
      </c>
      <c r="I165" s="619">
        <f>IF(Folha!$B$2=1,0,IF(M165=0,0,IF(M165&lt;=10,0,M165)))</f>
        <v>0</v>
      </c>
      <c r="J165" s="21"/>
      <c r="K165" s="618" t="str">
        <f t="shared" si="6"/>
        <v/>
      </c>
      <c r="L165" s="615">
        <f>IF(E165&lt;Cadastros!$E$8,E165*Cadastros!$F$8,IF(E165&lt;=Cadastros!$E$9,E165*Cadastros!$F$9-Cadastros!$G$9,IF(E165&lt;=Cadastros!$E$10,E165*Cadastros!$F$10-Cadastros!$G$10,IF(E165&lt;=Cadastros!$E$11,E165*Cadastros!$F$11-Cadastros!$G$11,IF(E165&gt;Cadastros!$E$11,Cadastros!$I$7)))))</f>
        <v>0</v>
      </c>
      <c r="M165" s="615">
        <f>IF(P165&lt;Cadastros!$D$14,0,IF(P165&lt;=Cadastros!$D$15,P165*Cadastros!$E$15-Cadastros!$F$15,IF(P165&lt;=Cadastros!$D$16,P165*Cadastros!$E$16-Cadastros!$F$16,IF(P165&lt;=Cadastros!$D$17,P165*Cadastros!$E$17-Cadastros!$F$17,IF(P165&gt;Cadastros!$D$18,P165*Cadastros!$E$18-Cadastros!$F$18)))))</f>
        <v>0</v>
      </c>
      <c r="N165" s="615">
        <f t="shared" si="7"/>
        <v>0</v>
      </c>
      <c r="O165" s="372">
        <f>IF(N165=0,0,(F165*Cadastros!$G$14))</f>
        <v>0</v>
      </c>
      <c r="P165" s="615">
        <f t="shared" si="8"/>
        <v>0</v>
      </c>
      <c r="Q165" s="372">
        <f>IF(C165=Folha!$D$2,0,IF(E165&lt;=Cadastros!$H$14,Cadastros!$I$14*F165,0))</f>
        <v>0</v>
      </c>
    </row>
    <row r="166" spans="3:17" ht="30" customHeight="1" x14ac:dyDescent="0.25">
      <c r="C166" s="236"/>
      <c r="D166" s="237"/>
      <c r="E166" s="21"/>
      <c r="F166" s="238"/>
      <c r="G166" s="21"/>
      <c r="H166" s="619">
        <f>IF(Folha!$B$2=1,0,IF(L166=0,0,IF(C166="Funcionário",L166,IF(C166="Pró-Labore",IF(E166&lt;6482.73,E166*11%,Cadastros!$I$7)))))</f>
        <v>0</v>
      </c>
      <c r="I166" s="619">
        <f>IF(Folha!$B$2=1,0,IF(M166=0,0,IF(M166&lt;=10,0,M166)))</f>
        <v>0</v>
      </c>
      <c r="J166" s="21"/>
      <c r="K166" s="618" t="str">
        <f t="shared" si="6"/>
        <v/>
      </c>
      <c r="L166" s="615">
        <f>IF(E166&lt;Cadastros!$E$8,E166*Cadastros!$F$8,IF(E166&lt;=Cadastros!$E$9,E166*Cadastros!$F$9-Cadastros!$G$9,IF(E166&lt;=Cadastros!$E$10,E166*Cadastros!$F$10-Cadastros!$G$10,IF(E166&lt;=Cadastros!$E$11,E166*Cadastros!$F$11-Cadastros!$G$11,IF(E166&gt;Cadastros!$E$11,Cadastros!$I$7)))))</f>
        <v>0</v>
      </c>
      <c r="M166" s="615">
        <f>IF(P166&lt;Cadastros!$D$14,0,IF(P166&lt;=Cadastros!$D$15,P166*Cadastros!$E$15-Cadastros!$F$15,IF(P166&lt;=Cadastros!$D$16,P166*Cadastros!$E$16-Cadastros!$F$16,IF(P166&lt;=Cadastros!$D$17,P166*Cadastros!$E$17-Cadastros!$F$17,IF(P166&gt;Cadastros!$D$18,P166*Cadastros!$E$18-Cadastros!$F$18)))))</f>
        <v>0</v>
      </c>
      <c r="N166" s="615">
        <f t="shared" si="7"/>
        <v>0</v>
      </c>
      <c r="O166" s="372">
        <f>IF(N166=0,0,(F166*Cadastros!$G$14))</f>
        <v>0</v>
      </c>
      <c r="P166" s="615">
        <f t="shared" si="8"/>
        <v>0</v>
      </c>
      <c r="Q166" s="372">
        <f>IF(C166=Folha!$D$2,0,IF(E166&lt;=Cadastros!$H$14,Cadastros!$I$14*F166,0))</f>
        <v>0</v>
      </c>
    </row>
    <row r="167" spans="3:17" ht="30" customHeight="1" x14ac:dyDescent="0.25">
      <c r="C167" s="236"/>
      <c r="D167" s="237"/>
      <c r="E167" s="21"/>
      <c r="F167" s="238"/>
      <c r="G167" s="21"/>
      <c r="H167" s="619">
        <f>IF(Folha!$B$2=1,0,IF(L167=0,0,IF(C167="Funcionário",L167,IF(C167="Pró-Labore",IF(E167&lt;6482.73,E167*11%,Cadastros!$I$7)))))</f>
        <v>0</v>
      </c>
      <c r="I167" s="619">
        <f>IF(Folha!$B$2=1,0,IF(M167=0,0,IF(M167&lt;=10,0,M167)))</f>
        <v>0</v>
      </c>
      <c r="J167" s="21"/>
      <c r="K167" s="618" t="str">
        <f t="shared" si="6"/>
        <v/>
      </c>
      <c r="L167" s="615">
        <f>IF(E167&lt;Cadastros!$E$8,E167*Cadastros!$F$8,IF(E167&lt;=Cadastros!$E$9,E167*Cadastros!$F$9-Cadastros!$G$9,IF(E167&lt;=Cadastros!$E$10,E167*Cadastros!$F$10-Cadastros!$G$10,IF(E167&lt;=Cadastros!$E$11,E167*Cadastros!$F$11-Cadastros!$G$11,IF(E167&gt;Cadastros!$E$11,Cadastros!$I$7)))))</f>
        <v>0</v>
      </c>
      <c r="M167" s="615">
        <f>IF(P167&lt;Cadastros!$D$14,0,IF(P167&lt;=Cadastros!$D$15,P167*Cadastros!$E$15-Cadastros!$F$15,IF(P167&lt;=Cadastros!$D$16,P167*Cadastros!$E$16-Cadastros!$F$16,IF(P167&lt;=Cadastros!$D$17,P167*Cadastros!$E$17-Cadastros!$F$17,IF(P167&gt;Cadastros!$D$18,P167*Cadastros!$E$18-Cadastros!$F$18)))))</f>
        <v>0</v>
      </c>
      <c r="N167" s="615">
        <f t="shared" si="7"/>
        <v>0</v>
      </c>
      <c r="O167" s="372">
        <f>IF(N167=0,0,(F167*Cadastros!$G$14))</f>
        <v>0</v>
      </c>
      <c r="P167" s="615">
        <f t="shared" si="8"/>
        <v>0</v>
      </c>
      <c r="Q167" s="372">
        <f>IF(C167=Folha!$D$2,0,IF(E167&lt;=Cadastros!$H$14,Cadastros!$I$14*F167,0))</f>
        <v>0</v>
      </c>
    </row>
    <row r="168" spans="3:17" ht="30" customHeight="1" x14ac:dyDescent="0.25">
      <c r="C168" s="236"/>
      <c r="D168" s="237"/>
      <c r="E168" s="21"/>
      <c r="F168" s="238"/>
      <c r="G168" s="21"/>
      <c r="H168" s="619">
        <f>IF(Folha!$B$2=1,0,IF(L168=0,0,IF(C168="Funcionário",L168,IF(C168="Pró-Labore",IF(E168&lt;6482.73,E168*11%,Cadastros!$I$7)))))</f>
        <v>0</v>
      </c>
      <c r="I168" s="619">
        <f>IF(Folha!$B$2=1,0,IF(M168=0,0,IF(M168&lt;=10,0,M168)))</f>
        <v>0</v>
      </c>
      <c r="J168" s="21"/>
      <c r="K168" s="618" t="str">
        <f t="shared" si="6"/>
        <v/>
      </c>
      <c r="L168" s="615">
        <f>IF(E168&lt;Cadastros!$E$8,E168*Cadastros!$F$8,IF(E168&lt;=Cadastros!$E$9,E168*Cadastros!$F$9-Cadastros!$G$9,IF(E168&lt;=Cadastros!$E$10,E168*Cadastros!$F$10-Cadastros!$G$10,IF(E168&lt;=Cadastros!$E$11,E168*Cadastros!$F$11-Cadastros!$G$11,IF(E168&gt;Cadastros!$E$11,Cadastros!$I$7)))))</f>
        <v>0</v>
      </c>
      <c r="M168" s="615">
        <f>IF(P168&lt;Cadastros!$D$14,0,IF(P168&lt;=Cadastros!$D$15,P168*Cadastros!$E$15-Cadastros!$F$15,IF(P168&lt;=Cadastros!$D$16,P168*Cadastros!$E$16-Cadastros!$F$16,IF(P168&lt;=Cadastros!$D$17,P168*Cadastros!$E$17-Cadastros!$F$17,IF(P168&gt;Cadastros!$D$18,P168*Cadastros!$E$18-Cadastros!$F$18)))))</f>
        <v>0</v>
      </c>
      <c r="N168" s="615">
        <f t="shared" si="7"/>
        <v>0</v>
      </c>
      <c r="O168" s="372">
        <f>IF(N168=0,0,(F168*Cadastros!$G$14))</f>
        <v>0</v>
      </c>
      <c r="P168" s="615">
        <f t="shared" si="8"/>
        <v>0</v>
      </c>
      <c r="Q168" s="372">
        <f>IF(C168=Folha!$D$2,0,IF(E168&lt;=Cadastros!$H$14,Cadastros!$I$14*F168,0))</f>
        <v>0</v>
      </c>
    </row>
    <row r="169" spans="3:17" ht="30" customHeight="1" x14ac:dyDescent="0.25">
      <c r="C169" s="236"/>
      <c r="D169" s="237"/>
      <c r="E169" s="21"/>
      <c r="F169" s="238"/>
      <c r="G169" s="21"/>
      <c r="H169" s="619">
        <f>IF(Folha!$B$2=1,0,IF(L169=0,0,IF(C169="Funcionário",L169,IF(C169="Pró-Labore",IF(E169&lt;6482.73,E169*11%,Cadastros!$I$7)))))</f>
        <v>0</v>
      </c>
      <c r="I169" s="619">
        <f>IF(Folha!$B$2=1,0,IF(M169=0,0,IF(M169&lt;=10,0,M169)))</f>
        <v>0</v>
      </c>
      <c r="J169" s="21"/>
      <c r="K169" s="618" t="str">
        <f t="shared" si="6"/>
        <v/>
      </c>
      <c r="L169" s="615">
        <f>IF(E169&lt;Cadastros!$E$8,E169*Cadastros!$F$8,IF(E169&lt;=Cadastros!$E$9,E169*Cadastros!$F$9-Cadastros!$G$9,IF(E169&lt;=Cadastros!$E$10,E169*Cadastros!$F$10-Cadastros!$G$10,IF(E169&lt;=Cadastros!$E$11,E169*Cadastros!$F$11-Cadastros!$G$11,IF(E169&gt;Cadastros!$E$11,Cadastros!$I$7)))))</f>
        <v>0</v>
      </c>
      <c r="M169" s="615">
        <f>IF(P169&lt;Cadastros!$D$14,0,IF(P169&lt;=Cadastros!$D$15,P169*Cadastros!$E$15-Cadastros!$F$15,IF(P169&lt;=Cadastros!$D$16,P169*Cadastros!$E$16-Cadastros!$F$16,IF(P169&lt;=Cadastros!$D$17,P169*Cadastros!$E$17-Cadastros!$F$17,IF(P169&gt;Cadastros!$D$18,P169*Cadastros!$E$18-Cadastros!$F$18)))))</f>
        <v>0</v>
      </c>
      <c r="N169" s="615">
        <f t="shared" si="7"/>
        <v>0</v>
      </c>
      <c r="O169" s="372">
        <f>IF(N169=0,0,(F169*Cadastros!$G$14))</f>
        <v>0</v>
      </c>
      <c r="P169" s="615">
        <f t="shared" si="8"/>
        <v>0</v>
      </c>
      <c r="Q169" s="372">
        <f>IF(C169=Folha!$D$2,0,IF(E169&lt;=Cadastros!$H$14,Cadastros!$I$14*F169,0))</f>
        <v>0</v>
      </c>
    </row>
    <row r="170" spans="3:17" ht="30" customHeight="1" x14ac:dyDescent="0.25">
      <c r="C170" s="236"/>
      <c r="D170" s="237"/>
      <c r="E170" s="21"/>
      <c r="F170" s="238"/>
      <c r="G170" s="21"/>
      <c r="H170" s="619">
        <f>IF(Folha!$B$2=1,0,IF(L170=0,0,IF(C170="Funcionário",L170,IF(C170="Pró-Labore",IF(E170&lt;6482.73,E170*11%,Cadastros!$I$7)))))</f>
        <v>0</v>
      </c>
      <c r="I170" s="619">
        <f>IF(Folha!$B$2=1,0,IF(M170=0,0,IF(M170&lt;=10,0,M170)))</f>
        <v>0</v>
      </c>
      <c r="J170" s="21"/>
      <c r="K170" s="618" t="str">
        <f t="shared" si="6"/>
        <v/>
      </c>
      <c r="L170" s="615">
        <f>IF(E170&lt;Cadastros!$E$8,E170*Cadastros!$F$8,IF(E170&lt;=Cadastros!$E$9,E170*Cadastros!$F$9-Cadastros!$G$9,IF(E170&lt;=Cadastros!$E$10,E170*Cadastros!$F$10-Cadastros!$G$10,IF(E170&lt;=Cadastros!$E$11,E170*Cadastros!$F$11-Cadastros!$G$11,IF(E170&gt;Cadastros!$E$11,Cadastros!$I$7)))))</f>
        <v>0</v>
      </c>
      <c r="M170" s="615">
        <f>IF(P170&lt;Cadastros!$D$14,0,IF(P170&lt;=Cadastros!$D$15,P170*Cadastros!$E$15-Cadastros!$F$15,IF(P170&lt;=Cadastros!$D$16,P170*Cadastros!$E$16-Cadastros!$F$16,IF(P170&lt;=Cadastros!$D$17,P170*Cadastros!$E$17-Cadastros!$F$17,IF(P170&gt;Cadastros!$D$18,P170*Cadastros!$E$18-Cadastros!$F$18)))))</f>
        <v>0</v>
      </c>
      <c r="N170" s="615">
        <f t="shared" si="7"/>
        <v>0</v>
      </c>
      <c r="O170" s="372">
        <f>IF(N170=0,0,(F170*Cadastros!$G$14))</f>
        <v>0</v>
      </c>
      <c r="P170" s="615">
        <f t="shared" si="8"/>
        <v>0</v>
      </c>
      <c r="Q170" s="372">
        <f>IF(C170=Folha!$D$2,0,IF(E170&lt;=Cadastros!$H$14,Cadastros!$I$14*F170,0))</f>
        <v>0</v>
      </c>
    </row>
    <row r="171" spans="3:17" ht="30" customHeight="1" x14ac:dyDescent="0.25">
      <c r="C171" s="236"/>
      <c r="D171" s="237"/>
      <c r="E171" s="21"/>
      <c r="F171" s="238"/>
      <c r="G171" s="21"/>
      <c r="H171" s="619">
        <f>IF(Folha!$B$2=1,0,IF(L171=0,0,IF(C171="Funcionário",L171,IF(C171="Pró-Labore",IF(E171&lt;6482.73,E171*11%,Cadastros!$I$7)))))</f>
        <v>0</v>
      </c>
      <c r="I171" s="619">
        <f>IF(Folha!$B$2=1,0,IF(M171=0,0,IF(M171&lt;=10,0,M171)))</f>
        <v>0</v>
      </c>
      <c r="J171" s="21"/>
      <c r="K171" s="618" t="str">
        <f t="shared" si="6"/>
        <v/>
      </c>
      <c r="L171" s="615">
        <f>IF(E171&lt;Cadastros!$E$8,E171*Cadastros!$F$8,IF(E171&lt;=Cadastros!$E$9,E171*Cadastros!$F$9-Cadastros!$G$9,IF(E171&lt;=Cadastros!$E$10,E171*Cadastros!$F$10-Cadastros!$G$10,IF(E171&lt;=Cadastros!$E$11,E171*Cadastros!$F$11-Cadastros!$G$11,IF(E171&gt;Cadastros!$E$11,Cadastros!$I$7)))))</f>
        <v>0</v>
      </c>
      <c r="M171" s="615">
        <f>IF(P171&lt;Cadastros!$D$14,0,IF(P171&lt;=Cadastros!$D$15,P171*Cadastros!$E$15-Cadastros!$F$15,IF(P171&lt;=Cadastros!$D$16,P171*Cadastros!$E$16-Cadastros!$F$16,IF(P171&lt;=Cadastros!$D$17,P171*Cadastros!$E$17-Cadastros!$F$17,IF(P171&gt;Cadastros!$D$18,P171*Cadastros!$E$18-Cadastros!$F$18)))))</f>
        <v>0</v>
      </c>
      <c r="N171" s="615">
        <f t="shared" si="7"/>
        <v>0</v>
      </c>
      <c r="O171" s="372">
        <f>IF(N171=0,0,(F171*Cadastros!$G$14))</f>
        <v>0</v>
      </c>
      <c r="P171" s="615">
        <f t="shared" si="8"/>
        <v>0</v>
      </c>
      <c r="Q171" s="372">
        <f>IF(C171=Folha!$D$2,0,IF(E171&lt;=Cadastros!$H$14,Cadastros!$I$14*F171,0))</f>
        <v>0</v>
      </c>
    </row>
    <row r="172" spans="3:17" ht="30" customHeight="1" x14ac:dyDescent="0.25">
      <c r="C172" s="236"/>
      <c r="D172" s="237"/>
      <c r="E172" s="21"/>
      <c r="F172" s="238"/>
      <c r="G172" s="21"/>
      <c r="H172" s="619">
        <f>IF(Folha!$B$2=1,0,IF(L172=0,0,IF(C172="Funcionário",L172,IF(C172="Pró-Labore",IF(E172&lt;6482.73,E172*11%,Cadastros!$I$7)))))</f>
        <v>0</v>
      </c>
      <c r="I172" s="619">
        <f>IF(Folha!$B$2=1,0,IF(M172=0,0,IF(M172&lt;=10,0,M172)))</f>
        <v>0</v>
      </c>
      <c r="J172" s="21"/>
      <c r="K172" s="618" t="str">
        <f t="shared" si="6"/>
        <v/>
      </c>
      <c r="L172" s="615">
        <f>IF(E172&lt;Cadastros!$E$8,E172*Cadastros!$F$8,IF(E172&lt;=Cadastros!$E$9,E172*Cadastros!$F$9-Cadastros!$G$9,IF(E172&lt;=Cadastros!$E$10,E172*Cadastros!$F$10-Cadastros!$G$10,IF(E172&lt;=Cadastros!$E$11,E172*Cadastros!$F$11-Cadastros!$G$11,IF(E172&gt;Cadastros!$E$11,Cadastros!$I$7)))))</f>
        <v>0</v>
      </c>
      <c r="M172" s="615">
        <f>IF(P172&lt;Cadastros!$D$14,0,IF(P172&lt;=Cadastros!$D$15,P172*Cadastros!$E$15-Cadastros!$F$15,IF(P172&lt;=Cadastros!$D$16,P172*Cadastros!$E$16-Cadastros!$F$16,IF(P172&lt;=Cadastros!$D$17,P172*Cadastros!$E$17-Cadastros!$F$17,IF(P172&gt;Cadastros!$D$18,P172*Cadastros!$E$18-Cadastros!$F$18)))))</f>
        <v>0</v>
      </c>
      <c r="N172" s="615">
        <f t="shared" si="7"/>
        <v>0</v>
      </c>
      <c r="O172" s="372">
        <f>IF(N172=0,0,(F172*Cadastros!$G$14))</f>
        <v>0</v>
      </c>
      <c r="P172" s="615">
        <f t="shared" si="8"/>
        <v>0</v>
      </c>
      <c r="Q172" s="372">
        <f>IF(C172=Folha!$D$2,0,IF(E172&lt;=Cadastros!$H$14,Cadastros!$I$14*F172,0))</f>
        <v>0</v>
      </c>
    </row>
    <row r="173" spans="3:17" ht="30" customHeight="1" x14ac:dyDescent="0.25">
      <c r="C173" s="236"/>
      <c r="D173" s="237"/>
      <c r="E173" s="21"/>
      <c r="F173" s="238"/>
      <c r="G173" s="21"/>
      <c r="H173" s="619">
        <f>IF(Folha!$B$2=1,0,IF(L173=0,0,IF(C173="Funcionário",L173,IF(C173="Pró-Labore",IF(E173&lt;6482.73,E173*11%,Cadastros!$I$7)))))</f>
        <v>0</v>
      </c>
      <c r="I173" s="619">
        <f>IF(Folha!$B$2=1,0,IF(M173=0,0,IF(M173&lt;=10,0,M173)))</f>
        <v>0</v>
      </c>
      <c r="J173" s="21"/>
      <c r="K173" s="618" t="str">
        <f t="shared" si="6"/>
        <v/>
      </c>
      <c r="L173" s="615">
        <f>IF(E173&lt;Cadastros!$E$8,E173*Cadastros!$F$8,IF(E173&lt;=Cadastros!$E$9,E173*Cadastros!$F$9-Cadastros!$G$9,IF(E173&lt;=Cadastros!$E$10,E173*Cadastros!$F$10-Cadastros!$G$10,IF(E173&lt;=Cadastros!$E$11,E173*Cadastros!$F$11-Cadastros!$G$11,IF(E173&gt;Cadastros!$E$11,Cadastros!$I$7)))))</f>
        <v>0</v>
      </c>
      <c r="M173" s="615">
        <f>IF(P173&lt;Cadastros!$D$14,0,IF(P173&lt;=Cadastros!$D$15,P173*Cadastros!$E$15-Cadastros!$F$15,IF(P173&lt;=Cadastros!$D$16,P173*Cadastros!$E$16-Cadastros!$F$16,IF(P173&lt;=Cadastros!$D$17,P173*Cadastros!$E$17-Cadastros!$F$17,IF(P173&gt;Cadastros!$D$18,P173*Cadastros!$E$18-Cadastros!$F$18)))))</f>
        <v>0</v>
      </c>
      <c r="N173" s="615">
        <f t="shared" si="7"/>
        <v>0</v>
      </c>
      <c r="O173" s="372">
        <f>IF(N173=0,0,(F173*Cadastros!$G$14))</f>
        <v>0</v>
      </c>
      <c r="P173" s="615">
        <f t="shared" si="8"/>
        <v>0</v>
      </c>
      <c r="Q173" s="372">
        <f>IF(C173=Folha!$D$2,0,IF(E173&lt;=Cadastros!$H$14,Cadastros!$I$14*F173,0))</f>
        <v>0</v>
      </c>
    </row>
    <row r="174" spans="3:17" ht="30" customHeight="1" x14ac:dyDescent="0.25">
      <c r="C174" s="236"/>
      <c r="D174" s="237"/>
      <c r="E174" s="21"/>
      <c r="F174" s="238"/>
      <c r="G174" s="21"/>
      <c r="H174" s="619">
        <f>IF(Folha!$B$2=1,0,IF(L174=0,0,IF(C174="Funcionário",L174,IF(C174="Pró-Labore",IF(E174&lt;6482.73,E174*11%,Cadastros!$I$7)))))</f>
        <v>0</v>
      </c>
      <c r="I174" s="619">
        <f>IF(Folha!$B$2=1,0,IF(M174=0,0,IF(M174&lt;=10,0,M174)))</f>
        <v>0</v>
      </c>
      <c r="J174" s="21"/>
      <c r="K174" s="618" t="str">
        <f t="shared" si="6"/>
        <v/>
      </c>
      <c r="L174" s="615">
        <f>IF(E174&lt;Cadastros!$E$8,E174*Cadastros!$F$8,IF(E174&lt;=Cadastros!$E$9,E174*Cadastros!$F$9-Cadastros!$G$9,IF(E174&lt;=Cadastros!$E$10,E174*Cadastros!$F$10-Cadastros!$G$10,IF(E174&lt;=Cadastros!$E$11,E174*Cadastros!$F$11-Cadastros!$G$11,IF(E174&gt;Cadastros!$E$11,Cadastros!$I$7)))))</f>
        <v>0</v>
      </c>
      <c r="M174" s="615">
        <f>IF(P174&lt;Cadastros!$D$14,0,IF(P174&lt;=Cadastros!$D$15,P174*Cadastros!$E$15-Cadastros!$F$15,IF(P174&lt;=Cadastros!$D$16,P174*Cadastros!$E$16-Cadastros!$F$16,IF(P174&lt;=Cadastros!$D$17,P174*Cadastros!$E$17-Cadastros!$F$17,IF(P174&gt;Cadastros!$D$18,P174*Cadastros!$E$18-Cadastros!$F$18)))))</f>
        <v>0</v>
      </c>
      <c r="N174" s="615">
        <f t="shared" si="7"/>
        <v>0</v>
      </c>
      <c r="O174" s="372">
        <f>IF(N174=0,0,(F174*Cadastros!$G$14))</f>
        <v>0</v>
      </c>
      <c r="P174" s="615">
        <f t="shared" si="8"/>
        <v>0</v>
      </c>
      <c r="Q174" s="372">
        <f>IF(C174=Folha!$D$2,0,IF(E174&lt;=Cadastros!$H$14,Cadastros!$I$14*F174,0))</f>
        <v>0</v>
      </c>
    </row>
    <row r="175" spans="3:17" ht="30" customHeight="1" x14ac:dyDescent="0.25">
      <c r="C175" s="236"/>
      <c r="D175" s="237"/>
      <c r="E175" s="21"/>
      <c r="F175" s="238"/>
      <c r="G175" s="21"/>
      <c r="H175" s="619">
        <f>IF(Folha!$B$2=1,0,IF(L175=0,0,IF(C175="Funcionário",L175,IF(C175="Pró-Labore",IF(E175&lt;6482.73,E175*11%,Cadastros!$I$7)))))</f>
        <v>0</v>
      </c>
      <c r="I175" s="619">
        <f>IF(Folha!$B$2=1,0,IF(M175=0,0,IF(M175&lt;=10,0,M175)))</f>
        <v>0</v>
      </c>
      <c r="J175" s="21"/>
      <c r="K175" s="618" t="str">
        <f t="shared" si="6"/>
        <v/>
      </c>
      <c r="L175" s="615">
        <f>IF(E175&lt;Cadastros!$E$8,E175*Cadastros!$F$8,IF(E175&lt;=Cadastros!$E$9,E175*Cadastros!$F$9-Cadastros!$G$9,IF(E175&lt;=Cadastros!$E$10,E175*Cadastros!$F$10-Cadastros!$G$10,IF(E175&lt;=Cadastros!$E$11,E175*Cadastros!$F$11-Cadastros!$G$11,IF(E175&gt;Cadastros!$E$11,Cadastros!$I$7)))))</f>
        <v>0</v>
      </c>
      <c r="M175" s="615">
        <f>IF(P175&lt;Cadastros!$D$14,0,IF(P175&lt;=Cadastros!$D$15,P175*Cadastros!$E$15-Cadastros!$F$15,IF(P175&lt;=Cadastros!$D$16,P175*Cadastros!$E$16-Cadastros!$F$16,IF(P175&lt;=Cadastros!$D$17,P175*Cadastros!$E$17-Cadastros!$F$17,IF(P175&gt;Cadastros!$D$18,P175*Cadastros!$E$18-Cadastros!$F$18)))))</f>
        <v>0</v>
      </c>
      <c r="N175" s="615">
        <f t="shared" si="7"/>
        <v>0</v>
      </c>
      <c r="O175" s="372">
        <f>IF(N175=0,0,(F175*Cadastros!$G$14))</f>
        <v>0</v>
      </c>
      <c r="P175" s="615">
        <f t="shared" si="8"/>
        <v>0</v>
      </c>
      <c r="Q175" s="372">
        <f>IF(C175=Folha!$D$2,0,IF(E175&lt;=Cadastros!$H$14,Cadastros!$I$14*F175,0))</f>
        <v>0</v>
      </c>
    </row>
    <row r="176" spans="3:17" ht="30" customHeight="1" x14ac:dyDescent="0.25">
      <c r="C176" s="236"/>
      <c r="D176" s="237"/>
      <c r="E176" s="21"/>
      <c r="F176" s="238"/>
      <c r="G176" s="21"/>
      <c r="H176" s="619">
        <f>IF(Folha!$B$2=1,0,IF(L176=0,0,IF(C176="Funcionário",L176,IF(C176="Pró-Labore",IF(E176&lt;6482.73,E176*11%,Cadastros!$I$7)))))</f>
        <v>0</v>
      </c>
      <c r="I176" s="619">
        <f>IF(Folha!$B$2=1,0,IF(M176=0,0,IF(M176&lt;=10,0,M176)))</f>
        <v>0</v>
      </c>
      <c r="J176" s="21"/>
      <c r="K176" s="618" t="str">
        <f t="shared" si="6"/>
        <v/>
      </c>
      <c r="L176" s="615">
        <f>IF(E176&lt;Cadastros!$E$8,E176*Cadastros!$F$8,IF(E176&lt;=Cadastros!$E$9,E176*Cadastros!$F$9-Cadastros!$G$9,IF(E176&lt;=Cadastros!$E$10,E176*Cadastros!$F$10-Cadastros!$G$10,IF(E176&lt;=Cadastros!$E$11,E176*Cadastros!$F$11-Cadastros!$G$11,IF(E176&gt;Cadastros!$E$11,Cadastros!$I$7)))))</f>
        <v>0</v>
      </c>
      <c r="M176" s="615">
        <f>IF(P176&lt;Cadastros!$D$14,0,IF(P176&lt;=Cadastros!$D$15,P176*Cadastros!$E$15-Cadastros!$F$15,IF(P176&lt;=Cadastros!$D$16,P176*Cadastros!$E$16-Cadastros!$F$16,IF(P176&lt;=Cadastros!$D$17,P176*Cadastros!$E$17-Cadastros!$F$17,IF(P176&gt;Cadastros!$D$18,P176*Cadastros!$E$18-Cadastros!$F$18)))))</f>
        <v>0</v>
      </c>
      <c r="N176" s="615">
        <f t="shared" si="7"/>
        <v>0</v>
      </c>
      <c r="O176" s="372">
        <f>IF(N176=0,0,(F176*Cadastros!$G$14))</f>
        <v>0</v>
      </c>
      <c r="P176" s="615">
        <f t="shared" si="8"/>
        <v>0</v>
      </c>
      <c r="Q176" s="372">
        <f>IF(C176=Folha!$D$2,0,IF(E176&lt;=Cadastros!$H$14,Cadastros!$I$14*F176,0))</f>
        <v>0</v>
      </c>
    </row>
    <row r="177" spans="3:17" ht="30" customHeight="1" x14ac:dyDescent="0.25">
      <c r="C177" s="236"/>
      <c r="D177" s="237"/>
      <c r="E177" s="21"/>
      <c r="F177" s="238"/>
      <c r="G177" s="21"/>
      <c r="H177" s="619">
        <f>IF(Folha!$B$2=1,0,IF(L177=0,0,IF(C177="Funcionário",L177,IF(C177="Pró-Labore",IF(E177&lt;6482.73,E177*11%,Cadastros!$I$7)))))</f>
        <v>0</v>
      </c>
      <c r="I177" s="619">
        <f>IF(Folha!$B$2=1,0,IF(M177=0,0,IF(M177&lt;=10,0,M177)))</f>
        <v>0</v>
      </c>
      <c r="J177" s="21"/>
      <c r="K177" s="618" t="str">
        <f t="shared" si="6"/>
        <v/>
      </c>
      <c r="L177" s="615">
        <f>IF(E177&lt;Cadastros!$E$8,E177*Cadastros!$F$8,IF(E177&lt;=Cadastros!$E$9,E177*Cadastros!$F$9-Cadastros!$G$9,IF(E177&lt;=Cadastros!$E$10,E177*Cadastros!$F$10-Cadastros!$G$10,IF(E177&lt;=Cadastros!$E$11,E177*Cadastros!$F$11-Cadastros!$G$11,IF(E177&gt;Cadastros!$E$11,Cadastros!$I$7)))))</f>
        <v>0</v>
      </c>
      <c r="M177" s="615">
        <f>IF(P177&lt;Cadastros!$D$14,0,IF(P177&lt;=Cadastros!$D$15,P177*Cadastros!$E$15-Cadastros!$F$15,IF(P177&lt;=Cadastros!$D$16,P177*Cadastros!$E$16-Cadastros!$F$16,IF(P177&lt;=Cadastros!$D$17,P177*Cadastros!$E$17-Cadastros!$F$17,IF(P177&gt;Cadastros!$D$18,P177*Cadastros!$E$18-Cadastros!$F$18)))))</f>
        <v>0</v>
      </c>
      <c r="N177" s="615">
        <f t="shared" si="7"/>
        <v>0</v>
      </c>
      <c r="O177" s="372">
        <f>IF(N177=0,0,(F177*Cadastros!$G$14))</f>
        <v>0</v>
      </c>
      <c r="P177" s="615">
        <f t="shared" si="8"/>
        <v>0</v>
      </c>
      <c r="Q177" s="372">
        <f>IF(C177=Folha!$D$2,0,IF(E177&lt;=Cadastros!$H$14,Cadastros!$I$14*F177,0))</f>
        <v>0</v>
      </c>
    </row>
    <row r="178" spans="3:17" ht="30" customHeight="1" x14ac:dyDescent="0.25">
      <c r="C178" s="236"/>
      <c r="D178" s="237"/>
      <c r="E178" s="21"/>
      <c r="F178" s="238"/>
      <c r="G178" s="21"/>
      <c r="H178" s="619">
        <f>IF(Folha!$B$2=1,0,IF(L178=0,0,IF(C178="Funcionário",L178,IF(C178="Pró-Labore",IF(E178&lt;6482.73,E178*11%,Cadastros!$I$7)))))</f>
        <v>0</v>
      </c>
      <c r="I178" s="619">
        <f>IF(Folha!$B$2=1,0,IF(M178=0,0,IF(M178&lt;=10,0,M178)))</f>
        <v>0</v>
      </c>
      <c r="J178" s="21"/>
      <c r="K178" s="618" t="str">
        <f t="shared" si="6"/>
        <v/>
      </c>
      <c r="L178" s="615">
        <f>IF(E178&lt;Cadastros!$E$8,E178*Cadastros!$F$8,IF(E178&lt;=Cadastros!$E$9,E178*Cadastros!$F$9-Cadastros!$G$9,IF(E178&lt;=Cadastros!$E$10,E178*Cadastros!$F$10-Cadastros!$G$10,IF(E178&lt;=Cadastros!$E$11,E178*Cadastros!$F$11-Cadastros!$G$11,IF(E178&gt;Cadastros!$E$11,Cadastros!$I$7)))))</f>
        <v>0</v>
      </c>
      <c r="M178" s="615">
        <f>IF(P178&lt;Cadastros!$D$14,0,IF(P178&lt;=Cadastros!$D$15,P178*Cadastros!$E$15-Cadastros!$F$15,IF(P178&lt;=Cadastros!$D$16,P178*Cadastros!$E$16-Cadastros!$F$16,IF(P178&lt;=Cadastros!$D$17,P178*Cadastros!$E$17-Cadastros!$F$17,IF(P178&gt;Cadastros!$D$18,P178*Cadastros!$E$18-Cadastros!$F$18)))))</f>
        <v>0</v>
      </c>
      <c r="N178" s="615">
        <f t="shared" si="7"/>
        <v>0</v>
      </c>
      <c r="O178" s="372">
        <f>IF(N178=0,0,(F178*Cadastros!$G$14))</f>
        <v>0</v>
      </c>
      <c r="P178" s="615">
        <f t="shared" si="8"/>
        <v>0</v>
      </c>
      <c r="Q178" s="372">
        <f>IF(C178=Folha!$D$2,0,IF(E178&lt;=Cadastros!$H$14,Cadastros!$I$14*F178,0))</f>
        <v>0</v>
      </c>
    </row>
    <row r="179" spans="3:17" ht="30" customHeight="1" x14ac:dyDescent="0.25">
      <c r="C179" s="236"/>
      <c r="D179" s="237"/>
      <c r="E179" s="21"/>
      <c r="F179" s="238"/>
      <c r="G179" s="21"/>
      <c r="H179" s="619">
        <f>IF(Folha!$B$2=1,0,IF(L179=0,0,IF(C179="Funcionário",L179,IF(C179="Pró-Labore",IF(E179&lt;6482.73,E179*11%,Cadastros!$I$7)))))</f>
        <v>0</v>
      </c>
      <c r="I179" s="619">
        <f>IF(Folha!$B$2=1,0,IF(M179=0,0,IF(M179&lt;=10,0,M179)))</f>
        <v>0</v>
      </c>
      <c r="J179" s="21"/>
      <c r="K179" s="618" t="str">
        <f t="shared" si="6"/>
        <v/>
      </c>
      <c r="L179" s="615">
        <f>IF(E179&lt;Cadastros!$E$8,E179*Cadastros!$F$8,IF(E179&lt;=Cadastros!$E$9,E179*Cadastros!$F$9-Cadastros!$G$9,IF(E179&lt;=Cadastros!$E$10,E179*Cadastros!$F$10-Cadastros!$G$10,IF(E179&lt;=Cadastros!$E$11,E179*Cadastros!$F$11-Cadastros!$G$11,IF(E179&gt;Cadastros!$E$11,Cadastros!$I$7)))))</f>
        <v>0</v>
      </c>
      <c r="M179" s="615">
        <f>IF(P179&lt;Cadastros!$D$14,0,IF(P179&lt;=Cadastros!$D$15,P179*Cadastros!$E$15-Cadastros!$F$15,IF(P179&lt;=Cadastros!$D$16,P179*Cadastros!$E$16-Cadastros!$F$16,IF(P179&lt;=Cadastros!$D$17,P179*Cadastros!$E$17-Cadastros!$F$17,IF(P179&gt;Cadastros!$D$18,P179*Cadastros!$E$18-Cadastros!$F$18)))))</f>
        <v>0</v>
      </c>
      <c r="N179" s="615">
        <f t="shared" si="7"/>
        <v>0</v>
      </c>
      <c r="O179" s="372">
        <f>IF(N179=0,0,(F179*Cadastros!$G$14))</f>
        <v>0</v>
      </c>
      <c r="P179" s="615">
        <f t="shared" si="8"/>
        <v>0</v>
      </c>
      <c r="Q179" s="372">
        <f>IF(C179=Folha!$D$2,0,IF(E179&lt;=Cadastros!$H$14,Cadastros!$I$14*F179,0))</f>
        <v>0</v>
      </c>
    </row>
    <row r="180" spans="3:17" ht="30" customHeight="1" x14ac:dyDescent="0.25">
      <c r="C180" s="236"/>
      <c r="D180" s="237"/>
      <c r="E180" s="21"/>
      <c r="F180" s="238"/>
      <c r="G180" s="21"/>
      <c r="H180" s="619">
        <f>IF(Folha!$B$2=1,0,IF(L180=0,0,IF(C180="Funcionário",L180,IF(C180="Pró-Labore",IF(E180&lt;6482.73,E180*11%,Cadastros!$I$7)))))</f>
        <v>0</v>
      </c>
      <c r="I180" s="619">
        <f>IF(Folha!$B$2=1,0,IF(M180=0,0,IF(M180&lt;=10,0,M180)))</f>
        <v>0</v>
      </c>
      <c r="J180" s="21"/>
      <c r="K180" s="618" t="str">
        <f t="shared" si="6"/>
        <v/>
      </c>
      <c r="L180" s="615">
        <f>IF(E180&lt;Cadastros!$E$8,E180*Cadastros!$F$8,IF(E180&lt;=Cadastros!$E$9,E180*Cadastros!$F$9-Cadastros!$G$9,IF(E180&lt;=Cadastros!$E$10,E180*Cadastros!$F$10-Cadastros!$G$10,IF(E180&lt;=Cadastros!$E$11,E180*Cadastros!$F$11-Cadastros!$G$11,IF(E180&gt;Cadastros!$E$11,Cadastros!$I$7)))))</f>
        <v>0</v>
      </c>
      <c r="M180" s="615">
        <f>IF(P180&lt;Cadastros!$D$14,0,IF(P180&lt;=Cadastros!$D$15,P180*Cadastros!$E$15-Cadastros!$F$15,IF(P180&lt;=Cadastros!$D$16,P180*Cadastros!$E$16-Cadastros!$F$16,IF(P180&lt;=Cadastros!$D$17,P180*Cadastros!$E$17-Cadastros!$F$17,IF(P180&gt;Cadastros!$D$18,P180*Cadastros!$E$18-Cadastros!$F$18)))))</f>
        <v>0</v>
      </c>
      <c r="N180" s="615">
        <f t="shared" si="7"/>
        <v>0</v>
      </c>
      <c r="O180" s="372">
        <f>IF(N180=0,0,(F180*Cadastros!$G$14))</f>
        <v>0</v>
      </c>
      <c r="P180" s="615">
        <f t="shared" si="8"/>
        <v>0</v>
      </c>
      <c r="Q180" s="372">
        <f>IF(C180=Folha!$D$2,0,IF(E180&lt;=Cadastros!$H$14,Cadastros!$I$14*F180,0))</f>
        <v>0</v>
      </c>
    </row>
    <row r="181" spans="3:17" ht="30" customHeight="1" x14ac:dyDescent="0.25">
      <c r="C181" s="236"/>
      <c r="D181" s="237"/>
      <c r="E181" s="21"/>
      <c r="F181" s="238"/>
      <c r="G181" s="21"/>
      <c r="H181" s="619">
        <f>IF(Folha!$B$2=1,0,IF(L181=0,0,IF(C181="Funcionário",L181,IF(C181="Pró-Labore",IF(E181&lt;6482.73,E181*11%,Cadastros!$I$7)))))</f>
        <v>0</v>
      </c>
      <c r="I181" s="619">
        <f>IF(Folha!$B$2=1,0,IF(M181=0,0,IF(M181&lt;=10,0,M181)))</f>
        <v>0</v>
      </c>
      <c r="J181" s="21"/>
      <c r="K181" s="618" t="str">
        <f t="shared" si="6"/>
        <v/>
      </c>
      <c r="L181" s="615">
        <f>IF(E181&lt;Cadastros!$E$8,E181*Cadastros!$F$8,IF(E181&lt;=Cadastros!$E$9,E181*Cadastros!$F$9-Cadastros!$G$9,IF(E181&lt;=Cadastros!$E$10,E181*Cadastros!$F$10-Cadastros!$G$10,IF(E181&lt;=Cadastros!$E$11,E181*Cadastros!$F$11-Cadastros!$G$11,IF(E181&gt;Cadastros!$E$11,Cadastros!$I$7)))))</f>
        <v>0</v>
      </c>
      <c r="M181" s="615">
        <f>IF(P181&lt;Cadastros!$D$14,0,IF(P181&lt;=Cadastros!$D$15,P181*Cadastros!$E$15-Cadastros!$F$15,IF(P181&lt;=Cadastros!$D$16,P181*Cadastros!$E$16-Cadastros!$F$16,IF(P181&lt;=Cadastros!$D$17,P181*Cadastros!$E$17-Cadastros!$F$17,IF(P181&gt;Cadastros!$D$18,P181*Cadastros!$E$18-Cadastros!$F$18)))))</f>
        <v>0</v>
      </c>
      <c r="N181" s="615">
        <f t="shared" si="7"/>
        <v>0</v>
      </c>
      <c r="O181" s="372">
        <f>IF(N181=0,0,(F181*Cadastros!$G$14))</f>
        <v>0</v>
      </c>
      <c r="P181" s="615">
        <f t="shared" si="8"/>
        <v>0</v>
      </c>
      <c r="Q181" s="372">
        <f>IF(C181=Folha!$D$2,0,IF(E181&lt;=Cadastros!$H$14,Cadastros!$I$14*F181,0))</f>
        <v>0</v>
      </c>
    </row>
    <row r="182" spans="3:17" ht="30" customHeight="1" x14ac:dyDescent="0.25">
      <c r="C182" s="236"/>
      <c r="D182" s="237"/>
      <c r="E182" s="21"/>
      <c r="F182" s="238"/>
      <c r="G182" s="21"/>
      <c r="H182" s="619">
        <f>IF(Folha!$B$2=1,0,IF(L182=0,0,IF(C182="Funcionário",L182,IF(C182="Pró-Labore",IF(E182&lt;6482.73,E182*11%,Cadastros!$I$7)))))</f>
        <v>0</v>
      </c>
      <c r="I182" s="619">
        <f>IF(Folha!$B$2=1,0,IF(M182=0,0,IF(M182&lt;=10,0,M182)))</f>
        <v>0</v>
      </c>
      <c r="J182" s="21"/>
      <c r="K182" s="618" t="str">
        <f t="shared" si="6"/>
        <v/>
      </c>
      <c r="L182" s="615">
        <f>IF(E182&lt;Cadastros!$E$8,E182*Cadastros!$F$8,IF(E182&lt;=Cadastros!$E$9,E182*Cadastros!$F$9-Cadastros!$G$9,IF(E182&lt;=Cadastros!$E$10,E182*Cadastros!$F$10-Cadastros!$G$10,IF(E182&lt;=Cadastros!$E$11,E182*Cadastros!$F$11-Cadastros!$G$11,IF(E182&gt;Cadastros!$E$11,Cadastros!$I$7)))))</f>
        <v>0</v>
      </c>
      <c r="M182" s="615">
        <f>IF(P182&lt;Cadastros!$D$14,0,IF(P182&lt;=Cadastros!$D$15,P182*Cadastros!$E$15-Cadastros!$F$15,IF(P182&lt;=Cadastros!$D$16,P182*Cadastros!$E$16-Cadastros!$F$16,IF(P182&lt;=Cadastros!$D$17,P182*Cadastros!$E$17-Cadastros!$F$17,IF(P182&gt;Cadastros!$D$18,P182*Cadastros!$E$18-Cadastros!$F$18)))))</f>
        <v>0</v>
      </c>
      <c r="N182" s="615">
        <f t="shared" si="7"/>
        <v>0</v>
      </c>
      <c r="O182" s="372">
        <f>IF(N182=0,0,(F182*Cadastros!$G$14))</f>
        <v>0</v>
      </c>
      <c r="P182" s="615">
        <f t="shared" si="8"/>
        <v>0</v>
      </c>
      <c r="Q182" s="372">
        <f>IF(C182=Folha!$D$2,0,IF(E182&lt;=Cadastros!$H$14,Cadastros!$I$14*F182,0))</f>
        <v>0</v>
      </c>
    </row>
    <row r="183" spans="3:17" ht="30" customHeight="1" x14ac:dyDescent="0.25">
      <c r="C183" s="236"/>
      <c r="D183" s="237"/>
      <c r="E183" s="21"/>
      <c r="F183" s="238"/>
      <c r="G183" s="21"/>
      <c r="H183" s="619">
        <f>IF(Folha!$B$2=1,0,IF(L183=0,0,IF(C183="Funcionário",L183,IF(C183="Pró-Labore",IF(E183&lt;6482.73,E183*11%,Cadastros!$I$7)))))</f>
        <v>0</v>
      </c>
      <c r="I183" s="619">
        <f>IF(Folha!$B$2=1,0,IF(M183=0,0,IF(M183&lt;=10,0,M183)))</f>
        <v>0</v>
      </c>
      <c r="J183" s="21"/>
      <c r="K183" s="618" t="str">
        <f t="shared" si="6"/>
        <v/>
      </c>
      <c r="L183" s="615">
        <f>IF(E183&lt;Cadastros!$E$8,E183*Cadastros!$F$8,IF(E183&lt;=Cadastros!$E$9,E183*Cadastros!$F$9-Cadastros!$G$9,IF(E183&lt;=Cadastros!$E$10,E183*Cadastros!$F$10-Cadastros!$G$10,IF(E183&lt;=Cadastros!$E$11,E183*Cadastros!$F$11-Cadastros!$G$11,IF(E183&gt;Cadastros!$E$11,Cadastros!$I$7)))))</f>
        <v>0</v>
      </c>
      <c r="M183" s="615">
        <f>IF(P183&lt;Cadastros!$D$14,0,IF(P183&lt;=Cadastros!$D$15,P183*Cadastros!$E$15-Cadastros!$F$15,IF(P183&lt;=Cadastros!$D$16,P183*Cadastros!$E$16-Cadastros!$F$16,IF(P183&lt;=Cadastros!$D$17,P183*Cadastros!$E$17-Cadastros!$F$17,IF(P183&gt;Cadastros!$D$18,P183*Cadastros!$E$18-Cadastros!$F$18)))))</f>
        <v>0</v>
      </c>
      <c r="N183" s="615">
        <f t="shared" si="7"/>
        <v>0</v>
      </c>
      <c r="O183" s="372">
        <f>IF(N183=0,0,(F183*Cadastros!$G$14))</f>
        <v>0</v>
      </c>
      <c r="P183" s="615">
        <f t="shared" si="8"/>
        <v>0</v>
      </c>
      <c r="Q183" s="372">
        <f>IF(C183=Folha!$D$2,0,IF(E183&lt;=Cadastros!$H$14,Cadastros!$I$14*F183,0))</f>
        <v>0</v>
      </c>
    </row>
    <row r="184" spans="3:17" ht="30" customHeight="1" x14ac:dyDescent="0.25">
      <c r="C184" s="236"/>
      <c r="D184" s="237"/>
      <c r="E184" s="21"/>
      <c r="F184" s="238"/>
      <c r="G184" s="21"/>
      <c r="H184" s="619">
        <f>IF(Folha!$B$2=1,0,IF(L184=0,0,IF(C184="Funcionário",L184,IF(C184="Pró-Labore",IF(E184&lt;6482.73,E184*11%,Cadastros!$I$7)))))</f>
        <v>0</v>
      </c>
      <c r="I184" s="619">
        <f>IF(Folha!$B$2=1,0,IF(M184=0,0,IF(M184&lt;=10,0,M184)))</f>
        <v>0</v>
      </c>
      <c r="J184" s="21"/>
      <c r="K184" s="618" t="str">
        <f t="shared" si="6"/>
        <v/>
      </c>
      <c r="L184" s="615">
        <f>IF(E184&lt;Cadastros!$E$8,E184*Cadastros!$F$8,IF(E184&lt;=Cadastros!$E$9,E184*Cadastros!$F$9-Cadastros!$G$9,IF(E184&lt;=Cadastros!$E$10,E184*Cadastros!$F$10-Cadastros!$G$10,IF(E184&lt;=Cadastros!$E$11,E184*Cadastros!$F$11-Cadastros!$G$11,IF(E184&gt;Cadastros!$E$11,Cadastros!$I$7)))))</f>
        <v>0</v>
      </c>
      <c r="M184" s="615">
        <f>IF(P184&lt;Cadastros!$D$14,0,IF(P184&lt;=Cadastros!$D$15,P184*Cadastros!$E$15-Cadastros!$F$15,IF(P184&lt;=Cadastros!$D$16,P184*Cadastros!$E$16-Cadastros!$F$16,IF(P184&lt;=Cadastros!$D$17,P184*Cadastros!$E$17-Cadastros!$F$17,IF(P184&gt;Cadastros!$D$18,P184*Cadastros!$E$18-Cadastros!$F$18)))))</f>
        <v>0</v>
      </c>
      <c r="N184" s="615">
        <f t="shared" si="7"/>
        <v>0</v>
      </c>
      <c r="O184" s="372">
        <f>IF(N184=0,0,(F184*Cadastros!$G$14))</f>
        <v>0</v>
      </c>
      <c r="P184" s="615">
        <f t="shared" si="8"/>
        <v>0</v>
      </c>
      <c r="Q184" s="372">
        <f>IF(C184=Folha!$D$2,0,IF(E184&lt;=Cadastros!$H$14,Cadastros!$I$14*F184,0))</f>
        <v>0</v>
      </c>
    </row>
    <row r="185" spans="3:17" ht="30" customHeight="1" x14ac:dyDescent="0.25">
      <c r="C185" s="236"/>
      <c r="D185" s="237"/>
      <c r="E185" s="21"/>
      <c r="F185" s="238"/>
      <c r="G185" s="21"/>
      <c r="H185" s="619">
        <f>IF(Folha!$B$2=1,0,IF(L185=0,0,IF(C185="Funcionário",L185,IF(C185="Pró-Labore",IF(E185&lt;6482.73,E185*11%,Cadastros!$I$7)))))</f>
        <v>0</v>
      </c>
      <c r="I185" s="619">
        <f>IF(Folha!$B$2=1,0,IF(M185=0,0,IF(M185&lt;=10,0,M185)))</f>
        <v>0</v>
      </c>
      <c r="J185" s="21"/>
      <c r="K185" s="618" t="str">
        <f t="shared" si="6"/>
        <v/>
      </c>
      <c r="L185" s="615">
        <f>IF(E185&lt;Cadastros!$E$8,E185*Cadastros!$F$8,IF(E185&lt;=Cadastros!$E$9,E185*Cadastros!$F$9-Cadastros!$G$9,IF(E185&lt;=Cadastros!$E$10,E185*Cadastros!$F$10-Cadastros!$G$10,IF(E185&lt;=Cadastros!$E$11,E185*Cadastros!$F$11-Cadastros!$G$11,IF(E185&gt;Cadastros!$E$11,Cadastros!$I$7)))))</f>
        <v>0</v>
      </c>
      <c r="M185" s="615">
        <f>IF(P185&lt;Cadastros!$D$14,0,IF(P185&lt;=Cadastros!$D$15,P185*Cadastros!$E$15-Cadastros!$F$15,IF(P185&lt;=Cadastros!$D$16,P185*Cadastros!$E$16-Cadastros!$F$16,IF(P185&lt;=Cadastros!$D$17,P185*Cadastros!$E$17-Cadastros!$F$17,IF(P185&gt;Cadastros!$D$18,P185*Cadastros!$E$18-Cadastros!$F$18)))))</f>
        <v>0</v>
      </c>
      <c r="N185" s="615">
        <f t="shared" si="7"/>
        <v>0</v>
      </c>
      <c r="O185" s="372">
        <f>IF(N185=0,0,(F185*Cadastros!$G$14))</f>
        <v>0</v>
      </c>
      <c r="P185" s="615">
        <f t="shared" si="8"/>
        <v>0</v>
      </c>
      <c r="Q185" s="372">
        <f>IF(C185=Folha!$D$2,0,IF(E185&lt;=Cadastros!$H$14,Cadastros!$I$14*F185,0))</f>
        <v>0</v>
      </c>
    </row>
    <row r="186" spans="3:17" ht="30" customHeight="1" x14ac:dyDescent="0.25">
      <c r="C186" s="236"/>
      <c r="D186" s="237"/>
      <c r="E186" s="21"/>
      <c r="F186" s="238"/>
      <c r="G186" s="21"/>
      <c r="H186" s="619">
        <f>IF(Folha!$B$2=1,0,IF(L186=0,0,IF(C186="Funcionário",L186,IF(C186="Pró-Labore",IF(E186&lt;6482.73,E186*11%,Cadastros!$I$7)))))</f>
        <v>0</v>
      </c>
      <c r="I186" s="619">
        <f>IF(Folha!$B$2=1,0,IF(M186=0,0,IF(M186&lt;=10,0,M186)))</f>
        <v>0</v>
      </c>
      <c r="J186" s="21"/>
      <c r="K186" s="618" t="str">
        <f t="shared" si="6"/>
        <v/>
      </c>
      <c r="L186" s="615">
        <f>IF(E186&lt;Cadastros!$E$8,E186*Cadastros!$F$8,IF(E186&lt;=Cadastros!$E$9,E186*Cadastros!$F$9-Cadastros!$G$9,IF(E186&lt;=Cadastros!$E$10,E186*Cadastros!$F$10-Cadastros!$G$10,IF(E186&lt;=Cadastros!$E$11,E186*Cadastros!$F$11-Cadastros!$G$11,IF(E186&gt;Cadastros!$E$11,Cadastros!$I$7)))))</f>
        <v>0</v>
      </c>
      <c r="M186" s="615">
        <f>IF(P186&lt;Cadastros!$D$14,0,IF(P186&lt;=Cadastros!$D$15,P186*Cadastros!$E$15-Cadastros!$F$15,IF(P186&lt;=Cadastros!$D$16,P186*Cadastros!$E$16-Cadastros!$F$16,IF(P186&lt;=Cadastros!$D$17,P186*Cadastros!$E$17-Cadastros!$F$17,IF(P186&gt;Cadastros!$D$18,P186*Cadastros!$E$18-Cadastros!$F$18)))))</f>
        <v>0</v>
      </c>
      <c r="N186" s="615">
        <f t="shared" si="7"/>
        <v>0</v>
      </c>
      <c r="O186" s="372">
        <f>IF(N186=0,0,(F186*Cadastros!$G$14))</f>
        <v>0</v>
      </c>
      <c r="P186" s="615">
        <f t="shared" si="8"/>
        <v>0</v>
      </c>
      <c r="Q186" s="372">
        <f>IF(C186=Folha!$D$2,0,IF(E186&lt;=Cadastros!$H$14,Cadastros!$I$14*F186,0))</f>
        <v>0</v>
      </c>
    </row>
    <row r="187" spans="3:17" ht="30" customHeight="1" x14ac:dyDescent="0.25">
      <c r="C187" s="236"/>
      <c r="D187" s="237"/>
      <c r="E187" s="21"/>
      <c r="F187" s="238"/>
      <c r="G187" s="21"/>
      <c r="H187" s="619">
        <f>IF(Folha!$B$2=1,0,IF(L187=0,0,IF(C187="Funcionário",L187,IF(C187="Pró-Labore",IF(E187&lt;6482.73,E187*11%,Cadastros!$I$7)))))</f>
        <v>0</v>
      </c>
      <c r="I187" s="619">
        <f>IF(Folha!$B$2=1,0,IF(M187=0,0,IF(M187&lt;=10,0,M187)))</f>
        <v>0</v>
      </c>
      <c r="J187" s="21"/>
      <c r="K187" s="618" t="str">
        <f t="shared" si="6"/>
        <v/>
      </c>
      <c r="L187" s="615">
        <f>IF(E187&lt;Cadastros!$E$8,E187*Cadastros!$F$8,IF(E187&lt;=Cadastros!$E$9,E187*Cadastros!$F$9-Cadastros!$G$9,IF(E187&lt;=Cadastros!$E$10,E187*Cadastros!$F$10-Cadastros!$G$10,IF(E187&lt;=Cadastros!$E$11,E187*Cadastros!$F$11-Cadastros!$G$11,IF(E187&gt;Cadastros!$E$11,Cadastros!$I$7)))))</f>
        <v>0</v>
      </c>
      <c r="M187" s="615">
        <f>IF(P187&lt;Cadastros!$D$14,0,IF(P187&lt;=Cadastros!$D$15,P187*Cadastros!$E$15-Cadastros!$F$15,IF(P187&lt;=Cadastros!$D$16,P187*Cadastros!$E$16-Cadastros!$F$16,IF(P187&lt;=Cadastros!$D$17,P187*Cadastros!$E$17-Cadastros!$F$17,IF(P187&gt;Cadastros!$D$18,P187*Cadastros!$E$18-Cadastros!$F$18)))))</f>
        <v>0</v>
      </c>
      <c r="N187" s="615">
        <f t="shared" si="7"/>
        <v>0</v>
      </c>
      <c r="O187" s="372">
        <f>IF(N187=0,0,(F187*Cadastros!$G$14))</f>
        <v>0</v>
      </c>
      <c r="P187" s="615">
        <f t="shared" si="8"/>
        <v>0</v>
      </c>
      <c r="Q187" s="372">
        <f>IF(C187=Folha!$D$2,0,IF(E187&lt;=Cadastros!$H$14,Cadastros!$I$14*F187,0))</f>
        <v>0</v>
      </c>
    </row>
    <row r="188" spans="3:17" ht="30" customHeight="1" x14ac:dyDescent="0.25">
      <c r="C188" s="236"/>
      <c r="D188" s="237"/>
      <c r="E188" s="21"/>
      <c r="F188" s="238"/>
      <c r="G188" s="21"/>
      <c r="H188" s="619">
        <f>IF(Folha!$B$2=1,0,IF(L188=0,0,IF(C188="Funcionário",L188,IF(C188="Pró-Labore",IF(E188&lt;6482.73,E188*11%,Cadastros!$I$7)))))</f>
        <v>0</v>
      </c>
      <c r="I188" s="619">
        <f>IF(Folha!$B$2=1,0,IF(M188=0,0,IF(M188&lt;=10,0,M188)))</f>
        <v>0</v>
      </c>
      <c r="J188" s="21"/>
      <c r="K188" s="618" t="str">
        <f t="shared" si="6"/>
        <v/>
      </c>
      <c r="L188" s="615">
        <f>IF(E188&lt;Cadastros!$E$8,E188*Cadastros!$F$8,IF(E188&lt;=Cadastros!$E$9,E188*Cadastros!$F$9-Cadastros!$G$9,IF(E188&lt;=Cadastros!$E$10,E188*Cadastros!$F$10-Cadastros!$G$10,IF(E188&lt;=Cadastros!$E$11,E188*Cadastros!$F$11-Cadastros!$G$11,IF(E188&gt;Cadastros!$E$11,Cadastros!$I$7)))))</f>
        <v>0</v>
      </c>
      <c r="M188" s="615">
        <f>IF(P188&lt;Cadastros!$D$14,0,IF(P188&lt;=Cadastros!$D$15,P188*Cadastros!$E$15-Cadastros!$F$15,IF(P188&lt;=Cadastros!$D$16,P188*Cadastros!$E$16-Cadastros!$F$16,IF(P188&lt;=Cadastros!$D$17,P188*Cadastros!$E$17-Cadastros!$F$17,IF(P188&gt;Cadastros!$D$18,P188*Cadastros!$E$18-Cadastros!$F$18)))))</f>
        <v>0</v>
      </c>
      <c r="N188" s="615">
        <f t="shared" si="7"/>
        <v>0</v>
      </c>
      <c r="O188" s="372">
        <f>IF(N188=0,0,(F188*Cadastros!$G$14))</f>
        <v>0</v>
      </c>
      <c r="P188" s="615">
        <f t="shared" si="8"/>
        <v>0</v>
      </c>
      <c r="Q188" s="372">
        <f>IF(C188=Folha!$D$2,0,IF(E188&lt;=Cadastros!$H$14,Cadastros!$I$14*F188,0))</f>
        <v>0</v>
      </c>
    </row>
    <row r="189" spans="3:17" ht="30" customHeight="1" x14ac:dyDescent="0.25">
      <c r="C189" s="236"/>
      <c r="D189" s="237"/>
      <c r="E189" s="21"/>
      <c r="F189" s="238"/>
      <c r="G189" s="21"/>
      <c r="H189" s="619">
        <f>IF(Folha!$B$2=1,0,IF(L189=0,0,IF(C189="Funcionário",L189,IF(C189="Pró-Labore",IF(E189&lt;6482.73,E189*11%,Cadastros!$I$7)))))</f>
        <v>0</v>
      </c>
      <c r="I189" s="619">
        <f>IF(Folha!$B$2=1,0,IF(M189=0,0,IF(M189&lt;=10,0,M189)))</f>
        <v>0</v>
      </c>
      <c r="J189" s="21"/>
      <c r="K189" s="618" t="str">
        <f t="shared" si="6"/>
        <v/>
      </c>
      <c r="L189" s="615">
        <f>IF(E189&lt;Cadastros!$E$8,E189*Cadastros!$F$8,IF(E189&lt;=Cadastros!$E$9,E189*Cadastros!$F$9-Cadastros!$G$9,IF(E189&lt;=Cadastros!$E$10,E189*Cadastros!$F$10-Cadastros!$G$10,IF(E189&lt;=Cadastros!$E$11,E189*Cadastros!$F$11-Cadastros!$G$11,IF(E189&gt;Cadastros!$E$11,Cadastros!$I$7)))))</f>
        <v>0</v>
      </c>
      <c r="M189" s="615">
        <f>IF(P189&lt;Cadastros!$D$14,0,IF(P189&lt;=Cadastros!$D$15,P189*Cadastros!$E$15-Cadastros!$F$15,IF(P189&lt;=Cadastros!$D$16,P189*Cadastros!$E$16-Cadastros!$F$16,IF(P189&lt;=Cadastros!$D$17,P189*Cadastros!$E$17-Cadastros!$F$17,IF(P189&gt;Cadastros!$D$18,P189*Cadastros!$E$18-Cadastros!$F$18)))))</f>
        <v>0</v>
      </c>
      <c r="N189" s="615">
        <f t="shared" si="7"/>
        <v>0</v>
      </c>
      <c r="O189" s="372">
        <f>IF(N189=0,0,(F189*Cadastros!$G$14))</f>
        <v>0</v>
      </c>
      <c r="P189" s="615">
        <f t="shared" si="8"/>
        <v>0</v>
      </c>
      <c r="Q189" s="372">
        <f>IF(C189=Folha!$D$2,0,IF(E189&lt;=Cadastros!$H$14,Cadastros!$I$14*F189,0))</f>
        <v>0</v>
      </c>
    </row>
    <row r="190" spans="3:17" ht="30" customHeight="1" x14ac:dyDescent="0.25">
      <c r="C190" s="236"/>
      <c r="D190" s="237"/>
      <c r="E190" s="21"/>
      <c r="F190" s="238"/>
      <c r="G190" s="21"/>
      <c r="H190" s="619">
        <f>IF(Folha!$B$2=1,0,IF(L190=0,0,IF(C190="Funcionário",L190,IF(C190="Pró-Labore",IF(E190&lt;6482.73,E190*11%,Cadastros!$I$7)))))</f>
        <v>0</v>
      </c>
      <c r="I190" s="619">
        <f>IF(Folha!$B$2=1,0,IF(M190=0,0,IF(M190&lt;=10,0,M190)))</f>
        <v>0</v>
      </c>
      <c r="J190" s="21"/>
      <c r="K190" s="618" t="str">
        <f t="shared" si="6"/>
        <v/>
      </c>
      <c r="L190" s="615">
        <f>IF(E190&lt;Cadastros!$E$8,E190*Cadastros!$F$8,IF(E190&lt;=Cadastros!$E$9,E190*Cadastros!$F$9-Cadastros!$G$9,IF(E190&lt;=Cadastros!$E$10,E190*Cadastros!$F$10-Cadastros!$G$10,IF(E190&lt;=Cadastros!$E$11,E190*Cadastros!$F$11-Cadastros!$G$11,IF(E190&gt;Cadastros!$E$11,Cadastros!$I$7)))))</f>
        <v>0</v>
      </c>
      <c r="M190" s="615">
        <f>IF(P190&lt;Cadastros!$D$14,0,IF(P190&lt;=Cadastros!$D$15,P190*Cadastros!$E$15-Cadastros!$F$15,IF(P190&lt;=Cadastros!$D$16,P190*Cadastros!$E$16-Cadastros!$F$16,IF(P190&lt;=Cadastros!$D$17,P190*Cadastros!$E$17-Cadastros!$F$17,IF(P190&gt;Cadastros!$D$18,P190*Cadastros!$E$18-Cadastros!$F$18)))))</f>
        <v>0</v>
      </c>
      <c r="N190" s="615">
        <f t="shared" si="7"/>
        <v>0</v>
      </c>
      <c r="O190" s="372">
        <f>IF(N190=0,0,(F190*Cadastros!$G$14))</f>
        <v>0</v>
      </c>
      <c r="P190" s="615">
        <f t="shared" si="8"/>
        <v>0</v>
      </c>
      <c r="Q190" s="372">
        <f>IF(C190=Folha!$D$2,0,IF(E190&lt;=Cadastros!$H$14,Cadastros!$I$14*F190,0))</f>
        <v>0</v>
      </c>
    </row>
    <row r="191" spans="3:17" ht="30" customHeight="1" x14ac:dyDescent="0.25">
      <c r="C191" s="236"/>
      <c r="D191" s="237"/>
      <c r="E191" s="21"/>
      <c r="F191" s="238"/>
      <c r="G191" s="21"/>
      <c r="H191" s="619">
        <f>IF(Folha!$B$2=1,0,IF(L191=0,0,IF(C191="Funcionário",L191,IF(C191="Pró-Labore",IF(E191&lt;6482.73,E191*11%,Cadastros!$I$7)))))</f>
        <v>0</v>
      </c>
      <c r="I191" s="619">
        <f>IF(Folha!$B$2=1,0,IF(M191=0,0,IF(M191&lt;=10,0,M191)))</f>
        <v>0</v>
      </c>
      <c r="J191" s="21"/>
      <c r="K191" s="618" t="str">
        <f t="shared" si="6"/>
        <v/>
      </c>
      <c r="L191" s="615">
        <f>IF(E191&lt;Cadastros!$E$8,E191*Cadastros!$F$8,IF(E191&lt;=Cadastros!$E$9,E191*Cadastros!$F$9-Cadastros!$G$9,IF(E191&lt;=Cadastros!$E$10,E191*Cadastros!$F$10-Cadastros!$G$10,IF(E191&lt;=Cadastros!$E$11,E191*Cadastros!$F$11-Cadastros!$G$11,IF(E191&gt;Cadastros!$E$11,Cadastros!$I$7)))))</f>
        <v>0</v>
      </c>
      <c r="M191" s="615">
        <f>IF(P191&lt;Cadastros!$D$14,0,IF(P191&lt;=Cadastros!$D$15,P191*Cadastros!$E$15-Cadastros!$F$15,IF(P191&lt;=Cadastros!$D$16,P191*Cadastros!$E$16-Cadastros!$F$16,IF(P191&lt;=Cadastros!$D$17,P191*Cadastros!$E$17-Cadastros!$F$17,IF(P191&gt;Cadastros!$D$18,P191*Cadastros!$E$18-Cadastros!$F$18)))))</f>
        <v>0</v>
      </c>
      <c r="N191" s="615">
        <f t="shared" si="7"/>
        <v>0</v>
      </c>
      <c r="O191" s="372">
        <f>IF(N191=0,0,(F191*Cadastros!$G$14))</f>
        <v>0</v>
      </c>
      <c r="P191" s="615">
        <f t="shared" si="8"/>
        <v>0</v>
      </c>
      <c r="Q191" s="372">
        <f>IF(C191=Folha!$D$2,0,IF(E191&lt;=Cadastros!$H$14,Cadastros!$I$14*F191,0))</f>
        <v>0</v>
      </c>
    </row>
    <row r="192" spans="3:17" ht="30" customHeight="1" x14ac:dyDescent="0.25">
      <c r="C192" s="236"/>
      <c r="D192" s="237"/>
      <c r="E192" s="21"/>
      <c r="F192" s="238"/>
      <c r="G192" s="21"/>
      <c r="H192" s="619">
        <f>IF(Folha!$B$2=1,0,IF(L192=0,0,IF(C192="Funcionário",L192,IF(C192="Pró-Labore",IF(E192&lt;6482.73,E192*11%,Cadastros!$I$7)))))</f>
        <v>0</v>
      </c>
      <c r="I192" s="619">
        <f>IF(Folha!$B$2=1,0,IF(M192=0,0,IF(M192&lt;=10,0,M192)))</f>
        <v>0</v>
      </c>
      <c r="J192" s="21"/>
      <c r="K192" s="618" t="str">
        <f t="shared" si="6"/>
        <v/>
      </c>
      <c r="L192" s="615">
        <f>IF(E192&lt;Cadastros!$E$8,E192*Cadastros!$F$8,IF(E192&lt;=Cadastros!$E$9,E192*Cadastros!$F$9-Cadastros!$G$9,IF(E192&lt;=Cadastros!$E$10,E192*Cadastros!$F$10-Cadastros!$G$10,IF(E192&lt;=Cadastros!$E$11,E192*Cadastros!$F$11-Cadastros!$G$11,IF(E192&gt;Cadastros!$E$11,Cadastros!$I$7)))))</f>
        <v>0</v>
      </c>
      <c r="M192" s="615">
        <f>IF(P192&lt;Cadastros!$D$14,0,IF(P192&lt;=Cadastros!$D$15,P192*Cadastros!$E$15-Cadastros!$F$15,IF(P192&lt;=Cadastros!$D$16,P192*Cadastros!$E$16-Cadastros!$F$16,IF(P192&lt;=Cadastros!$D$17,P192*Cadastros!$E$17-Cadastros!$F$17,IF(P192&gt;Cadastros!$D$18,P192*Cadastros!$E$18-Cadastros!$F$18)))))</f>
        <v>0</v>
      </c>
      <c r="N192" s="615">
        <f t="shared" si="7"/>
        <v>0</v>
      </c>
      <c r="O192" s="372">
        <f>IF(N192=0,0,(F192*Cadastros!$G$14))</f>
        <v>0</v>
      </c>
      <c r="P192" s="615">
        <f t="shared" si="8"/>
        <v>0</v>
      </c>
      <c r="Q192" s="372">
        <f>IF(C192=Folha!$D$2,0,IF(E192&lt;=Cadastros!$H$14,Cadastros!$I$14*F192,0))</f>
        <v>0</v>
      </c>
    </row>
    <row r="193" spans="3:17" ht="30" customHeight="1" x14ac:dyDescent="0.25">
      <c r="C193" s="236"/>
      <c r="D193" s="237"/>
      <c r="E193" s="21"/>
      <c r="F193" s="238"/>
      <c r="G193" s="21"/>
      <c r="H193" s="619">
        <f>IF(Folha!$B$2=1,0,IF(L193=0,0,IF(C193="Funcionário",L193,IF(C193="Pró-Labore",IF(E193&lt;6482.73,E193*11%,Cadastros!$I$7)))))</f>
        <v>0</v>
      </c>
      <c r="I193" s="619">
        <f>IF(Folha!$B$2=1,0,IF(M193=0,0,IF(M193&lt;=10,0,M193)))</f>
        <v>0</v>
      </c>
      <c r="J193" s="21"/>
      <c r="K193" s="618" t="str">
        <f t="shared" si="6"/>
        <v/>
      </c>
      <c r="L193" s="615">
        <f>IF(E193&lt;Cadastros!$E$8,E193*Cadastros!$F$8,IF(E193&lt;=Cadastros!$E$9,E193*Cadastros!$F$9-Cadastros!$G$9,IF(E193&lt;=Cadastros!$E$10,E193*Cadastros!$F$10-Cadastros!$G$10,IF(E193&lt;=Cadastros!$E$11,E193*Cadastros!$F$11-Cadastros!$G$11,IF(E193&gt;Cadastros!$E$11,Cadastros!$I$7)))))</f>
        <v>0</v>
      </c>
      <c r="M193" s="615">
        <f>IF(P193&lt;Cadastros!$D$14,0,IF(P193&lt;=Cadastros!$D$15,P193*Cadastros!$E$15-Cadastros!$F$15,IF(P193&lt;=Cadastros!$D$16,P193*Cadastros!$E$16-Cadastros!$F$16,IF(P193&lt;=Cadastros!$D$17,P193*Cadastros!$E$17-Cadastros!$F$17,IF(P193&gt;Cadastros!$D$18,P193*Cadastros!$E$18-Cadastros!$F$18)))))</f>
        <v>0</v>
      </c>
      <c r="N193" s="615">
        <f t="shared" si="7"/>
        <v>0</v>
      </c>
      <c r="O193" s="372">
        <f>IF(N193=0,0,(F193*Cadastros!$G$14))</f>
        <v>0</v>
      </c>
      <c r="P193" s="615">
        <f t="shared" si="8"/>
        <v>0</v>
      </c>
      <c r="Q193" s="372">
        <f>IF(C193=Folha!$D$2,0,IF(E193&lt;=Cadastros!$H$14,Cadastros!$I$14*F193,0))</f>
        <v>0</v>
      </c>
    </row>
    <row r="194" spans="3:17" ht="30" customHeight="1" x14ac:dyDescent="0.25">
      <c r="C194" s="236"/>
      <c r="D194" s="237"/>
      <c r="E194" s="21"/>
      <c r="F194" s="238"/>
      <c r="G194" s="21"/>
      <c r="H194" s="619">
        <f>IF(Folha!$B$2=1,0,IF(L194=0,0,IF(C194="Funcionário",L194,IF(C194="Pró-Labore",IF(E194&lt;6482.73,E194*11%,Cadastros!$I$7)))))</f>
        <v>0</v>
      </c>
      <c r="I194" s="619">
        <f>IF(Folha!$B$2=1,0,IF(M194=0,0,IF(M194&lt;=10,0,M194)))</f>
        <v>0</v>
      </c>
      <c r="J194" s="21"/>
      <c r="K194" s="618" t="str">
        <f t="shared" si="6"/>
        <v/>
      </c>
      <c r="L194" s="615">
        <f>IF(E194&lt;Cadastros!$E$8,E194*Cadastros!$F$8,IF(E194&lt;=Cadastros!$E$9,E194*Cadastros!$F$9-Cadastros!$G$9,IF(E194&lt;=Cadastros!$E$10,E194*Cadastros!$F$10-Cadastros!$G$10,IF(E194&lt;=Cadastros!$E$11,E194*Cadastros!$F$11-Cadastros!$G$11,IF(E194&gt;Cadastros!$E$11,Cadastros!$I$7)))))</f>
        <v>0</v>
      </c>
      <c r="M194" s="615">
        <f>IF(P194&lt;Cadastros!$D$14,0,IF(P194&lt;=Cadastros!$D$15,P194*Cadastros!$E$15-Cadastros!$F$15,IF(P194&lt;=Cadastros!$D$16,P194*Cadastros!$E$16-Cadastros!$F$16,IF(P194&lt;=Cadastros!$D$17,P194*Cadastros!$E$17-Cadastros!$F$17,IF(P194&gt;Cadastros!$D$18,P194*Cadastros!$E$18-Cadastros!$F$18)))))</f>
        <v>0</v>
      </c>
      <c r="N194" s="615">
        <f t="shared" si="7"/>
        <v>0</v>
      </c>
      <c r="O194" s="372">
        <f>IF(N194=0,0,(F194*Cadastros!$G$14))</f>
        <v>0</v>
      </c>
      <c r="P194" s="615">
        <f t="shared" si="8"/>
        <v>0</v>
      </c>
      <c r="Q194" s="372">
        <f>IF(C194=Folha!$D$2,0,IF(E194&lt;=Cadastros!$H$14,Cadastros!$I$14*F194,0))</f>
        <v>0</v>
      </c>
    </row>
    <row r="195" spans="3:17" ht="30" customHeight="1" x14ac:dyDescent="0.25">
      <c r="C195" s="236"/>
      <c r="D195" s="237"/>
      <c r="E195" s="21"/>
      <c r="F195" s="238"/>
      <c r="G195" s="21"/>
      <c r="H195" s="619">
        <f>IF(Folha!$B$2=1,0,IF(L195=0,0,IF(C195="Funcionário",L195,IF(C195="Pró-Labore",IF(E195&lt;6482.73,E195*11%,Cadastros!$I$7)))))</f>
        <v>0</v>
      </c>
      <c r="I195" s="619">
        <f>IF(Folha!$B$2=1,0,IF(M195=0,0,IF(M195&lt;=10,0,M195)))</f>
        <v>0</v>
      </c>
      <c r="J195" s="21"/>
      <c r="K195" s="618" t="str">
        <f t="shared" si="6"/>
        <v/>
      </c>
      <c r="L195" s="615">
        <f>IF(E195&lt;Cadastros!$E$8,E195*Cadastros!$F$8,IF(E195&lt;=Cadastros!$E$9,E195*Cadastros!$F$9-Cadastros!$G$9,IF(E195&lt;=Cadastros!$E$10,E195*Cadastros!$F$10-Cadastros!$G$10,IF(E195&lt;=Cadastros!$E$11,E195*Cadastros!$F$11-Cadastros!$G$11,IF(E195&gt;Cadastros!$E$11,Cadastros!$I$7)))))</f>
        <v>0</v>
      </c>
      <c r="M195" s="615">
        <f>IF(P195&lt;Cadastros!$D$14,0,IF(P195&lt;=Cadastros!$D$15,P195*Cadastros!$E$15-Cadastros!$F$15,IF(P195&lt;=Cadastros!$D$16,P195*Cadastros!$E$16-Cadastros!$F$16,IF(P195&lt;=Cadastros!$D$17,P195*Cadastros!$E$17-Cadastros!$F$17,IF(P195&gt;Cadastros!$D$18,P195*Cadastros!$E$18-Cadastros!$F$18)))))</f>
        <v>0</v>
      </c>
      <c r="N195" s="615">
        <f t="shared" si="7"/>
        <v>0</v>
      </c>
      <c r="O195" s="372">
        <f>IF(N195=0,0,(F195*Cadastros!$G$14))</f>
        <v>0</v>
      </c>
      <c r="P195" s="615">
        <f t="shared" si="8"/>
        <v>0</v>
      </c>
      <c r="Q195" s="372">
        <f>IF(C195=Folha!$D$2,0,IF(E195&lt;=Cadastros!$H$14,Cadastros!$I$14*F195,0))</f>
        <v>0</v>
      </c>
    </row>
    <row r="196" spans="3:17" ht="30" customHeight="1" x14ac:dyDescent="0.25">
      <c r="C196" s="236"/>
      <c r="D196" s="237"/>
      <c r="E196" s="21"/>
      <c r="F196" s="238"/>
      <c r="G196" s="21"/>
      <c r="H196" s="619">
        <f>IF(Folha!$B$2=1,0,IF(L196=0,0,IF(C196="Funcionário",L196,IF(C196="Pró-Labore",IF(E196&lt;6482.73,E196*11%,Cadastros!$I$7)))))</f>
        <v>0</v>
      </c>
      <c r="I196" s="619">
        <f>IF(Folha!$B$2=1,0,IF(M196=0,0,IF(M196&lt;=10,0,M196)))</f>
        <v>0</v>
      </c>
      <c r="J196" s="21"/>
      <c r="K196" s="618" t="str">
        <f t="shared" si="6"/>
        <v/>
      </c>
      <c r="L196" s="615">
        <f>IF(E196&lt;Cadastros!$E$8,E196*Cadastros!$F$8,IF(E196&lt;=Cadastros!$E$9,E196*Cadastros!$F$9-Cadastros!$G$9,IF(E196&lt;=Cadastros!$E$10,E196*Cadastros!$F$10-Cadastros!$G$10,IF(E196&lt;=Cadastros!$E$11,E196*Cadastros!$F$11-Cadastros!$G$11,IF(E196&gt;Cadastros!$E$11,Cadastros!$I$7)))))</f>
        <v>0</v>
      </c>
      <c r="M196" s="615">
        <f>IF(P196&lt;Cadastros!$D$14,0,IF(P196&lt;=Cadastros!$D$15,P196*Cadastros!$E$15-Cadastros!$F$15,IF(P196&lt;=Cadastros!$D$16,P196*Cadastros!$E$16-Cadastros!$F$16,IF(P196&lt;=Cadastros!$D$17,P196*Cadastros!$E$17-Cadastros!$F$17,IF(P196&gt;Cadastros!$D$18,P196*Cadastros!$E$18-Cadastros!$F$18)))))</f>
        <v>0</v>
      </c>
      <c r="N196" s="615">
        <f t="shared" si="7"/>
        <v>0</v>
      </c>
      <c r="O196" s="372">
        <f>IF(N196=0,0,(F196*Cadastros!$G$14))</f>
        <v>0</v>
      </c>
      <c r="P196" s="615">
        <f t="shared" si="8"/>
        <v>0</v>
      </c>
      <c r="Q196" s="372">
        <f>IF(C196=Folha!$D$2,0,IF(E196&lt;=Cadastros!$H$14,Cadastros!$I$14*F196,0))</f>
        <v>0</v>
      </c>
    </row>
    <row r="197" spans="3:17" ht="30" customHeight="1" x14ac:dyDescent="0.25">
      <c r="C197" s="236"/>
      <c r="D197" s="237"/>
      <c r="E197" s="21"/>
      <c r="F197" s="238"/>
      <c r="G197" s="21"/>
      <c r="H197" s="619">
        <f>IF(Folha!$B$2=1,0,IF(L197=0,0,IF(C197="Funcionário",L197,IF(C197="Pró-Labore",IF(E197&lt;6482.73,E197*11%,Cadastros!$I$7)))))</f>
        <v>0</v>
      </c>
      <c r="I197" s="619">
        <f>IF(Folha!$B$2=1,0,IF(M197=0,0,IF(M197&lt;=10,0,M197)))</f>
        <v>0</v>
      </c>
      <c r="J197" s="21"/>
      <c r="K197" s="618" t="str">
        <f t="shared" si="6"/>
        <v/>
      </c>
      <c r="L197" s="615">
        <f>IF(E197&lt;Cadastros!$E$8,E197*Cadastros!$F$8,IF(E197&lt;=Cadastros!$E$9,E197*Cadastros!$F$9-Cadastros!$G$9,IF(E197&lt;=Cadastros!$E$10,E197*Cadastros!$F$10-Cadastros!$G$10,IF(E197&lt;=Cadastros!$E$11,E197*Cadastros!$F$11-Cadastros!$G$11,IF(E197&gt;Cadastros!$E$11,Cadastros!$I$7)))))</f>
        <v>0</v>
      </c>
      <c r="M197" s="615">
        <f>IF(P197&lt;Cadastros!$D$14,0,IF(P197&lt;=Cadastros!$D$15,P197*Cadastros!$E$15-Cadastros!$F$15,IF(P197&lt;=Cadastros!$D$16,P197*Cadastros!$E$16-Cadastros!$F$16,IF(P197&lt;=Cadastros!$D$17,P197*Cadastros!$E$17-Cadastros!$F$17,IF(P197&gt;Cadastros!$D$18,P197*Cadastros!$E$18-Cadastros!$F$18)))))</f>
        <v>0</v>
      </c>
      <c r="N197" s="615">
        <f t="shared" si="7"/>
        <v>0</v>
      </c>
      <c r="O197" s="372">
        <f>IF(N197=0,0,(F197*Cadastros!$G$14))</f>
        <v>0</v>
      </c>
      <c r="P197" s="615">
        <f t="shared" si="8"/>
        <v>0</v>
      </c>
      <c r="Q197" s="372">
        <f>IF(C197=Folha!$D$2,0,IF(E197&lt;=Cadastros!$H$14,Cadastros!$I$14*F197,0))</f>
        <v>0</v>
      </c>
    </row>
    <row r="198" spans="3:17" ht="30" customHeight="1" x14ac:dyDescent="0.25">
      <c r="C198" s="236"/>
      <c r="D198" s="237"/>
      <c r="E198" s="21"/>
      <c r="F198" s="238"/>
      <c r="G198" s="21"/>
      <c r="H198" s="619">
        <f>IF(Folha!$B$2=1,0,IF(L198=0,0,IF(C198="Funcionário",L198,IF(C198="Pró-Labore",IF(E198&lt;6482.73,E198*11%,Cadastros!$I$7)))))</f>
        <v>0</v>
      </c>
      <c r="I198" s="619">
        <f>IF(Folha!$B$2=1,0,IF(M198=0,0,IF(M198&lt;=10,0,M198)))</f>
        <v>0</v>
      </c>
      <c r="J198" s="21"/>
      <c r="K198" s="618" t="str">
        <f t="shared" si="6"/>
        <v/>
      </c>
      <c r="L198" s="615">
        <f>IF(E198&lt;Cadastros!$E$8,E198*Cadastros!$F$8,IF(E198&lt;=Cadastros!$E$9,E198*Cadastros!$F$9-Cadastros!$G$9,IF(E198&lt;=Cadastros!$E$10,E198*Cadastros!$F$10-Cadastros!$G$10,IF(E198&lt;=Cadastros!$E$11,E198*Cadastros!$F$11-Cadastros!$G$11,IF(E198&gt;Cadastros!$E$11,Cadastros!$I$7)))))</f>
        <v>0</v>
      </c>
      <c r="M198" s="615">
        <f>IF(P198&lt;Cadastros!$D$14,0,IF(P198&lt;=Cadastros!$D$15,P198*Cadastros!$E$15-Cadastros!$F$15,IF(P198&lt;=Cadastros!$D$16,P198*Cadastros!$E$16-Cadastros!$F$16,IF(P198&lt;=Cadastros!$D$17,P198*Cadastros!$E$17-Cadastros!$F$17,IF(P198&gt;Cadastros!$D$18,P198*Cadastros!$E$18-Cadastros!$F$18)))))</f>
        <v>0</v>
      </c>
      <c r="N198" s="615">
        <f t="shared" si="7"/>
        <v>0</v>
      </c>
      <c r="O198" s="372">
        <f>IF(N198=0,0,(F198*Cadastros!$G$14))</f>
        <v>0</v>
      </c>
      <c r="P198" s="615">
        <f t="shared" si="8"/>
        <v>0</v>
      </c>
      <c r="Q198" s="372">
        <f>IF(C198=Folha!$D$2,0,IF(E198&lt;=Cadastros!$H$14,Cadastros!$I$14*F198,0))</f>
        <v>0</v>
      </c>
    </row>
    <row r="199" spans="3:17" ht="30" customHeight="1" x14ac:dyDescent="0.25">
      <c r="C199" s="236"/>
      <c r="D199" s="237"/>
      <c r="E199" s="21"/>
      <c r="F199" s="238"/>
      <c r="G199" s="21"/>
      <c r="H199" s="619">
        <f>IF(Folha!$B$2=1,0,IF(L199=0,0,IF(C199="Funcionário",L199,IF(C199="Pró-Labore",IF(E199&lt;6482.73,E199*11%,Cadastros!$I$7)))))</f>
        <v>0</v>
      </c>
      <c r="I199" s="619">
        <f>IF(Folha!$B$2=1,0,IF(M199=0,0,IF(M199&lt;=10,0,M199)))</f>
        <v>0</v>
      </c>
      <c r="J199" s="21"/>
      <c r="K199" s="618" t="str">
        <f t="shared" si="6"/>
        <v/>
      </c>
      <c r="L199" s="615">
        <f>IF(E199&lt;Cadastros!$E$8,E199*Cadastros!$F$8,IF(E199&lt;=Cadastros!$E$9,E199*Cadastros!$F$9-Cadastros!$G$9,IF(E199&lt;=Cadastros!$E$10,E199*Cadastros!$F$10-Cadastros!$G$10,IF(E199&lt;=Cadastros!$E$11,E199*Cadastros!$F$11-Cadastros!$G$11,IF(E199&gt;Cadastros!$E$11,Cadastros!$I$7)))))</f>
        <v>0</v>
      </c>
      <c r="M199" s="615">
        <f>IF(P199&lt;Cadastros!$D$14,0,IF(P199&lt;=Cadastros!$D$15,P199*Cadastros!$E$15-Cadastros!$F$15,IF(P199&lt;=Cadastros!$D$16,P199*Cadastros!$E$16-Cadastros!$F$16,IF(P199&lt;=Cadastros!$D$17,P199*Cadastros!$E$17-Cadastros!$F$17,IF(P199&gt;Cadastros!$D$18,P199*Cadastros!$E$18-Cadastros!$F$18)))))</f>
        <v>0</v>
      </c>
      <c r="N199" s="615">
        <f t="shared" si="7"/>
        <v>0</v>
      </c>
      <c r="O199" s="372">
        <f>IF(N199=0,0,(F199*Cadastros!$G$14))</f>
        <v>0</v>
      </c>
      <c r="P199" s="615">
        <f t="shared" si="8"/>
        <v>0</v>
      </c>
      <c r="Q199" s="372">
        <f>IF(C199=Folha!$D$2,0,IF(E199&lt;=Cadastros!$H$14,Cadastros!$I$14*F199,0))</f>
        <v>0</v>
      </c>
    </row>
    <row r="200" spans="3:17" ht="30" customHeight="1" x14ac:dyDescent="0.25">
      <c r="C200" s="236"/>
      <c r="D200" s="237"/>
      <c r="E200" s="21"/>
      <c r="F200" s="238"/>
      <c r="G200" s="21"/>
      <c r="H200" s="619">
        <f>IF(Folha!$B$2=1,0,IF(L200=0,0,IF(C200="Funcionário",L200,IF(C200="Pró-Labore",IF(E200&lt;6482.73,E200*11%,Cadastros!$I$7)))))</f>
        <v>0</v>
      </c>
      <c r="I200" s="619">
        <f>IF(Folha!$B$2=1,0,IF(M200=0,0,IF(M200&lt;=10,0,M200)))</f>
        <v>0</v>
      </c>
      <c r="J200" s="21"/>
      <c r="K200" s="618" t="str">
        <f t="shared" si="6"/>
        <v/>
      </c>
      <c r="L200" s="615">
        <f>IF(E200&lt;Cadastros!$E$8,E200*Cadastros!$F$8,IF(E200&lt;=Cadastros!$E$9,E200*Cadastros!$F$9-Cadastros!$G$9,IF(E200&lt;=Cadastros!$E$10,E200*Cadastros!$F$10-Cadastros!$G$10,IF(E200&lt;=Cadastros!$E$11,E200*Cadastros!$F$11-Cadastros!$G$11,IF(E200&gt;Cadastros!$E$11,Cadastros!$I$7)))))</f>
        <v>0</v>
      </c>
      <c r="M200" s="615">
        <f>IF(P200&lt;Cadastros!$D$14,0,IF(P200&lt;=Cadastros!$D$15,P200*Cadastros!$E$15-Cadastros!$F$15,IF(P200&lt;=Cadastros!$D$16,P200*Cadastros!$E$16-Cadastros!$F$16,IF(P200&lt;=Cadastros!$D$17,P200*Cadastros!$E$17-Cadastros!$F$17,IF(P200&gt;Cadastros!$D$18,P200*Cadastros!$E$18-Cadastros!$F$18)))))</f>
        <v>0</v>
      </c>
      <c r="N200" s="615">
        <f t="shared" si="7"/>
        <v>0</v>
      </c>
      <c r="O200" s="372">
        <f>IF(N200=0,0,(F200*Cadastros!$G$14))</f>
        <v>0</v>
      </c>
      <c r="P200" s="615">
        <f t="shared" si="8"/>
        <v>0</v>
      </c>
      <c r="Q200" s="372">
        <f>IF(C200=Folha!$D$2,0,IF(E200&lt;=Cadastros!$H$14,Cadastros!$I$14*F200,0))</f>
        <v>0</v>
      </c>
    </row>
    <row r="201" spans="3:17" ht="30" customHeight="1" x14ac:dyDescent="0.25">
      <c r="C201" s="236"/>
      <c r="D201" s="237"/>
      <c r="E201" s="21"/>
      <c r="F201" s="238"/>
      <c r="G201" s="21"/>
      <c r="H201" s="619">
        <f>IF(Folha!$B$2=1,0,IF(L201=0,0,IF(C201="Funcionário",L201,IF(C201="Pró-Labore",IF(E201&lt;6482.73,E201*11%,Cadastros!$I$7)))))</f>
        <v>0</v>
      </c>
      <c r="I201" s="619">
        <f>IF(Folha!$B$2=1,0,IF(M201=0,0,IF(M201&lt;=10,0,M201)))</f>
        <v>0</v>
      </c>
      <c r="J201" s="21"/>
      <c r="K201" s="618" t="str">
        <f t="shared" si="6"/>
        <v/>
      </c>
      <c r="L201" s="615">
        <f>IF(E201&lt;Cadastros!$E$8,E201*Cadastros!$F$8,IF(E201&lt;=Cadastros!$E$9,E201*Cadastros!$F$9-Cadastros!$G$9,IF(E201&lt;=Cadastros!$E$10,E201*Cadastros!$F$10-Cadastros!$G$10,IF(E201&lt;=Cadastros!$E$11,E201*Cadastros!$F$11-Cadastros!$G$11,IF(E201&gt;Cadastros!$E$11,Cadastros!$I$7)))))</f>
        <v>0</v>
      </c>
      <c r="M201" s="615">
        <f>IF(P201&lt;Cadastros!$D$14,0,IF(P201&lt;=Cadastros!$D$15,P201*Cadastros!$E$15-Cadastros!$F$15,IF(P201&lt;=Cadastros!$D$16,P201*Cadastros!$E$16-Cadastros!$F$16,IF(P201&lt;=Cadastros!$D$17,P201*Cadastros!$E$17-Cadastros!$F$17,IF(P201&gt;Cadastros!$D$18,P201*Cadastros!$E$18-Cadastros!$F$18)))))</f>
        <v>0</v>
      </c>
      <c r="N201" s="615">
        <f t="shared" si="7"/>
        <v>0</v>
      </c>
      <c r="O201" s="372">
        <f>IF(N201=0,0,(F201*Cadastros!$G$14))</f>
        <v>0</v>
      </c>
      <c r="P201" s="615">
        <f t="shared" si="8"/>
        <v>0</v>
      </c>
      <c r="Q201" s="372">
        <f>IF(C201=Folha!$D$2,0,IF(E201&lt;=Cadastros!$H$14,Cadastros!$I$14*F201,0))</f>
        <v>0</v>
      </c>
    </row>
    <row r="202" spans="3:17" ht="30" customHeight="1" x14ac:dyDescent="0.25">
      <c r="C202" s="236"/>
      <c r="D202" s="237"/>
      <c r="E202" s="21"/>
      <c r="F202" s="238"/>
      <c r="G202" s="21"/>
      <c r="H202" s="619">
        <f>IF(Folha!$B$2=1,0,IF(L202=0,0,IF(C202="Funcionário",L202,IF(C202="Pró-Labore",IF(E202&lt;6482.73,E202*11%,Cadastros!$I$7)))))</f>
        <v>0</v>
      </c>
      <c r="I202" s="619">
        <f>IF(Folha!$B$2=1,0,IF(M202=0,0,IF(M202&lt;=10,0,M202)))</f>
        <v>0</v>
      </c>
      <c r="J202" s="21"/>
      <c r="K202" s="618" t="str">
        <f t="shared" si="6"/>
        <v/>
      </c>
      <c r="L202" s="615">
        <f>IF(E202&lt;Cadastros!$E$8,E202*Cadastros!$F$8,IF(E202&lt;=Cadastros!$E$9,E202*Cadastros!$F$9-Cadastros!$G$9,IF(E202&lt;=Cadastros!$E$10,E202*Cadastros!$F$10-Cadastros!$G$10,IF(E202&lt;=Cadastros!$E$11,E202*Cadastros!$F$11-Cadastros!$G$11,IF(E202&gt;Cadastros!$E$11,Cadastros!$I$7)))))</f>
        <v>0</v>
      </c>
      <c r="M202" s="615">
        <f>IF(P202&lt;Cadastros!$D$14,0,IF(P202&lt;=Cadastros!$D$15,P202*Cadastros!$E$15-Cadastros!$F$15,IF(P202&lt;=Cadastros!$D$16,P202*Cadastros!$E$16-Cadastros!$F$16,IF(P202&lt;=Cadastros!$D$17,P202*Cadastros!$E$17-Cadastros!$F$17,IF(P202&gt;Cadastros!$D$18,P202*Cadastros!$E$18-Cadastros!$F$18)))))</f>
        <v>0</v>
      </c>
      <c r="N202" s="615">
        <f t="shared" si="7"/>
        <v>0</v>
      </c>
      <c r="O202" s="372">
        <f>IF(N202=0,0,(F202*Cadastros!$G$14))</f>
        <v>0</v>
      </c>
      <c r="P202" s="615">
        <f t="shared" si="8"/>
        <v>0</v>
      </c>
      <c r="Q202" s="372">
        <f>IF(C202=Folha!$D$2,0,IF(E202&lt;=Cadastros!$H$14,Cadastros!$I$14*F202,0))</f>
        <v>0</v>
      </c>
    </row>
    <row r="203" spans="3:17" ht="30" customHeight="1" x14ac:dyDescent="0.25">
      <c r="C203" s="236"/>
      <c r="D203" s="237"/>
      <c r="E203" s="21"/>
      <c r="F203" s="238"/>
      <c r="G203" s="21"/>
      <c r="H203" s="619">
        <f>IF(Folha!$B$2=1,0,IF(L203=0,0,IF(C203="Funcionário",L203,IF(C203="Pró-Labore",IF(E203&lt;6482.73,E203*11%,Cadastros!$I$7)))))</f>
        <v>0</v>
      </c>
      <c r="I203" s="619">
        <f>IF(Folha!$B$2=1,0,IF(M203=0,0,IF(M203&lt;=10,0,M203)))</f>
        <v>0</v>
      </c>
      <c r="J203" s="21"/>
      <c r="K203" s="618" t="str">
        <f t="shared" si="6"/>
        <v/>
      </c>
      <c r="L203" s="615">
        <f>IF(E203&lt;Cadastros!$E$8,E203*Cadastros!$F$8,IF(E203&lt;=Cadastros!$E$9,E203*Cadastros!$F$9-Cadastros!$G$9,IF(E203&lt;=Cadastros!$E$10,E203*Cadastros!$F$10-Cadastros!$G$10,IF(E203&lt;=Cadastros!$E$11,E203*Cadastros!$F$11-Cadastros!$G$11,IF(E203&gt;Cadastros!$E$11,Cadastros!$I$7)))))</f>
        <v>0</v>
      </c>
      <c r="M203" s="615">
        <f>IF(P203&lt;Cadastros!$D$14,0,IF(P203&lt;=Cadastros!$D$15,P203*Cadastros!$E$15-Cadastros!$F$15,IF(P203&lt;=Cadastros!$D$16,P203*Cadastros!$E$16-Cadastros!$F$16,IF(P203&lt;=Cadastros!$D$17,P203*Cadastros!$E$17-Cadastros!$F$17,IF(P203&gt;Cadastros!$D$18,P203*Cadastros!$E$18-Cadastros!$F$18)))))</f>
        <v>0</v>
      </c>
      <c r="N203" s="615">
        <f t="shared" si="7"/>
        <v>0</v>
      </c>
      <c r="O203" s="372">
        <f>IF(N203=0,0,(F203*Cadastros!$G$14))</f>
        <v>0</v>
      </c>
      <c r="P203" s="615">
        <f t="shared" si="8"/>
        <v>0</v>
      </c>
      <c r="Q203" s="372">
        <f>IF(C203=Folha!$D$2,0,IF(E203&lt;=Cadastros!$H$14,Cadastros!$I$14*F203,0))</f>
        <v>0</v>
      </c>
    </row>
    <row r="204" spans="3:17" ht="30" customHeight="1" x14ac:dyDescent="0.25">
      <c r="C204" s="236"/>
      <c r="D204" s="237"/>
      <c r="E204" s="21"/>
      <c r="F204" s="238"/>
      <c r="G204" s="21"/>
      <c r="H204" s="619">
        <f>IF(Folha!$B$2=1,0,IF(L204=0,0,IF(C204="Funcionário",L204,IF(C204="Pró-Labore",IF(E204&lt;6482.73,E204*11%,Cadastros!$I$7)))))</f>
        <v>0</v>
      </c>
      <c r="I204" s="619">
        <f>IF(Folha!$B$2=1,0,IF(M204=0,0,IF(M204&lt;=10,0,M204)))</f>
        <v>0</v>
      </c>
      <c r="J204" s="21"/>
      <c r="K204" s="618" t="str">
        <f t="shared" si="6"/>
        <v/>
      </c>
      <c r="L204" s="615">
        <f>IF(E204&lt;Cadastros!$E$8,E204*Cadastros!$F$8,IF(E204&lt;=Cadastros!$E$9,E204*Cadastros!$F$9-Cadastros!$G$9,IF(E204&lt;=Cadastros!$E$10,E204*Cadastros!$F$10-Cadastros!$G$10,IF(E204&lt;=Cadastros!$E$11,E204*Cadastros!$F$11-Cadastros!$G$11,IF(E204&gt;Cadastros!$E$11,Cadastros!$I$7)))))</f>
        <v>0</v>
      </c>
      <c r="M204" s="615">
        <f>IF(P204&lt;Cadastros!$D$14,0,IF(P204&lt;=Cadastros!$D$15,P204*Cadastros!$E$15-Cadastros!$F$15,IF(P204&lt;=Cadastros!$D$16,P204*Cadastros!$E$16-Cadastros!$F$16,IF(P204&lt;=Cadastros!$D$17,P204*Cadastros!$E$17-Cadastros!$F$17,IF(P204&gt;Cadastros!$D$18,P204*Cadastros!$E$18-Cadastros!$F$18)))))</f>
        <v>0</v>
      </c>
      <c r="N204" s="615">
        <f t="shared" si="7"/>
        <v>0</v>
      </c>
      <c r="O204" s="372">
        <f>IF(N204=0,0,(F204*Cadastros!$G$14))</f>
        <v>0</v>
      </c>
      <c r="P204" s="615">
        <f t="shared" si="8"/>
        <v>0</v>
      </c>
      <c r="Q204" s="372">
        <f>IF(C204=Folha!$D$2,0,IF(E204&lt;=Cadastros!$H$14,Cadastros!$I$14*F204,0))</f>
        <v>0</v>
      </c>
    </row>
    <row r="205" spans="3:17" ht="30" customHeight="1" x14ac:dyDescent="0.25">
      <c r="C205" s="236"/>
      <c r="D205" s="237"/>
      <c r="E205" s="21"/>
      <c r="F205" s="238"/>
      <c r="G205" s="21"/>
      <c r="H205" s="619">
        <f>IF(Folha!$B$2=1,0,IF(L205=0,0,IF(C205="Funcionário",L205,IF(C205="Pró-Labore",IF(E205&lt;6482.73,E205*11%,Cadastros!$I$7)))))</f>
        <v>0</v>
      </c>
      <c r="I205" s="619">
        <f>IF(Folha!$B$2=1,0,IF(M205=0,0,IF(M205&lt;=10,0,M205)))</f>
        <v>0</v>
      </c>
      <c r="J205" s="21"/>
      <c r="K205" s="618" t="str">
        <f t="shared" si="6"/>
        <v/>
      </c>
      <c r="L205" s="615">
        <f>IF(E205&lt;Cadastros!$E$8,E205*Cadastros!$F$8,IF(E205&lt;=Cadastros!$E$9,E205*Cadastros!$F$9-Cadastros!$G$9,IF(E205&lt;=Cadastros!$E$10,E205*Cadastros!$F$10-Cadastros!$G$10,IF(E205&lt;=Cadastros!$E$11,E205*Cadastros!$F$11-Cadastros!$G$11,IF(E205&gt;Cadastros!$E$11,Cadastros!$I$7)))))</f>
        <v>0</v>
      </c>
      <c r="M205" s="615">
        <f>IF(P205&lt;Cadastros!$D$14,0,IF(P205&lt;=Cadastros!$D$15,P205*Cadastros!$E$15-Cadastros!$F$15,IF(P205&lt;=Cadastros!$D$16,P205*Cadastros!$E$16-Cadastros!$F$16,IF(P205&lt;=Cadastros!$D$17,P205*Cadastros!$E$17-Cadastros!$F$17,IF(P205&gt;Cadastros!$D$18,P205*Cadastros!$E$18-Cadastros!$F$18)))))</f>
        <v>0</v>
      </c>
      <c r="N205" s="615">
        <f t="shared" si="7"/>
        <v>0</v>
      </c>
      <c r="O205" s="372">
        <f>IF(N205=0,0,(F205*Cadastros!$G$14))</f>
        <v>0</v>
      </c>
      <c r="P205" s="615">
        <f t="shared" si="8"/>
        <v>0</v>
      </c>
      <c r="Q205" s="372">
        <f>IF(C205=Folha!$D$2,0,IF(E205&lt;=Cadastros!$H$14,Cadastros!$I$14*F205,0))</f>
        <v>0</v>
      </c>
    </row>
    <row r="206" spans="3:17" ht="30" customHeight="1" x14ac:dyDescent="0.25">
      <c r="C206" s="236"/>
      <c r="D206" s="237"/>
      <c r="E206" s="21"/>
      <c r="F206" s="238"/>
      <c r="G206" s="21"/>
      <c r="H206" s="619">
        <f>IF(Folha!$B$2=1,0,IF(L206=0,0,IF(C206="Funcionário",L206,IF(C206="Pró-Labore",IF(E206&lt;6482.73,E206*11%,Cadastros!$I$7)))))</f>
        <v>0</v>
      </c>
      <c r="I206" s="619">
        <f>IF(Folha!$B$2=1,0,IF(M206=0,0,IF(M206&lt;=10,0,M206)))</f>
        <v>0</v>
      </c>
      <c r="J206" s="21"/>
      <c r="K206" s="618" t="str">
        <f t="shared" si="6"/>
        <v/>
      </c>
      <c r="L206" s="615">
        <f>IF(E206&lt;Cadastros!$E$8,E206*Cadastros!$F$8,IF(E206&lt;=Cadastros!$E$9,E206*Cadastros!$F$9-Cadastros!$G$9,IF(E206&lt;=Cadastros!$E$10,E206*Cadastros!$F$10-Cadastros!$G$10,IF(E206&lt;=Cadastros!$E$11,E206*Cadastros!$F$11-Cadastros!$G$11,IF(E206&gt;Cadastros!$E$11,Cadastros!$I$7)))))</f>
        <v>0</v>
      </c>
      <c r="M206" s="615">
        <f>IF(P206&lt;Cadastros!$D$14,0,IF(P206&lt;=Cadastros!$D$15,P206*Cadastros!$E$15-Cadastros!$F$15,IF(P206&lt;=Cadastros!$D$16,P206*Cadastros!$E$16-Cadastros!$F$16,IF(P206&lt;=Cadastros!$D$17,P206*Cadastros!$E$17-Cadastros!$F$17,IF(P206&gt;Cadastros!$D$18,P206*Cadastros!$E$18-Cadastros!$F$18)))))</f>
        <v>0</v>
      </c>
      <c r="N206" s="615">
        <f t="shared" si="7"/>
        <v>0</v>
      </c>
      <c r="O206" s="372">
        <f>IF(N206=0,0,(F206*Cadastros!$G$14))</f>
        <v>0</v>
      </c>
      <c r="P206" s="615">
        <f t="shared" si="8"/>
        <v>0</v>
      </c>
      <c r="Q206" s="372">
        <f>IF(C206=Folha!$D$2,0,IF(E206&lt;=Cadastros!$H$14,Cadastros!$I$14*F206,0))</f>
        <v>0</v>
      </c>
    </row>
    <row r="207" spans="3:17" ht="30" customHeight="1" x14ac:dyDescent="0.25">
      <c r="C207" s="236"/>
      <c r="D207" s="237"/>
      <c r="E207" s="21"/>
      <c r="F207" s="238"/>
      <c r="G207" s="21"/>
      <c r="H207" s="619">
        <f>IF(Folha!$B$2=1,0,IF(L207=0,0,IF(C207="Funcionário",L207,IF(C207="Pró-Labore",IF(E207&lt;6482.73,E207*11%,Cadastros!$I$7)))))</f>
        <v>0</v>
      </c>
      <c r="I207" s="619">
        <f>IF(Folha!$B$2=1,0,IF(M207=0,0,IF(M207&lt;=10,0,M207)))</f>
        <v>0</v>
      </c>
      <c r="J207" s="21"/>
      <c r="K207" s="618" t="str">
        <f t="shared" si="6"/>
        <v/>
      </c>
      <c r="L207" s="615">
        <f>IF(E207&lt;Cadastros!$E$8,E207*Cadastros!$F$8,IF(E207&lt;=Cadastros!$E$9,E207*Cadastros!$F$9-Cadastros!$G$9,IF(E207&lt;=Cadastros!$E$10,E207*Cadastros!$F$10-Cadastros!$G$10,IF(E207&lt;=Cadastros!$E$11,E207*Cadastros!$F$11-Cadastros!$G$11,IF(E207&gt;Cadastros!$E$11,Cadastros!$I$7)))))</f>
        <v>0</v>
      </c>
      <c r="M207" s="615">
        <f>IF(P207&lt;Cadastros!$D$14,0,IF(P207&lt;=Cadastros!$D$15,P207*Cadastros!$E$15-Cadastros!$F$15,IF(P207&lt;=Cadastros!$D$16,P207*Cadastros!$E$16-Cadastros!$F$16,IF(P207&lt;=Cadastros!$D$17,P207*Cadastros!$E$17-Cadastros!$F$17,IF(P207&gt;Cadastros!$D$18,P207*Cadastros!$E$18-Cadastros!$F$18)))))</f>
        <v>0</v>
      </c>
      <c r="N207" s="615">
        <f t="shared" si="7"/>
        <v>0</v>
      </c>
      <c r="O207" s="372">
        <f>IF(N207=0,0,(F207*Cadastros!$G$14))</f>
        <v>0</v>
      </c>
      <c r="P207" s="615">
        <f t="shared" si="8"/>
        <v>0</v>
      </c>
      <c r="Q207" s="372">
        <f>IF(C207=Folha!$D$2,0,IF(E207&lt;=Cadastros!$H$14,Cadastros!$I$14*F207,0))</f>
        <v>0</v>
      </c>
    </row>
    <row r="208" spans="3:17" ht="30" customHeight="1" x14ac:dyDescent="0.25">
      <c r="C208" s="236"/>
      <c r="D208" s="237"/>
      <c r="E208" s="21"/>
      <c r="F208" s="238"/>
      <c r="G208" s="21"/>
      <c r="H208" s="619">
        <f>IF(Folha!$B$2=1,0,IF(L208=0,0,IF(C208="Funcionário",L208,IF(C208="Pró-Labore",IF(E208&lt;6482.73,E208*11%,Cadastros!$I$7)))))</f>
        <v>0</v>
      </c>
      <c r="I208" s="619">
        <f>IF(Folha!$B$2=1,0,IF(M208=0,0,IF(M208&lt;=10,0,M208)))</f>
        <v>0</v>
      </c>
      <c r="J208" s="21"/>
      <c r="K208" s="618" t="str">
        <f t="shared" ref="K208:K271" si="9">IF(E208="","",E208+G208+Q208-H208-I208-J208)</f>
        <v/>
      </c>
      <c r="L208" s="615">
        <f>IF(E208&lt;Cadastros!$E$8,E208*Cadastros!$F$8,IF(E208&lt;=Cadastros!$E$9,E208*Cadastros!$F$9-Cadastros!$G$9,IF(E208&lt;=Cadastros!$E$10,E208*Cadastros!$F$10-Cadastros!$G$10,IF(E208&lt;=Cadastros!$E$11,E208*Cadastros!$F$11-Cadastros!$G$11,IF(E208&gt;Cadastros!$E$11,Cadastros!$I$7)))))</f>
        <v>0</v>
      </c>
      <c r="M208" s="615">
        <f>IF(P208&lt;Cadastros!$D$14,0,IF(P208&lt;=Cadastros!$D$15,P208*Cadastros!$E$15-Cadastros!$F$15,IF(P208&lt;=Cadastros!$D$16,P208*Cadastros!$E$16-Cadastros!$F$16,IF(P208&lt;=Cadastros!$D$17,P208*Cadastros!$E$17-Cadastros!$F$17,IF(P208&gt;Cadastros!$D$18,P208*Cadastros!$E$18-Cadastros!$F$18)))))</f>
        <v>0</v>
      </c>
      <c r="N208" s="615">
        <f t="shared" ref="N208:N271" si="10">IF(E208="",0,E208-H208)</f>
        <v>0</v>
      </c>
      <c r="O208" s="372">
        <f>IF(N208=0,0,(F208*Cadastros!$G$14))</f>
        <v>0</v>
      </c>
      <c r="P208" s="615">
        <f t="shared" ref="P208:P271" si="11">N208-O208</f>
        <v>0</v>
      </c>
      <c r="Q208" s="372">
        <f>IF(C208=Folha!$D$2,0,IF(E208&lt;=Cadastros!$H$14,Cadastros!$I$14*F208,0))</f>
        <v>0</v>
      </c>
    </row>
    <row r="209" spans="3:17" ht="30" customHeight="1" x14ac:dyDescent="0.25">
      <c r="C209" s="236"/>
      <c r="D209" s="237"/>
      <c r="E209" s="21"/>
      <c r="F209" s="238"/>
      <c r="G209" s="21"/>
      <c r="H209" s="619">
        <f>IF(Folha!$B$2=1,0,IF(L209=0,0,IF(C209="Funcionário",L209,IF(C209="Pró-Labore",IF(E209&lt;6482.73,E209*11%,Cadastros!$I$7)))))</f>
        <v>0</v>
      </c>
      <c r="I209" s="619">
        <f>IF(Folha!$B$2=1,0,IF(M209=0,0,IF(M209&lt;=10,0,M209)))</f>
        <v>0</v>
      </c>
      <c r="J209" s="21"/>
      <c r="K209" s="618" t="str">
        <f t="shared" si="9"/>
        <v/>
      </c>
      <c r="L209" s="615">
        <f>IF(E209&lt;Cadastros!$E$8,E209*Cadastros!$F$8,IF(E209&lt;=Cadastros!$E$9,E209*Cadastros!$F$9-Cadastros!$G$9,IF(E209&lt;=Cadastros!$E$10,E209*Cadastros!$F$10-Cadastros!$G$10,IF(E209&lt;=Cadastros!$E$11,E209*Cadastros!$F$11-Cadastros!$G$11,IF(E209&gt;Cadastros!$E$11,Cadastros!$I$7)))))</f>
        <v>0</v>
      </c>
      <c r="M209" s="615">
        <f>IF(P209&lt;Cadastros!$D$14,0,IF(P209&lt;=Cadastros!$D$15,P209*Cadastros!$E$15-Cadastros!$F$15,IF(P209&lt;=Cadastros!$D$16,P209*Cadastros!$E$16-Cadastros!$F$16,IF(P209&lt;=Cadastros!$D$17,P209*Cadastros!$E$17-Cadastros!$F$17,IF(P209&gt;Cadastros!$D$18,P209*Cadastros!$E$18-Cadastros!$F$18)))))</f>
        <v>0</v>
      </c>
      <c r="N209" s="615">
        <f t="shared" si="10"/>
        <v>0</v>
      </c>
      <c r="O209" s="372">
        <f>IF(N209=0,0,(F209*Cadastros!$G$14))</f>
        <v>0</v>
      </c>
      <c r="P209" s="615">
        <f t="shared" si="11"/>
        <v>0</v>
      </c>
      <c r="Q209" s="372">
        <f>IF(C209=Folha!$D$2,0,IF(E209&lt;=Cadastros!$H$14,Cadastros!$I$14*F209,0))</f>
        <v>0</v>
      </c>
    </row>
    <row r="210" spans="3:17" ht="30" customHeight="1" x14ac:dyDescent="0.25">
      <c r="C210" s="236"/>
      <c r="D210" s="237"/>
      <c r="E210" s="21"/>
      <c r="F210" s="238"/>
      <c r="G210" s="21"/>
      <c r="H210" s="619">
        <f>IF(Folha!$B$2=1,0,IF(L210=0,0,IF(C210="Funcionário",L210,IF(C210="Pró-Labore",IF(E210&lt;6482.73,E210*11%,Cadastros!$I$7)))))</f>
        <v>0</v>
      </c>
      <c r="I210" s="619">
        <f>IF(Folha!$B$2=1,0,IF(M210=0,0,IF(M210&lt;=10,0,M210)))</f>
        <v>0</v>
      </c>
      <c r="J210" s="21"/>
      <c r="K210" s="618" t="str">
        <f t="shared" si="9"/>
        <v/>
      </c>
      <c r="L210" s="615">
        <f>IF(E210&lt;Cadastros!$E$8,E210*Cadastros!$F$8,IF(E210&lt;=Cadastros!$E$9,E210*Cadastros!$F$9-Cadastros!$G$9,IF(E210&lt;=Cadastros!$E$10,E210*Cadastros!$F$10-Cadastros!$G$10,IF(E210&lt;=Cadastros!$E$11,E210*Cadastros!$F$11-Cadastros!$G$11,IF(E210&gt;Cadastros!$E$11,Cadastros!$I$7)))))</f>
        <v>0</v>
      </c>
      <c r="M210" s="615">
        <f>IF(P210&lt;Cadastros!$D$14,0,IF(P210&lt;=Cadastros!$D$15,P210*Cadastros!$E$15-Cadastros!$F$15,IF(P210&lt;=Cadastros!$D$16,P210*Cadastros!$E$16-Cadastros!$F$16,IF(P210&lt;=Cadastros!$D$17,P210*Cadastros!$E$17-Cadastros!$F$17,IF(P210&gt;Cadastros!$D$18,P210*Cadastros!$E$18-Cadastros!$F$18)))))</f>
        <v>0</v>
      </c>
      <c r="N210" s="615">
        <f t="shared" si="10"/>
        <v>0</v>
      </c>
      <c r="O210" s="372">
        <f>IF(N210=0,0,(F210*Cadastros!$G$14))</f>
        <v>0</v>
      </c>
      <c r="P210" s="615">
        <f t="shared" si="11"/>
        <v>0</v>
      </c>
      <c r="Q210" s="372">
        <f>IF(C210=Folha!$D$2,0,IF(E210&lt;=Cadastros!$H$14,Cadastros!$I$14*F210,0))</f>
        <v>0</v>
      </c>
    </row>
    <row r="211" spans="3:17" ht="30" customHeight="1" x14ac:dyDescent="0.25">
      <c r="C211" s="236"/>
      <c r="D211" s="237"/>
      <c r="E211" s="21"/>
      <c r="F211" s="238"/>
      <c r="G211" s="21"/>
      <c r="H211" s="619">
        <f>IF(Folha!$B$2=1,0,IF(L211=0,0,IF(C211="Funcionário",L211,IF(C211="Pró-Labore",IF(E211&lt;6482.73,E211*11%,Cadastros!$I$7)))))</f>
        <v>0</v>
      </c>
      <c r="I211" s="619">
        <f>IF(Folha!$B$2=1,0,IF(M211=0,0,IF(M211&lt;=10,0,M211)))</f>
        <v>0</v>
      </c>
      <c r="J211" s="21"/>
      <c r="K211" s="618" t="str">
        <f t="shared" si="9"/>
        <v/>
      </c>
      <c r="L211" s="615">
        <f>IF(E211&lt;Cadastros!$E$8,E211*Cadastros!$F$8,IF(E211&lt;=Cadastros!$E$9,E211*Cadastros!$F$9-Cadastros!$G$9,IF(E211&lt;=Cadastros!$E$10,E211*Cadastros!$F$10-Cadastros!$G$10,IF(E211&lt;=Cadastros!$E$11,E211*Cadastros!$F$11-Cadastros!$G$11,IF(E211&gt;Cadastros!$E$11,Cadastros!$I$7)))))</f>
        <v>0</v>
      </c>
      <c r="M211" s="615">
        <f>IF(P211&lt;Cadastros!$D$14,0,IF(P211&lt;=Cadastros!$D$15,P211*Cadastros!$E$15-Cadastros!$F$15,IF(P211&lt;=Cadastros!$D$16,P211*Cadastros!$E$16-Cadastros!$F$16,IF(P211&lt;=Cadastros!$D$17,P211*Cadastros!$E$17-Cadastros!$F$17,IF(P211&gt;Cadastros!$D$18,P211*Cadastros!$E$18-Cadastros!$F$18)))))</f>
        <v>0</v>
      </c>
      <c r="N211" s="615">
        <f t="shared" si="10"/>
        <v>0</v>
      </c>
      <c r="O211" s="372">
        <f>IF(N211=0,0,(F211*Cadastros!$G$14))</f>
        <v>0</v>
      </c>
      <c r="P211" s="615">
        <f t="shared" si="11"/>
        <v>0</v>
      </c>
      <c r="Q211" s="372">
        <f>IF(C211=Folha!$D$2,0,IF(E211&lt;=Cadastros!$H$14,Cadastros!$I$14*F211,0))</f>
        <v>0</v>
      </c>
    </row>
    <row r="212" spans="3:17" ht="30" customHeight="1" x14ac:dyDescent="0.25">
      <c r="C212" s="236"/>
      <c r="D212" s="237"/>
      <c r="E212" s="21"/>
      <c r="F212" s="238"/>
      <c r="G212" s="21"/>
      <c r="H212" s="619">
        <f>IF(Folha!$B$2=1,0,IF(L212=0,0,IF(C212="Funcionário",L212,IF(C212="Pró-Labore",IF(E212&lt;6482.73,E212*11%,Cadastros!$I$7)))))</f>
        <v>0</v>
      </c>
      <c r="I212" s="619">
        <f>IF(Folha!$B$2=1,0,IF(M212=0,0,IF(M212&lt;=10,0,M212)))</f>
        <v>0</v>
      </c>
      <c r="J212" s="21"/>
      <c r="K212" s="618" t="str">
        <f t="shared" si="9"/>
        <v/>
      </c>
      <c r="L212" s="615">
        <f>IF(E212&lt;Cadastros!$E$8,E212*Cadastros!$F$8,IF(E212&lt;=Cadastros!$E$9,E212*Cadastros!$F$9-Cadastros!$G$9,IF(E212&lt;=Cadastros!$E$10,E212*Cadastros!$F$10-Cadastros!$G$10,IF(E212&lt;=Cadastros!$E$11,E212*Cadastros!$F$11-Cadastros!$G$11,IF(E212&gt;Cadastros!$E$11,Cadastros!$I$7)))))</f>
        <v>0</v>
      </c>
      <c r="M212" s="615">
        <f>IF(P212&lt;Cadastros!$D$14,0,IF(P212&lt;=Cadastros!$D$15,P212*Cadastros!$E$15-Cadastros!$F$15,IF(P212&lt;=Cadastros!$D$16,P212*Cadastros!$E$16-Cadastros!$F$16,IF(P212&lt;=Cadastros!$D$17,P212*Cadastros!$E$17-Cadastros!$F$17,IF(P212&gt;Cadastros!$D$18,P212*Cadastros!$E$18-Cadastros!$F$18)))))</f>
        <v>0</v>
      </c>
      <c r="N212" s="615">
        <f t="shared" si="10"/>
        <v>0</v>
      </c>
      <c r="O212" s="372">
        <f>IF(N212=0,0,(F212*Cadastros!$G$14))</f>
        <v>0</v>
      </c>
      <c r="P212" s="615">
        <f t="shared" si="11"/>
        <v>0</v>
      </c>
      <c r="Q212" s="372">
        <f>IF(C212=Folha!$D$2,0,IF(E212&lt;=Cadastros!$H$14,Cadastros!$I$14*F212,0))</f>
        <v>0</v>
      </c>
    </row>
    <row r="213" spans="3:17" ht="30" customHeight="1" x14ac:dyDescent="0.25">
      <c r="C213" s="236"/>
      <c r="D213" s="237"/>
      <c r="E213" s="21"/>
      <c r="F213" s="238"/>
      <c r="G213" s="21"/>
      <c r="H213" s="619">
        <f>IF(Folha!$B$2=1,0,IF(L213=0,0,IF(C213="Funcionário",L213,IF(C213="Pró-Labore",IF(E213&lt;6482.73,E213*11%,Cadastros!$I$7)))))</f>
        <v>0</v>
      </c>
      <c r="I213" s="619">
        <f>IF(Folha!$B$2=1,0,IF(M213=0,0,IF(M213&lt;=10,0,M213)))</f>
        <v>0</v>
      </c>
      <c r="J213" s="21"/>
      <c r="K213" s="618" t="str">
        <f t="shared" si="9"/>
        <v/>
      </c>
      <c r="L213" s="615">
        <f>IF(E213&lt;Cadastros!$E$8,E213*Cadastros!$F$8,IF(E213&lt;=Cadastros!$E$9,E213*Cadastros!$F$9-Cadastros!$G$9,IF(E213&lt;=Cadastros!$E$10,E213*Cadastros!$F$10-Cadastros!$G$10,IF(E213&lt;=Cadastros!$E$11,E213*Cadastros!$F$11-Cadastros!$G$11,IF(E213&gt;Cadastros!$E$11,Cadastros!$I$7)))))</f>
        <v>0</v>
      </c>
      <c r="M213" s="615">
        <f>IF(P213&lt;Cadastros!$D$14,0,IF(P213&lt;=Cadastros!$D$15,P213*Cadastros!$E$15-Cadastros!$F$15,IF(P213&lt;=Cadastros!$D$16,P213*Cadastros!$E$16-Cadastros!$F$16,IF(P213&lt;=Cadastros!$D$17,P213*Cadastros!$E$17-Cadastros!$F$17,IF(P213&gt;Cadastros!$D$18,P213*Cadastros!$E$18-Cadastros!$F$18)))))</f>
        <v>0</v>
      </c>
      <c r="N213" s="615">
        <f t="shared" si="10"/>
        <v>0</v>
      </c>
      <c r="O213" s="372">
        <f>IF(N213=0,0,(F213*Cadastros!$G$14))</f>
        <v>0</v>
      </c>
      <c r="P213" s="615">
        <f t="shared" si="11"/>
        <v>0</v>
      </c>
      <c r="Q213" s="372">
        <f>IF(C213=Folha!$D$2,0,IF(E213&lt;=Cadastros!$H$14,Cadastros!$I$14*F213,0))</f>
        <v>0</v>
      </c>
    </row>
    <row r="214" spans="3:17" ht="30" customHeight="1" x14ac:dyDescent="0.25">
      <c r="C214" s="236"/>
      <c r="D214" s="237"/>
      <c r="E214" s="21"/>
      <c r="F214" s="238"/>
      <c r="G214" s="21"/>
      <c r="H214" s="619">
        <f>IF(Folha!$B$2=1,0,IF(L214=0,0,IF(C214="Funcionário",L214,IF(C214="Pró-Labore",IF(E214&lt;6482.73,E214*11%,Cadastros!$I$7)))))</f>
        <v>0</v>
      </c>
      <c r="I214" s="619">
        <f>IF(Folha!$B$2=1,0,IF(M214=0,0,IF(M214&lt;=10,0,M214)))</f>
        <v>0</v>
      </c>
      <c r="J214" s="21"/>
      <c r="K214" s="618" t="str">
        <f t="shared" si="9"/>
        <v/>
      </c>
      <c r="L214" s="615">
        <f>IF(E214&lt;Cadastros!$E$8,E214*Cadastros!$F$8,IF(E214&lt;=Cadastros!$E$9,E214*Cadastros!$F$9-Cadastros!$G$9,IF(E214&lt;=Cadastros!$E$10,E214*Cadastros!$F$10-Cadastros!$G$10,IF(E214&lt;=Cadastros!$E$11,E214*Cadastros!$F$11-Cadastros!$G$11,IF(E214&gt;Cadastros!$E$11,Cadastros!$I$7)))))</f>
        <v>0</v>
      </c>
      <c r="M214" s="615">
        <f>IF(P214&lt;Cadastros!$D$14,0,IF(P214&lt;=Cadastros!$D$15,P214*Cadastros!$E$15-Cadastros!$F$15,IF(P214&lt;=Cadastros!$D$16,P214*Cadastros!$E$16-Cadastros!$F$16,IF(P214&lt;=Cadastros!$D$17,P214*Cadastros!$E$17-Cadastros!$F$17,IF(P214&gt;Cadastros!$D$18,P214*Cadastros!$E$18-Cadastros!$F$18)))))</f>
        <v>0</v>
      </c>
      <c r="N214" s="615">
        <f t="shared" si="10"/>
        <v>0</v>
      </c>
      <c r="O214" s="372">
        <f>IF(N214=0,0,(F214*Cadastros!$G$14))</f>
        <v>0</v>
      </c>
      <c r="P214" s="615">
        <f t="shared" si="11"/>
        <v>0</v>
      </c>
      <c r="Q214" s="372">
        <f>IF(C214=Folha!$D$2,0,IF(E214&lt;=Cadastros!$H$14,Cadastros!$I$14*F214,0))</f>
        <v>0</v>
      </c>
    </row>
    <row r="215" spans="3:17" ht="30" customHeight="1" x14ac:dyDescent="0.25">
      <c r="C215" s="236"/>
      <c r="D215" s="237"/>
      <c r="E215" s="21"/>
      <c r="F215" s="238"/>
      <c r="G215" s="21"/>
      <c r="H215" s="619">
        <f>IF(Folha!$B$2=1,0,IF(L215=0,0,IF(C215="Funcionário",L215,IF(C215="Pró-Labore",IF(E215&lt;6482.73,E215*11%,Cadastros!$I$7)))))</f>
        <v>0</v>
      </c>
      <c r="I215" s="619">
        <f>IF(Folha!$B$2=1,0,IF(M215=0,0,IF(M215&lt;=10,0,M215)))</f>
        <v>0</v>
      </c>
      <c r="J215" s="21"/>
      <c r="K215" s="618" t="str">
        <f t="shared" si="9"/>
        <v/>
      </c>
      <c r="L215" s="615">
        <f>IF(E215&lt;Cadastros!$E$8,E215*Cadastros!$F$8,IF(E215&lt;=Cadastros!$E$9,E215*Cadastros!$F$9-Cadastros!$G$9,IF(E215&lt;=Cadastros!$E$10,E215*Cadastros!$F$10-Cadastros!$G$10,IF(E215&lt;=Cadastros!$E$11,E215*Cadastros!$F$11-Cadastros!$G$11,IF(E215&gt;Cadastros!$E$11,Cadastros!$I$7)))))</f>
        <v>0</v>
      </c>
      <c r="M215" s="615">
        <f>IF(P215&lt;Cadastros!$D$14,0,IF(P215&lt;=Cadastros!$D$15,P215*Cadastros!$E$15-Cadastros!$F$15,IF(P215&lt;=Cadastros!$D$16,P215*Cadastros!$E$16-Cadastros!$F$16,IF(P215&lt;=Cadastros!$D$17,P215*Cadastros!$E$17-Cadastros!$F$17,IF(P215&gt;Cadastros!$D$18,P215*Cadastros!$E$18-Cadastros!$F$18)))))</f>
        <v>0</v>
      </c>
      <c r="N215" s="615">
        <f t="shared" si="10"/>
        <v>0</v>
      </c>
      <c r="O215" s="372">
        <f>IF(N215=0,0,(F215*Cadastros!$G$14))</f>
        <v>0</v>
      </c>
      <c r="P215" s="615">
        <f t="shared" si="11"/>
        <v>0</v>
      </c>
      <c r="Q215" s="372">
        <f>IF(C215=Folha!$D$2,0,IF(E215&lt;=Cadastros!$H$14,Cadastros!$I$14*F215,0))</f>
        <v>0</v>
      </c>
    </row>
    <row r="216" spans="3:17" ht="30" customHeight="1" x14ac:dyDescent="0.25">
      <c r="C216" s="236"/>
      <c r="D216" s="237"/>
      <c r="E216" s="21"/>
      <c r="F216" s="238"/>
      <c r="G216" s="21"/>
      <c r="H216" s="619">
        <f>IF(Folha!$B$2=1,0,IF(L216=0,0,IF(C216="Funcionário",L216,IF(C216="Pró-Labore",IF(E216&lt;6482.73,E216*11%,Cadastros!$I$7)))))</f>
        <v>0</v>
      </c>
      <c r="I216" s="619">
        <f>IF(Folha!$B$2=1,0,IF(M216=0,0,IF(M216&lt;=10,0,M216)))</f>
        <v>0</v>
      </c>
      <c r="J216" s="21"/>
      <c r="K216" s="618" t="str">
        <f t="shared" si="9"/>
        <v/>
      </c>
      <c r="L216" s="615">
        <f>IF(E216&lt;Cadastros!$E$8,E216*Cadastros!$F$8,IF(E216&lt;=Cadastros!$E$9,E216*Cadastros!$F$9-Cadastros!$G$9,IF(E216&lt;=Cadastros!$E$10,E216*Cadastros!$F$10-Cadastros!$G$10,IF(E216&lt;=Cadastros!$E$11,E216*Cadastros!$F$11-Cadastros!$G$11,IF(E216&gt;Cadastros!$E$11,Cadastros!$I$7)))))</f>
        <v>0</v>
      </c>
      <c r="M216" s="615">
        <f>IF(P216&lt;Cadastros!$D$14,0,IF(P216&lt;=Cadastros!$D$15,P216*Cadastros!$E$15-Cadastros!$F$15,IF(P216&lt;=Cadastros!$D$16,P216*Cadastros!$E$16-Cadastros!$F$16,IF(P216&lt;=Cadastros!$D$17,P216*Cadastros!$E$17-Cadastros!$F$17,IF(P216&gt;Cadastros!$D$18,P216*Cadastros!$E$18-Cadastros!$F$18)))))</f>
        <v>0</v>
      </c>
      <c r="N216" s="615">
        <f t="shared" si="10"/>
        <v>0</v>
      </c>
      <c r="O216" s="372">
        <f>IF(N216=0,0,(F216*Cadastros!$G$14))</f>
        <v>0</v>
      </c>
      <c r="P216" s="615">
        <f t="shared" si="11"/>
        <v>0</v>
      </c>
      <c r="Q216" s="372">
        <f>IF(C216=Folha!$D$2,0,IF(E216&lt;=Cadastros!$H$14,Cadastros!$I$14*F216,0))</f>
        <v>0</v>
      </c>
    </row>
    <row r="217" spans="3:17" ht="30" customHeight="1" x14ac:dyDescent="0.25">
      <c r="C217" s="236"/>
      <c r="D217" s="237"/>
      <c r="E217" s="21"/>
      <c r="F217" s="238"/>
      <c r="G217" s="21"/>
      <c r="H217" s="619">
        <f>IF(Folha!$B$2=1,0,IF(L217=0,0,IF(C217="Funcionário",L217,IF(C217="Pró-Labore",IF(E217&lt;6482.73,E217*11%,Cadastros!$I$7)))))</f>
        <v>0</v>
      </c>
      <c r="I217" s="619">
        <f>IF(Folha!$B$2=1,0,IF(M217=0,0,IF(M217&lt;=10,0,M217)))</f>
        <v>0</v>
      </c>
      <c r="J217" s="21"/>
      <c r="K217" s="618" t="str">
        <f t="shared" si="9"/>
        <v/>
      </c>
      <c r="L217" s="615">
        <f>IF(E217&lt;Cadastros!$E$8,E217*Cadastros!$F$8,IF(E217&lt;=Cadastros!$E$9,E217*Cadastros!$F$9-Cadastros!$G$9,IF(E217&lt;=Cadastros!$E$10,E217*Cadastros!$F$10-Cadastros!$G$10,IF(E217&lt;=Cadastros!$E$11,E217*Cadastros!$F$11-Cadastros!$G$11,IF(E217&gt;Cadastros!$E$11,Cadastros!$I$7)))))</f>
        <v>0</v>
      </c>
      <c r="M217" s="615">
        <f>IF(P217&lt;Cadastros!$D$14,0,IF(P217&lt;=Cadastros!$D$15,P217*Cadastros!$E$15-Cadastros!$F$15,IF(P217&lt;=Cadastros!$D$16,P217*Cadastros!$E$16-Cadastros!$F$16,IF(P217&lt;=Cadastros!$D$17,P217*Cadastros!$E$17-Cadastros!$F$17,IF(P217&gt;Cadastros!$D$18,P217*Cadastros!$E$18-Cadastros!$F$18)))))</f>
        <v>0</v>
      </c>
      <c r="N217" s="615">
        <f t="shared" si="10"/>
        <v>0</v>
      </c>
      <c r="O217" s="372">
        <f>IF(N217=0,0,(F217*Cadastros!$G$14))</f>
        <v>0</v>
      </c>
      <c r="P217" s="615">
        <f t="shared" si="11"/>
        <v>0</v>
      </c>
      <c r="Q217" s="372">
        <f>IF(C217=Folha!$D$2,0,IF(E217&lt;=Cadastros!$H$14,Cadastros!$I$14*F217,0))</f>
        <v>0</v>
      </c>
    </row>
    <row r="218" spans="3:17" ht="30" customHeight="1" x14ac:dyDescent="0.25">
      <c r="C218" s="236"/>
      <c r="D218" s="237"/>
      <c r="E218" s="21"/>
      <c r="F218" s="238"/>
      <c r="G218" s="21"/>
      <c r="H218" s="619">
        <f>IF(Folha!$B$2=1,0,IF(L218=0,0,IF(C218="Funcionário",L218,IF(C218="Pró-Labore",IF(E218&lt;6482.73,E218*11%,Cadastros!$I$7)))))</f>
        <v>0</v>
      </c>
      <c r="I218" s="619">
        <f>IF(Folha!$B$2=1,0,IF(M218=0,0,IF(M218&lt;=10,0,M218)))</f>
        <v>0</v>
      </c>
      <c r="J218" s="21"/>
      <c r="K218" s="618" t="str">
        <f t="shared" si="9"/>
        <v/>
      </c>
      <c r="L218" s="615">
        <f>IF(E218&lt;Cadastros!$E$8,E218*Cadastros!$F$8,IF(E218&lt;=Cadastros!$E$9,E218*Cadastros!$F$9-Cadastros!$G$9,IF(E218&lt;=Cadastros!$E$10,E218*Cadastros!$F$10-Cadastros!$G$10,IF(E218&lt;=Cadastros!$E$11,E218*Cadastros!$F$11-Cadastros!$G$11,IF(E218&gt;Cadastros!$E$11,Cadastros!$I$7)))))</f>
        <v>0</v>
      </c>
      <c r="M218" s="615">
        <f>IF(P218&lt;Cadastros!$D$14,0,IF(P218&lt;=Cadastros!$D$15,P218*Cadastros!$E$15-Cadastros!$F$15,IF(P218&lt;=Cadastros!$D$16,P218*Cadastros!$E$16-Cadastros!$F$16,IF(P218&lt;=Cadastros!$D$17,P218*Cadastros!$E$17-Cadastros!$F$17,IF(P218&gt;Cadastros!$D$18,P218*Cadastros!$E$18-Cadastros!$F$18)))))</f>
        <v>0</v>
      </c>
      <c r="N218" s="615">
        <f t="shared" si="10"/>
        <v>0</v>
      </c>
      <c r="O218" s="372">
        <f>IF(N218=0,0,(F218*Cadastros!$G$14))</f>
        <v>0</v>
      </c>
      <c r="P218" s="615">
        <f t="shared" si="11"/>
        <v>0</v>
      </c>
      <c r="Q218" s="372">
        <f>IF(C218=Folha!$D$2,0,IF(E218&lt;=Cadastros!$H$14,Cadastros!$I$14*F218,0))</f>
        <v>0</v>
      </c>
    </row>
    <row r="219" spans="3:17" ht="30" customHeight="1" x14ac:dyDescent="0.25">
      <c r="C219" s="236"/>
      <c r="D219" s="237"/>
      <c r="E219" s="21"/>
      <c r="F219" s="238"/>
      <c r="G219" s="21"/>
      <c r="H219" s="619">
        <f>IF(Folha!$B$2=1,0,IF(L219=0,0,IF(C219="Funcionário",L219,IF(C219="Pró-Labore",IF(E219&lt;6482.73,E219*11%,Cadastros!$I$7)))))</f>
        <v>0</v>
      </c>
      <c r="I219" s="619">
        <f>IF(Folha!$B$2=1,0,IF(M219=0,0,IF(M219&lt;=10,0,M219)))</f>
        <v>0</v>
      </c>
      <c r="J219" s="21"/>
      <c r="K219" s="618" t="str">
        <f t="shared" si="9"/>
        <v/>
      </c>
      <c r="L219" s="615">
        <f>IF(E219&lt;Cadastros!$E$8,E219*Cadastros!$F$8,IF(E219&lt;=Cadastros!$E$9,E219*Cadastros!$F$9-Cadastros!$G$9,IF(E219&lt;=Cadastros!$E$10,E219*Cadastros!$F$10-Cadastros!$G$10,IF(E219&lt;=Cadastros!$E$11,E219*Cadastros!$F$11-Cadastros!$G$11,IF(E219&gt;Cadastros!$E$11,Cadastros!$I$7)))))</f>
        <v>0</v>
      </c>
      <c r="M219" s="615">
        <f>IF(P219&lt;Cadastros!$D$14,0,IF(P219&lt;=Cadastros!$D$15,P219*Cadastros!$E$15-Cadastros!$F$15,IF(P219&lt;=Cadastros!$D$16,P219*Cadastros!$E$16-Cadastros!$F$16,IF(P219&lt;=Cadastros!$D$17,P219*Cadastros!$E$17-Cadastros!$F$17,IF(P219&gt;Cadastros!$D$18,P219*Cadastros!$E$18-Cadastros!$F$18)))))</f>
        <v>0</v>
      </c>
      <c r="N219" s="615">
        <f t="shared" si="10"/>
        <v>0</v>
      </c>
      <c r="O219" s="372">
        <f>IF(N219=0,0,(F219*Cadastros!$G$14))</f>
        <v>0</v>
      </c>
      <c r="P219" s="615">
        <f t="shared" si="11"/>
        <v>0</v>
      </c>
      <c r="Q219" s="372">
        <f>IF(C219=Folha!$D$2,0,IF(E219&lt;=Cadastros!$H$14,Cadastros!$I$14*F219,0))</f>
        <v>0</v>
      </c>
    </row>
    <row r="220" spans="3:17" ht="30" customHeight="1" x14ac:dyDescent="0.25">
      <c r="C220" s="236"/>
      <c r="D220" s="237"/>
      <c r="E220" s="21"/>
      <c r="F220" s="238"/>
      <c r="G220" s="21"/>
      <c r="H220" s="619">
        <f>IF(Folha!$B$2=1,0,IF(L220=0,0,IF(C220="Funcionário",L220,IF(C220="Pró-Labore",IF(E220&lt;6482.73,E220*11%,Cadastros!$I$7)))))</f>
        <v>0</v>
      </c>
      <c r="I220" s="619">
        <f>IF(Folha!$B$2=1,0,IF(M220=0,0,IF(M220&lt;=10,0,M220)))</f>
        <v>0</v>
      </c>
      <c r="J220" s="21"/>
      <c r="K220" s="618" t="str">
        <f t="shared" si="9"/>
        <v/>
      </c>
      <c r="L220" s="615">
        <f>IF(E220&lt;Cadastros!$E$8,E220*Cadastros!$F$8,IF(E220&lt;=Cadastros!$E$9,E220*Cadastros!$F$9-Cadastros!$G$9,IF(E220&lt;=Cadastros!$E$10,E220*Cadastros!$F$10-Cadastros!$G$10,IF(E220&lt;=Cadastros!$E$11,E220*Cadastros!$F$11-Cadastros!$G$11,IF(E220&gt;Cadastros!$E$11,Cadastros!$I$7)))))</f>
        <v>0</v>
      </c>
      <c r="M220" s="615">
        <f>IF(P220&lt;Cadastros!$D$14,0,IF(P220&lt;=Cadastros!$D$15,P220*Cadastros!$E$15-Cadastros!$F$15,IF(P220&lt;=Cadastros!$D$16,P220*Cadastros!$E$16-Cadastros!$F$16,IF(P220&lt;=Cadastros!$D$17,P220*Cadastros!$E$17-Cadastros!$F$17,IF(P220&gt;Cadastros!$D$18,P220*Cadastros!$E$18-Cadastros!$F$18)))))</f>
        <v>0</v>
      </c>
      <c r="N220" s="615">
        <f t="shared" si="10"/>
        <v>0</v>
      </c>
      <c r="O220" s="372">
        <f>IF(N220=0,0,(F220*Cadastros!$G$14))</f>
        <v>0</v>
      </c>
      <c r="P220" s="615">
        <f t="shared" si="11"/>
        <v>0</v>
      </c>
      <c r="Q220" s="372">
        <f>IF(C220=Folha!$D$2,0,IF(E220&lt;=Cadastros!$H$14,Cadastros!$I$14*F220,0))</f>
        <v>0</v>
      </c>
    </row>
    <row r="221" spans="3:17" ht="30" customHeight="1" x14ac:dyDescent="0.25">
      <c r="C221" s="236"/>
      <c r="D221" s="237"/>
      <c r="E221" s="21"/>
      <c r="F221" s="238"/>
      <c r="G221" s="21"/>
      <c r="H221" s="619">
        <f>IF(Folha!$B$2=1,0,IF(L221=0,0,IF(C221="Funcionário",L221,IF(C221="Pró-Labore",IF(E221&lt;6482.73,E221*11%,Cadastros!$I$7)))))</f>
        <v>0</v>
      </c>
      <c r="I221" s="619">
        <f>IF(Folha!$B$2=1,0,IF(M221=0,0,IF(M221&lt;=10,0,M221)))</f>
        <v>0</v>
      </c>
      <c r="J221" s="21"/>
      <c r="K221" s="618" t="str">
        <f t="shared" si="9"/>
        <v/>
      </c>
      <c r="L221" s="615">
        <f>IF(E221&lt;Cadastros!$E$8,E221*Cadastros!$F$8,IF(E221&lt;=Cadastros!$E$9,E221*Cadastros!$F$9-Cadastros!$G$9,IF(E221&lt;=Cadastros!$E$10,E221*Cadastros!$F$10-Cadastros!$G$10,IF(E221&lt;=Cadastros!$E$11,E221*Cadastros!$F$11-Cadastros!$G$11,IF(E221&gt;Cadastros!$E$11,Cadastros!$I$7)))))</f>
        <v>0</v>
      </c>
      <c r="M221" s="615">
        <f>IF(P221&lt;Cadastros!$D$14,0,IF(P221&lt;=Cadastros!$D$15,P221*Cadastros!$E$15-Cadastros!$F$15,IF(P221&lt;=Cadastros!$D$16,P221*Cadastros!$E$16-Cadastros!$F$16,IF(P221&lt;=Cadastros!$D$17,P221*Cadastros!$E$17-Cadastros!$F$17,IF(P221&gt;Cadastros!$D$18,P221*Cadastros!$E$18-Cadastros!$F$18)))))</f>
        <v>0</v>
      </c>
      <c r="N221" s="615">
        <f t="shared" si="10"/>
        <v>0</v>
      </c>
      <c r="O221" s="372">
        <f>IF(N221=0,0,(F221*Cadastros!$G$14))</f>
        <v>0</v>
      </c>
      <c r="P221" s="615">
        <f t="shared" si="11"/>
        <v>0</v>
      </c>
      <c r="Q221" s="372">
        <f>IF(C221=Folha!$D$2,0,IF(E221&lt;=Cadastros!$H$14,Cadastros!$I$14*F221,0))</f>
        <v>0</v>
      </c>
    </row>
    <row r="222" spans="3:17" ht="30" customHeight="1" x14ac:dyDescent="0.25">
      <c r="C222" s="236"/>
      <c r="D222" s="237"/>
      <c r="E222" s="21"/>
      <c r="F222" s="238"/>
      <c r="G222" s="21"/>
      <c r="H222" s="619">
        <f>IF(Folha!$B$2=1,0,IF(L222=0,0,IF(C222="Funcionário",L222,IF(C222="Pró-Labore",IF(E222&lt;6482.73,E222*11%,Cadastros!$I$7)))))</f>
        <v>0</v>
      </c>
      <c r="I222" s="619">
        <f>IF(Folha!$B$2=1,0,IF(M222=0,0,IF(M222&lt;=10,0,M222)))</f>
        <v>0</v>
      </c>
      <c r="J222" s="21"/>
      <c r="K222" s="618" t="str">
        <f t="shared" si="9"/>
        <v/>
      </c>
      <c r="L222" s="615">
        <f>IF(E222&lt;Cadastros!$E$8,E222*Cadastros!$F$8,IF(E222&lt;=Cadastros!$E$9,E222*Cadastros!$F$9-Cadastros!$G$9,IF(E222&lt;=Cadastros!$E$10,E222*Cadastros!$F$10-Cadastros!$G$10,IF(E222&lt;=Cadastros!$E$11,E222*Cadastros!$F$11-Cadastros!$G$11,IF(E222&gt;Cadastros!$E$11,Cadastros!$I$7)))))</f>
        <v>0</v>
      </c>
      <c r="M222" s="615">
        <f>IF(P222&lt;Cadastros!$D$14,0,IF(P222&lt;=Cadastros!$D$15,P222*Cadastros!$E$15-Cadastros!$F$15,IF(P222&lt;=Cadastros!$D$16,P222*Cadastros!$E$16-Cadastros!$F$16,IF(P222&lt;=Cadastros!$D$17,P222*Cadastros!$E$17-Cadastros!$F$17,IF(P222&gt;Cadastros!$D$18,P222*Cadastros!$E$18-Cadastros!$F$18)))))</f>
        <v>0</v>
      </c>
      <c r="N222" s="615">
        <f t="shared" si="10"/>
        <v>0</v>
      </c>
      <c r="O222" s="372">
        <f>IF(N222=0,0,(F222*Cadastros!$G$14))</f>
        <v>0</v>
      </c>
      <c r="P222" s="615">
        <f t="shared" si="11"/>
        <v>0</v>
      </c>
      <c r="Q222" s="372">
        <f>IF(C222=Folha!$D$2,0,IF(E222&lt;=Cadastros!$H$14,Cadastros!$I$14*F222,0))</f>
        <v>0</v>
      </c>
    </row>
    <row r="223" spans="3:17" ht="30" customHeight="1" x14ac:dyDescent="0.25">
      <c r="C223" s="236"/>
      <c r="D223" s="237"/>
      <c r="E223" s="21"/>
      <c r="F223" s="238"/>
      <c r="G223" s="21"/>
      <c r="H223" s="619">
        <f>IF(Folha!$B$2=1,0,IF(L223=0,0,IF(C223="Funcionário",L223,IF(C223="Pró-Labore",IF(E223&lt;6482.73,E223*11%,Cadastros!$I$7)))))</f>
        <v>0</v>
      </c>
      <c r="I223" s="619">
        <f>IF(Folha!$B$2=1,0,IF(M223=0,0,IF(M223&lt;=10,0,M223)))</f>
        <v>0</v>
      </c>
      <c r="J223" s="21"/>
      <c r="K223" s="618" t="str">
        <f t="shared" si="9"/>
        <v/>
      </c>
      <c r="L223" s="615">
        <f>IF(E223&lt;Cadastros!$E$8,E223*Cadastros!$F$8,IF(E223&lt;=Cadastros!$E$9,E223*Cadastros!$F$9-Cadastros!$G$9,IF(E223&lt;=Cadastros!$E$10,E223*Cadastros!$F$10-Cadastros!$G$10,IF(E223&lt;=Cadastros!$E$11,E223*Cadastros!$F$11-Cadastros!$G$11,IF(E223&gt;Cadastros!$E$11,Cadastros!$I$7)))))</f>
        <v>0</v>
      </c>
      <c r="M223" s="615">
        <f>IF(P223&lt;Cadastros!$D$14,0,IF(P223&lt;=Cadastros!$D$15,P223*Cadastros!$E$15-Cadastros!$F$15,IF(P223&lt;=Cadastros!$D$16,P223*Cadastros!$E$16-Cadastros!$F$16,IF(P223&lt;=Cadastros!$D$17,P223*Cadastros!$E$17-Cadastros!$F$17,IF(P223&gt;Cadastros!$D$18,P223*Cadastros!$E$18-Cadastros!$F$18)))))</f>
        <v>0</v>
      </c>
      <c r="N223" s="615">
        <f t="shared" si="10"/>
        <v>0</v>
      </c>
      <c r="O223" s="372">
        <f>IF(N223=0,0,(F223*Cadastros!$G$14))</f>
        <v>0</v>
      </c>
      <c r="P223" s="615">
        <f t="shared" si="11"/>
        <v>0</v>
      </c>
      <c r="Q223" s="372">
        <f>IF(C223=Folha!$D$2,0,IF(E223&lt;=Cadastros!$H$14,Cadastros!$I$14*F223,0))</f>
        <v>0</v>
      </c>
    </row>
    <row r="224" spans="3:17" ht="30" customHeight="1" x14ac:dyDescent="0.25">
      <c r="C224" s="236"/>
      <c r="D224" s="237"/>
      <c r="E224" s="21"/>
      <c r="F224" s="238"/>
      <c r="G224" s="21"/>
      <c r="H224" s="619">
        <f>IF(Folha!$B$2=1,0,IF(L224=0,0,IF(C224="Funcionário",L224,IF(C224="Pró-Labore",IF(E224&lt;6482.73,E224*11%,Cadastros!$I$7)))))</f>
        <v>0</v>
      </c>
      <c r="I224" s="619">
        <f>IF(Folha!$B$2=1,0,IF(M224=0,0,IF(M224&lt;=10,0,M224)))</f>
        <v>0</v>
      </c>
      <c r="J224" s="21"/>
      <c r="K224" s="618" t="str">
        <f t="shared" si="9"/>
        <v/>
      </c>
      <c r="L224" s="615">
        <f>IF(E224&lt;Cadastros!$E$8,E224*Cadastros!$F$8,IF(E224&lt;=Cadastros!$E$9,E224*Cadastros!$F$9-Cadastros!$G$9,IF(E224&lt;=Cadastros!$E$10,E224*Cadastros!$F$10-Cadastros!$G$10,IF(E224&lt;=Cadastros!$E$11,E224*Cadastros!$F$11-Cadastros!$G$11,IF(E224&gt;Cadastros!$E$11,Cadastros!$I$7)))))</f>
        <v>0</v>
      </c>
      <c r="M224" s="615">
        <f>IF(P224&lt;Cadastros!$D$14,0,IF(P224&lt;=Cadastros!$D$15,P224*Cadastros!$E$15-Cadastros!$F$15,IF(P224&lt;=Cadastros!$D$16,P224*Cadastros!$E$16-Cadastros!$F$16,IF(P224&lt;=Cadastros!$D$17,P224*Cadastros!$E$17-Cadastros!$F$17,IF(P224&gt;Cadastros!$D$18,P224*Cadastros!$E$18-Cadastros!$F$18)))))</f>
        <v>0</v>
      </c>
      <c r="N224" s="615">
        <f t="shared" si="10"/>
        <v>0</v>
      </c>
      <c r="O224" s="372">
        <f>IF(N224=0,0,(F224*Cadastros!$G$14))</f>
        <v>0</v>
      </c>
      <c r="P224" s="615">
        <f t="shared" si="11"/>
        <v>0</v>
      </c>
      <c r="Q224" s="372">
        <f>IF(C224=Folha!$D$2,0,IF(E224&lt;=Cadastros!$H$14,Cadastros!$I$14*F224,0))</f>
        <v>0</v>
      </c>
    </row>
    <row r="225" spans="3:17" ht="30" customHeight="1" x14ac:dyDescent="0.25">
      <c r="C225" s="236"/>
      <c r="D225" s="237"/>
      <c r="E225" s="21"/>
      <c r="F225" s="238"/>
      <c r="G225" s="21"/>
      <c r="H225" s="619">
        <f>IF(Folha!$B$2=1,0,IF(L225=0,0,IF(C225="Funcionário",L225,IF(C225="Pró-Labore",IF(E225&lt;6482.73,E225*11%,Cadastros!$I$7)))))</f>
        <v>0</v>
      </c>
      <c r="I225" s="619">
        <f>IF(Folha!$B$2=1,0,IF(M225=0,0,IF(M225&lt;=10,0,M225)))</f>
        <v>0</v>
      </c>
      <c r="J225" s="21"/>
      <c r="K225" s="618" t="str">
        <f t="shared" si="9"/>
        <v/>
      </c>
      <c r="L225" s="615">
        <f>IF(E225&lt;Cadastros!$E$8,E225*Cadastros!$F$8,IF(E225&lt;=Cadastros!$E$9,E225*Cadastros!$F$9-Cadastros!$G$9,IF(E225&lt;=Cadastros!$E$10,E225*Cadastros!$F$10-Cadastros!$G$10,IF(E225&lt;=Cadastros!$E$11,E225*Cadastros!$F$11-Cadastros!$G$11,IF(E225&gt;Cadastros!$E$11,Cadastros!$I$7)))))</f>
        <v>0</v>
      </c>
      <c r="M225" s="615">
        <f>IF(P225&lt;Cadastros!$D$14,0,IF(P225&lt;=Cadastros!$D$15,P225*Cadastros!$E$15-Cadastros!$F$15,IF(P225&lt;=Cadastros!$D$16,P225*Cadastros!$E$16-Cadastros!$F$16,IF(P225&lt;=Cadastros!$D$17,P225*Cadastros!$E$17-Cadastros!$F$17,IF(P225&gt;Cadastros!$D$18,P225*Cadastros!$E$18-Cadastros!$F$18)))))</f>
        <v>0</v>
      </c>
      <c r="N225" s="615">
        <f t="shared" si="10"/>
        <v>0</v>
      </c>
      <c r="O225" s="372">
        <f>IF(N225=0,0,(F225*Cadastros!$G$14))</f>
        <v>0</v>
      </c>
      <c r="P225" s="615">
        <f t="shared" si="11"/>
        <v>0</v>
      </c>
      <c r="Q225" s="372">
        <f>IF(C225=Folha!$D$2,0,IF(E225&lt;=Cadastros!$H$14,Cadastros!$I$14*F225,0))</f>
        <v>0</v>
      </c>
    </row>
    <row r="226" spans="3:17" ht="30" customHeight="1" x14ac:dyDescent="0.25">
      <c r="C226" s="236"/>
      <c r="D226" s="237"/>
      <c r="E226" s="21"/>
      <c r="F226" s="238"/>
      <c r="G226" s="21"/>
      <c r="H226" s="619">
        <f>IF(Folha!$B$2=1,0,IF(L226=0,0,IF(C226="Funcionário",L226,IF(C226="Pró-Labore",IF(E226&lt;6482.73,E226*11%,Cadastros!$I$7)))))</f>
        <v>0</v>
      </c>
      <c r="I226" s="619">
        <f>IF(Folha!$B$2=1,0,IF(M226=0,0,IF(M226&lt;=10,0,M226)))</f>
        <v>0</v>
      </c>
      <c r="J226" s="21"/>
      <c r="K226" s="618" t="str">
        <f t="shared" si="9"/>
        <v/>
      </c>
      <c r="L226" s="615">
        <f>IF(E226&lt;Cadastros!$E$8,E226*Cadastros!$F$8,IF(E226&lt;=Cadastros!$E$9,E226*Cadastros!$F$9-Cadastros!$G$9,IF(E226&lt;=Cadastros!$E$10,E226*Cadastros!$F$10-Cadastros!$G$10,IF(E226&lt;=Cadastros!$E$11,E226*Cadastros!$F$11-Cadastros!$G$11,IF(E226&gt;Cadastros!$E$11,Cadastros!$I$7)))))</f>
        <v>0</v>
      </c>
      <c r="M226" s="615">
        <f>IF(P226&lt;Cadastros!$D$14,0,IF(P226&lt;=Cadastros!$D$15,P226*Cadastros!$E$15-Cadastros!$F$15,IF(P226&lt;=Cadastros!$D$16,P226*Cadastros!$E$16-Cadastros!$F$16,IF(P226&lt;=Cadastros!$D$17,P226*Cadastros!$E$17-Cadastros!$F$17,IF(P226&gt;Cadastros!$D$18,P226*Cadastros!$E$18-Cadastros!$F$18)))))</f>
        <v>0</v>
      </c>
      <c r="N226" s="615">
        <f t="shared" si="10"/>
        <v>0</v>
      </c>
      <c r="O226" s="372">
        <f>IF(N226=0,0,(F226*Cadastros!$G$14))</f>
        <v>0</v>
      </c>
      <c r="P226" s="615">
        <f t="shared" si="11"/>
        <v>0</v>
      </c>
      <c r="Q226" s="372">
        <f>IF(C226=Folha!$D$2,0,IF(E226&lt;=Cadastros!$H$14,Cadastros!$I$14*F226,0))</f>
        <v>0</v>
      </c>
    </row>
    <row r="227" spans="3:17" ht="30" customHeight="1" x14ac:dyDescent="0.25">
      <c r="C227" s="236"/>
      <c r="D227" s="237"/>
      <c r="E227" s="21"/>
      <c r="F227" s="238"/>
      <c r="G227" s="21"/>
      <c r="H227" s="619">
        <f>IF(Folha!$B$2=1,0,IF(L227=0,0,IF(C227="Funcionário",L227,IF(C227="Pró-Labore",IF(E227&lt;6482.73,E227*11%,Cadastros!$I$7)))))</f>
        <v>0</v>
      </c>
      <c r="I227" s="619">
        <f>IF(Folha!$B$2=1,0,IF(M227=0,0,IF(M227&lt;=10,0,M227)))</f>
        <v>0</v>
      </c>
      <c r="J227" s="21"/>
      <c r="K227" s="618" t="str">
        <f t="shared" si="9"/>
        <v/>
      </c>
      <c r="L227" s="615">
        <f>IF(E227&lt;Cadastros!$E$8,E227*Cadastros!$F$8,IF(E227&lt;=Cadastros!$E$9,E227*Cadastros!$F$9-Cadastros!$G$9,IF(E227&lt;=Cadastros!$E$10,E227*Cadastros!$F$10-Cadastros!$G$10,IF(E227&lt;=Cadastros!$E$11,E227*Cadastros!$F$11-Cadastros!$G$11,IF(E227&gt;Cadastros!$E$11,Cadastros!$I$7)))))</f>
        <v>0</v>
      </c>
      <c r="M227" s="615">
        <f>IF(P227&lt;Cadastros!$D$14,0,IF(P227&lt;=Cadastros!$D$15,P227*Cadastros!$E$15-Cadastros!$F$15,IF(P227&lt;=Cadastros!$D$16,P227*Cadastros!$E$16-Cadastros!$F$16,IF(P227&lt;=Cadastros!$D$17,P227*Cadastros!$E$17-Cadastros!$F$17,IF(P227&gt;Cadastros!$D$18,P227*Cadastros!$E$18-Cadastros!$F$18)))))</f>
        <v>0</v>
      </c>
      <c r="N227" s="615">
        <f t="shared" si="10"/>
        <v>0</v>
      </c>
      <c r="O227" s="372">
        <f>IF(N227=0,0,(F227*Cadastros!$G$14))</f>
        <v>0</v>
      </c>
      <c r="P227" s="615">
        <f t="shared" si="11"/>
        <v>0</v>
      </c>
      <c r="Q227" s="372">
        <f>IF(C227=Folha!$D$2,0,IF(E227&lt;=Cadastros!$H$14,Cadastros!$I$14*F227,0))</f>
        <v>0</v>
      </c>
    </row>
    <row r="228" spans="3:17" ht="30" customHeight="1" x14ac:dyDescent="0.25">
      <c r="C228" s="236"/>
      <c r="D228" s="237"/>
      <c r="E228" s="21"/>
      <c r="F228" s="238"/>
      <c r="G228" s="21"/>
      <c r="H228" s="619">
        <f>IF(Folha!$B$2=1,0,IF(L228=0,0,IF(C228="Funcionário",L228,IF(C228="Pró-Labore",IF(E228&lt;6482.73,E228*11%,Cadastros!$I$7)))))</f>
        <v>0</v>
      </c>
      <c r="I228" s="619">
        <f>IF(Folha!$B$2=1,0,IF(M228=0,0,IF(M228&lt;=10,0,M228)))</f>
        <v>0</v>
      </c>
      <c r="J228" s="21"/>
      <c r="K228" s="618" t="str">
        <f t="shared" si="9"/>
        <v/>
      </c>
      <c r="L228" s="615">
        <f>IF(E228&lt;Cadastros!$E$8,E228*Cadastros!$F$8,IF(E228&lt;=Cadastros!$E$9,E228*Cadastros!$F$9-Cadastros!$G$9,IF(E228&lt;=Cadastros!$E$10,E228*Cadastros!$F$10-Cadastros!$G$10,IF(E228&lt;=Cadastros!$E$11,E228*Cadastros!$F$11-Cadastros!$G$11,IF(E228&gt;Cadastros!$E$11,Cadastros!$I$7)))))</f>
        <v>0</v>
      </c>
      <c r="M228" s="615">
        <f>IF(P228&lt;Cadastros!$D$14,0,IF(P228&lt;=Cadastros!$D$15,P228*Cadastros!$E$15-Cadastros!$F$15,IF(P228&lt;=Cadastros!$D$16,P228*Cadastros!$E$16-Cadastros!$F$16,IF(P228&lt;=Cadastros!$D$17,P228*Cadastros!$E$17-Cadastros!$F$17,IF(P228&gt;Cadastros!$D$18,P228*Cadastros!$E$18-Cadastros!$F$18)))))</f>
        <v>0</v>
      </c>
      <c r="N228" s="615">
        <f t="shared" si="10"/>
        <v>0</v>
      </c>
      <c r="O228" s="372">
        <f>IF(N228=0,0,(F228*Cadastros!$G$14))</f>
        <v>0</v>
      </c>
      <c r="P228" s="615">
        <f t="shared" si="11"/>
        <v>0</v>
      </c>
      <c r="Q228" s="372">
        <f>IF(C228=Folha!$D$2,0,IF(E228&lt;=Cadastros!$H$14,Cadastros!$I$14*F228,0))</f>
        <v>0</v>
      </c>
    </row>
    <row r="229" spans="3:17" ht="30" customHeight="1" x14ac:dyDescent="0.25">
      <c r="C229" s="236"/>
      <c r="D229" s="237"/>
      <c r="E229" s="21"/>
      <c r="F229" s="238"/>
      <c r="G229" s="21"/>
      <c r="H229" s="619">
        <f>IF(Folha!$B$2=1,0,IF(L229=0,0,IF(C229="Funcionário",L229,IF(C229="Pró-Labore",IF(E229&lt;6482.73,E229*11%,Cadastros!$I$7)))))</f>
        <v>0</v>
      </c>
      <c r="I229" s="619">
        <f>IF(Folha!$B$2=1,0,IF(M229=0,0,IF(M229&lt;=10,0,M229)))</f>
        <v>0</v>
      </c>
      <c r="J229" s="21"/>
      <c r="K229" s="618" t="str">
        <f t="shared" si="9"/>
        <v/>
      </c>
      <c r="L229" s="615">
        <f>IF(E229&lt;Cadastros!$E$8,E229*Cadastros!$F$8,IF(E229&lt;=Cadastros!$E$9,E229*Cadastros!$F$9-Cadastros!$G$9,IF(E229&lt;=Cadastros!$E$10,E229*Cadastros!$F$10-Cadastros!$G$10,IF(E229&lt;=Cadastros!$E$11,E229*Cadastros!$F$11-Cadastros!$G$11,IF(E229&gt;Cadastros!$E$11,Cadastros!$I$7)))))</f>
        <v>0</v>
      </c>
      <c r="M229" s="615">
        <f>IF(P229&lt;Cadastros!$D$14,0,IF(P229&lt;=Cadastros!$D$15,P229*Cadastros!$E$15-Cadastros!$F$15,IF(P229&lt;=Cadastros!$D$16,P229*Cadastros!$E$16-Cadastros!$F$16,IF(P229&lt;=Cadastros!$D$17,P229*Cadastros!$E$17-Cadastros!$F$17,IF(P229&gt;Cadastros!$D$18,P229*Cadastros!$E$18-Cadastros!$F$18)))))</f>
        <v>0</v>
      </c>
      <c r="N229" s="615">
        <f t="shared" si="10"/>
        <v>0</v>
      </c>
      <c r="O229" s="372">
        <f>IF(N229=0,0,(F229*Cadastros!$G$14))</f>
        <v>0</v>
      </c>
      <c r="P229" s="615">
        <f t="shared" si="11"/>
        <v>0</v>
      </c>
      <c r="Q229" s="372">
        <f>IF(C229=Folha!$D$2,0,IF(E229&lt;=Cadastros!$H$14,Cadastros!$I$14*F229,0))</f>
        <v>0</v>
      </c>
    </row>
    <row r="230" spans="3:17" ht="30" customHeight="1" x14ac:dyDescent="0.25">
      <c r="C230" s="236"/>
      <c r="D230" s="237"/>
      <c r="E230" s="21"/>
      <c r="F230" s="238"/>
      <c r="G230" s="21"/>
      <c r="H230" s="619">
        <f>IF(Folha!$B$2=1,0,IF(L230=0,0,IF(C230="Funcionário",L230,IF(C230="Pró-Labore",IF(E230&lt;6482.73,E230*11%,Cadastros!$I$7)))))</f>
        <v>0</v>
      </c>
      <c r="I230" s="619">
        <f>IF(Folha!$B$2=1,0,IF(M230=0,0,IF(M230&lt;=10,0,M230)))</f>
        <v>0</v>
      </c>
      <c r="J230" s="21"/>
      <c r="K230" s="618" t="str">
        <f t="shared" si="9"/>
        <v/>
      </c>
      <c r="L230" s="615">
        <f>IF(E230&lt;Cadastros!$E$8,E230*Cadastros!$F$8,IF(E230&lt;=Cadastros!$E$9,E230*Cadastros!$F$9-Cadastros!$G$9,IF(E230&lt;=Cadastros!$E$10,E230*Cadastros!$F$10-Cadastros!$G$10,IF(E230&lt;=Cadastros!$E$11,E230*Cadastros!$F$11-Cadastros!$G$11,IF(E230&gt;Cadastros!$E$11,Cadastros!$I$7)))))</f>
        <v>0</v>
      </c>
      <c r="M230" s="615">
        <f>IF(P230&lt;Cadastros!$D$14,0,IF(P230&lt;=Cadastros!$D$15,P230*Cadastros!$E$15-Cadastros!$F$15,IF(P230&lt;=Cadastros!$D$16,P230*Cadastros!$E$16-Cadastros!$F$16,IF(P230&lt;=Cadastros!$D$17,P230*Cadastros!$E$17-Cadastros!$F$17,IF(P230&gt;Cadastros!$D$18,P230*Cadastros!$E$18-Cadastros!$F$18)))))</f>
        <v>0</v>
      </c>
      <c r="N230" s="615">
        <f t="shared" si="10"/>
        <v>0</v>
      </c>
      <c r="O230" s="372">
        <f>IF(N230=0,0,(F230*Cadastros!$G$14))</f>
        <v>0</v>
      </c>
      <c r="P230" s="615">
        <f t="shared" si="11"/>
        <v>0</v>
      </c>
      <c r="Q230" s="372">
        <f>IF(C230=Folha!$D$2,0,IF(E230&lt;=Cadastros!$H$14,Cadastros!$I$14*F230,0))</f>
        <v>0</v>
      </c>
    </row>
    <row r="231" spans="3:17" ht="30" customHeight="1" x14ac:dyDescent="0.25">
      <c r="C231" s="236"/>
      <c r="D231" s="237"/>
      <c r="E231" s="21"/>
      <c r="F231" s="238"/>
      <c r="G231" s="21"/>
      <c r="H231" s="619">
        <f>IF(Folha!$B$2=1,0,IF(L231=0,0,IF(C231="Funcionário",L231,IF(C231="Pró-Labore",IF(E231&lt;6482.73,E231*11%,Cadastros!$I$7)))))</f>
        <v>0</v>
      </c>
      <c r="I231" s="619">
        <f>IF(Folha!$B$2=1,0,IF(M231=0,0,IF(M231&lt;=10,0,M231)))</f>
        <v>0</v>
      </c>
      <c r="J231" s="21"/>
      <c r="K231" s="618" t="str">
        <f t="shared" si="9"/>
        <v/>
      </c>
      <c r="L231" s="615">
        <f>IF(E231&lt;Cadastros!$E$8,E231*Cadastros!$F$8,IF(E231&lt;=Cadastros!$E$9,E231*Cadastros!$F$9-Cadastros!$G$9,IF(E231&lt;=Cadastros!$E$10,E231*Cadastros!$F$10-Cadastros!$G$10,IF(E231&lt;=Cadastros!$E$11,E231*Cadastros!$F$11-Cadastros!$G$11,IF(E231&gt;Cadastros!$E$11,Cadastros!$I$7)))))</f>
        <v>0</v>
      </c>
      <c r="M231" s="615">
        <f>IF(P231&lt;Cadastros!$D$14,0,IF(P231&lt;=Cadastros!$D$15,P231*Cadastros!$E$15-Cadastros!$F$15,IF(P231&lt;=Cadastros!$D$16,P231*Cadastros!$E$16-Cadastros!$F$16,IF(P231&lt;=Cadastros!$D$17,P231*Cadastros!$E$17-Cadastros!$F$17,IF(P231&gt;Cadastros!$D$18,P231*Cadastros!$E$18-Cadastros!$F$18)))))</f>
        <v>0</v>
      </c>
      <c r="N231" s="615">
        <f t="shared" si="10"/>
        <v>0</v>
      </c>
      <c r="O231" s="372">
        <f>IF(N231=0,0,(F231*Cadastros!$G$14))</f>
        <v>0</v>
      </c>
      <c r="P231" s="615">
        <f t="shared" si="11"/>
        <v>0</v>
      </c>
      <c r="Q231" s="372">
        <f>IF(C231=Folha!$D$2,0,IF(E231&lt;=Cadastros!$H$14,Cadastros!$I$14*F231,0))</f>
        <v>0</v>
      </c>
    </row>
    <row r="232" spans="3:17" ht="30" customHeight="1" x14ac:dyDescent="0.25">
      <c r="C232" s="236"/>
      <c r="D232" s="237"/>
      <c r="E232" s="21"/>
      <c r="F232" s="238"/>
      <c r="G232" s="21"/>
      <c r="H232" s="619">
        <f>IF(Folha!$B$2=1,0,IF(L232=0,0,IF(C232="Funcionário",L232,IF(C232="Pró-Labore",IF(E232&lt;6482.73,E232*11%,Cadastros!$I$7)))))</f>
        <v>0</v>
      </c>
      <c r="I232" s="619">
        <f>IF(Folha!$B$2=1,0,IF(M232=0,0,IF(M232&lt;=10,0,M232)))</f>
        <v>0</v>
      </c>
      <c r="J232" s="21"/>
      <c r="K232" s="618" t="str">
        <f t="shared" si="9"/>
        <v/>
      </c>
      <c r="L232" s="615">
        <f>IF(E232&lt;Cadastros!$E$8,E232*Cadastros!$F$8,IF(E232&lt;=Cadastros!$E$9,E232*Cadastros!$F$9-Cadastros!$G$9,IF(E232&lt;=Cadastros!$E$10,E232*Cadastros!$F$10-Cadastros!$G$10,IF(E232&lt;=Cadastros!$E$11,E232*Cadastros!$F$11-Cadastros!$G$11,IF(E232&gt;Cadastros!$E$11,Cadastros!$I$7)))))</f>
        <v>0</v>
      </c>
      <c r="M232" s="615">
        <f>IF(P232&lt;Cadastros!$D$14,0,IF(P232&lt;=Cadastros!$D$15,P232*Cadastros!$E$15-Cadastros!$F$15,IF(P232&lt;=Cadastros!$D$16,P232*Cadastros!$E$16-Cadastros!$F$16,IF(P232&lt;=Cadastros!$D$17,P232*Cadastros!$E$17-Cadastros!$F$17,IF(P232&gt;Cadastros!$D$18,P232*Cadastros!$E$18-Cadastros!$F$18)))))</f>
        <v>0</v>
      </c>
      <c r="N232" s="615">
        <f t="shared" si="10"/>
        <v>0</v>
      </c>
      <c r="O232" s="372">
        <f>IF(N232=0,0,(F232*Cadastros!$G$14))</f>
        <v>0</v>
      </c>
      <c r="P232" s="615">
        <f t="shared" si="11"/>
        <v>0</v>
      </c>
      <c r="Q232" s="372">
        <f>IF(C232=Folha!$D$2,0,IF(E232&lt;=Cadastros!$H$14,Cadastros!$I$14*F232,0))</f>
        <v>0</v>
      </c>
    </row>
    <row r="233" spans="3:17" ht="30" customHeight="1" x14ac:dyDescent="0.25">
      <c r="C233" s="236"/>
      <c r="D233" s="237"/>
      <c r="E233" s="21"/>
      <c r="F233" s="238"/>
      <c r="G233" s="21"/>
      <c r="H233" s="619">
        <f>IF(Folha!$B$2=1,0,IF(L233=0,0,IF(C233="Funcionário",L233,IF(C233="Pró-Labore",IF(E233&lt;6482.73,E233*11%,Cadastros!$I$7)))))</f>
        <v>0</v>
      </c>
      <c r="I233" s="619">
        <f>IF(Folha!$B$2=1,0,IF(M233=0,0,IF(M233&lt;=10,0,M233)))</f>
        <v>0</v>
      </c>
      <c r="J233" s="21"/>
      <c r="K233" s="618" t="str">
        <f t="shared" si="9"/>
        <v/>
      </c>
      <c r="L233" s="615">
        <f>IF(E233&lt;Cadastros!$E$8,E233*Cadastros!$F$8,IF(E233&lt;=Cadastros!$E$9,E233*Cadastros!$F$9-Cadastros!$G$9,IF(E233&lt;=Cadastros!$E$10,E233*Cadastros!$F$10-Cadastros!$G$10,IF(E233&lt;=Cadastros!$E$11,E233*Cadastros!$F$11-Cadastros!$G$11,IF(E233&gt;Cadastros!$E$11,Cadastros!$I$7)))))</f>
        <v>0</v>
      </c>
      <c r="M233" s="615">
        <f>IF(P233&lt;Cadastros!$D$14,0,IF(P233&lt;=Cadastros!$D$15,P233*Cadastros!$E$15-Cadastros!$F$15,IF(P233&lt;=Cadastros!$D$16,P233*Cadastros!$E$16-Cadastros!$F$16,IF(P233&lt;=Cadastros!$D$17,P233*Cadastros!$E$17-Cadastros!$F$17,IF(P233&gt;Cadastros!$D$18,P233*Cadastros!$E$18-Cadastros!$F$18)))))</f>
        <v>0</v>
      </c>
      <c r="N233" s="615">
        <f t="shared" si="10"/>
        <v>0</v>
      </c>
      <c r="O233" s="372">
        <f>IF(N233=0,0,(F233*Cadastros!$G$14))</f>
        <v>0</v>
      </c>
      <c r="P233" s="615">
        <f t="shared" si="11"/>
        <v>0</v>
      </c>
      <c r="Q233" s="372">
        <f>IF(C233=Folha!$D$2,0,IF(E233&lt;=Cadastros!$H$14,Cadastros!$I$14*F233,0))</f>
        <v>0</v>
      </c>
    </row>
    <row r="234" spans="3:17" ht="30" customHeight="1" x14ac:dyDescent="0.25">
      <c r="C234" s="236"/>
      <c r="D234" s="237"/>
      <c r="E234" s="21"/>
      <c r="F234" s="238"/>
      <c r="G234" s="21"/>
      <c r="H234" s="619">
        <f>IF(Folha!$B$2=1,0,IF(L234=0,0,IF(C234="Funcionário",L234,IF(C234="Pró-Labore",IF(E234&lt;6482.73,E234*11%,Cadastros!$I$7)))))</f>
        <v>0</v>
      </c>
      <c r="I234" s="619">
        <f>IF(Folha!$B$2=1,0,IF(M234=0,0,IF(M234&lt;=10,0,M234)))</f>
        <v>0</v>
      </c>
      <c r="J234" s="21"/>
      <c r="K234" s="618" t="str">
        <f t="shared" si="9"/>
        <v/>
      </c>
      <c r="L234" s="615">
        <f>IF(E234&lt;Cadastros!$E$8,E234*Cadastros!$F$8,IF(E234&lt;=Cadastros!$E$9,E234*Cadastros!$F$9-Cadastros!$G$9,IF(E234&lt;=Cadastros!$E$10,E234*Cadastros!$F$10-Cadastros!$G$10,IF(E234&lt;=Cadastros!$E$11,E234*Cadastros!$F$11-Cadastros!$G$11,IF(E234&gt;Cadastros!$E$11,Cadastros!$I$7)))))</f>
        <v>0</v>
      </c>
      <c r="M234" s="615">
        <f>IF(P234&lt;Cadastros!$D$14,0,IF(P234&lt;=Cadastros!$D$15,P234*Cadastros!$E$15-Cadastros!$F$15,IF(P234&lt;=Cadastros!$D$16,P234*Cadastros!$E$16-Cadastros!$F$16,IF(P234&lt;=Cadastros!$D$17,P234*Cadastros!$E$17-Cadastros!$F$17,IF(P234&gt;Cadastros!$D$18,P234*Cadastros!$E$18-Cadastros!$F$18)))))</f>
        <v>0</v>
      </c>
      <c r="N234" s="615">
        <f t="shared" si="10"/>
        <v>0</v>
      </c>
      <c r="O234" s="372">
        <f>IF(N234=0,0,(F234*Cadastros!$G$14))</f>
        <v>0</v>
      </c>
      <c r="P234" s="615">
        <f t="shared" si="11"/>
        <v>0</v>
      </c>
      <c r="Q234" s="372">
        <f>IF(C234=Folha!$D$2,0,IF(E234&lt;=Cadastros!$H$14,Cadastros!$I$14*F234,0))</f>
        <v>0</v>
      </c>
    </row>
    <row r="235" spans="3:17" ht="30" customHeight="1" x14ac:dyDescent="0.25">
      <c r="C235" s="236"/>
      <c r="D235" s="237"/>
      <c r="E235" s="21"/>
      <c r="F235" s="238"/>
      <c r="G235" s="21"/>
      <c r="H235" s="619">
        <f>IF(Folha!$B$2=1,0,IF(L235=0,0,IF(C235="Funcionário",L235,IF(C235="Pró-Labore",IF(E235&lt;6482.73,E235*11%,Cadastros!$I$7)))))</f>
        <v>0</v>
      </c>
      <c r="I235" s="619">
        <f>IF(Folha!$B$2=1,0,IF(M235=0,0,IF(M235&lt;=10,0,M235)))</f>
        <v>0</v>
      </c>
      <c r="J235" s="21"/>
      <c r="K235" s="618" t="str">
        <f t="shared" si="9"/>
        <v/>
      </c>
      <c r="L235" s="615">
        <f>IF(E235&lt;Cadastros!$E$8,E235*Cadastros!$F$8,IF(E235&lt;=Cadastros!$E$9,E235*Cadastros!$F$9-Cadastros!$G$9,IF(E235&lt;=Cadastros!$E$10,E235*Cadastros!$F$10-Cadastros!$G$10,IF(E235&lt;=Cadastros!$E$11,E235*Cadastros!$F$11-Cadastros!$G$11,IF(E235&gt;Cadastros!$E$11,Cadastros!$I$7)))))</f>
        <v>0</v>
      </c>
      <c r="M235" s="615">
        <f>IF(P235&lt;Cadastros!$D$14,0,IF(P235&lt;=Cadastros!$D$15,P235*Cadastros!$E$15-Cadastros!$F$15,IF(P235&lt;=Cadastros!$D$16,P235*Cadastros!$E$16-Cadastros!$F$16,IF(P235&lt;=Cadastros!$D$17,P235*Cadastros!$E$17-Cadastros!$F$17,IF(P235&gt;Cadastros!$D$18,P235*Cadastros!$E$18-Cadastros!$F$18)))))</f>
        <v>0</v>
      </c>
      <c r="N235" s="615">
        <f t="shared" si="10"/>
        <v>0</v>
      </c>
      <c r="O235" s="372">
        <f>IF(N235=0,0,(F235*Cadastros!$G$14))</f>
        <v>0</v>
      </c>
      <c r="P235" s="615">
        <f t="shared" si="11"/>
        <v>0</v>
      </c>
      <c r="Q235" s="372">
        <f>IF(C235=Folha!$D$2,0,IF(E235&lt;=Cadastros!$H$14,Cadastros!$I$14*F235,0))</f>
        <v>0</v>
      </c>
    </row>
    <row r="236" spans="3:17" ht="30" customHeight="1" x14ac:dyDescent="0.25">
      <c r="C236" s="236"/>
      <c r="D236" s="237"/>
      <c r="E236" s="21"/>
      <c r="F236" s="238"/>
      <c r="G236" s="21"/>
      <c r="H236" s="619">
        <f>IF(Folha!$B$2=1,0,IF(L236=0,0,IF(C236="Funcionário",L236,IF(C236="Pró-Labore",IF(E236&lt;6482.73,E236*11%,Cadastros!$I$7)))))</f>
        <v>0</v>
      </c>
      <c r="I236" s="619">
        <f>IF(Folha!$B$2=1,0,IF(M236=0,0,IF(M236&lt;=10,0,M236)))</f>
        <v>0</v>
      </c>
      <c r="J236" s="21"/>
      <c r="K236" s="618" t="str">
        <f t="shared" si="9"/>
        <v/>
      </c>
      <c r="L236" s="615">
        <f>IF(E236&lt;Cadastros!$E$8,E236*Cadastros!$F$8,IF(E236&lt;=Cadastros!$E$9,E236*Cadastros!$F$9-Cadastros!$G$9,IF(E236&lt;=Cadastros!$E$10,E236*Cadastros!$F$10-Cadastros!$G$10,IF(E236&lt;=Cadastros!$E$11,E236*Cadastros!$F$11-Cadastros!$G$11,IF(E236&gt;Cadastros!$E$11,Cadastros!$I$7)))))</f>
        <v>0</v>
      </c>
      <c r="M236" s="615">
        <f>IF(P236&lt;Cadastros!$D$14,0,IF(P236&lt;=Cadastros!$D$15,P236*Cadastros!$E$15-Cadastros!$F$15,IF(P236&lt;=Cadastros!$D$16,P236*Cadastros!$E$16-Cadastros!$F$16,IF(P236&lt;=Cadastros!$D$17,P236*Cadastros!$E$17-Cadastros!$F$17,IF(P236&gt;Cadastros!$D$18,P236*Cadastros!$E$18-Cadastros!$F$18)))))</f>
        <v>0</v>
      </c>
      <c r="N236" s="615">
        <f t="shared" si="10"/>
        <v>0</v>
      </c>
      <c r="O236" s="372">
        <f>IF(N236=0,0,(F236*Cadastros!$G$14))</f>
        <v>0</v>
      </c>
      <c r="P236" s="615">
        <f t="shared" si="11"/>
        <v>0</v>
      </c>
      <c r="Q236" s="372">
        <f>IF(C236=Folha!$D$2,0,IF(E236&lt;=Cadastros!$H$14,Cadastros!$I$14*F236,0))</f>
        <v>0</v>
      </c>
    </row>
    <row r="237" spans="3:17" ht="30" customHeight="1" x14ac:dyDescent="0.25">
      <c r="C237" s="236"/>
      <c r="D237" s="237"/>
      <c r="E237" s="21"/>
      <c r="F237" s="238"/>
      <c r="G237" s="21"/>
      <c r="H237" s="619">
        <f>IF(Folha!$B$2=1,0,IF(L237=0,0,IF(C237="Funcionário",L237,IF(C237="Pró-Labore",IF(E237&lt;6482.73,E237*11%,Cadastros!$I$7)))))</f>
        <v>0</v>
      </c>
      <c r="I237" s="619">
        <f>IF(Folha!$B$2=1,0,IF(M237=0,0,IF(M237&lt;=10,0,M237)))</f>
        <v>0</v>
      </c>
      <c r="J237" s="21"/>
      <c r="K237" s="618" t="str">
        <f t="shared" si="9"/>
        <v/>
      </c>
      <c r="L237" s="615">
        <f>IF(E237&lt;Cadastros!$E$8,E237*Cadastros!$F$8,IF(E237&lt;=Cadastros!$E$9,E237*Cadastros!$F$9-Cadastros!$G$9,IF(E237&lt;=Cadastros!$E$10,E237*Cadastros!$F$10-Cadastros!$G$10,IF(E237&lt;=Cadastros!$E$11,E237*Cadastros!$F$11-Cadastros!$G$11,IF(E237&gt;Cadastros!$E$11,Cadastros!$I$7)))))</f>
        <v>0</v>
      </c>
      <c r="M237" s="615">
        <f>IF(P237&lt;Cadastros!$D$14,0,IF(P237&lt;=Cadastros!$D$15,P237*Cadastros!$E$15-Cadastros!$F$15,IF(P237&lt;=Cadastros!$D$16,P237*Cadastros!$E$16-Cadastros!$F$16,IF(P237&lt;=Cadastros!$D$17,P237*Cadastros!$E$17-Cadastros!$F$17,IF(P237&gt;Cadastros!$D$18,P237*Cadastros!$E$18-Cadastros!$F$18)))))</f>
        <v>0</v>
      </c>
      <c r="N237" s="615">
        <f t="shared" si="10"/>
        <v>0</v>
      </c>
      <c r="O237" s="372">
        <f>IF(N237=0,0,(F237*Cadastros!$G$14))</f>
        <v>0</v>
      </c>
      <c r="P237" s="615">
        <f t="shared" si="11"/>
        <v>0</v>
      </c>
      <c r="Q237" s="372">
        <f>IF(C237=Folha!$D$2,0,IF(E237&lt;=Cadastros!$H$14,Cadastros!$I$14*F237,0))</f>
        <v>0</v>
      </c>
    </row>
    <row r="238" spans="3:17" ht="30" customHeight="1" x14ac:dyDescent="0.25">
      <c r="C238" s="236"/>
      <c r="D238" s="237"/>
      <c r="E238" s="21"/>
      <c r="F238" s="238"/>
      <c r="G238" s="21"/>
      <c r="H238" s="619">
        <f>IF(Folha!$B$2=1,0,IF(L238=0,0,IF(C238="Funcionário",L238,IF(C238="Pró-Labore",IF(E238&lt;6482.73,E238*11%,Cadastros!$I$7)))))</f>
        <v>0</v>
      </c>
      <c r="I238" s="619">
        <f>IF(Folha!$B$2=1,0,IF(M238=0,0,IF(M238&lt;=10,0,M238)))</f>
        <v>0</v>
      </c>
      <c r="J238" s="21"/>
      <c r="K238" s="618" t="str">
        <f t="shared" si="9"/>
        <v/>
      </c>
      <c r="L238" s="615">
        <f>IF(E238&lt;Cadastros!$E$8,E238*Cadastros!$F$8,IF(E238&lt;=Cadastros!$E$9,E238*Cadastros!$F$9-Cadastros!$G$9,IF(E238&lt;=Cadastros!$E$10,E238*Cadastros!$F$10-Cadastros!$G$10,IF(E238&lt;=Cadastros!$E$11,E238*Cadastros!$F$11-Cadastros!$G$11,IF(E238&gt;Cadastros!$E$11,Cadastros!$I$7)))))</f>
        <v>0</v>
      </c>
      <c r="M238" s="615">
        <f>IF(P238&lt;Cadastros!$D$14,0,IF(P238&lt;=Cadastros!$D$15,P238*Cadastros!$E$15-Cadastros!$F$15,IF(P238&lt;=Cadastros!$D$16,P238*Cadastros!$E$16-Cadastros!$F$16,IF(P238&lt;=Cadastros!$D$17,P238*Cadastros!$E$17-Cadastros!$F$17,IF(P238&gt;Cadastros!$D$18,P238*Cadastros!$E$18-Cadastros!$F$18)))))</f>
        <v>0</v>
      </c>
      <c r="N238" s="615">
        <f t="shared" si="10"/>
        <v>0</v>
      </c>
      <c r="O238" s="372">
        <f>IF(N238=0,0,(F238*Cadastros!$G$14))</f>
        <v>0</v>
      </c>
      <c r="P238" s="615">
        <f t="shared" si="11"/>
        <v>0</v>
      </c>
      <c r="Q238" s="372">
        <f>IF(C238=Folha!$D$2,0,IF(E238&lt;=Cadastros!$H$14,Cadastros!$I$14*F238,0))</f>
        <v>0</v>
      </c>
    </row>
    <row r="239" spans="3:17" ht="30" customHeight="1" x14ac:dyDescent="0.25">
      <c r="C239" s="236"/>
      <c r="D239" s="237"/>
      <c r="E239" s="21"/>
      <c r="F239" s="238"/>
      <c r="G239" s="21"/>
      <c r="H239" s="619">
        <f>IF(Folha!$B$2=1,0,IF(L239=0,0,IF(C239="Funcionário",L239,IF(C239="Pró-Labore",IF(E239&lt;6482.73,E239*11%,Cadastros!$I$7)))))</f>
        <v>0</v>
      </c>
      <c r="I239" s="619">
        <f>IF(Folha!$B$2=1,0,IF(M239=0,0,IF(M239&lt;=10,0,M239)))</f>
        <v>0</v>
      </c>
      <c r="J239" s="21"/>
      <c r="K239" s="618" t="str">
        <f t="shared" si="9"/>
        <v/>
      </c>
      <c r="L239" s="615">
        <f>IF(E239&lt;Cadastros!$E$8,E239*Cadastros!$F$8,IF(E239&lt;=Cadastros!$E$9,E239*Cadastros!$F$9-Cadastros!$G$9,IF(E239&lt;=Cadastros!$E$10,E239*Cadastros!$F$10-Cadastros!$G$10,IF(E239&lt;=Cadastros!$E$11,E239*Cadastros!$F$11-Cadastros!$G$11,IF(E239&gt;Cadastros!$E$11,Cadastros!$I$7)))))</f>
        <v>0</v>
      </c>
      <c r="M239" s="615">
        <f>IF(P239&lt;Cadastros!$D$14,0,IF(P239&lt;=Cadastros!$D$15,P239*Cadastros!$E$15-Cadastros!$F$15,IF(P239&lt;=Cadastros!$D$16,P239*Cadastros!$E$16-Cadastros!$F$16,IF(P239&lt;=Cadastros!$D$17,P239*Cadastros!$E$17-Cadastros!$F$17,IF(P239&gt;Cadastros!$D$18,P239*Cadastros!$E$18-Cadastros!$F$18)))))</f>
        <v>0</v>
      </c>
      <c r="N239" s="615">
        <f t="shared" si="10"/>
        <v>0</v>
      </c>
      <c r="O239" s="372">
        <f>IF(N239=0,0,(F239*Cadastros!$G$14))</f>
        <v>0</v>
      </c>
      <c r="P239" s="615">
        <f t="shared" si="11"/>
        <v>0</v>
      </c>
      <c r="Q239" s="372">
        <f>IF(C239=Folha!$D$2,0,IF(E239&lt;=Cadastros!$H$14,Cadastros!$I$14*F239,0))</f>
        <v>0</v>
      </c>
    </row>
    <row r="240" spans="3:17" ht="30" customHeight="1" x14ac:dyDescent="0.25">
      <c r="C240" s="236"/>
      <c r="D240" s="237"/>
      <c r="E240" s="21"/>
      <c r="F240" s="238"/>
      <c r="G240" s="21"/>
      <c r="H240" s="619">
        <f>IF(Folha!$B$2=1,0,IF(L240=0,0,IF(C240="Funcionário",L240,IF(C240="Pró-Labore",IF(E240&lt;6482.73,E240*11%,Cadastros!$I$7)))))</f>
        <v>0</v>
      </c>
      <c r="I240" s="619">
        <f>IF(Folha!$B$2=1,0,IF(M240=0,0,IF(M240&lt;=10,0,M240)))</f>
        <v>0</v>
      </c>
      <c r="J240" s="21"/>
      <c r="K240" s="618" t="str">
        <f t="shared" si="9"/>
        <v/>
      </c>
      <c r="L240" s="615">
        <f>IF(E240&lt;Cadastros!$E$8,E240*Cadastros!$F$8,IF(E240&lt;=Cadastros!$E$9,E240*Cadastros!$F$9-Cadastros!$G$9,IF(E240&lt;=Cadastros!$E$10,E240*Cadastros!$F$10-Cadastros!$G$10,IF(E240&lt;=Cadastros!$E$11,E240*Cadastros!$F$11-Cadastros!$G$11,IF(E240&gt;Cadastros!$E$11,Cadastros!$I$7)))))</f>
        <v>0</v>
      </c>
      <c r="M240" s="615">
        <f>IF(P240&lt;Cadastros!$D$14,0,IF(P240&lt;=Cadastros!$D$15,P240*Cadastros!$E$15-Cadastros!$F$15,IF(P240&lt;=Cadastros!$D$16,P240*Cadastros!$E$16-Cadastros!$F$16,IF(P240&lt;=Cadastros!$D$17,P240*Cadastros!$E$17-Cadastros!$F$17,IF(P240&gt;Cadastros!$D$18,P240*Cadastros!$E$18-Cadastros!$F$18)))))</f>
        <v>0</v>
      </c>
      <c r="N240" s="615">
        <f t="shared" si="10"/>
        <v>0</v>
      </c>
      <c r="O240" s="372">
        <f>IF(N240=0,0,(F240*Cadastros!$G$14))</f>
        <v>0</v>
      </c>
      <c r="P240" s="615">
        <f t="shared" si="11"/>
        <v>0</v>
      </c>
      <c r="Q240" s="372">
        <f>IF(C240=Folha!$D$2,0,IF(E240&lt;=Cadastros!$H$14,Cadastros!$I$14*F240,0))</f>
        <v>0</v>
      </c>
    </row>
    <row r="241" spans="3:17" ht="30" customHeight="1" x14ac:dyDescent="0.25">
      <c r="C241" s="236"/>
      <c r="D241" s="237"/>
      <c r="E241" s="21"/>
      <c r="F241" s="238"/>
      <c r="G241" s="21"/>
      <c r="H241" s="619">
        <f>IF(Folha!$B$2=1,0,IF(L241=0,0,IF(C241="Funcionário",L241,IF(C241="Pró-Labore",IF(E241&lt;6482.73,E241*11%,Cadastros!$I$7)))))</f>
        <v>0</v>
      </c>
      <c r="I241" s="619">
        <f>IF(Folha!$B$2=1,0,IF(M241=0,0,IF(M241&lt;=10,0,M241)))</f>
        <v>0</v>
      </c>
      <c r="J241" s="21"/>
      <c r="K241" s="618" t="str">
        <f t="shared" si="9"/>
        <v/>
      </c>
      <c r="L241" s="615">
        <f>IF(E241&lt;Cadastros!$E$8,E241*Cadastros!$F$8,IF(E241&lt;=Cadastros!$E$9,E241*Cadastros!$F$9-Cadastros!$G$9,IF(E241&lt;=Cadastros!$E$10,E241*Cadastros!$F$10-Cadastros!$G$10,IF(E241&lt;=Cadastros!$E$11,E241*Cadastros!$F$11-Cadastros!$G$11,IF(E241&gt;Cadastros!$E$11,Cadastros!$I$7)))))</f>
        <v>0</v>
      </c>
      <c r="M241" s="615">
        <f>IF(P241&lt;Cadastros!$D$14,0,IF(P241&lt;=Cadastros!$D$15,P241*Cadastros!$E$15-Cadastros!$F$15,IF(P241&lt;=Cadastros!$D$16,P241*Cadastros!$E$16-Cadastros!$F$16,IF(P241&lt;=Cadastros!$D$17,P241*Cadastros!$E$17-Cadastros!$F$17,IF(P241&gt;Cadastros!$D$18,P241*Cadastros!$E$18-Cadastros!$F$18)))))</f>
        <v>0</v>
      </c>
      <c r="N241" s="615">
        <f t="shared" si="10"/>
        <v>0</v>
      </c>
      <c r="O241" s="372">
        <f>IF(N241=0,0,(F241*Cadastros!$G$14))</f>
        <v>0</v>
      </c>
      <c r="P241" s="615">
        <f t="shared" si="11"/>
        <v>0</v>
      </c>
      <c r="Q241" s="372">
        <f>IF(C241=Folha!$D$2,0,IF(E241&lt;=Cadastros!$H$14,Cadastros!$I$14*F241,0))</f>
        <v>0</v>
      </c>
    </row>
    <row r="242" spans="3:17" ht="30" customHeight="1" x14ac:dyDescent="0.25">
      <c r="C242" s="236"/>
      <c r="D242" s="237"/>
      <c r="E242" s="21"/>
      <c r="F242" s="238"/>
      <c r="G242" s="21"/>
      <c r="H242" s="619">
        <f>IF(Folha!$B$2=1,0,IF(L242=0,0,IF(C242="Funcionário",L242,IF(C242="Pró-Labore",IF(E242&lt;6482.73,E242*11%,Cadastros!$I$7)))))</f>
        <v>0</v>
      </c>
      <c r="I242" s="619">
        <f>IF(Folha!$B$2=1,0,IF(M242=0,0,IF(M242&lt;=10,0,M242)))</f>
        <v>0</v>
      </c>
      <c r="J242" s="21"/>
      <c r="K242" s="618" t="str">
        <f t="shared" si="9"/>
        <v/>
      </c>
      <c r="L242" s="615">
        <f>IF(E242&lt;Cadastros!$E$8,E242*Cadastros!$F$8,IF(E242&lt;=Cadastros!$E$9,E242*Cadastros!$F$9-Cadastros!$G$9,IF(E242&lt;=Cadastros!$E$10,E242*Cadastros!$F$10-Cadastros!$G$10,IF(E242&lt;=Cadastros!$E$11,E242*Cadastros!$F$11-Cadastros!$G$11,IF(E242&gt;Cadastros!$E$11,Cadastros!$I$7)))))</f>
        <v>0</v>
      </c>
      <c r="M242" s="615">
        <f>IF(P242&lt;Cadastros!$D$14,0,IF(P242&lt;=Cadastros!$D$15,P242*Cadastros!$E$15-Cadastros!$F$15,IF(P242&lt;=Cadastros!$D$16,P242*Cadastros!$E$16-Cadastros!$F$16,IF(P242&lt;=Cadastros!$D$17,P242*Cadastros!$E$17-Cadastros!$F$17,IF(P242&gt;Cadastros!$D$18,P242*Cadastros!$E$18-Cadastros!$F$18)))))</f>
        <v>0</v>
      </c>
      <c r="N242" s="615">
        <f t="shared" si="10"/>
        <v>0</v>
      </c>
      <c r="O242" s="372">
        <f>IF(N242=0,0,(F242*Cadastros!$G$14))</f>
        <v>0</v>
      </c>
      <c r="P242" s="615">
        <f t="shared" si="11"/>
        <v>0</v>
      </c>
      <c r="Q242" s="372">
        <f>IF(C242=Folha!$D$2,0,IF(E242&lt;=Cadastros!$H$14,Cadastros!$I$14*F242,0))</f>
        <v>0</v>
      </c>
    </row>
    <row r="243" spans="3:17" ht="30" customHeight="1" x14ac:dyDescent="0.25">
      <c r="C243" s="236"/>
      <c r="D243" s="237"/>
      <c r="E243" s="21"/>
      <c r="F243" s="238"/>
      <c r="G243" s="21"/>
      <c r="H243" s="619">
        <f>IF(Folha!$B$2=1,0,IF(L243=0,0,IF(C243="Funcionário",L243,IF(C243="Pró-Labore",IF(E243&lt;6482.73,E243*11%,Cadastros!$I$7)))))</f>
        <v>0</v>
      </c>
      <c r="I243" s="619">
        <f>IF(Folha!$B$2=1,0,IF(M243=0,0,IF(M243&lt;=10,0,M243)))</f>
        <v>0</v>
      </c>
      <c r="J243" s="21"/>
      <c r="K243" s="618" t="str">
        <f t="shared" si="9"/>
        <v/>
      </c>
      <c r="L243" s="615">
        <f>IF(E243&lt;Cadastros!$E$8,E243*Cadastros!$F$8,IF(E243&lt;=Cadastros!$E$9,E243*Cadastros!$F$9-Cadastros!$G$9,IF(E243&lt;=Cadastros!$E$10,E243*Cadastros!$F$10-Cadastros!$G$10,IF(E243&lt;=Cadastros!$E$11,E243*Cadastros!$F$11-Cadastros!$G$11,IF(E243&gt;Cadastros!$E$11,Cadastros!$I$7)))))</f>
        <v>0</v>
      </c>
      <c r="M243" s="615">
        <f>IF(P243&lt;Cadastros!$D$14,0,IF(P243&lt;=Cadastros!$D$15,P243*Cadastros!$E$15-Cadastros!$F$15,IF(P243&lt;=Cadastros!$D$16,P243*Cadastros!$E$16-Cadastros!$F$16,IF(P243&lt;=Cadastros!$D$17,P243*Cadastros!$E$17-Cadastros!$F$17,IF(P243&gt;Cadastros!$D$18,P243*Cadastros!$E$18-Cadastros!$F$18)))))</f>
        <v>0</v>
      </c>
      <c r="N243" s="615">
        <f t="shared" si="10"/>
        <v>0</v>
      </c>
      <c r="O243" s="372">
        <f>IF(N243=0,0,(F243*Cadastros!$G$14))</f>
        <v>0</v>
      </c>
      <c r="P243" s="615">
        <f t="shared" si="11"/>
        <v>0</v>
      </c>
      <c r="Q243" s="372">
        <f>IF(C243=Folha!$D$2,0,IF(E243&lt;=Cadastros!$H$14,Cadastros!$I$14*F243,0))</f>
        <v>0</v>
      </c>
    </row>
    <row r="244" spans="3:17" ht="30" customHeight="1" x14ac:dyDescent="0.25">
      <c r="C244" s="236"/>
      <c r="D244" s="237"/>
      <c r="E244" s="21"/>
      <c r="F244" s="238"/>
      <c r="G244" s="21"/>
      <c r="H244" s="619">
        <f>IF(Folha!$B$2=1,0,IF(L244=0,0,IF(C244="Funcionário",L244,IF(C244="Pró-Labore",IF(E244&lt;6482.73,E244*11%,Cadastros!$I$7)))))</f>
        <v>0</v>
      </c>
      <c r="I244" s="619">
        <f>IF(Folha!$B$2=1,0,IF(M244=0,0,IF(M244&lt;=10,0,M244)))</f>
        <v>0</v>
      </c>
      <c r="J244" s="21"/>
      <c r="K244" s="618" t="str">
        <f t="shared" si="9"/>
        <v/>
      </c>
      <c r="L244" s="615">
        <f>IF(E244&lt;Cadastros!$E$8,E244*Cadastros!$F$8,IF(E244&lt;=Cadastros!$E$9,E244*Cadastros!$F$9-Cadastros!$G$9,IF(E244&lt;=Cadastros!$E$10,E244*Cadastros!$F$10-Cadastros!$G$10,IF(E244&lt;=Cadastros!$E$11,E244*Cadastros!$F$11-Cadastros!$G$11,IF(E244&gt;Cadastros!$E$11,Cadastros!$I$7)))))</f>
        <v>0</v>
      </c>
      <c r="M244" s="615">
        <f>IF(P244&lt;Cadastros!$D$14,0,IF(P244&lt;=Cadastros!$D$15,P244*Cadastros!$E$15-Cadastros!$F$15,IF(P244&lt;=Cadastros!$D$16,P244*Cadastros!$E$16-Cadastros!$F$16,IF(P244&lt;=Cadastros!$D$17,P244*Cadastros!$E$17-Cadastros!$F$17,IF(P244&gt;Cadastros!$D$18,P244*Cadastros!$E$18-Cadastros!$F$18)))))</f>
        <v>0</v>
      </c>
      <c r="N244" s="615">
        <f t="shared" si="10"/>
        <v>0</v>
      </c>
      <c r="O244" s="372">
        <f>IF(N244=0,0,(F244*Cadastros!$G$14))</f>
        <v>0</v>
      </c>
      <c r="P244" s="615">
        <f t="shared" si="11"/>
        <v>0</v>
      </c>
      <c r="Q244" s="372">
        <f>IF(C244=Folha!$D$2,0,IF(E244&lt;=Cadastros!$H$14,Cadastros!$I$14*F244,0))</f>
        <v>0</v>
      </c>
    </row>
    <row r="245" spans="3:17" ht="30" customHeight="1" x14ac:dyDescent="0.25">
      <c r="C245" s="236"/>
      <c r="D245" s="237"/>
      <c r="E245" s="21"/>
      <c r="F245" s="238"/>
      <c r="G245" s="21"/>
      <c r="H245" s="619">
        <f>IF(Folha!$B$2=1,0,IF(L245=0,0,IF(C245="Funcionário",L245,IF(C245="Pró-Labore",IF(E245&lt;6482.73,E245*11%,Cadastros!$I$7)))))</f>
        <v>0</v>
      </c>
      <c r="I245" s="619">
        <f>IF(Folha!$B$2=1,0,IF(M245=0,0,IF(M245&lt;=10,0,M245)))</f>
        <v>0</v>
      </c>
      <c r="J245" s="21"/>
      <c r="K245" s="618" t="str">
        <f t="shared" si="9"/>
        <v/>
      </c>
      <c r="L245" s="615">
        <f>IF(E245&lt;Cadastros!$E$8,E245*Cadastros!$F$8,IF(E245&lt;=Cadastros!$E$9,E245*Cadastros!$F$9-Cadastros!$G$9,IF(E245&lt;=Cadastros!$E$10,E245*Cadastros!$F$10-Cadastros!$G$10,IF(E245&lt;=Cadastros!$E$11,E245*Cadastros!$F$11-Cadastros!$G$11,IF(E245&gt;Cadastros!$E$11,Cadastros!$I$7)))))</f>
        <v>0</v>
      </c>
      <c r="M245" s="615">
        <f>IF(P245&lt;Cadastros!$D$14,0,IF(P245&lt;=Cadastros!$D$15,P245*Cadastros!$E$15-Cadastros!$F$15,IF(P245&lt;=Cadastros!$D$16,P245*Cadastros!$E$16-Cadastros!$F$16,IF(P245&lt;=Cadastros!$D$17,P245*Cadastros!$E$17-Cadastros!$F$17,IF(P245&gt;Cadastros!$D$18,P245*Cadastros!$E$18-Cadastros!$F$18)))))</f>
        <v>0</v>
      </c>
      <c r="N245" s="615">
        <f t="shared" si="10"/>
        <v>0</v>
      </c>
      <c r="O245" s="372">
        <f>IF(N245=0,0,(F245*Cadastros!$G$14))</f>
        <v>0</v>
      </c>
      <c r="P245" s="615">
        <f t="shared" si="11"/>
        <v>0</v>
      </c>
      <c r="Q245" s="372">
        <f>IF(C245=Folha!$D$2,0,IF(E245&lt;=Cadastros!$H$14,Cadastros!$I$14*F245,0))</f>
        <v>0</v>
      </c>
    </row>
    <row r="246" spans="3:17" ht="30" customHeight="1" x14ac:dyDescent="0.25">
      <c r="C246" s="236"/>
      <c r="D246" s="237"/>
      <c r="E246" s="21"/>
      <c r="F246" s="238"/>
      <c r="G246" s="21"/>
      <c r="H246" s="619">
        <f>IF(Folha!$B$2=1,0,IF(L246=0,0,IF(C246="Funcionário",L246,IF(C246="Pró-Labore",IF(E246&lt;6482.73,E246*11%,Cadastros!$I$7)))))</f>
        <v>0</v>
      </c>
      <c r="I246" s="619">
        <f>IF(Folha!$B$2=1,0,IF(M246=0,0,IF(M246&lt;=10,0,M246)))</f>
        <v>0</v>
      </c>
      <c r="J246" s="21"/>
      <c r="K246" s="618" t="str">
        <f t="shared" si="9"/>
        <v/>
      </c>
      <c r="L246" s="615">
        <f>IF(E246&lt;Cadastros!$E$8,E246*Cadastros!$F$8,IF(E246&lt;=Cadastros!$E$9,E246*Cadastros!$F$9-Cadastros!$G$9,IF(E246&lt;=Cadastros!$E$10,E246*Cadastros!$F$10-Cadastros!$G$10,IF(E246&lt;=Cadastros!$E$11,E246*Cadastros!$F$11-Cadastros!$G$11,IF(E246&gt;Cadastros!$E$11,Cadastros!$I$7)))))</f>
        <v>0</v>
      </c>
      <c r="M246" s="615">
        <f>IF(P246&lt;Cadastros!$D$14,0,IF(P246&lt;=Cadastros!$D$15,P246*Cadastros!$E$15-Cadastros!$F$15,IF(P246&lt;=Cadastros!$D$16,P246*Cadastros!$E$16-Cadastros!$F$16,IF(P246&lt;=Cadastros!$D$17,P246*Cadastros!$E$17-Cadastros!$F$17,IF(P246&gt;Cadastros!$D$18,P246*Cadastros!$E$18-Cadastros!$F$18)))))</f>
        <v>0</v>
      </c>
      <c r="N246" s="615">
        <f t="shared" si="10"/>
        <v>0</v>
      </c>
      <c r="O246" s="372">
        <f>IF(N246=0,0,(F246*Cadastros!$G$14))</f>
        <v>0</v>
      </c>
      <c r="P246" s="615">
        <f t="shared" si="11"/>
        <v>0</v>
      </c>
      <c r="Q246" s="372">
        <f>IF(C246=Folha!$D$2,0,IF(E246&lt;=Cadastros!$H$14,Cadastros!$I$14*F246,0))</f>
        <v>0</v>
      </c>
    </row>
    <row r="247" spans="3:17" ht="30" customHeight="1" x14ac:dyDescent="0.25">
      <c r="C247" s="236"/>
      <c r="D247" s="237"/>
      <c r="E247" s="21"/>
      <c r="F247" s="238"/>
      <c r="G247" s="21"/>
      <c r="H247" s="619">
        <f>IF(Folha!$B$2=1,0,IF(L247=0,0,IF(C247="Funcionário",L247,IF(C247="Pró-Labore",IF(E247&lt;6482.73,E247*11%,Cadastros!$I$7)))))</f>
        <v>0</v>
      </c>
      <c r="I247" s="619">
        <f>IF(Folha!$B$2=1,0,IF(M247=0,0,IF(M247&lt;=10,0,M247)))</f>
        <v>0</v>
      </c>
      <c r="J247" s="21"/>
      <c r="K247" s="618" t="str">
        <f t="shared" si="9"/>
        <v/>
      </c>
      <c r="L247" s="615">
        <f>IF(E247&lt;Cadastros!$E$8,E247*Cadastros!$F$8,IF(E247&lt;=Cadastros!$E$9,E247*Cadastros!$F$9-Cadastros!$G$9,IF(E247&lt;=Cadastros!$E$10,E247*Cadastros!$F$10-Cadastros!$G$10,IF(E247&lt;=Cadastros!$E$11,E247*Cadastros!$F$11-Cadastros!$G$11,IF(E247&gt;Cadastros!$E$11,Cadastros!$I$7)))))</f>
        <v>0</v>
      </c>
      <c r="M247" s="615">
        <f>IF(P247&lt;Cadastros!$D$14,0,IF(P247&lt;=Cadastros!$D$15,P247*Cadastros!$E$15-Cadastros!$F$15,IF(P247&lt;=Cadastros!$D$16,P247*Cadastros!$E$16-Cadastros!$F$16,IF(P247&lt;=Cadastros!$D$17,P247*Cadastros!$E$17-Cadastros!$F$17,IF(P247&gt;Cadastros!$D$18,P247*Cadastros!$E$18-Cadastros!$F$18)))))</f>
        <v>0</v>
      </c>
      <c r="N247" s="615">
        <f t="shared" si="10"/>
        <v>0</v>
      </c>
      <c r="O247" s="372">
        <f>IF(N247=0,0,(F247*Cadastros!$G$14))</f>
        <v>0</v>
      </c>
      <c r="P247" s="615">
        <f t="shared" si="11"/>
        <v>0</v>
      </c>
      <c r="Q247" s="372">
        <f>IF(C247=Folha!$D$2,0,IF(E247&lt;=Cadastros!$H$14,Cadastros!$I$14*F247,0))</f>
        <v>0</v>
      </c>
    </row>
    <row r="248" spans="3:17" ht="30" customHeight="1" x14ac:dyDescent="0.25">
      <c r="C248" s="236"/>
      <c r="D248" s="237"/>
      <c r="E248" s="21"/>
      <c r="F248" s="238"/>
      <c r="G248" s="21"/>
      <c r="H248" s="619">
        <f>IF(Folha!$B$2=1,0,IF(L248=0,0,IF(C248="Funcionário",L248,IF(C248="Pró-Labore",IF(E248&lt;6482.73,E248*11%,Cadastros!$I$7)))))</f>
        <v>0</v>
      </c>
      <c r="I248" s="619">
        <f>IF(Folha!$B$2=1,0,IF(M248=0,0,IF(M248&lt;=10,0,M248)))</f>
        <v>0</v>
      </c>
      <c r="J248" s="21"/>
      <c r="K248" s="618" t="str">
        <f t="shared" si="9"/>
        <v/>
      </c>
      <c r="L248" s="615">
        <f>IF(E248&lt;Cadastros!$E$8,E248*Cadastros!$F$8,IF(E248&lt;=Cadastros!$E$9,E248*Cadastros!$F$9-Cadastros!$G$9,IF(E248&lt;=Cadastros!$E$10,E248*Cadastros!$F$10-Cadastros!$G$10,IF(E248&lt;=Cadastros!$E$11,E248*Cadastros!$F$11-Cadastros!$G$11,IF(E248&gt;Cadastros!$E$11,Cadastros!$I$7)))))</f>
        <v>0</v>
      </c>
      <c r="M248" s="615">
        <f>IF(P248&lt;Cadastros!$D$14,0,IF(P248&lt;=Cadastros!$D$15,P248*Cadastros!$E$15-Cadastros!$F$15,IF(P248&lt;=Cadastros!$D$16,P248*Cadastros!$E$16-Cadastros!$F$16,IF(P248&lt;=Cadastros!$D$17,P248*Cadastros!$E$17-Cadastros!$F$17,IF(P248&gt;Cadastros!$D$18,P248*Cadastros!$E$18-Cadastros!$F$18)))))</f>
        <v>0</v>
      </c>
      <c r="N248" s="615">
        <f t="shared" si="10"/>
        <v>0</v>
      </c>
      <c r="O248" s="372">
        <f>IF(N248=0,0,(F248*Cadastros!$G$14))</f>
        <v>0</v>
      </c>
      <c r="P248" s="615">
        <f t="shared" si="11"/>
        <v>0</v>
      </c>
      <c r="Q248" s="372">
        <f>IF(C248=Folha!$D$2,0,IF(E248&lt;=Cadastros!$H$14,Cadastros!$I$14*F248,0))</f>
        <v>0</v>
      </c>
    </row>
    <row r="249" spans="3:17" ht="30" customHeight="1" x14ac:dyDescent="0.25">
      <c r="C249" s="236"/>
      <c r="D249" s="237"/>
      <c r="E249" s="21"/>
      <c r="F249" s="238"/>
      <c r="G249" s="21"/>
      <c r="H249" s="619">
        <f>IF(Folha!$B$2=1,0,IF(L249=0,0,IF(C249="Funcionário",L249,IF(C249="Pró-Labore",IF(E249&lt;6482.73,E249*11%,Cadastros!$I$7)))))</f>
        <v>0</v>
      </c>
      <c r="I249" s="619">
        <f>IF(Folha!$B$2=1,0,IF(M249=0,0,IF(M249&lt;=10,0,M249)))</f>
        <v>0</v>
      </c>
      <c r="J249" s="21"/>
      <c r="K249" s="618" t="str">
        <f t="shared" si="9"/>
        <v/>
      </c>
      <c r="L249" s="615">
        <f>IF(E249&lt;Cadastros!$E$8,E249*Cadastros!$F$8,IF(E249&lt;=Cadastros!$E$9,E249*Cadastros!$F$9-Cadastros!$G$9,IF(E249&lt;=Cadastros!$E$10,E249*Cadastros!$F$10-Cadastros!$G$10,IF(E249&lt;=Cadastros!$E$11,E249*Cadastros!$F$11-Cadastros!$G$11,IF(E249&gt;Cadastros!$E$11,Cadastros!$I$7)))))</f>
        <v>0</v>
      </c>
      <c r="M249" s="615">
        <f>IF(P249&lt;Cadastros!$D$14,0,IF(P249&lt;=Cadastros!$D$15,P249*Cadastros!$E$15-Cadastros!$F$15,IF(P249&lt;=Cadastros!$D$16,P249*Cadastros!$E$16-Cadastros!$F$16,IF(P249&lt;=Cadastros!$D$17,P249*Cadastros!$E$17-Cadastros!$F$17,IF(P249&gt;Cadastros!$D$18,P249*Cadastros!$E$18-Cadastros!$F$18)))))</f>
        <v>0</v>
      </c>
      <c r="N249" s="615">
        <f t="shared" si="10"/>
        <v>0</v>
      </c>
      <c r="O249" s="372">
        <f>IF(N249=0,0,(F249*Cadastros!$G$14))</f>
        <v>0</v>
      </c>
      <c r="P249" s="615">
        <f t="shared" si="11"/>
        <v>0</v>
      </c>
      <c r="Q249" s="372">
        <f>IF(C249=Folha!$D$2,0,IF(E249&lt;=Cadastros!$H$14,Cadastros!$I$14*F249,0))</f>
        <v>0</v>
      </c>
    </row>
    <row r="250" spans="3:17" ht="30" customHeight="1" x14ac:dyDescent="0.25">
      <c r="C250" s="236"/>
      <c r="D250" s="237"/>
      <c r="E250" s="21"/>
      <c r="F250" s="238"/>
      <c r="G250" s="21"/>
      <c r="H250" s="619">
        <f>IF(Folha!$B$2=1,0,IF(L250=0,0,IF(C250="Funcionário",L250,IF(C250="Pró-Labore",IF(E250&lt;6482.73,E250*11%,Cadastros!$I$7)))))</f>
        <v>0</v>
      </c>
      <c r="I250" s="619">
        <f>IF(Folha!$B$2=1,0,IF(M250=0,0,IF(M250&lt;=10,0,M250)))</f>
        <v>0</v>
      </c>
      <c r="J250" s="21"/>
      <c r="K250" s="618" t="str">
        <f t="shared" si="9"/>
        <v/>
      </c>
      <c r="L250" s="615">
        <f>IF(E250&lt;Cadastros!$E$8,E250*Cadastros!$F$8,IF(E250&lt;=Cadastros!$E$9,E250*Cadastros!$F$9-Cadastros!$G$9,IF(E250&lt;=Cadastros!$E$10,E250*Cadastros!$F$10-Cadastros!$G$10,IF(E250&lt;=Cadastros!$E$11,E250*Cadastros!$F$11-Cadastros!$G$11,IF(E250&gt;Cadastros!$E$11,Cadastros!$I$7)))))</f>
        <v>0</v>
      </c>
      <c r="M250" s="615">
        <f>IF(P250&lt;Cadastros!$D$14,0,IF(P250&lt;=Cadastros!$D$15,P250*Cadastros!$E$15-Cadastros!$F$15,IF(P250&lt;=Cadastros!$D$16,P250*Cadastros!$E$16-Cadastros!$F$16,IF(P250&lt;=Cadastros!$D$17,P250*Cadastros!$E$17-Cadastros!$F$17,IF(P250&gt;Cadastros!$D$18,P250*Cadastros!$E$18-Cadastros!$F$18)))))</f>
        <v>0</v>
      </c>
      <c r="N250" s="615">
        <f t="shared" si="10"/>
        <v>0</v>
      </c>
      <c r="O250" s="372">
        <f>IF(N250=0,0,(F250*Cadastros!$G$14))</f>
        <v>0</v>
      </c>
      <c r="P250" s="615">
        <f t="shared" si="11"/>
        <v>0</v>
      </c>
      <c r="Q250" s="372">
        <f>IF(C250=Folha!$D$2,0,IF(E250&lt;=Cadastros!$H$14,Cadastros!$I$14*F250,0))</f>
        <v>0</v>
      </c>
    </row>
    <row r="251" spans="3:17" ht="30" customHeight="1" x14ac:dyDescent="0.25">
      <c r="C251" s="236"/>
      <c r="D251" s="237"/>
      <c r="E251" s="21"/>
      <c r="F251" s="238"/>
      <c r="G251" s="21"/>
      <c r="H251" s="619">
        <f>IF(Folha!$B$2=1,0,IF(L251=0,0,IF(C251="Funcionário",L251,IF(C251="Pró-Labore",IF(E251&lt;6482.73,E251*11%,Cadastros!$I$7)))))</f>
        <v>0</v>
      </c>
      <c r="I251" s="619">
        <f>IF(Folha!$B$2=1,0,IF(M251=0,0,IF(M251&lt;=10,0,M251)))</f>
        <v>0</v>
      </c>
      <c r="J251" s="21"/>
      <c r="K251" s="618" t="str">
        <f t="shared" si="9"/>
        <v/>
      </c>
      <c r="L251" s="615">
        <f>IF(E251&lt;Cadastros!$E$8,E251*Cadastros!$F$8,IF(E251&lt;=Cadastros!$E$9,E251*Cadastros!$F$9-Cadastros!$G$9,IF(E251&lt;=Cadastros!$E$10,E251*Cadastros!$F$10-Cadastros!$G$10,IF(E251&lt;=Cadastros!$E$11,E251*Cadastros!$F$11-Cadastros!$G$11,IF(E251&gt;Cadastros!$E$11,Cadastros!$I$7)))))</f>
        <v>0</v>
      </c>
      <c r="M251" s="615">
        <f>IF(P251&lt;Cadastros!$D$14,0,IF(P251&lt;=Cadastros!$D$15,P251*Cadastros!$E$15-Cadastros!$F$15,IF(P251&lt;=Cadastros!$D$16,P251*Cadastros!$E$16-Cadastros!$F$16,IF(P251&lt;=Cadastros!$D$17,P251*Cadastros!$E$17-Cadastros!$F$17,IF(P251&gt;Cadastros!$D$18,P251*Cadastros!$E$18-Cadastros!$F$18)))))</f>
        <v>0</v>
      </c>
      <c r="N251" s="615">
        <f t="shared" si="10"/>
        <v>0</v>
      </c>
      <c r="O251" s="372">
        <f>IF(N251=0,0,(F251*Cadastros!$G$14))</f>
        <v>0</v>
      </c>
      <c r="P251" s="615">
        <f t="shared" si="11"/>
        <v>0</v>
      </c>
      <c r="Q251" s="372">
        <f>IF(C251=Folha!$D$2,0,IF(E251&lt;=Cadastros!$H$14,Cadastros!$I$14*F251,0))</f>
        <v>0</v>
      </c>
    </row>
    <row r="252" spans="3:17" ht="30" customHeight="1" x14ac:dyDescent="0.25">
      <c r="C252" s="236"/>
      <c r="D252" s="237"/>
      <c r="E252" s="21"/>
      <c r="F252" s="238"/>
      <c r="G252" s="21"/>
      <c r="H252" s="619">
        <f>IF(Folha!$B$2=1,0,IF(L252=0,0,IF(C252="Funcionário",L252,IF(C252="Pró-Labore",IF(E252&lt;6482.73,E252*11%,Cadastros!$I$7)))))</f>
        <v>0</v>
      </c>
      <c r="I252" s="619">
        <f>IF(Folha!$B$2=1,0,IF(M252=0,0,IF(M252&lt;=10,0,M252)))</f>
        <v>0</v>
      </c>
      <c r="J252" s="21"/>
      <c r="K252" s="618" t="str">
        <f t="shared" si="9"/>
        <v/>
      </c>
      <c r="L252" s="615">
        <f>IF(E252&lt;Cadastros!$E$8,E252*Cadastros!$F$8,IF(E252&lt;=Cadastros!$E$9,E252*Cadastros!$F$9-Cadastros!$G$9,IF(E252&lt;=Cadastros!$E$10,E252*Cadastros!$F$10-Cadastros!$G$10,IF(E252&lt;=Cadastros!$E$11,E252*Cadastros!$F$11-Cadastros!$G$11,IF(E252&gt;Cadastros!$E$11,Cadastros!$I$7)))))</f>
        <v>0</v>
      </c>
      <c r="M252" s="615">
        <f>IF(P252&lt;Cadastros!$D$14,0,IF(P252&lt;=Cadastros!$D$15,P252*Cadastros!$E$15-Cadastros!$F$15,IF(P252&lt;=Cadastros!$D$16,P252*Cadastros!$E$16-Cadastros!$F$16,IF(P252&lt;=Cadastros!$D$17,P252*Cadastros!$E$17-Cadastros!$F$17,IF(P252&gt;Cadastros!$D$18,P252*Cadastros!$E$18-Cadastros!$F$18)))))</f>
        <v>0</v>
      </c>
      <c r="N252" s="615">
        <f t="shared" si="10"/>
        <v>0</v>
      </c>
      <c r="O252" s="372">
        <f>IF(N252=0,0,(F252*Cadastros!$G$14))</f>
        <v>0</v>
      </c>
      <c r="P252" s="615">
        <f t="shared" si="11"/>
        <v>0</v>
      </c>
      <c r="Q252" s="372">
        <f>IF(C252=Folha!$D$2,0,IF(E252&lt;=Cadastros!$H$14,Cadastros!$I$14*F252,0))</f>
        <v>0</v>
      </c>
    </row>
    <row r="253" spans="3:17" ht="30" customHeight="1" x14ac:dyDescent="0.25">
      <c r="C253" s="236"/>
      <c r="D253" s="237"/>
      <c r="E253" s="21"/>
      <c r="F253" s="238"/>
      <c r="G253" s="21"/>
      <c r="H253" s="619">
        <f>IF(Folha!$B$2=1,0,IF(L253=0,0,IF(C253="Funcionário",L253,IF(C253="Pró-Labore",IF(E253&lt;6482.73,E253*11%,Cadastros!$I$7)))))</f>
        <v>0</v>
      </c>
      <c r="I253" s="619">
        <f>IF(Folha!$B$2=1,0,IF(M253=0,0,IF(M253&lt;=10,0,M253)))</f>
        <v>0</v>
      </c>
      <c r="J253" s="21"/>
      <c r="K253" s="618" t="str">
        <f t="shared" si="9"/>
        <v/>
      </c>
      <c r="L253" s="615">
        <f>IF(E253&lt;Cadastros!$E$8,E253*Cadastros!$F$8,IF(E253&lt;=Cadastros!$E$9,E253*Cadastros!$F$9-Cadastros!$G$9,IF(E253&lt;=Cadastros!$E$10,E253*Cadastros!$F$10-Cadastros!$G$10,IF(E253&lt;=Cadastros!$E$11,E253*Cadastros!$F$11-Cadastros!$G$11,IF(E253&gt;Cadastros!$E$11,Cadastros!$I$7)))))</f>
        <v>0</v>
      </c>
      <c r="M253" s="615">
        <f>IF(P253&lt;Cadastros!$D$14,0,IF(P253&lt;=Cadastros!$D$15,P253*Cadastros!$E$15-Cadastros!$F$15,IF(P253&lt;=Cadastros!$D$16,P253*Cadastros!$E$16-Cadastros!$F$16,IF(P253&lt;=Cadastros!$D$17,P253*Cadastros!$E$17-Cadastros!$F$17,IF(P253&gt;Cadastros!$D$18,P253*Cadastros!$E$18-Cadastros!$F$18)))))</f>
        <v>0</v>
      </c>
      <c r="N253" s="615">
        <f t="shared" si="10"/>
        <v>0</v>
      </c>
      <c r="O253" s="372">
        <f>IF(N253=0,0,(F253*Cadastros!$G$14))</f>
        <v>0</v>
      </c>
      <c r="P253" s="615">
        <f t="shared" si="11"/>
        <v>0</v>
      </c>
      <c r="Q253" s="372">
        <f>IF(C253=Folha!$D$2,0,IF(E253&lt;=Cadastros!$H$14,Cadastros!$I$14*F253,0))</f>
        <v>0</v>
      </c>
    </row>
    <row r="254" spans="3:17" ht="30" customHeight="1" x14ac:dyDescent="0.25">
      <c r="C254" s="236"/>
      <c r="D254" s="237"/>
      <c r="E254" s="21"/>
      <c r="F254" s="238"/>
      <c r="G254" s="21"/>
      <c r="H254" s="619">
        <f>IF(Folha!$B$2=1,0,IF(L254=0,0,IF(C254="Funcionário",L254,IF(C254="Pró-Labore",IF(E254&lt;6482.73,E254*11%,Cadastros!$I$7)))))</f>
        <v>0</v>
      </c>
      <c r="I254" s="619">
        <f>IF(Folha!$B$2=1,0,IF(M254=0,0,IF(M254&lt;=10,0,M254)))</f>
        <v>0</v>
      </c>
      <c r="J254" s="21"/>
      <c r="K254" s="618" t="str">
        <f t="shared" si="9"/>
        <v/>
      </c>
      <c r="L254" s="615">
        <f>IF(E254&lt;Cadastros!$E$8,E254*Cadastros!$F$8,IF(E254&lt;=Cadastros!$E$9,E254*Cadastros!$F$9-Cadastros!$G$9,IF(E254&lt;=Cadastros!$E$10,E254*Cadastros!$F$10-Cadastros!$G$10,IF(E254&lt;=Cadastros!$E$11,E254*Cadastros!$F$11-Cadastros!$G$11,IF(E254&gt;Cadastros!$E$11,Cadastros!$I$7)))))</f>
        <v>0</v>
      </c>
      <c r="M254" s="615">
        <f>IF(P254&lt;Cadastros!$D$14,0,IF(P254&lt;=Cadastros!$D$15,P254*Cadastros!$E$15-Cadastros!$F$15,IF(P254&lt;=Cadastros!$D$16,P254*Cadastros!$E$16-Cadastros!$F$16,IF(P254&lt;=Cadastros!$D$17,P254*Cadastros!$E$17-Cadastros!$F$17,IF(P254&gt;Cadastros!$D$18,P254*Cadastros!$E$18-Cadastros!$F$18)))))</f>
        <v>0</v>
      </c>
      <c r="N254" s="615">
        <f t="shared" si="10"/>
        <v>0</v>
      </c>
      <c r="O254" s="372">
        <f>IF(N254=0,0,(F254*Cadastros!$G$14))</f>
        <v>0</v>
      </c>
      <c r="P254" s="615">
        <f t="shared" si="11"/>
        <v>0</v>
      </c>
      <c r="Q254" s="372">
        <f>IF(C254=Folha!$D$2,0,IF(E254&lt;=Cadastros!$H$14,Cadastros!$I$14*F254,0))</f>
        <v>0</v>
      </c>
    </row>
    <row r="255" spans="3:17" ht="30" customHeight="1" x14ac:dyDescent="0.25">
      <c r="C255" s="236"/>
      <c r="D255" s="237"/>
      <c r="E255" s="21"/>
      <c r="F255" s="238"/>
      <c r="G255" s="21"/>
      <c r="H255" s="619">
        <f>IF(Folha!$B$2=1,0,IF(L255=0,0,IF(C255="Funcionário",L255,IF(C255="Pró-Labore",IF(E255&lt;6482.73,E255*11%,Cadastros!$I$7)))))</f>
        <v>0</v>
      </c>
      <c r="I255" s="619">
        <f>IF(Folha!$B$2=1,0,IF(M255=0,0,IF(M255&lt;=10,0,M255)))</f>
        <v>0</v>
      </c>
      <c r="J255" s="21"/>
      <c r="K255" s="618" t="str">
        <f t="shared" si="9"/>
        <v/>
      </c>
      <c r="L255" s="615">
        <f>IF(E255&lt;Cadastros!$E$8,E255*Cadastros!$F$8,IF(E255&lt;=Cadastros!$E$9,E255*Cadastros!$F$9-Cadastros!$G$9,IF(E255&lt;=Cadastros!$E$10,E255*Cadastros!$F$10-Cadastros!$G$10,IF(E255&lt;=Cadastros!$E$11,E255*Cadastros!$F$11-Cadastros!$G$11,IF(E255&gt;Cadastros!$E$11,Cadastros!$I$7)))))</f>
        <v>0</v>
      </c>
      <c r="M255" s="615">
        <f>IF(P255&lt;Cadastros!$D$14,0,IF(P255&lt;=Cadastros!$D$15,P255*Cadastros!$E$15-Cadastros!$F$15,IF(P255&lt;=Cadastros!$D$16,P255*Cadastros!$E$16-Cadastros!$F$16,IF(P255&lt;=Cadastros!$D$17,P255*Cadastros!$E$17-Cadastros!$F$17,IF(P255&gt;Cadastros!$D$18,P255*Cadastros!$E$18-Cadastros!$F$18)))))</f>
        <v>0</v>
      </c>
      <c r="N255" s="615">
        <f t="shared" si="10"/>
        <v>0</v>
      </c>
      <c r="O255" s="372">
        <f>IF(N255=0,0,(F255*Cadastros!$G$14))</f>
        <v>0</v>
      </c>
      <c r="P255" s="615">
        <f t="shared" si="11"/>
        <v>0</v>
      </c>
      <c r="Q255" s="372">
        <f>IF(C255=Folha!$D$2,0,IF(E255&lt;=Cadastros!$H$14,Cadastros!$I$14*F255,0))</f>
        <v>0</v>
      </c>
    </row>
    <row r="256" spans="3:17" ht="30" customHeight="1" x14ac:dyDescent="0.25">
      <c r="C256" s="236"/>
      <c r="D256" s="237"/>
      <c r="E256" s="21"/>
      <c r="F256" s="238"/>
      <c r="G256" s="21"/>
      <c r="H256" s="619">
        <f>IF(Folha!$B$2=1,0,IF(L256=0,0,IF(C256="Funcionário",L256,IF(C256="Pró-Labore",IF(E256&lt;6482.73,E256*11%,Cadastros!$I$7)))))</f>
        <v>0</v>
      </c>
      <c r="I256" s="619">
        <f>IF(Folha!$B$2=1,0,IF(M256=0,0,IF(M256&lt;=10,0,M256)))</f>
        <v>0</v>
      </c>
      <c r="J256" s="21"/>
      <c r="K256" s="618" t="str">
        <f t="shared" si="9"/>
        <v/>
      </c>
      <c r="L256" s="615">
        <f>IF(E256&lt;Cadastros!$E$8,E256*Cadastros!$F$8,IF(E256&lt;=Cadastros!$E$9,E256*Cadastros!$F$9-Cadastros!$G$9,IF(E256&lt;=Cadastros!$E$10,E256*Cadastros!$F$10-Cadastros!$G$10,IF(E256&lt;=Cadastros!$E$11,E256*Cadastros!$F$11-Cadastros!$G$11,IF(E256&gt;Cadastros!$E$11,Cadastros!$I$7)))))</f>
        <v>0</v>
      </c>
      <c r="M256" s="615">
        <f>IF(P256&lt;Cadastros!$D$14,0,IF(P256&lt;=Cadastros!$D$15,P256*Cadastros!$E$15-Cadastros!$F$15,IF(P256&lt;=Cadastros!$D$16,P256*Cadastros!$E$16-Cadastros!$F$16,IF(P256&lt;=Cadastros!$D$17,P256*Cadastros!$E$17-Cadastros!$F$17,IF(P256&gt;Cadastros!$D$18,P256*Cadastros!$E$18-Cadastros!$F$18)))))</f>
        <v>0</v>
      </c>
      <c r="N256" s="615">
        <f t="shared" si="10"/>
        <v>0</v>
      </c>
      <c r="O256" s="372">
        <f>IF(N256=0,0,(F256*Cadastros!$G$14))</f>
        <v>0</v>
      </c>
      <c r="P256" s="615">
        <f t="shared" si="11"/>
        <v>0</v>
      </c>
      <c r="Q256" s="372">
        <f>IF(C256=Folha!$D$2,0,IF(E256&lt;=Cadastros!$H$14,Cadastros!$I$14*F256,0))</f>
        <v>0</v>
      </c>
    </row>
    <row r="257" spans="3:17" ht="30" customHeight="1" x14ac:dyDescent="0.25">
      <c r="C257" s="236"/>
      <c r="D257" s="237"/>
      <c r="E257" s="21"/>
      <c r="F257" s="238"/>
      <c r="G257" s="21"/>
      <c r="H257" s="619">
        <f>IF(Folha!$B$2=1,0,IF(L257=0,0,IF(C257="Funcionário",L257,IF(C257="Pró-Labore",IF(E257&lt;6482.73,E257*11%,Cadastros!$I$7)))))</f>
        <v>0</v>
      </c>
      <c r="I257" s="619">
        <f>IF(Folha!$B$2=1,0,IF(M257=0,0,IF(M257&lt;=10,0,M257)))</f>
        <v>0</v>
      </c>
      <c r="J257" s="21"/>
      <c r="K257" s="618" t="str">
        <f t="shared" si="9"/>
        <v/>
      </c>
      <c r="L257" s="615">
        <f>IF(E257&lt;Cadastros!$E$8,E257*Cadastros!$F$8,IF(E257&lt;=Cadastros!$E$9,E257*Cadastros!$F$9-Cadastros!$G$9,IF(E257&lt;=Cadastros!$E$10,E257*Cadastros!$F$10-Cadastros!$G$10,IF(E257&lt;=Cadastros!$E$11,E257*Cadastros!$F$11-Cadastros!$G$11,IF(E257&gt;Cadastros!$E$11,Cadastros!$I$7)))))</f>
        <v>0</v>
      </c>
      <c r="M257" s="615">
        <f>IF(P257&lt;Cadastros!$D$14,0,IF(P257&lt;=Cadastros!$D$15,P257*Cadastros!$E$15-Cadastros!$F$15,IF(P257&lt;=Cadastros!$D$16,P257*Cadastros!$E$16-Cadastros!$F$16,IF(P257&lt;=Cadastros!$D$17,P257*Cadastros!$E$17-Cadastros!$F$17,IF(P257&gt;Cadastros!$D$18,P257*Cadastros!$E$18-Cadastros!$F$18)))))</f>
        <v>0</v>
      </c>
      <c r="N257" s="615">
        <f t="shared" si="10"/>
        <v>0</v>
      </c>
      <c r="O257" s="372">
        <f>IF(N257=0,0,(F257*Cadastros!$G$14))</f>
        <v>0</v>
      </c>
      <c r="P257" s="615">
        <f t="shared" si="11"/>
        <v>0</v>
      </c>
      <c r="Q257" s="372">
        <f>IF(C257=Folha!$D$2,0,IF(E257&lt;=Cadastros!$H$14,Cadastros!$I$14*F257,0))</f>
        <v>0</v>
      </c>
    </row>
    <row r="258" spans="3:17" ht="30" customHeight="1" x14ac:dyDescent="0.25">
      <c r="C258" s="236"/>
      <c r="D258" s="237"/>
      <c r="E258" s="21"/>
      <c r="F258" s="238"/>
      <c r="G258" s="21"/>
      <c r="H258" s="619">
        <f>IF(Folha!$B$2=1,0,IF(L258=0,0,IF(C258="Funcionário",L258,IF(C258="Pró-Labore",IF(E258&lt;6482.73,E258*11%,Cadastros!$I$7)))))</f>
        <v>0</v>
      </c>
      <c r="I258" s="619">
        <f>IF(Folha!$B$2=1,0,IF(M258=0,0,IF(M258&lt;=10,0,M258)))</f>
        <v>0</v>
      </c>
      <c r="J258" s="21"/>
      <c r="K258" s="618" t="str">
        <f t="shared" si="9"/>
        <v/>
      </c>
      <c r="L258" s="615">
        <f>IF(E258&lt;Cadastros!$E$8,E258*Cadastros!$F$8,IF(E258&lt;=Cadastros!$E$9,E258*Cadastros!$F$9-Cadastros!$G$9,IF(E258&lt;=Cadastros!$E$10,E258*Cadastros!$F$10-Cadastros!$G$10,IF(E258&lt;=Cadastros!$E$11,E258*Cadastros!$F$11-Cadastros!$G$11,IF(E258&gt;Cadastros!$E$11,Cadastros!$I$7)))))</f>
        <v>0</v>
      </c>
      <c r="M258" s="615">
        <f>IF(P258&lt;Cadastros!$D$14,0,IF(P258&lt;=Cadastros!$D$15,P258*Cadastros!$E$15-Cadastros!$F$15,IF(P258&lt;=Cadastros!$D$16,P258*Cadastros!$E$16-Cadastros!$F$16,IF(P258&lt;=Cadastros!$D$17,P258*Cadastros!$E$17-Cadastros!$F$17,IF(P258&gt;Cadastros!$D$18,P258*Cadastros!$E$18-Cadastros!$F$18)))))</f>
        <v>0</v>
      </c>
      <c r="N258" s="615">
        <f t="shared" si="10"/>
        <v>0</v>
      </c>
      <c r="O258" s="372">
        <f>IF(N258=0,0,(F258*Cadastros!$G$14))</f>
        <v>0</v>
      </c>
      <c r="P258" s="615">
        <f t="shared" si="11"/>
        <v>0</v>
      </c>
      <c r="Q258" s="372">
        <f>IF(C258=Folha!$D$2,0,IF(E258&lt;=Cadastros!$H$14,Cadastros!$I$14*F258,0))</f>
        <v>0</v>
      </c>
    </row>
    <row r="259" spans="3:17" ht="30" customHeight="1" x14ac:dyDescent="0.25">
      <c r="C259" s="236"/>
      <c r="D259" s="237"/>
      <c r="E259" s="21"/>
      <c r="F259" s="238"/>
      <c r="G259" s="21"/>
      <c r="H259" s="619">
        <f>IF(Folha!$B$2=1,0,IF(L259=0,0,IF(C259="Funcionário",L259,IF(C259="Pró-Labore",IF(E259&lt;6482.73,E259*11%,Cadastros!$I$7)))))</f>
        <v>0</v>
      </c>
      <c r="I259" s="619">
        <f>IF(Folha!$B$2=1,0,IF(M259=0,0,IF(M259&lt;=10,0,M259)))</f>
        <v>0</v>
      </c>
      <c r="J259" s="21"/>
      <c r="K259" s="618" t="str">
        <f t="shared" si="9"/>
        <v/>
      </c>
      <c r="L259" s="615">
        <f>IF(E259&lt;Cadastros!$E$8,E259*Cadastros!$F$8,IF(E259&lt;=Cadastros!$E$9,E259*Cadastros!$F$9-Cadastros!$G$9,IF(E259&lt;=Cadastros!$E$10,E259*Cadastros!$F$10-Cadastros!$G$10,IF(E259&lt;=Cadastros!$E$11,E259*Cadastros!$F$11-Cadastros!$G$11,IF(E259&gt;Cadastros!$E$11,Cadastros!$I$7)))))</f>
        <v>0</v>
      </c>
      <c r="M259" s="615">
        <f>IF(P259&lt;Cadastros!$D$14,0,IF(P259&lt;=Cadastros!$D$15,P259*Cadastros!$E$15-Cadastros!$F$15,IF(P259&lt;=Cadastros!$D$16,P259*Cadastros!$E$16-Cadastros!$F$16,IF(P259&lt;=Cadastros!$D$17,P259*Cadastros!$E$17-Cadastros!$F$17,IF(P259&gt;Cadastros!$D$18,P259*Cadastros!$E$18-Cadastros!$F$18)))))</f>
        <v>0</v>
      </c>
      <c r="N259" s="615">
        <f t="shared" si="10"/>
        <v>0</v>
      </c>
      <c r="O259" s="372">
        <f>IF(N259=0,0,(F259*Cadastros!$G$14))</f>
        <v>0</v>
      </c>
      <c r="P259" s="615">
        <f t="shared" si="11"/>
        <v>0</v>
      </c>
      <c r="Q259" s="372">
        <f>IF(C259=Folha!$D$2,0,IF(E259&lt;=Cadastros!$H$14,Cadastros!$I$14*F259,0))</f>
        <v>0</v>
      </c>
    </row>
    <row r="260" spans="3:17" ht="30" customHeight="1" x14ac:dyDescent="0.25">
      <c r="C260" s="236"/>
      <c r="D260" s="237"/>
      <c r="E260" s="21"/>
      <c r="F260" s="238"/>
      <c r="G260" s="21"/>
      <c r="H260" s="619">
        <f>IF(Folha!$B$2=1,0,IF(L260=0,0,IF(C260="Funcionário",L260,IF(C260="Pró-Labore",IF(E260&lt;6482.73,E260*11%,Cadastros!$I$7)))))</f>
        <v>0</v>
      </c>
      <c r="I260" s="619">
        <f>IF(Folha!$B$2=1,0,IF(M260=0,0,IF(M260&lt;=10,0,M260)))</f>
        <v>0</v>
      </c>
      <c r="J260" s="21"/>
      <c r="K260" s="618" t="str">
        <f t="shared" si="9"/>
        <v/>
      </c>
      <c r="L260" s="615">
        <f>IF(E260&lt;Cadastros!$E$8,E260*Cadastros!$F$8,IF(E260&lt;=Cadastros!$E$9,E260*Cadastros!$F$9-Cadastros!$G$9,IF(E260&lt;=Cadastros!$E$10,E260*Cadastros!$F$10-Cadastros!$G$10,IF(E260&lt;=Cadastros!$E$11,E260*Cadastros!$F$11-Cadastros!$G$11,IF(E260&gt;Cadastros!$E$11,Cadastros!$I$7)))))</f>
        <v>0</v>
      </c>
      <c r="M260" s="615">
        <f>IF(P260&lt;Cadastros!$D$14,0,IF(P260&lt;=Cadastros!$D$15,P260*Cadastros!$E$15-Cadastros!$F$15,IF(P260&lt;=Cadastros!$D$16,P260*Cadastros!$E$16-Cadastros!$F$16,IF(P260&lt;=Cadastros!$D$17,P260*Cadastros!$E$17-Cadastros!$F$17,IF(P260&gt;Cadastros!$D$18,P260*Cadastros!$E$18-Cadastros!$F$18)))))</f>
        <v>0</v>
      </c>
      <c r="N260" s="615">
        <f t="shared" si="10"/>
        <v>0</v>
      </c>
      <c r="O260" s="372">
        <f>IF(N260=0,0,(F260*Cadastros!$G$14))</f>
        <v>0</v>
      </c>
      <c r="P260" s="615">
        <f t="shared" si="11"/>
        <v>0</v>
      </c>
      <c r="Q260" s="372">
        <f>IF(C260=Folha!$D$2,0,IF(E260&lt;=Cadastros!$H$14,Cadastros!$I$14*F260,0))</f>
        <v>0</v>
      </c>
    </row>
    <row r="261" spans="3:17" ht="30" customHeight="1" x14ac:dyDescent="0.25">
      <c r="C261" s="236"/>
      <c r="D261" s="237"/>
      <c r="E261" s="21"/>
      <c r="F261" s="238"/>
      <c r="G261" s="21"/>
      <c r="H261" s="619">
        <f>IF(Folha!$B$2=1,0,IF(L261=0,0,IF(C261="Funcionário",L261,IF(C261="Pró-Labore",IF(E261&lt;6482.73,E261*11%,Cadastros!$I$7)))))</f>
        <v>0</v>
      </c>
      <c r="I261" s="619">
        <f>IF(Folha!$B$2=1,0,IF(M261=0,0,IF(M261&lt;=10,0,M261)))</f>
        <v>0</v>
      </c>
      <c r="J261" s="21"/>
      <c r="K261" s="618" t="str">
        <f t="shared" si="9"/>
        <v/>
      </c>
      <c r="L261" s="615">
        <f>IF(E261&lt;Cadastros!$E$8,E261*Cadastros!$F$8,IF(E261&lt;=Cadastros!$E$9,E261*Cadastros!$F$9-Cadastros!$G$9,IF(E261&lt;=Cadastros!$E$10,E261*Cadastros!$F$10-Cadastros!$G$10,IF(E261&lt;=Cadastros!$E$11,E261*Cadastros!$F$11-Cadastros!$G$11,IF(E261&gt;Cadastros!$E$11,Cadastros!$I$7)))))</f>
        <v>0</v>
      </c>
      <c r="M261" s="615">
        <f>IF(P261&lt;Cadastros!$D$14,0,IF(P261&lt;=Cadastros!$D$15,P261*Cadastros!$E$15-Cadastros!$F$15,IF(P261&lt;=Cadastros!$D$16,P261*Cadastros!$E$16-Cadastros!$F$16,IF(P261&lt;=Cadastros!$D$17,P261*Cadastros!$E$17-Cadastros!$F$17,IF(P261&gt;Cadastros!$D$18,P261*Cadastros!$E$18-Cadastros!$F$18)))))</f>
        <v>0</v>
      </c>
      <c r="N261" s="615">
        <f t="shared" si="10"/>
        <v>0</v>
      </c>
      <c r="O261" s="372">
        <f>IF(N261=0,0,(F261*Cadastros!$G$14))</f>
        <v>0</v>
      </c>
      <c r="P261" s="615">
        <f t="shared" si="11"/>
        <v>0</v>
      </c>
      <c r="Q261" s="372">
        <f>IF(C261=Folha!$D$2,0,IF(E261&lt;=Cadastros!$H$14,Cadastros!$I$14*F261,0))</f>
        <v>0</v>
      </c>
    </row>
    <row r="262" spans="3:17" ht="30" customHeight="1" x14ac:dyDescent="0.25">
      <c r="C262" s="236"/>
      <c r="D262" s="237"/>
      <c r="E262" s="21"/>
      <c r="F262" s="238"/>
      <c r="G262" s="21"/>
      <c r="H262" s="619">
        <f>IF(Folha!$B$2=1,0,IF(L262=0,0,IF(C262="Funcionário",L262,IF(C262="Pró-Labore",IF(E262&lt;6482.73,E262*11%,Cadastros!$I$7)))))</f>
        <v>0</v>
      </c>
      <c r="I262" s="619">
        <f>IF(Folha!$B$2=1,0,IF(M262=0,0,IF(M262&lt;=10,0,M262)))</f>
        <v>0</v>
      </c>
      <c r="J262" s="21"/>
      <c r="K262" s="618" t="str">
        <f t="shared" si="9"/>
        <v/>
      </c>
      <c r="L262" s="615">
        <f>IF(E262&lt;Cadastros!$E$8,E262*Cadastros!$F$8,IF(E262&lt;=Cadastros!$E$9,E262*Cadastros!$F$9-Cadastros!$G$9,IF(E262&lt;=Cadastros!$E$10,E262*Cadastros!$F$10-Cadastros!$G$10,IF(E262&lt;=Cadastros!$E$11,E262*Cadastros!$F$11-Cadastros!$G$11,IF(E262&gt;Cadastros!$E$11,Cadastros!$I$7)))))</f>
        <v>0</v>
      </c>
      <c r="M262" s="615">
        <f>IF(P262&lt;Cadastros!$D$14,0,IF(P262&lt;=Cadastros!$D$15,P262*Cadastros!$E$15-Cadastros!$F$15,IF(P262&lt;=Cadastros!$D$16,P262*Cadastros!$E$16-Cadastros!$F$16,IF(P262&lt;=Cadastros!$D$17,P262*Cadastros!$E$17-Cadastros!$F$17,IF(P262&gt;Cadastros!$D$18,P262*Cadastros!$E$18-Cadastros!$F$18)))))</f>
        <v>0</v>
      </c>
      <c r="N262" s="615">
        <f t="shared" si="10"/>
        <v>0</v>
      </c>
      <c r="O262" s="372">
        <f>IF(N262=0,0,(F262*Cadastros!$G$14))</f>
        <v>0</v>
      </c>
      <c r="P262" s="615">
        <f t="shared" si="11"/>
        <v>0</v>
      </c>
      <c r="Q262" s="372">
        <f>IF(C262=Folha!$D$2,0,IF(E262&lt;=Cadastros!$H$14,Cadastros!$I$14*F262,0))</f>
        <v>0</v>
      </c>
    </row>
    <row r="263" spans="3:17" ht="30" customHeight="1" x14ac:dyDescent="0.25">
      <c r="C263" s="236"/>
      <c r="D263" s="237"/>
      <c r="E263" s="21"/>
      <c r="F263" s="238"/>
      <c r="G263" s="21"/>
      <c r="H263" s="619">
        <f>IF(Folha!$B$2=1,0,IF(L263=0,0,IF(C263="Funcionário",L263,IF(C263="Pró-Labore",IF(E263&lt;6482.73,E263*11%,Cadastros!$I$7)))))</f>
        <v>0</v>
      </c>
      <c r="I263" s="619">
        <f>IF(Folha!$B$2=1,0,IF(M263=0,0,IF(M263&lt;=10,0,M263)))</f>
        <v>0</v>
      </c>
      <c r="J263" s="21"/>
      <c r="K263" s="618" t="str">
        <f t="shared" si="9"/>
        <v/>
      </c>
      <c r="L263" s="615">
        <f>IF(E263&lt;Cadastros!$E$8,E263*Cadastros!$F$8,IF(E263&lt;=Cadastros!$E$9,E263*Cadastros!$F$9-Cadastros!$G$9,IF(E263&lt;=Cadastros!$E$10,E263*Cadastros!$F$10-Cadastros!$G$10,IF(E263&lt;=Cadastros!$E$11,E263*Cadastros!$F$11-Cadastros!$G$11,IF(E263&gt;Cadastros!$E$11,Cadastros!$I$7)))))</f>
        <v>0</v>
      </c>
      <c r="M263" s="615">
        <f>IF(P263&lt;Cadastros!$D$14,0,IF(P263&lt;=Cadastros!$D$15,P263*Cadastros!$E$15-Cadastros!$F$15,IF(P263&lt;=Cadastros!$D$16,P263*Cadastros!$E$16-Cadastros!$F$16,IF(P263&lt;=Cadastros!$D$17,P263*Cadastros!$E$17-Cadastros!$F$17,IF(P263&gt;Cadastros!$D$18,P263*Cadastros!$E$18-Cadastros!$F$18)))))</f>
        <v>0</v>
      </c>
      <c r="N263" s="615">
        <f t="shared" si="10"/>
        <v>0</v>
      </c>
      <c r="O263" s="372">
        <f>IF(N263=0,0,(F263*Cadastros!$G$14))</f>
        <v>0</v>
      </c>
      <c r="P263" s="615">
        <f t="shared" si="11"/>
        <v>0</v>
      </c>
      <c r="Q263" s="372">
        <f>IF(C263=Folha!$D$2,0,IF(E263&lt;=Cadastros!$H$14,Cadastros!$I$14*F263,0))</f>
        <v>0</v>
      </c>
    </row>
    <row r="264" spans="3:17" ht="30" customHeight="1" x14ac:dyDescent="0.25">
      <c r="C264" s="236"/>
      <c r="D264" s="237"/>
      <c r="E264" s="21"/>
      <c r="F264" s="238"/>
      <c r="G264" s="21"/>
      <c r="H264" s="619">
        <f>IF(Folha!$B$2=1,0,IF(L264=0,0,IF(C264="Funcionário",L264,IF(C264="Pró-Labore",IF(E264&lt;6482.73,E264*11%,Cadastros!$I$7)))))</f>
        <v>0</v>
      </c>
      <c r="I264" s="619">
        <f>IF(Folha!$B$2=1,0,IF(M264=0,0,IF(M264&lt;=10,0,M264)))</f>
        <v>0</v>
      </c>
      <c r="J264" s="21"/>
      <c r="K264" s="618" t="str">
        <f t="shared" si="9"/>
        <v/>
      </c>
      <c r="L264" s="615">
        <f>IF(E264&lt;Cadastros!$E$8,E264*Cadastros!$F$8,IF(E264&lt;=Cadastros!$E$9,E264*Cadastros!$F$9-Cadastros!$G$9,IF(E264&lt;=Cadastros!$E$10,E264*Cadastros!$F$10-Cadastros!$G$10,IF(E264&lt;=Cadastros!$E$11,E264*Cadastros!$F$11-Cadastros!$G$11,IF(E264&gt;Cadastros!$E$11,Cadastros!$I$7)))))</f>
        <v>0</v>
      </c>
      <c r="M264" s="615">
        <f>IF(P264&lt;Cadastros!$D$14,0,IF(P264&lt;=Cadastros!$D$15,P264*Cadastros!$E$15-Cadastros!$F$15,IF(P264&lt;=Cadastros!$D$16,P264*Cadastros!$E$16-Cadastros!$F$16,IF(P264&lt;=Cadastros!$D$17,P264*Cadastros!$E$17-Cadastros!$F$17,IF(P264&gt;Cadastros!$D$18,P264*Cadastros!$E$18-Cadastros!$F$18)))))</f>
        <v>0</v>
      </c>
      <c r="N264" s="615">
        <f t="shared" si="10"/>
        <v>0</v>
      </c>
      <c r="O264" s="372">
        <f>IF(N264=0,0,(F264*Cadastros!$G$14))</f>
        <v>0</v>
      </c>
      <c r="P264" s="615">
        <f t="shared" si="11"/>
        <v>0</v>
      </c>
      <c r="Q264" s="372">
        <f>IF(C264=Folha!$D$2,0,IF(E264&lt;=Cadastros!$H$14,Cadastros!$I$14*F264,0))</f>
        <v>0</v>
      </c>
    </row>
    <row r="265" spans="3:17" ht="30" customHeight="1" x14ac:dyDescent="0.25">
      <c r="C265" s="236"/>
      <c r="D265" s="237"/>
      <c r="E265" s="21"/>
      <c r="F265" s="238"/>
      <c r="G265" s="21"/>
      <c r="H265" s="619">
        <f>IF(Folha!$B$2=1,0,IF(L265=0,0,IF(C265="Funcionário",L265,IF(C265="Pró-Labore",IF(E265&lt;6482.73,E265*11%,Cadastros!$I$7)))))</f>
        <v>0</v>
      </c>
      <c r="I265" s="619">
        <f>IF(Folha!$B$2=1,0,IF(M265=0,0,IF(M265&lt;=10,0,M265)))</f>
        <v>0</v>
      </c>
      <c r="J265" s="21"/>
      <c r="K265" s="618" t="str">
        <f t="shared" si="9"/>
        <v/>
      </c>
      <c r="L265" s="615">
        <f>IF(E265&lt;Cadastros!$E$8,E265*Cadastros!$F$8,IF(E265&lt;=Cadastros!$E$9,E265*Cadastros!$F$9-Cadastros!$G$9,IF(E265&lt;=Cadastros!$E$10,E265*Cadastros!$F$10-Cadastros!$G$10,IF(E265&lt;=Cadastros!$E$11,E265*Cadastros!$F$11-Cadastros!$G$11,IF(E265&gt;Cadastros!$E$11,Cadastros!$I$7)))))</f>
        <v>0</v>
      </c>
      <c r="M265" s="615">
        <f>IF(P265&lt;Cadastros!$D$14,0,IF(P265&lt;=Cadastros!$D$15,P265*Cadastros!$E$15-Cadastros!$F$15,IF(P265&lt;=Cadastros!$D$16,P265*Cadastros!$E$16-Cadastros!$F$16,IF(P265&lt;=Cadastros!$D$17,P265*Cadastros!$E$17-Cadastros!$F$17,IF(P265&gt;Cadastros!$D$18,P265*Cadastros!$E$18-Cadastros!$F$18)))))</f>
        <v>0</v>
      </c>
      <c r="N265" s="615">
        <f t="shared" si="10"/>
        <v>0</v>
      </c>
      <c r="O265" s="372">
        <f>IF(N265=0,0,(F265*Cadastros!$G$14))</f>
        <v>0</v>
      </c>
      <c r="P265" s="615">
        <f t="shared" si="11"/>
        <v>0</v>
      </c>
      <c r="Q265" s="372">
        <f>IF(C265=Folha!$D$2,0,IF(E265&lt;=Cadastros!$H$14,Cadastros!$I$14*F265,0))</f>
        <v>0</v>
      </c>
    </row>
    <row r="266" spans="3:17" ht="30" customHeight="1" x14ac:dyDescent="0.25">
      <c r="C266" s="236"/>
      <c r="D266" s="237"/>
      <c r="E266" s="21"/>
      <c r="F266" s="238"/>
      <c r="G266" s="21"/>
      <c r="H266" s="619">
        <f>IF(Folha!$B$2=1,0,IF(L266=0,0,IF(C266="Funcionário",L266,IF(C266="Pró-Labore",IF(E266&lt;6482.73,E266*11%,Cadastros!$I$7)))))</f>
        <v>0</v>
      </c>
      <c r="I266" s="619">
        <f>IF(Folha!$B$2=1,0,IF(M266=0,0,IF(M266&lt;=10,0,M266)))</f>
        <v>0</v>
      </c>
      <c r="J266" s="21"/>
      <c r="K266" s="618" t="str">
        <f t="shared" si="9"/>
        <v/>
      </c>
      <c r="L266" s="615">
        <f>IF(E266&lt;Cadastros!$E$8,E266*Cadastros!$F$8,IF(E266&lt;=Cadastros!$E$9,E266*Cadastros!$F$9-Cadastros!$G$9,IF(E266&lt;=Cadastros!$E$10,E266*Cadastros!$F$10-Cadastros!$G$10,IF(E266&lt;=Cadastros!$E$11,E266*Cadastros!$F$11-Cadastros!$G$11,IF(E266&gt;Cadastros!$E$11,Cadastros!$I$7)))))</f>
        <v>0</v>
      </c>
      <c r="M266" s="615">
        <f>IF(P266&lt;Cadastros!$D$14,0,IF(P266&lt;=Cadastros!$D$15,P266*Cadastros!$E$15-Cadastros!$F$15,IF(P266&lt;=Cadastros!$D$16,P266*Cadastros!$E$16-Cadastros!$F$16,IF(P266&lt;=Cadastros!$D$17,P266*Cadastros!$E$17-Cadastros!$F$17,IF(P266&gt;Cadastros!$D$18,P266*Cadastros!$E$18-Cadastros!$F$18)))))</f>
        <v>0</v>
      </c>
      <c r="N266" s="615">
        <f t="shared" si="10"/>
        <v>0</v>
      </c>
      <c r="O266" s="372">
        <f>IF(N266=0,0,(F266*Cadastros!$G$14))</f>
        <v>0</v>
      </c>
      <c r="P266" s="615">
        <f t="shared" si="11"/>
        <v>0</v>
      </c>
      <c r="Q266" s="372">
        <f>IF(C266=Folha!$D$2,0,IF(E266&lt;=Cadastros!$H$14,Cadastros!$I$14*F266,0))</f>
        <v>0</v>
      </c>
    </row>
    <row r="267" spans="3:17" ht="30" customHeight="1" x14ac:dyDescent="0.25">
      <c r="C267" s="236"/>
      <c r="D267" s="237"/>
      <c r="E267" s="21"/>
      <c r="F267" s="238"/>
      <c r="G267" s="21"/>
      <c r="H267" s="619">
        <f>IF(Folha!$B$2=1,0,IF(L267=0,0,IF(C267="Funcionário",L267,IF(C267="Pró-Labore",IF(E267&lt;6482.73,E267*11%,Cadastros!$I$7)))))</f>
        <v>0</v>
      </c>
      <c r="I267" s="619">
        <f>IF(Folha!$B$2=1,0,IF(M267=0,0,IF(M267&lt;=10,0,M267)))</f>
        <v>0</v>
      </c>
      <c r="J267" s="21"/>
      <c r="K267" s="618" t="str">
        <f t="shared" si="9"/>
        <v/>
      </c>
      <c r="L267" s="615">
        <f>IF(E267&lt;Cadastros!$E$8,E267*Cadastros!$F$8,IF(E267&lt;=Cadastros!$E$9,E267*Cadastros!$F$9-Cadastros!$G$9,IF(E267&lt;=Cadastros!$E$10,E267*Cadastros!$F$10-Cadastros!$G$10,IF(E267&lt;=Cadastros!$E$11,E267*Cadastros!$F$11-Cadastros!$G$11,IF(E267&gt;Cadastros!$E$11,Cadastros!$I$7)))))</f>
        <v>0</v>
      </c>
      <c r="M267" s="615">
        <f>IF(P267&lt;Cadastros!$D$14,0,IF(P267&lt;=Cadastros!$D$15,P267*Cadastros!$E$15-Cadastros!$F$15,IF(P267&lt;=Cadastros!$D$16,P267*Cadastros!$E$16-Cadastros!$F$16,IF(P267&lt;=Cadastros!$D$17,P267*Cadastros!$E$17-Cadastros!$F$17,IF(P267&gt;Cadastros!$D$18,P267*Cadastros!$E$18-Cadastros!$F$18)))))</f>
        <v>0</v>
      </c>
      <c r="N267" s="615">
        <f t="shared" si="10"/>
        <v>0</v>
      </c>
      <c r="O267" s="372">
        <f>IF(N267=0,0,(F267*Cadastros!$G$14))</f>
        <v>0</v>
      </c>
      <c r="P267" s="615">
        <f t="shared" si="11"/>
        <v>0</v>
      </c>
      <c r="Q267" s="372">
        <f>IF(C267=Folha!$D$2,0,IF(E267&lt;=Cadastros!$H$14,Cadastros!$I$14*F267,0))</f>
        <v>0</v>
      </c>
    </row>
    <row r="268" spans="3:17" ht="30" customHeight="1" x14ac:dyDescent="0.25">
      <c r="C268" s="236"/>
      <c r="D268" s="237"/>
      <c r="E268" s="21"/>
      <c r="F268" s="238"/>
      <c r="G268" s="21"/>
      <c r="H268" s="619">
        <f>IF(Folha!$B$2=1,0,IF(L268=0,0,IF(C268="Funcionário",L268,IF(C268="Pró-Labore",IF(E268&lt;6482.73,E268*11%,Cadastros!$I$7)))))</f>
        <v>0</v>
      </c>
      <c r="I268" s="619">
        <f>IF(Folha!$B$2=1,0,IF(M268=0,0,IF(M268&lt;=10,0,M268)))</f>
        <v>0</v>
      </c>
      <c r="J268" s="21"/>
      <c r="K268" s="618" t="str">
        <f t="shared" si="9"/>
        <v/>
      </c>
      <c r="L268" s="615">
        <f>IF(E268&lt;Cadastros!$E$8,E268*Cadastros!$F$8,IF(E268&lt;=Cadastros!$E$9,E268*Cadastros!$F$9-Cadastros!$G$9,IF(E268&lt;=Cadastros!$E$10,E268*Cadastros!$F$10-Cadastros!$G$10,IF(E268&lt;=Cadastros!$E$11,E268*Cadastros!$F$11-Cadastros!$G$11,IF(E268&gt;Cadastros!$E$11,Cadastros!$I$7)))))</f>
        <v>0</v>
      </c>
      <c r="M268" s="615">
        <f>IF(P268&lt;Cadastros!$D$14,0,IF(P268&lt;=Cadastros!$D$15,P268*Cadastros!$E$15-Cadastros!$F$15,IF(P268&lt;=Cadastros!$D$16,P268*Cadastros!$E$16-Cadastros!$F$16,IF(P268&lt;=Cadastros!$D$17,P268*Cadastros!$E$17-Cadastros!$F$17,IF(P268&gt;Cadastros!$D$18,P268*Cadastros!$E$18-Cadastros!$F$18)))))</f>
        <v>0</v>
      </c>
      <c r="N268" s="615">
        <f t="shared" si="10"/>
        <v>0</v>
      </c>
      <c r="O268" s="372">
        <f>IF(N268=0,0,(F268*Cadastros!$G$14))</f>
        <v>0</v>
      </c>
      <c r="P268" s="615">
        <f t="shared" si="11"/>
        <v>0</v>
      </c>
      <c r="Q268" s="372">
        <f>IF(C268=Folha!$D$2,0,IF(E268&lt;=Cadastros!$H$14,Cadastros!$I$14*F268,0))</f>
        <v>0</v>
      </c>
    </row>
    <row r="269" spans="3:17" ht="30" customHeight="1" x14ac:dyDescent="0.25">
      <c r="C269" s="236"/>
      <c r="D269" s="237"/>
      <c r="E269" s="21"/>
      <c r="F269" s="238"/>
      <c r="G269" s="21"/>
      <c r="H269" s="619">
        <f>IF(Folha!$B$2=1,0,IF(L269=0,0,IF(C269="Funcionário",L269,IF(C269="Pró-Labore",IF(E269&lt;6482.73,E269*11%,Cadastros!$I$7)))))</f>
        <v>0</v>
      </c>
      <c r="I269" s="619">
        <f>IF(Folha!$B$2=1,0,IF(M269=0,0,IF(M269&lt;=10,0,M269)))</f>
        <v>0</v>
      </c>
      <c r="J269" s="21"/>
      <c r="K269" s="618" t="str">
        <f t="shared" si="9"/>
        <v/>
      </c>
      <c r="L269" s="615">
        <f>IF(E269&lt;Cadastros!$E$8,E269*Cadastros!$F$8,IF(E269&lt;=Cadastros!$E$9,E269*Cadastros!$F$9-Cadastros!$G$9,IF(E269&lt;=Cadastros!$E$10,E269*Cadastros!$F$10-Cadastros!$G$10,IF(E269&lt;=Cadastros!$E$11,E269*Cadastros!$F$11-Cadastros!$G$11,IF(E269&gt;Cadastros!$E$11,Cadastros!$I$7)))))</f>
        <v>0</v>
      </c>
      <c r="M269" s="615">
        <f>IF(P269&lt;Cadastros!$D$14,0,IF(P269&lt;=Cadastros!$D$15,P269*Cadastros!$E$15-Cadastros!$F$15,IF(P269&lt;=Cadastros!$D$16,P269*Cadastros!$E$16-Cadastros!$F$16,IF(P269&lt;=Cadastros!$D$17,P269*Cadastros!$E$17-Cadastros!$F$17,IF(P269&gt;Cadastros!$D$18,P269*Cadastros!$E$18-Cadastros!$F$18)))))</f>
        <v>0</v>
      </c>
      <c r="N269" s="615">
        <f t="shared" si="10"/>
        <v>0</v>
      </c>
      <c r="O269" s="372">
        <f>IF(N269=0,0,(F269*Cadastros!$G$14))</f>
        <v>0</v>
      </c>
      <c r="P269" s="615">
        <f t="shared" si="11"/>
        <v>0</v>
      </c>
      <c r="Q269" s="372">
        <f>IF(C269=Folha!$D$2,0,IF(E269&lt;=Cadastros!$H$14,Cadastros!$I$14*F269,0))</f>
        <v>0</v>
      </c>
    </row>
    <row r="270" spans="3:17" ht="30" customHeight="1" x14ac:dyDescent="0.25">
      <c r="C270" s="236"/>
      <c r="D270" s="237"/>
      <c r="E270" s="21"/>
      <c r="F270" s="238"/>
      <c r="G270" s="21"/>
      <c r="H270" s="619">
        <f>IF(Folha!$B$2=1,0,IF(L270=0,0,IF(C270="Funcionário",L270,IF(C270="Pró-Labore",IF(E270&lt;6482.73,E270*11%,Cadastros!$I$7)))))</f>
        <v>0</v>
      </c>
      <c r="I270" s="619">
        <f>IF(Folha!$B$2=1,0,IF(M270=0,0,IF(M270&lt;=10,0,M270)))</f>
        <v>0</v>
      </c>
      <c r="J270" s="21"/>
      <c r="K270" s="618" t="str">
        <f t="shared" si="9"/>
        <v/>
      </c>
      <c r="L270" s="615">
        <f>IF(E270&lt;Cadastros!$E$8,E270*Cadastros!$F$8,IF(E270&lt;=Cadastros!$E$9,E270*Cadastros!$F$9-Cadastros!$G$9,IF(E270&lt;=Cadastros!$E$10,E270*Cadastros!$F$10-Cadastros!$G$10,IF(E270&lt;=Cadastros!$E$11,E270*Cadastros!$F$11-Cadastros!$G$11,IF(E270&gt;Cadastros!$E$11,Cadastros!$I$7)))))</f>
        <v>0</v>
      </c>
      <c r="M270" s="615">
        <f>IF(P270&lt;Cadastros!$D$14,0,IF(P270&lt;=Cadastros!$D$15,P270*Cadastros!$E$15-Cadastros!$F$15,IF(P270&lt;=Cadastros!$D$16,P270*Cadastros!$E$16-Cadastros!$F$16,IF(P270&lt;=Cadastros!$D$17,P270*Cadastros!$E$17-Cadastros!$F$17,IF(P270&gt;Cadastros!$D$18,P270*Cadastros!$E$18-Cadastros!$F$18)))))</f>
        <v>0</v>
      </c>
      <c r="N270" s="615">
        <f t="shared" si="10"/>
        <v>0</v>
      </c>
      <c r="O270" s="372">
        <f>IF(N270=0,0,(F270*Cadastros!$G$14))</f>
        <v>0</v>
      </c>
      <c r="P270" s="615">
        <f t="shared" si="11"/>
        <v>0</v>
      </c>
      <c r="Q270" s="372">
        <f>IF(C270=Folha!$D$2,0,IF(E270&lt;=Cadastros!$H$14,Cadastros!$I$14*F270,0))</f>
        <v>0</v>
      </c>
    </row>
    <row r="271" spans="3:17" ht="30" customHeight="1" x14ac:dyDescent="0.25">
      <c r="C271" s="236"/>
      <c r="D271" s="237"/>
      <c r="E271" s="21"/>
      <c r="F271" s="238"/>
      <c r="G271" s="21"/>
      <c r="H271" s="619">
        <f>IF(Folha!$B$2=1,0,IF(L271=0,0,IF(C271="Funcionário",L271,IF(C271="Pró-Labore",IF(E271&lt;6482.73,E271*11%,Cadastros!$I$7)))))</f>
        <v>0</v>
      </c>
      <c r="I271" s="619">
        <f>IF(Folha!$B$2=1,0,IF(M271=0,0,IF(M271&lt;=10,0,M271)))</f>
        <v>0</v>
      </c>
      <c r="J271" s="21"/>
      <c r="K271" s="618" t="str">
        <f t="shared" si="9"/>
        <v/>
      </c>
      <c r="L271" s="615">
        <f>IF(E271&lt;Cadastros!$E$8,E271*Cadastros!$F$8,IF(E271&lt;=Cadastros!$E$9,E271*Cadastros!$F$9-Cadastros!$G$9,IF(E271&lt;=Cadastros!$E$10,E271*Cadastros!$F$10-Cadastros!$G$10,IF(E271&lt;=Cadastros!$E$11,E271*Cadastros!$F$11-Cadastros!$G$11,IF(E271&gt;Cadastros!$E$11,Cadastros!$I$7)))))</f>
        <v>0</v>
      </c>
      <c r="M271" s="615">
        <f>IF(P271&lt;Cadastros!$D$14,0,IF(P271&lt;=Cadastros!$D$15,P271*Cadastros!$E$15-Cadastros!$F$15,IF(P271&lt;=Cadastros!$D$16,P271*Cadastros!$E$16-Cadastros!$F$16,IF(P271&lt;=Cadastros!$D$17,P271*Cadastros!$E$17-Cadastros!$F$17,IF(P271&gt;Cadastros!$D$18,P271*Cadastros!$E$18-Cadastros!$F$18)))))</f>
        <v>0</v>
      </c>
      <c r="N271" s="615">
        <f t="shared" si="10"/>
        <v>0</v>
      </c>
      <c r="O271" s="372">
        <f>IF(N271=0,0,(F271*Cadastros!$G$14))</f>
        <v>0</v>
      </c>
      <c r="P271" s="615">
        <f t="shared" si="11"/>
        <v>0</v>
      </c>
      <c r="Q271" s="372">
        <f>IF(C271=Folha!$D$2,0,IF(E271&lt;=Cadastros!$H$14,Cadastros!$I$14*F271,0))</f>
        <v>0</v>
      </c>
    </row>
    <row r="272" spans="3:17" ht="30" customHeight="1" x14ac:dyDescent="0.25">
      <c r="C272" s="236"/>
      <c r="D272" s="237"/>
      <c r="E272" s="21"/>
      <c r="F272" s="238"/>
      <c r="G272" s="21"/>
      <c r="H272" s="619">
        <f>IF(Folha!$B$2=1,0,IF(L272=0,0,IF(C272="Funcionário",L272,IF(C272="Pró-Labore",IF(E272&lt;6482.73,E272*11%,Cadastros!$I$7)))))</f>
        <v>0</v>
      </c>
      <c r="I272" s="619">
        <f>IF(Folha!$B$2=1,0,IF(M272=0,0,IF(M272&lt;=10,0,M272)))</f>
        <v>0</v>
      </c>
      <c r="J272" s="21"/>
      <c r="K272" s="618" t="str">
        <f t="shared" ref="K272:K335" si="12">IF(E272="","",E272+G272+Q272-H272-I272-J272)</f>
        <v/>
      </c>
      <c r="L272" s="615">
        <f>IF(E272&lt;Cadastros!$E$8,E272*Cadastros!$F$8,IF(E272&lt;=Cadastros!$E$9,E272*Cadastros!$F$9-Cadastros!$G$9,IF(E272&lt;=Cadastros!$E$10,E272*Cadastros!$F$10-Cadastros!$G$10,IF(E272&lt;=Cadastros!$E$11,E272*Cadastros!$F$11-Cadastros!$G$11,IF(E272&gt;Cadastros!$E$11,Cadastros!$I$7)))))</f>
        <v>0</v>
      </c>
      <c r="M272" s="615">
        <f>IF(P272&lt;Cadastros!$D$14,0,IF(P272&lt;=Cadastros!$D$15,P272*Cadastros!$E$15-Cadastros!$F$15,IF(P272&lt;=Cadastros!$D$16,P272*Cadastros!$E$16-Cadastros!$F$16,IF(P272&lt;=Cadastros!$D$17,P272*Cadastros!$E$17-Cadastros!$F$17,IF(P272&gt;Cadastros!$D$18,P272*Cadastros!$E$18-Cadastros!$F$18)))))</f>
        <v>0</v>
      </c>
      <c r="N272" s="615">
        <f t="shared" ref="N272:N335" si="13">IF(E272="",0,E272-H272)</f>
        <v>0</v>
      </c>
      <c r="O272" s="372">
        <f>IF(N272=0,0,(F272*Cadastros!$G$14))</f>
        <v>0</v>
      </c>
      <c r="P272" s="615">
        <f t="shared" ref="P272:P335" si="14">N272-O272</f>
        <v>0</v>
      </c>
      <c r="Q272" s="372">
        <f>IF(C272=Folha!$D$2,0,IF(E272&lt;=Cadastros!$H$14,Cadastros!$I$14*F272,0))</f>
        <v>0</v>
      </c>
    </row>
    <row r="273" spans="3:17" ht="30" customHeight="1" x14ac:dyDescent="0.25">
      <c r="C273" s="236"/>
      <c r="D273" s="237"/>
      <c r="E273" s="21"/>
      <c r="F273" s="238"/>
      <c r="G273" s="21"/>
      <c r="H273" s="619">
        <f>IF(Folha!$B$2=1,0,IF(L273=0,0,IF(C273="Funcionário",L273,IF(C273="Pró-Labore",IF(E273&lt;6482.73,E273*11%,Cadastros!$I$7)))))</f>
        <v>0</v>
      </c>
      <c r="I273" s="619">
        <f>IF(Folha!$B$2=1,0,IF(M273=0,0,IF(M273&lt;=10,0,M273)))</f>
        <v>0</v>
      </c>
      <c r="J273" s="21"/>
      <c r="K273" s="618" t="str">
        <f t="shared" si="12"/>
        <v/>
      </c>
      <c r="L273" s="615">
        <f>IF(E273&lt;Cadastros!$E$8,E273*Cadastros!$F$8,IF(E273&lt;=Cadastros!$E$9,E273*Cadastros!$F$9-Cadastros!$G$9,IF(E273&lt;=Cadastros!$E$10,E273*Cadastros!$F$10-Cadastros!$G$10,IF(E273&lt;=Cadastros!$E$11,E273*Cadastros!$F$11-Cadastros!$G$11,IF(E273&gt;Cadastros!$E$11,Cadastros!$I$7)))))</f>
        <v>0</v>
      </c>
      <c r="M273" s="615">
        <f>IF(P273&lt;Cadastros!$D$14,0,IF(P273&lt;=Cadastros!$D$15,P273*Cadastros!$E$15-Cadastros!$F$15,IF(P273&lt;=Cadastros!$D$16,P273*Cadastros!$E$16-Cadastros!$F$16,IF(P273&lt;=Cadastros!$D$17,P273*Cadastros!$E$17-Cadastros!$F$17,IF(P273&gt;Cadastros!$D$18,P273*Cadastros!$E$18-Cadastros!$F$18)))))</f>
        <v>0</v>
      </c>
      <c r="N273" s="615">
        <f t="shared" si="13"/>
        <v>0</v>
      </c>
      <c r="O273" s="372">
        <f>IF(N273=0,0,(F273*Cadastros!$G$14))</f>
        <v>0</v>
      </c>
      <c r="P273" s="615">
        <f t="shared" si="14"/>
        <v>0</v>
      </c>
      <c r="Q273" s="372">
        <f>IF(C273=Folha!$D$2,0,IF(E273&lt;=Cadastros!$H$14,Cadastros!$I$14*F273,0))</f>
        <v>0</v>
      </c>
    </row>
    <row r="274" spans="3:17" ht="30" customHeight="1" x14ac:dyDescent="0.25">
      <c r="C274" s="236"/>
      <c r="D274" s="237"/>
      <c r="E274" s="21"/>
      <c r="F274" s="238"/>
      <c r="G274" s="21"/>
      <c r="H274" s="619">
        <f>IF(Folha!$B$2=1,0,IF(L274=0,0,IF(C274="Funcionário",L274,IF(C274="Pró-Labore",IF(E274&lt;6482.73,E274*11%,Cadastros!$I$7)))))</f>
        <v>0</v>
      </c>
      <c r="I274" s="619">
        <f>IF(Folha!$B$2=1,0,IF(M274=0,0,IF(M274&lt;=10,0,M274)))</f>
        <v>0</v>
      </c>
      <c r="J274" s="21"/>
      <c r="K274" s="618" t="str">
        <f t="shared" si="12"/>
        <v/>
      </c>
      <c r="L274" s="615">
        <f>IF(E274&lt;Cadastros!$E$8,E274*Cadastros!$F$8,IF(E274&lt;=Cadastros!$E$9,E274*Cadastros!$F$9-Cadastros!$G$9,IF(E274&lt;=Cadastros!$E$10,E274*Cadastros!$F$10-Cadastros!$G$10,IF(E274&lt;=Cadastros!$E$11,E274*Cadastros!$F$11-Cadastros!$G$11,IF(E274&gt;Cadastros!$E$11,Cadastros!$I$7)))))</f>
        <v>0</v>
      </c>
      <c r="M274" s="615">
        <f>IF(P274&lt;Cadastros!$D$14,0,IF(P274&lt;=Cadastros!$D$15,P274*Cadastros!$E$15-Cadastros!$F$15,IF(P274&lt;=Cadastros!$D$16,P274*Cadastros!$E$16-Cadastros!$F$16,IF(P274&lt;=Cadastros!$D$17,P274*Cadastros!$E$17-Cadastros!$F$17,IF(P274&gt;Cadastros!$D$18,P274*Cadastros!$E$18-Cadastros!$F$18)))))</f>
        <v>0</v>
      </c>
      <c r="N274" s="615">
        <f t="shared" si="13"/>
        <v>0</v>
      </c>
      <c r="O274" s="372">
        <f>IF(N274=0,0,(F274*Cadastros!$G$14))</f>
        <v>0</v>
      </c>
      <c r="P274" s="615">
        <f t="shared" si="14"/>
        <v>0</v>
      </c>
      <c r="Q274" s="372">
        <f>IF(C274=Folha!$D$2,0,IF(E274&lt;=Cadastros!$H$14,Cadastros!$I$14*F274,0))</f>
        <v>0</v>
      </c>
    </row>
    <row r="275" spans="3:17" ht="30" customHeight="1" x14ac:dyDescent="0.25">
      <c r="C275" s="236"/>
      <c r="D275" s="237"/>
      <c r="E275" s="21"/>
      <c r="F275" s="238"/>
      <c r="G275" s="21"/>
      <c r="H275" s="619">
        <f>IF(Folha!$B$2=1,0,IF(L275=0,0,IF(C275="Funcionário",L275,IF(C275="Pró-Labore",IF(E275&lt;6482.73,E275*11%,Cadastros!$I$7)))))</f>
        <v>0</v>
      </c>
      <c r="I275" s="619">
        <f>IF(Folha!$B$2=1,0,IF(M275=0,0,IF(M275&lt;=10,0,M275)))</f>
        <v>0</v>
      </c>
      <c r="J275" s="21"/>
      <c r="K275" s="618" t="str">
        <f t="shared" si="12"/>
        <v/>
      </c>
      <c r="L275" s="615">
        <f>IF(E275&lt;Cadastros!$E$8,E275*Cadastros!$F$8,IF(E275&lt;=Cadastros!$E$9,E275*Cadastros!$F$9-Cadastros!$G$9,IF(E275&lt;=Cadastros!$E$10,E275*Cadastros!$F$10-Cadastros!$G$10,IF(E275&lt;=Cadastros!$E$11,E275*Cadastros!$F$11-Cadastros!$G$11,IF(E275&gt;Cadastros!$E$11,Cadastros!$I$7)))))</f>
        <v>0</v>
      </c>
      <c r="M275" s="615">
        <f>IF(P275&lt;Cadastros!$D$14,0,IF(P275&lt;=Cadastros!$D$15,P275*Cadastros!$E$15-Cadastros!$F$15,IF(P275&lt;=Cadastros!$D$16,P275*Cadastros!$E$16-Cadastros!$F$16,IF(P275&lt;=Cadastros!$D$17,P275*Cadastros!$E$17-Cadastros!$F$17,IF(P275&gt;Cadastros!$D$18,P275*Cadastros!$E$18-Cadastros!$F$18)))))</f>
        <v>0</v>
      </c>
      <c r="N275" s="615">
        <f t="shared" si="13"/>
        <v>0</v>
      </c>
      <c r="O275" s="372">
        <f>IF(N275=0,0,(F275*Cadastros!$G$14))</f>
        <v>0</v>
      </c>
      <c r="P275" s="615">
        <f t="shared" si="14"/>
        <v>0</v>
      </c>
      <c r="Q275" s="372">
        <f>IF(C275=Folha!$D$2,0,IF(E275&lt;=Cadastros!$H$14,Cadastros!$I$14*F275,0))</f>
        <v>0</v>
      </c>
    </row>
    <row r="276" spans="3:17" ht="30" customHeight="1" x14ac:dyDescent="0.25">
      <c r="C276" s="236"/>
      <c r="D276" s="237"/>
      <c r="E276" s="21"/>
      <c r="F276" s="238"/>
      <c r="G276" s="21"/>
      <c r="H276" s="619">
        <f>IF(Folha!$B$2=1,0,IF(L276=0,0,IF(C276="Funcionário",L276,IF(C276="Pró-Labore",IF(E276&lt;6482.73,E276*11%,Cadastros!$I$7)))))</f>
        <v>0</v>
      </c>
      <c r="I276" s="619">
        <f>IF(Folha!$B$2=1,0,IF(M276=0,0,IF(M276&lt;=10,0,M276)))</f>
        <v>0</v>
      </c>
      <c r="J276" s="21"/>
      <c r="K276" s="618" t="str">
        <f t="shared" si="12"/>
        <v/>
      </c>
      <c r="L276" s="615">
        <f>IF(E276&lt;Cadastros!$E$8,E276*Cadastros!$F$8,IF(E276&lt;=Cadastros!$E$9,E276*Cadastros!$F$9-Cadastros!$G$9,IF(E276&lt;=Cadastros!$E$10,E276*Cadastros!$F$10-Cadastros!$G$10,IF(E276&lt;=Cadastros!$E$11,E276*Cadastros!$F$11-Cadastros!$G$11,IF(E276&gt;Cadastros!$E$11,Cadastros!$I$7)))))</f>
        <v>0</v>
      </c>
      <c r="M276" s="615">
        <f>IF(P276&lt;Cadastros!$D$14,0,IF(P276&lt;=Cadastros!$D$15,P276*Cadastros!$E$15-Cadastros!$F$15,IF(P276&lt;=Cadastros!$D$16,P276*Cadastros!$E$16-Cadastros!$F$16,IF(P276&lt;=Cadastros!$D$17,P276*Cadastros!$E$17-Cadastros!$F$17,IF(P276&gt;Cadastros!$D$18,P276*Cadastros!$E$18-Cadastros!$F$18)))))</f>
        <v>0</v>
      </c>
      <c r="N276" s="615">
        <f t="shared" si="13"/>
        <v>0</v>
      </c>
      <c r="O276" s="372">
        <f>IF(N276=0,0,(F276*Cadastros!$G$14))</f>
        <v>0</v>
      </c>
      <c r="P276" s="615">
        <f t="shared" si="14"/>
        <v>0</v>
      </c>
      <c r="Q276" s="372">
        <f>IF(C276=Folha!$D$2,0,IF(E276&lt;=Cadastros!$H$14,Cadastros!$I$14*F276,0))</f>
        <v>0</v>
      </c>
    </row>
    <row r="277" spans="3:17" ht="30" customHeight="1" x14ac:dyDescent="0.25">
      <c r="C277" s="236"/>
      <c r="D277" s="237"/>
      <c r="E277" s="21"/>
      <c r="F277" s="238"/>
      <c r="G277" s="21"/>
      <c r="H277" s="619">
        <f>IF(Folha!$B$2=1,0,IF(L277=0,0,IF(C277="Funcionário",L277,IF(C277="Pró-Labore",IF(E277&lt;6482.73,E277*11%,Cadastros!$I$7)))))</f>
        <v>0</v>
      </c>
      <c r="I277" s="619">
        <f>IF(Folha!$B$2=1,0,IF(M277=0,0,IF(M277&lt;=10,0,M277)))</f>
        <v>0</v>
      </c>
      <c r="J277" s="21"/>
      <c r="K277" s="618" t="str">
        <f t="shared" si="12"/>
        <v/>
      </c>
      <c r="L277" s="615">
        <f>IF(E277&lt;Cadastros!$E$8,E277*Cadastros!$F$8,IF(E277&lt;=Cadastros!$E$9,E277*Cadastros!$F$9-Cadastros!$G$9,IF(E277&lt;=Cadastros!$E$10,E277*Cadastros!$F$10-Cadastros!$G$10,IF(E277&lt;=Cadastros!$E$11,E277*Cadastros!$F$11-Cadastros!$G$11,IF(E277&gt;Cadastros!$E$11,Cadastros!$I$7)))))</f>
        <v>0</v>
      </c>
      <c r="M277" s="615">
        <f>IF(P277&lt;Cadastros!$D$14,0,IF(P277&lt;=Cadastros!$D$15,P277*Cadastros!$E$15-Cadastros!$F$15,IF(P277&lt;=Cadastros!$D$16,P277*Cadastros!$E$16-Cadastros!$F$16,IF(P277&lt;=Cadastros!$D$17,P277*Cadastros!$E$17-Cadastros!$F$17,IF(P277&gt;Cadastros!$D$18,P277*Cadastros!$E$18-Cadastros!$F$18)))))</f>
        <v>0</v>
      </c>
      <c r="N277" s="615">
        <f t="shared" si="13"/>
        <v>0</v>
      </c>
      <c r="O277" s="372">
        <f>IF(N277=0,0,(F277*Cadastros!$G$14))</f>
        <v>0</v>
      </c>
      <c r="P277" s="615">
        <f t="shared" si="14"/>
        <v>0</v>
      </c>
      <c r="Q277" s="372">
        <f>IF(C277=Folha!$D$2,0,IF(E277&lt;=Cadastros!$H$14,Cadastros!$I$14*F277,0))</f>
        <v>0</v>
      </c>
    </row>
    <row r="278" spans="3:17" ht="30" customHeight="1" x14ac:dyDescent="0.25">
      <c r="C278" s="236"/>
      <c r="D278" s="237"/>
      <c r="E278" s="21"/>
      <c r="F278" s="238"/>
      <c r="G278" s="21"/>
      <c r="H278" s="619">
        <f>IF(Folha!$B$2=1,0,IF(L278=0,0,IF(C278="Funcionário",L278,IF(C278="Pró-Labore",IF(E278&lt;6482.73,E278*11%,Cadastros!$I$7)))))</f>
        <v>0</v>
      </c>
      <c r="I278" s="619">
        <f>IF(Folha!$B$2=1,0,IF(M278=0,0,IF(M278&lt;=10,0,M278)))</f>
        <v>0</v>
      </c>
      <c r="J278" s="21"/>
      <c r="K278" s="618" t="str">
        <f t="shared" si="12"/>
        <v/>
      </c>
      <c r="L278" s="615">
        <f>IF(E278&lt;Cadastros!$E$8,E278*Cadastros!$F$8,IF(E278&lt;=Cadastros!$E$9,E278*Cadastros!$F$9-Cadastros!$G$9,IF(E278&lt;=Cadastros!$E$10,E278*Cadastros!$F$10-Cadastros!$G$10,IF(E278&lt;=Cadastros!$E$11,E278*Cadastros!$F$11-Cadastros!$G$11,IF(E278&gt;Cadastros!$E$11,Cadastros!$I$7)))))</f>
        <v>0</v>
      </c>
      <c r="M278" s="615">
        <f>IF(P278&lt;Cadastros!$D$14,0,IF(P278&lt;=Cadastros!$D$15,P278*Cadastros!$E$15-Cadastros!$F$15,IF(P278&lt;=Cadastros!$D$16,P278*Cadastros!$E$16-Cadastros!$F$16,IF(P278&lt;=Cadastros!$D$17,P278*Cadastros!$E$17-Cadastros!$F$17,IF(P278&gt;Cadastros!$D$18,P278*Cadastros!$E$18-Cadastros!$F$18)))))</f>
        <v>0</v>
      </c>
      <c r="N278" s="615">
        <f t="shared" si="13"/>
        <v>0</v>
      </c>
      <c r="O278" s="372">
        <f>IF(N278=0,0,(F278*Cadastros!$G$14))</f>
        <v>0</v>
      </c>
      <c r="P278" s="615">
        <f t="shared" si="14"/>
        <v>0</v>
      </c>
      <c r="Q278" s="372">
        <f>IF(C278=Folha!$D$2,0,IF(E278&lt;=Cadastros!$H$14,Cadastros!$I$14*F278,0))</f>
        <v>0</v>
      </c>
    </row>
    <row r="279" spans="3:17" ht="30" customHeight="1" x14ac:dyDescent="0.25">
      <c r="C279" s="236"/>
      <c r="D279" s="237"/>
      <c r="E279" s="21"/>
      <c r="F279" s="238"/>
      <c r="G279" s="21"/>
      <c r="H279" s="619">
        <f>IF(Folha!$B$2=1,0,IF(L279=0,0,IF(C279="Funcionário",L279,IF(C279="Pró-Labore",IF(E279&lt;6482.73,E279*11%,Cadastros!$I$7)))))</f>
        <v>0</v>
      </c>
      <c r="I279" s="619">
        <f>IF(Folha!$B$2=1,0,IF(M279=0,0,IF(M279&lt;=10,0,M279)))</f>
        <v>0</v>
      </c>
      <c r="J279" s="21"/>
      <c r="K279" s="618" t="str">
        <f t="shared" si="12"/>
        <v/>
      </c>
      <c r="L279" s="615">
        <f>IF(E279&lt;Cadastros!$E$8,E279*Cadastros!$F$8,IF(E279&lt;=Cadastros!$E$9,E279*Cadastros!$F$9-Cadastros!$G$9,IF(E279&lt;=Cadastros!$E$10,E279*Cadastros!$F$10-Cadastros!$G$10,IF(E279&lt;=Cadastros!$E$11,E279*Cadastros!$F$11-Cadastros!$G$11,IF(E279&gt;Cadastros!$E$11,Cadastros!$I$7)))))</f>
        <v>0</v>
      </c>
      <c r="M279" s="615">
        <f>IF(P279&lt;Cadastros!$D$14,0,IF(P279&lt;=Cadastros!$D$15,P279*Cadastros!$E$15-Cadastros!$F$15,IF(P279&lt;=Cadastros!$D$16,P279*Cadastros!$E$16-Cadastros!$F$16,IF(P279&lt;=Cadastros!$D$17,P279*Cadastros!$E$17-Cadastros!$F$17,IF(P279&gt;Cadastros!$D$18,P279*Cadastros!$E$18-Cadastros!$F$18)))))</f>
        <v>0</v>
      </c>
      <c r="N279" s="615">
        <f t="shared" si="13"/>
        <v>0</v>
      </c>
      <c r="O279" s="372">
        <f>IF(N279=0,0,(F279*Cadastros!$G$14))</f>
        <v>0</v>
      </c>
      <c r="P279" s="615">
        <f t="shared" si="14"/>
        <v>0</v>
      </c>
      <c r="Q279" s="372">
        <f>IF(C279=Folha!$D$2,0,IF(E279&lt;=Cadastros!$H$14,Cadastros!$I$14*F279,0))</f>
        <v>0</v>
      </c>
    </row>
    <row r="280" spans="3:17" ht="30" customHeight="1" x14ac:dyDescent="0.25">
      <c r="C280" s="236"/>
      <c r="D280" s="237"/>
      <c r="E280" s="21"/>
      <c r="F280" s="238"/>
      <c r="G280" s="21"/>
      <c r="H280" s="619">
        <f>IF(Folha!$B$2=1,0,IF(L280=0,0,IF(C280="Funcionário",L280,IF(C280="Pró-Labore",IF(E280&lt;6482.73,E280*11%,Cadastros!$I$7)))))</f>
        <v>0</v>
      </c>
      <c r="I280" s="619">
        <f>IF(Folha!$B$2=1,0,IF(M280=0,0,IF(M280&lt;=10,0,M280)))</f>
        <v>0</v>
      </c>
      <c r="J280" s="21"/>
      <c r="K280" s="618" t="str">
        <f t="shared" si="12"/>
        <v/>
      </c>
      <c r="L280" s="615">
        <f>IF(E280&lt;Cadastros!$E$8,E280*Cadastros!$F$8,IF(E280&lt;=Cadastros!$E$9,E280*Cadastros!$F$9-Cadastros!$G$9,IF(E280&lt;=Cadastros!$E$10,E280*Cadastros!$F$10-Cadastros!$G$10,IF(E280&lt;=Cadastros!$E$11,E280*Cadastros!$F$11-Cadastros!$G$11,IF(E280&gt;Cadastros!$E$11,Cadastros!$I$7)))))</f>
        <v>0</v>
      </c>
      <c r="M280" s="615">
        <f>IF(P280&lt;Cadastros!$D$14,0,IF(P280&lt;=Cadastros!$D$15,P280*Cadastros!$E$15-Cadastros!$F$15,IF(P280&lt;=Cadastros!$D$16,P280*Cadastros!$E$16-Cadastros!$F$16,IF(P280&lt;=Cadastros!$D$17,P280*Cadastros!$E$17-Cadastros!$F$17,IF(P280&gt;Cadastros!$D$18,P280*Cadastros!$E$18-Cadastros!$F$18)))))</f>
        <v>0</v>
      </c>
      <c r="N280" s="615">
        <f t="shared" si="13"/>
        <v>0</v>
      </c>
      <c r="O280" s="372">
        <f>IF(N280=0,0,(F280*Cadastros!$G$14))</f>
        <v>0</v>
      </c>
      <c r="P280" s="615">
        <f t="shared" si="14"/>
        <v>0</v>
      </c>
      <c r="Q280" s="372">
        <f>IF(C280=Folha!$D$2,0,IF(E280&lt;=Cadastros!$H$14,Cadastros!$I$14*F280,0))</f>
        <v>0</v>
      </c>
    </row>
    <row r="281" spans="3:17" ht="30" customHeight="1" x14ac:dyDescent="0.25">
      <c r="C281" s="236"/>
      <c r="D281" s="237"/>
      <c r="E281" s="21"/>
      <c r="F281" s="238"/>
      <c r="G281" s="21"/>
      <c r="H281" s="619">
        <f>IF(Folha!$B$2=1,0,IF(L281=0,0,IF(C281="Funcionário",L281,IF(C281="Pró-Labore",IF(E281&lt;6482.73,E281*11%,Cadastros!$I$7)))))</f>
        <v>0</v>
      </c>
      <c r="I281" s="619">
        <f>IF(Folha!$B$2=1,0,IF(M281=0,0,IF(M281&lt;=10,0,M281)))</f>
        <v>0</v>
      </c>
      <c r="J281" s="21"/>
      <c r="K281" s="618" t="str">
        <f t="shared" si="12"/>
        <v/>
      </c>
      <c r="L281" s="615">
        <f>IF(E281&lt;Cadastros!$E$8,E281*Cadastros!$F$8,IF(E281&lt;=Cadastros!$E$9,E281*Cadastros!$F$9-Cadastros!$G$9,IF(E281&lt;=Cadastros!$E$10,E281*Cadastros!$F$10-Cadastros!$G$10,IF(E281&lt;=Cadastros!$E$11,E281*Cadastros!$F$11-Cadastros!$G$11,IF(E281&gt;Cadastros!$E$11,Cadastros!$I$7)))))</f>
        <v>0</v>
      </c>
      <c r="M281" s="615">
        <f>IF(P281&lt;Cadastros!$D$14,0,IF(P281&lt;=Cadastros!$D$15,P281*Cadastros!$E$15-Cadastros!$F$15,IF(P281&lt;=Cadastros!$D$16,P281*Cadastros!$E$16-Cadastros!$F$16,IF(P281&lt;=Cadastros!$D$17,P281*Cadastros!$E$17-Cadastros!$F$17,IF(P281&gt;Cadastros!$D$18,P281*Cadastros!$E$18-Cadastros!$F$18)))))</f>
        <v>0</v>
      </c>
      <c r="N281" s="615">
        <f t="shared" si="13"/>
        <v>0</v>
      </c>
      <c r="O281" s="372">
        <f>IF(N281=0,0,(F281*Cadastros!$G$14))</f>
        <v>0</v>
      </c>
      <c r="P281" s="615">
        <f t="shared" si="14"/>
        <v>0</v>
      </c>
      <c r="Q281" s="372">
        <f>IF(C281=Folha!$D$2,0,IF(E281&lt;=Cadastros!$H$14,Cadastros!$I$14*F281,0))</f>
        <v>0</v>
      </c>
    </row>
    <row r="282" spans="3:17" ht="30" customHeight="1" x14ac:dyDescent="0.25">
      <c r="C282" s="236"/>
      <c r="D282" s="237"/>
      <c r="E282" s="21"/>
      <c r="F282" s="238"/>
      <c r="G282" s="21"/>
      <c r="H282" s="619">
        <f>IF(Folha!$B$2=1,0,IF(L282=0,0,IF(C282="Funcionário",L282,IF(C282="Pró-Labore",IF(E282&lt;6482.73,E282*11%,Cadastros!$I$7)))))</f>
        <v>0</v>
      </c>
      <c r="I282" s="619">
        <f>IF(Folha!$B$2=1,0,IF(M282=0,0,IF(M282&lt;=10,0,M282)))</f>
        <v>0</v>
      </c>
      <c r="J282" s="21"/>
      <c r="K282" s="618" t="str">
        <f t="shared" si="12"/>
        <v/>
      </c>
      <c r="L282" s="615">
        <f>IF(E282&lt;Cadastros!$E$8,E282*Cadastros!$F$8,IF(E282&lt;=Cadastros!$E$9,E282*Cadastros!$F$9-Cadastros!$G$9,IF(E282&lt;=Cadastros!$E$10,E282*Cadastros!$F$10-Cadastros!$G$10,IF(E282&lt;=Cadastros!$E$11,E282*Cadastros!$F$11-Cadastros!$G$11,IF(E282&gt;Cadastros!$E$11,Cadastros!$I$7)))))</f>
        <v>0</v>
      </c>
      <c r="M282" s="615">
        <f>IF(P282&lt;Cadastros!$D$14,0,IF(P282&lt;=Cadastros!$D$15,P282*Cadastros!$E$15-Cadastros!$F$15,IF(P282&lt;=Cadastros!$D$16,P282*Cadastros!$E$16-Cadastros!$F$16,IF(P282&lt;=Cadastros!$D$17,P282*Cadastros!$E$17-Cadastros!$F$17,IF(P282&gt;Cadastros!$D$18,P282*Cadastros!$E$18-Cadastros!$F$18)))))</f>
        <v>0</v>
      </c>
      <c r="N282" s="615">
        <f t="shared" si="13"/>
        <v>0</v>
      </c>
      <c r="O282" s="372">
        <f>IF(N282=0,0,(F282*Cadastros!$G$14))</f>
        <v>0</v>
      </c>
      <c r="P282" s="615">
        <f t="shared" si="14"/>
        <v>0</v>
      </c>
      <c r="Q282" s="372">
        <f>IF(C282=Folha!$D$2,0,IF(E282&lt;=Cadastros!$H$14,Cadastros!$I$14*F282,0))</f>
        <v>0</v>
      </c>
    </row>
    <row r="283" spans="3:17" ht="30" customHeight="1" x14ac:dyDescent="0.25">
      <c r="C283" s="236"/>
      <c r="D283" s="237"/>
      <c r="E283" s="21"/>
      <c r="F283" s="238"/>
      <c r="G283" s="21"/>
      <c r="H283" s="619">
        <f>IF(Folha!$B$2=1,0,IF(L283=0,0,IF(C283="Funcionário",L283,IF(C283="Pró-Labore",IF(E283&lt;6482.73,E283*11%,Cadastros!$I$7)))))</f>
        <v>0</v>
      </c>
      <c r="I283" s="619">
        <f>IF(Folha!$B$2=1,0,IF(M283=0,0,IF(M283&lt;=10,0,M283)))</f>
        <v>0</v>
      </c>
      <c r="J283" s="21"/>
      <c r="K283" s="618" t="str">
        <f t="shared" si="12"/>
        <v/>
      </c>
      <c r="L283" s="615">
        <f>IF(E283&lt;Cadastros!$E$8,E283*Cadastros!$F$8,IF(E283&lt;=Cadastros!$E$9,E283*Cadastros!$F$9-Cadastros!$G$9,IF(E283&lt;=Cadastros!$E$10,E283*Cadastros!$F$10-Cadastros!$G$10,IF(E283&lt;=Cadastros!$E$11,E283*Cadastros!$F$11-Cadastros!$G$11,IF(E283&gt;Cadastros!$E$11,Cadastros!$I$7)))))</f>
        <v>0</v>
      </c>
      <c r="M283" s="615">
        <f>IF(P283&lt;Cadastros!$D$14,0,IF(P283&lt;=Cadastros!$D$15,P283*Cadastros!$E$15-Cadastros!$F$15,IF(P283&lt;=Cadastros!$D$16,P283*Cadastros!$E$16-Cadastros!$F$16,IF(P283&lt;=Cadastros!$D$17,P283*Cadastros!$E$17-Cadastros!$F$17,IF(P283&gt;Cadastros!$D$18,P283*Cadastros!$E$18-Cadastros!$F$18)))))</f>
        <v>0</v>
      </c>
      <c r="N283" s="615">
        <f t="shared" si="13"/>
        <v>0</v>
      </c>
      <c r="O283" s="372">
        <f>IF(N283=0,0,(F283*Cadastros!$G$14))</f>
        <v>0</v>
      </c>
      <c r="P283" s="615">
        <f t="shared" si="14"/>
        <v>0</v>
      </c>
      <c r="Q283" s="372">
        <f>IF(C283=Folha!$D$2,0,IF(E283&lt;=Cadastros!$H$14,Cadastros!$I$14*F283,0))</f>
        <v>0</v>
      </c>
    </row>
    <row r="284" spans="3:17" ht="30" customHeight="1" x14ac:dyDescent="0.25">
      <c r="C284" s="236"/>
      <c r="D284" s="237"/>
      <c r="E284" s="21"/>
      <c r="F284" s="238"/>
      <c r="G284" s="21"/>
      <c r="H284" s="619">
        <f>IF(Folha!$B$2=1,0,IF(L284=0,0,IF(C284="Funcionário",L284,IF(C284="Pró-Labore",IF(E284&lt;6482.73,E284*11%,Cadastros!$I$7)))))</f>
        <v>0</v>
      </c>
      <c r="I284" s="619">
        <f>IF(Folha!$B$2=1,0,IF(M284=0,0,IF(M284&lt;=10,0,M284)))</f>
        <v>0</v>
      </c>
      <c r="J284" s="21"/>
      <c r="K284" s="618" t="str">
        <f t="shared" si="12"/>
        <v/>
      </c>
      <c r="L284" s="615">
        <f>IF(E284&lt;Cadastros!$E$8,E284*Cadastros!$F$8,IF(E284&lt;=Cadastros!$E$9,E284*Cadastros!$F$9-Cadastros!$G$9,IF(E284&lt;=Cadastros!$E$10,E284*Cadastros!$F$10-Cadastros!$G$10,IF(E284&lt;=Cadastros!$E$11,E284*Cadastros!$F$11-Cadastros!$G$11,IF(E284&gt;Cadastros!$E$11,Cadastros!$I$7)))))</f>
        <v>0</v>
      </c>
      <c r="M284" s="615">
        <f>IF(P284&lt;Cadastros!$D$14,0,IF(P284&lt;=Cadastros!$D$15,P284*Cadastros!$E$15-Cadastros!$F$15,IF(P284&lt;=Cadastros!$D$16,P284*Cadastros!$E$16-Cadastros!$F$16,IF(P284&lt;=Cadastros!$D$17,P284*Cadastros!$E$17-Cadastros!$F$17,IF(P284&gt;Cadastros!$D$18,P284*Cadastros!$E$18-Cadastros!$F$18)))))</f>
        <v>0</v>
      </c>
      <c r="N284" s="615">
        <f t="shared" si="13"/>
        <v>0</v>
      </c>
      <c r="O284" s="372">
        <f>IF(N284=0,0,(F284*Cadastros!$G$14))</f>
        <v>0</v>
      </c>
      <c r="P284" s="615">
        <f t="shared" si="14"/>
        <v>0</v>
      </c>
      <c r="Q284" s="372">
        <f>IF(C284=Folha!$D$2,0,IF(E284&lt;=Cadastros!$H$14,Cadastros!$I$14*F284,0))</f>
        <v>0</v>
      </c>
    </row>
    <row r="285" spans="3:17" ht="30" customHeight="1" x14ac:dyDescent="0.25">
      <c r="C285" s="236"/>
      <c r="D285" s="237"/>
      <c r="E285" s="21"/>
      <c r="F285" s="238"/>
      <c r="G285" s="21"/>
      <c r="H285" s="619">
        <f>IF(Folha!$B$2=1,0,IF(L285=0,0,IF(C285="Funcionário",L285,IF(C285="Pró-Labore",IF(E285&lt;6482.73,E285*11%,Cadastros!$I$7)))))</f>
        <v>0</v>
      </c>
      <c r="I285" s="619">
        <f>IF(Folha!$B$2=1,0,IF(M285=0,0,IF(M285&lt;=10,0,M285)))</f>
        <v>0</v>
      </c>
      <c r="J285" s="21"/>
      <c r="K285" s="618" t="str">
        <f t="shared" si="12"/>
        <v/>
      </c>
      <c r="L285" s="615">
        <f>IF(E285&lt;Cadastros!$E$8,E285*Cadastros!$F$8,IF(E285&lt;=Cadastros!$E$9,E285*Cadastros!$F$9-Cadastros!$G$9,IF(E285&lt;=Cadastros!$E$10,E285*Cadastros!$F$10-Cadastros!$G$10,IF(E285&lt;=Cadastros!$E$11,E285*Cadastros!$F$11-Cadastros!$G$11,IF(E285&gt;Cadastros!$E$11,Cadastros!$I$7)))))</f>
        <v>0</v>
      </c>
      <c r="M285" s="615">
        <f>IF(P285&lt;Cadastros!$D$14,0,IF(P285&lt;=Cadastros!$D$15,P285*Cadastros!$E$15-Cadastros!$F$15,IF(P285&lt;=Cadastros!$D$16,P285*Cadastros!$E$16-Cadastros!$F$16,IF(P285&lt;=Cadastros!$D$17,P285*Cadastros!$E$17-Cadastros!$F$17,IF(P285&gt;Cadastros!$D$18,P285*Cadastros!$E$18-Cadastros!$F$18)))))</f>
        <v>0</v>
      </c>
      <c r="N285" s="615">
        <f t="shared" si="13"/>
        <v>0</v>
      </c>
      <c r="O285" s="372">
        <f>IF(N285=0,0,(F285*Cadastros!$G$14))</f>
        <v>0</v>
      </c>
      <c r="P285" s="615">
        <f t="shared" si="14"/>
        <v>0</v>
      </c>
      <c r="Q285" s="372">
        <f>IF(C285=Folha!$D$2,0,IF(E285&lt;=Cadastros!$H$14,Cadastros!$I$14*F285,0))</f>
        <v>0</v>
      </c>
    </row>
    <row r="286" spans="3:17" ht="30" customHeight="1" x14ac:dyDescent="0.25">
      <c r="C286" s="236"/>
      <c r="D286" s="237"/>
      <c r="E286" s="21"/>
      <c r="F286" s="238"/>
      <c r="G286" s="21"/>
      <c r="H286" s="619">
        <f>IF(Folha!$B$2=1,0,IF(L286=0,0,IF(C286="Funcionário",L286,IF(C286="Pró-Labore",IF(E286&lt;6482.73,E286*11%,Cadastros!$I$7)))))</f>
        <v>0</v>
      </c>
      <c r="I286" s="619">
        <f>IF(Folha!$B$2=1,0,IF(M286=0,0,IF(M286&lt;=10,0,M286)))</f>
        <v>0</v>
      </c>
      <c r="J286" s="21"/>
      <c r="K286" s="618" t="str">
        <f t="shared" si="12"/>
        <v/>
      </c>
      <c r="L286" s="615">
        <f>IF(E286&lt;Cadastros!$E$8,E286*Cadastros!$F$8,IF(E286&lt;=Cadastros!$E$9,E286*Cadastros!$F$9-Cadastros!$G$9,IF(E286&lt;=Cadastros!$E$10,E286*Cadastros!$F$10-Cadastros!$G$10,IF(E286&lt;=Cadastros!$E$11,E286*Cadastros!$F$11-Cadastros!$G$11,IF(E286&gt;Cadastros!$E$11,Cadastros!$I$7)))))</f>
        <v>0</v>
      </c>
      <c r="M286" s="615">
        <f>IF(P286&lt;Cadastros!$D$14,0,IF(P286&lt;=Cadastros!$D$15,P286*Cadastros!$E$15-Cadastros!$F$15,IF(P286&lt;=Cadastros!$D$16,P286*Cadastros!$E$16-Cadastros!$F$16,IF(P286&lt;=Cadastros!$D$17,P286*Cadastros!$E$17-Cadastros!$F$17,IF(P286&gt;Cadastros!$D$18,P286*Cadastros!$E$18-Cadastros!$F$18)))))</f>
        <v>0</v>
      </c>
      <c r="N286" s="615">
        <f t="shared" si="13"/>
        <v>0</v>
      </c>
      <c r="O286" s="372">
        <f>IF(N286=0,0,(F286*Cadastros!$G$14))</f>
        <v>0</v>
      </c>
      <c r="P286" s="615">
        <f t="shared" si="14"/>
        <v>0</v>
      </c>
      <c r="Q286" s="372">
        <f>IF(C286=Folha!$D$2,0,IF(E286&lt;=Cadastros!$H$14,Cadastros!$I$14*F286,0))</f>
        <v>0</v>
      </c>
    </row>
    <row r="287" spans="3:17" ht="30" customHeight="1" x14ac:dyDescent="0.25">
      <c r="C287" s="236"/>
      <c r="D287" s="237"/>
      <c r="E287" s="21"/>
      <c r="F287" s="238"/>
      <c r="G287" s="21"/>
      <c r="H287" s="619">
        <f>IF(Folha!$B$2=1,0,IF(L287=0,0,IF(C287="Funcionário",L287,IF(C287="Pró-Labore",IF(E287&lt;6482.73,E287*11%,Cadastros!$I$7)))))</f>
        <v>0</v>
      </c>
      <c r="I287" s="619">
        <f>IF(Folha!$B$2=1,0,IF(M287=0,0,IF(M287&lt;=10,0,M287)))</f>
        <v>0</v>
      </c>
      <c r="J287" s="21"/>
      <c r="K287" s="618" t="str">
        <f t="shared" si="12"/>
        <v/>
      </c>
      <c r="L287" s="615">
        <f>IF(E287&lt;Cadastros!$E$8,E287*Cadastros!$F$8,IF(E287&lt;=Cadastros!$E$9,E287*Cadastros!$F$9-Cadastros!$G$9,IF(E287&lt;=Cadastros!$E$10,E287*Cadastros!$F$10-Cadastros!$G$10,IF(E287&lt;=Cadastros!$E$11,E287*Cadastros!$F$11-Cadastros!$G$11,IF(E287&gt;Cadastros!$E$11,Cadastros!$I$7)))))</f>
        <v>0</v>
      </c>
      <c r="M287" s="615">
        <f>IF(P287&lt;Cadastros!$D$14,0,IF(P287&lt;=Cadastros!$D$15,P287*Cadastros!$E$15-Cadastros!$F$15,IF(P287&lt;=Cadastros!$D$16,P287*Cadastros!$E$16-Cadastros!$F$16,IF(P287&lt;=Cadastros!$D$17,P287*Cadastros!$E$17-Cadastros!$F$17,IF(P287&gt;Cadastros!$D$18,P287*Cadastros!$E$18-Cadastros!$F$18)))))</f>
        <v>0</v>
      </c>
      <c r="N287" s="615">
        <f t="shared" si="13"/>
        <v>0</v>
      </c>
      <c r="O287" s="372">
        <f>IF(N287=0,0,(F287*Cadastros!$G$14))</f>
        <v>0</v>
      </c>
      <c r="P287" s="615">
        <f t="shared" si="14"/>
        <v>0</v>
      </c>
      <c r="Q287" s="372">
        <f>IF(C287=Folha!$D$2,0,IF(E287&lt;=Cadastros!$H$14,Cadastros!$I$14*F287,0))</f>
        <v>0</v>
      </c>
    </row>
    <row r="288" spans="3:17" ht="30" customHeight="1" x14ac:dyDescent="0.25">
      <c r="C288" s="236"/>
      <c r="D288" s="237"/>
      <c r="E288" s="21"/>
      <c r="F288" s="238"/>
      <c r="G288" s="21"/>
      <c r="H288" s="619">
        <f>IF(Folha!$B$2=1,0,IF(L288=0,0,IF(C288="Funcionário",L288,IF(C288="Pró-Labore",IF(E288&lt;6482.73,E288*11%,Cadastros!$I$7)))))</f>
        <v>0</v>
      </c>
      <c r="I288" s="619">
        <f>IF(Folha!$B$2=1,0,IF(M288=0,0,IF(M288&lt;=10,0,M288)))</f>
        <v>0</v>
      </c>
      <c r="J288" s="21"/>
      <c r="K288" s="618" t="str">
        <f t="shared" si="12"/>
        <v/>
      </c>
      <c r="L288" s="615">
        <f>IF(E288&lt;Cadastros!$E$8,E288*Cadastros!$F$8,IF(E288&lt;=Cadastros!$E$9,E288*Cadastros!$F$9-Cadastros!$G$9,IF(E288&lt;=Cadastros!$E$10,E288*Cadastros!$F$10-Cadastros!$G$10,IF(E288&lt;=Cadastros!$E$11,E288*Cadastros!$F$11-Cadastros!$G$11,IF(E288&gt;Cadastros!$E$11,Cadastros!$I$7)))))</f>
        <v>0</v>
      </c>
      <c r="M288" s="615">
        <f>IF(P288&lt;Cadastros!$D$14,0,IF(P288&lt;=Cadastros!$D$15,P288*Cadastros!$E$15-Cadastros!$F$15,IF(P288&lt;=Cadastros!$D$16,P288*Cadastros!$E$16-Cadastros!$F$16,IF(P288&lt;=Cadastros!$D$17,P288*Cadastros!$E$17-Cadastros!$F$17,IF(P288&gt;Cadastros!$D$18,P288*Cadastros!$E$18-Cadastros!$F$18)))))</f>
        <v>0</v>
      </c>
      <c r="N288" s="615">
        <f t="shared" si="13"/>
        <v>0</v>
      </c>
      <c r="O288" s="372">
        <f>IF(N288=0,0,(F288*Cadastros!$G$14))</f>
        <v>0</v>
      </c>
      <c r="P288" s="615">
        <f t="shared" si="14"/>
        <v>0</v>
      </c>
      <c r="Q288" s="372">
        <f>IF(C288=Folha!$D$2,0,IF(E288&lt;=Cadastros!$H$14,Cadastros!$I$14*F288,0))</f>
        <v>0</v>
      </c>
    </row>
    <row r="289" spans="3:17" ht="30" customHeight="1" x14ac:dyDescent="0.25">
      <c r="C289" s="236"/>
      <c r="D289" s="237"/>
      <c r="E289" s="21"/>
      <c r="F289" s="238"/>
      <c r="G289" s="21"/>
      <c r="H289" s="619">
        <f>IF(Folha!$B$2=1,0,IF(L289=0,0,IF(C289="Funcionário",L289,IF(C289="Pró-Labore",IF(E289&lt;6482.73,E289*11%,Cadastros!$I$7)))))</f>
        <v>0</v>
      </c>
      <c r="I289" s="619">
        <f>IF(Folha!$B$2=1,0,IF(M289=0,0,IF(M289&lt;=10,0,M289)))</f>
        <v>0</v>
      </c>
      <c r="J289" s="21"/>
      <c r="K289" s="618" t="str">
        <f t="shared" si="12"/>
        <v/>
      </c>
      <c r="L289" s="615">
        <f>IF(E289&lt;Cadastros!$E$8,E289*Cadastros!$F$8,IF(E289&lt;=Cadastros!$E$9,E289*Cadastros!$F$9-Cadastros!$G$9,IF(E289&lt;=Cadastros!$E$10,E289*Cadastros!$F$10-Cadastros!$G$10,IF(E289&lt;=Cadastros!$E$11,E289*Cadastros!$F$11-Cadastros!$G$11,IF(E289&gt;Cadastros!$E$11,Cadastros!$I$7)))))</f>
        <v>0</v>
      </c>
      <c r="M289" s="615">
        <f>IF(P289&lt;Cadastros!$D$14,0,IF(P289&lt;=Cadastros!$D$15,P289*Cadastros!$E$15-Cadastros!$F$15,IF(P289&lt;=Cadastros!$D$16,P289*Cadastros!$E$16-Cadastros!$F$16,IF(P289&lt;=Cadastros!$D$17,P289*Cadastros!$E$17-Cadastros!$F$17,IF(P289&gt;Cadastros!$D$18,P289*Cadastros!$E$18-Cadastros!$F$18)))))</f>
        <v>0</v>
      </c>
      <c r="N289" s="615">
        <f t="shared" si="13"/>
        <v>0</v>
      </c>
      <c r="O289" s="372">
        <f>IF(N289=0,0,(F289*Cadastros!$G$14))</f>
        <v>0</v>
      </c>
      <c r="P289" s="615">
        <f t="shared" si="14"/>
        <v>0</v>
      </c>
      <c r="Q289" s="372">
        <f>IF(C289=Folha!$D$2,0,IF(E289&lt;=Cadastros!$H$14,Cadastros!$I$14*F289,0))</f>
        <v>0</v>
      </c>
    </row>
    <row r="290" spans="3:17" ht="30" customHeight="1" x14ac:dyDescent="0.25">
      <c r="C290" s="236"/>
      <c r="D290" s="237"/>
      <c r="E290" s="21"/>
      <c r="F290" s="238"/>
      <c r="G290" s="21"/>
      <c r="H290" s="619">
        <f>IF(Folha!$B$2=1,0,IF(L290=0,0,IF(C290="Funcionário",L290,IF(C290="Pró-Labore",IF(E290&lt;6482.73,E290*11%,Cadastros!$I$7)))))</f>
        <v>0</v>
      </c>
      <c r="I290" s="619">
        <f>IF(Folha!$B$2=1,0,IF(M290=0,0,IF(M290&lt;=10,0,M290)))</f>
        <v>0</v>
      </c>
      <c r="J290" s="21"/>
      <c r="K290" s="618" t="str">
        <f t="shared" si="12"/>
        <v/>
      </c>
      <c r="L290" s="615">
        <f>IF(E290&lt;Cadastros!$E$8,E290*Cadastros!$F$8,IF(E290&lt;=Cadastros!$E$9,E290*Cadastros!$F$9-Cadastros!$G$9,IF(E290&lt;=Cadastros!$E$10,E290*Cadastros!$F$10-Cadastros!$G$10,IF(E290&lt;=Cadastros!$E$11,E290*Cadastros!$F$11-Cadastros!$G$11,IF(E290&gt;Cadastros!$E$11,Cadastros!$I$7)))))</f>
        <v>0</v>
      </c>
      <c r="M290" s="615">
        <f>IF(P290&lt;Cadastros!$D$14,0,IF(P290&lt;=Cadastros!$D$15,P290*Cadastros!$E$15-Cadastros!$F$15,IF(P290&lt;=Cadastros!$D$16,P290*Cadastros!$E$16-Cadastros!$F$16,IF(P290&lt;=Cadastros!$D$17,P290*Cadastros!$E$17-Cadastros!$F$17,IF(P290&gt;Cadastros!$D$18,P290*Cadastros!$E$18-Cadastros!$F$18)))))</f>
        <v>0</v>
      </c>
      <c r="N290" s="615">
        <f t="shared" si="13"/>
        <v>0</v>
      </c>
      <c r="O290" s="372">
        <f>IF(N290=0,0,(F290*Cadastros!$G$14))</f>
        <v>0</v>
      </c>
      <c r="P290" s="615">
        <f t="shared" si="14"/>
        <v>0</v>
      </c>
      <c r="Q290" s="372">
        <f>IF(C290=Folha!$D$2,0,IF(E290&lt;=Cadastros!$H$14,Cadastros!$I$14*F290,0))</f>
        <v>0</v>
      </c>
    </row>
    <row r="291" spans="3:17" ht="30" customHeight="1" x14ac:dyDescent="0.25">
      <c r="C291" s="236"/>
      <c r="D291" s="237"/>
      <c r="E291" s="21"/>
      <c r="F291" s="238"/>
      <c r="G291" s="21"/>
      <c r="H291" s="619">
        <f>IF(Folha!$B$2=1,0,IF(L291=0,0,IF(C291="Funcionário",L291,IF(C291="Pró-Labore",IF(E291&lt;6482.73,E291*11%,Cadastros!$I$7)))))</f>
        <v>0</v>
      </c>
      <c r="I291" s="619">
        <f>IF(Folha!$B$2=1,0,IF(M291=0,0,IF(M291&lt;=10,0,M291)))</f>
        <v>0</v>
      </c>
      <c r="J291" s="21"/>
      <c r="K291" s="618" t="str">
        <f t="shared" si="12"/>
        <v/>
      </c>
      <c r="L291" s="615">
        <f>IF(E291&lt;Cadastros!$E$8,E291*Cadastros!$F$8,IF(E291&lt;=Cadastros!$E$9,E291*Cadastros!$F$9-Cadastros!$G$9,IF(E291&lt;=Cadastros!$E$10,E291*Cadastros!$F$10-Cadastros!$G$10,IF(E291&lt;=Cadastros!$E$11,E291*Cadastros!$F$11-Cadastros!$G$11,IF(E291&gt;Cadastros!$E$11,Cadastros!$I$7)))))</f>
        <v>0</v>
      </c>
      <c r="M291" s="615">
        <f>IF(P291&lt;Cadastros!$D$14,0,IF(P291&lt;=Cadastros!$D$15,P291*Cadastros!$E$15-Cadastros!$F$15,IF(P291&lt;=Cadastros!$D$16,P291*Cadastros!$E$16-Cadastros!$F$16,IF(P291&lt;=Cadastros!$D$17,P291*Cadastros!$E$17-Cadastros!$F$17,IF(P291&gt;Cadastros!$D$18,P291*Cadastros!$E$18-Cadastros!$F$18)))))</f>
        <v>0</v>
      </c>
      <c r="N291" s="615">
        <f t="shared" si="13"/>
        <v>0</v>
      </c>
      <c r="O291" s="372">
        <f>IF(N291=0,0,(F291*Cadastros!$G$14))</f>
        <v>0</v>
      </c>
      <c r="P291" s="615">
        <f t="shared" si="14"/>
        <v>0</v>
      </c>
      <c r="Q291" s="372">
        <f>IF(C291=Folha!$D$2,0,IF(E291&lt;=Cadastros!$H$14,Cadastros!$I$14*F291,0))</f>
        <v>0</v>
      </c>
    </row>
    <row r="292" spans="3:17" ht="30" customHeight="1" x14ac:dyDescent="0.25">
      <c r="C292" s="236"/>
      <c r="D292" s="237"/>
      <c r="E292" s="21"/>
      <c r="F292" s="238"/>
      <c r="G292" s="21"/>
      <c r="H292" s="619">
        <f>IF(Folha!$B$2=1,0,IF(L292=0,0,IF(C292="Funcionário",L292,IF(C292="Pró-Labore",IF(E292&lt;6482.73,E292*11%,Cadastros!$I$7)))))</f>
        <v>0</v>
      </c>
      <c r="I292" s="619">
        <f>IF(Folha!$B$2=1,0,IF(M292=0,0,IF(M292&lt;=10,0,M292)))</f>
        <v>0</v>
      </c>
      <c r="J292" s="21"/>
      <c r="K292" s="618" t="str">
        <f t="shared" si="12"/>
        <v/>
      </c>
      <c r="L292" s="615">
        <f>IF(E292&lt;Cadastros!$E$8,E292*Cadastros!$F$8,IF(E292&lt;=Cadastros!$E$9,E292*Cadastros!$F$9-Cadastros!$G$9,IF(E292&lt;=Cadastros!$E$10,E292*Cadastros!$F$10-Cadastros!$G$10,IF(E292&lt;=Cadastros!$E$11,E292*Cadastros!$F$11-Cadastros!$G$11,IF(E292&gt;Cadastros!$E$11,Cadastros!$I$7)))))</f>
        <v>0</v>
      </c>
      <c r="M292" s="615">
        <f>IF(P292&lt;Cadastros!$D$14,0,IF(P292&lt;=Cadastros!$D$15,P292*Cadastros!$E$15-Cadastros!$F$15,IF(P292&lt;=Cadastros!$D$16,P292*Cadastros!$E$16-Cadastros!$F$16,IF(P292&lt;=Cadastros!$D$17,P292*Cadastros!$E$17-Cadastros!$F$17,IF(P292&gt;Cadastros!$D$18,P292*Cadastros!$E$18-Cadastros!$F$18)))))</f>
        <v>0</v>
      </c>
      <c r="N292" s="615">
        <f t="shared" si="13"/>
        <v>0</v>
      </c>
      <c r="O292" s="372">
        <f>IF(N292=0,0,(F292*Cadastros!$G$14))</f>
        <v>0</v>
      </c>
      <c r="P292" s="615">
        <f t="shared" si="14"/>
        <v>0</v>
      </c>
      <c r="Q292" s="372">
        <f>IF(C292=Folha!$D$2,0,IF(E292&lt;=Cadastros!$H$14,Cadastros!$I$14*F292,0))</f>
        <v>0</v>
      </c>
    </row>
    <row r="293" spans="3:17" ht="30" customHeight="1" x14ac:dyDescent="0.25">
      <c r="C293" s="236"/>
      <c r="D293" s="237"/>
      <c r="E293" s="21"/>
      <c r="F293" s="238"/>
      <c r="G293" s="21"/>
      <c r="H293" s="619">
        <f>IF(Folha!$B$2=1,0,IF(L293=0,0,IF(C293="Funcionário",L293,IF(C293="Pró-Labore",IF(E293&lt;6482.73,E293*11%,Cadastros!$I$7)))))</f>
        <v>0</v>
      </c>
      <c r="I293" s="619">
        <f>IF(Folha!$B$2=1,0,IF(M293=0,0,IF(M293&lt;=10,0,M293)))</f>
        <v>0</v>
      </c>
      <c r="J293" s="21"/>
      <c r="K293" s="618" t="str">
        <f t="shared" si="12"/>
        <v/>
      </c>
      <c r="L293" s="615">
        <f>IF(E293&lt;Cadastros!$E$8,E293*Cadastros!$F$8,IF(E293&lt;=Cadastros!$E$9,E293*Cadastros!$F$9-Cadastros!$G$9,IF(E293&lt;=Cadastros!$E$10,E293*Cadastros!$F$10-Cadastros!$G$10,IF(E293&lt;=Cadastros!$E$11,E293*Cadastros!$F$11-Cadastros!$G$11,IF(E293&gt;Cadastros!$E$11,Cadastros!$I$7)))))</f>
        <v>0</v>
      </c>
      <c r="M293" s="615">
        <f>IF(P293&lt;Cadastros!$D$14,0,IF(P293&lt;=Cadastros!$D$15,P293*Cadastros!$E$15-Cadastros!$F$15,IF(P293&lt;=Cadastros!$D$16,P293*Cadastros!$E$16-Cadastros!$F$16,IF(P293&lt;=Cadastros!$D$17,P293*Cadastros!$E$17-Cadastros!$F$17,IF(P293&gt;Cadastros!$D$18,P293*Cadastros!$E$18-Cadastros!$F$18)))))</f>
        <v>0</v>
      </c>
      <c r="N293" s="615">
        <f t="shared" si="13"/>
        <v>0</v>
      </c>
      <c r="O293" s="372">
        <f>IF(N293=0,0,(F293*Cadastros!$G$14))</f>
        <v>0</v>
      </c>
      <c r="P293" s="615">
        <f t="shared" si="14"/>
        <v>0</v>
      </c>
      <c r="Q293" s="372">
        <f>IF(C293=Folha!$D$2,0,IF(E293&lt;=Cadastros!$H$14,Cadastros!$I$14*F293,0))</f>
        <v>0</v>
      </c>
    </row>
    <row r="294" spans="3:17" ht="30" customHeight="1" x14ac:dyDescent="0.25">
      <c r="C294" s="236"/>
      <c r="D294" s="237"/>
      <c r="E294" s="21"/>
      <c r="F294" s="238"/>
      <c r="G294" s="21"/>
      <c r="H294" s="619">
        <f>IF(Folha!$B$2=1,0,IF(L294=0,0,IF(C294="Funcionário",L294,IF(C294="Pró-Labore",IF(E294&lt;6482.73,E294*11%,Cadastros!$I$7)))))</f>
        <v>0</v>
      </c>
      <c r="I294" s="619">
        <f>IF(Folha!$B$2=1,0,IF(M294=0,0,IF(M294&lt;=10,0,M294)))</f>
        <v>0</v>
      </c>
      <c r="J294" s="21"/>
      <c r="K294" s="618" t="str">
        <f t="shared" si="12"/>
        <v/>
      </c>
      <c r="L294" s="615">
        <f>IF(E294&lt;Cadastros!$E$8,E294*Cadastros!$F$8,IF(E294&lt;=Cadastros!$E$9,E294*Cadastros!$F$9-Cadastros!$G$9,IF(E294&lt;=Cadastros!$E$10,E294*Cadastros!$F$10-Cadastros!$G$10,IF(E294&lt;=Cadastros!$E$11,E294*Cadastros!$F$11-Cadastros!$G$11,IF(E294&gt;Cadastros!$E$11,Cadastros!$I$7)))))</f>
        <v>0</v>
      </c>
      <c r="M294" s="615">
        <f>IF(P294&lt;Cadastros!$D$14,0,IF(P294&lt;=Cadastros!$D$15,P294*Cadastros!$E$15-Cadastros!$F$15,IF(P294&lt;=Cadastros!$D$16,P294*Cadastros!$E$16-Cadastros!$F$16,IF(P294&lt;=Cadastros!$D$17,P294*Cadastros!$E$17-Cadastros!$F$17,IF(P294&gt;Cadastros!$D$18,P294*Cadastros!$E$18-Cadastros!$F$18)))))</f>
        <v>0</v>
      </c>
      <c r="N294" s="615">
        <f t="shared" si="13"/>
        <v>0</v>
      </c>
      <c r="O294" s="372">
        <f>IF(N294=0,0,(F294*Cadastros!$G$14))</f>
        <v>0</v>
      </c>
      <c r="P294" s="615">
        <f t="shared" si="14"/>
        <v>0</v>
      </c>
      <c r="Q294" s="372">
        <f>IF(C294=Folha!$D$2,0,IF(E294&lt;=Cadastros!$H$14,Cadastros!$I$14*F294,0))</f>
        <v>0</v>
      </c>
    </row>
    <row r="295" spans="3:17" ht="30" customHeight="1" x14ac:dyDescent="0.25">
      <c r="C295" s="236"/>
      <c r="D295" s="237"/>
      <c r="E295" s="21"/>
      <c r="F295" s="238"/>
      <c r="G295" s="21"/>
      <c r="H295" s="619">
        <f>IF(Folha!$B$2=1,0,IF(L295=0,0,IF(C295="Funcionário",L295,IF(C295="Pró-Labore",IF(E295&lt;6482.73,E295*11%,Cadastros!$I$7)))))</f>
        <v>0</v>
      </c>
      <c r="I295" s="619">
        <f>IF(Folha!$B$2=1,0,IF(M295=0,0,IF(M295&lt;=10,0,M295)))</f>
        <v>0</v>
      </c>
      <c r="J295" s="21"/>
      <c r="K295" s="618" t="str">
        <f t="shared" si="12"/>
        <v/>
      </c>
      <c r="L295" s="615">
        <f>IF(E295&lt;Cadastros!$E$8,E295*Cadastros!$F$8,IF(E295&lt;=Cadastros!$E$9,E295*Cadastros!$F$9-Cadastros!$G$9,IF(E295&lt;=Cadastros!$E$10,E295*Cadastros!$F$10-Cadastros!$G$10,IF(E295&lt;=Cadastros!$E$11,E295*Cadastros!$F$11-Cadastros!$G$11,IF(E295&gt;Cadastros!$E$11,Cadastros!$I$7)))))</f>
        <v>0</v>
      </c>
      <c r="M295" s="615">
        <f>IF(P295&lt;Cadastros!$D$14,0,IF(P295&lt;=Cadastros!$D$15,P295*Cadastros!$E$15-Cadastros!$F$15,IF(P295&lt;=Cadastros!$D$16,P295*Cadastros!$E$16-Cadastros!$F$16,IF(P295&lt;=Cadastros!$D$17,P295*Cadastros!$E$17-Cadastros!$F$17,IF(P295&gt;Cadastros!$D$18,P295*Cadastros!$E$18-Cadastros!$F$18)))))</f>
        <v>0</v>
      </c>
      <c r="N295" s="615">
        <f t="shared" si="13"/>
        <v>0</v>
      </c>
      <c r="O295" s="372">
        <f>IF(N295=0,0,(F295*Cadastros!$G$14))</f>
        <v>0</v>
      </c>
      <c r="P295" s="615">
        <f t="shared" si="14"/>
        <v>0</v>
      </c>
      <c r="Q295" s="372">
        <f>IF(C295=Folha!$D$2,0,IF(E295&lt;=Cadastros!$H$14,Cadastros!$I$14*F295,0))</f>
        <v>0</v>
      </c>
    </row>
    <row r="296" spans="3:17" ht="30" customHeight="1" x14ac:dyDescent="0.25">
      <c r="C296" s="236"/>
      <c r="D296" s="237"/>
      <c r="E296" s="21"/>
      <c r="F296" s="238"/>
      <c r="G296" s="21"/>
      <c r="H296" s="619">
        <f>IF(Folha!$B$2=1,0,IF(L296=0,0,IF(C296="Funcionário",L296,IF(C296="Pró-Labore",IF(E296&lt;6482.73,E296*11%,Cadastros!$I$7)))))</f>
        <v>0</v>
      </c>
      <c r="I296" s="619">
        <f>IF(Folha!$B$2=1,0,IF(M296=0,0,IF(M296&lt;=10,0,M296)))</f>
        <v>0</v>
      </c>
      <c r="J296" s="21"/>
      <c r="K296" s="618" t="str">
        <f t="shared" si="12"/>
        <v/>
      </c>
      <c r="L296" s="615">
        <f>IF(E296&lt;Cadastros!$E$8,E296*Cadastros!$F$8,IF(E296&lt;=Cadastros!$E$9,E296*Cadastros!$F$9-Cadastros!$G$9,IF(E296&lt;=Cadastros!$E$10,E296*Cadastros!$F$10-Cadastros!$G$10,IF(E296&lt;=Cadastros!$E$11,E296*Cadastros!$F$11-Cadastros!$G$11,IF(E296&gt;Cadastros!$E$11,Cadastros!$I$7)))))</f>
        <v>0</v>
      </c>
      <c r="M296" s="615">
        <f>IF(P296&lt;Cadastros!$D$14,0,IF(P296&lt;=Cadastros!$D$15,P296*Cadastros!$E$15-Cadastros!$F$15,IF(P296&lt;=Cadastros!$D$16,P296*Cadastros!$E$16-Cadastros!$F$16,IF(P296&lt;=Cadastros!$D$17,P296*Cadastros!$E$17-Cadastros!$F$17,IF(P296&gt;Cadastros!$D$18,P296*Cadastros!$E$18-Cadastros!$F$18)))))</f>
        <v>0</v>
      </c>
      <c r="N296" s="615">
        <f t="shared" si="13"/>
        <v>0</v>
      </c>
      <c r="O296" s="372">
        <f>IF(N296=0,0,(F296*Cadastros!$G$14))</f>
        <v>0</v>
      </c>
      <c r="P296" s="615">
        <f t="shared" si="14"/>
        <v>0</v>
      </c>
      <c r="Q296" s="372">
        <f>IF(C296=Folha!$D$2,0,IF(E296&lt;=Cadastros!$H$14,Cadastros!$I$14*F296,0))</f>
        <v>0</v>
      </c>
    </row>
    <row r="297" spans="3:17" ht="30" customHeight="1" x14ac:dyDescent="0.25">
      <c r="C297" s="236"/>
      <c r="D297" s="237"/>
      <c r="E297" s="21"/>
      <c r="F297" s="238"/>
      <c r="G297" s="21"/>
      <c r="H297" s="619">
        <f>IF(Folha!$B$2=1,0,IF(L297=0,0,IF(C297="Funcionário",L297,IF(C297="Pró-Labore",IF(E297&lt;6482.73,E297*11%,Cadastros!$I$7)))))</f>
        <v>0</v>
      </c>
      <c r="I297" s="619">
        <f>IF(Folha!$B$2=1,0,IF(M297=0,0,IF(M297&lt;=10,0,M297)))</f>
        <v>0</v>
      </c>
      <c r="J297" s="21"/>
      <c r="K297" s="618" t="str">
        <f t="shared" si="12"/>
        <v/>
      </c>
      <c r="L297" s="615">
        <f>IF(E297&lt;Cadastros!$E$8,E297*Cadastros!$F$8,IF(E297&lt;=Cadastros!$E$9,E297*Cadastros!$F$9-Cadastros!$G$9,IF(E297&lt;=Cadastros!$E$10,E297*Cadastros!$F$10-Cadastros!$G$10,IF(E297&lt;=Cadastros!$E$11,E297*Cadastros!$F$11-Cadastros!$G$11,IF(E297&gt;Cadastros!$E$11,Cadastros!$I$7)))))</f>
        <v>0</v>
      </c>
      <c r="M297" s="615">
        <f>IF(P297&lt;Cadastros!$D$14,0,IF(P297&lt;=Cadastros!$D$15,P297*Cadastros!$E$15-Cadastros!$F$15,IF(P297&lt;=Cadastros!$D$16,P297*Cadastros!$E$16-Cadastros!$F$16,IF(P297&lt;=Cadastros!$D$17,P297*Cadastros!$E$17-Cadastros!$F$17,IF(P297&gt;Cadastros!$D$18,P297*Cadastros!$E$18-Cadastros!$F$18)))))</f>
        <v>0</v>
      </c>
      <c r="N297" s="615">
        <f t="shared" si="13"/>
        <v>0</v>
      </c>
      <c r="O297" s="372">
        <f>IF(N297=0,0,(F297*Cadastros!$G$14))</f>
        <v>0</v>
      </c>
      <c r="P297" s="615">
        <f t="shared" si="14"/>
        <v>0</v>
      </c>
      <c r="Q297" s="372">
        <f>IF(C297=Folha!$D$2,0,IF(E297&lt;=Cadastros!$H$14,Cadastros!$I$14*F297,0))</f>
        <v>0</v>
      </c>
    </row>
    <row r="298" spans="3:17" ht="30" customHeight="1" x14ac:dyDescent="0.25">
      <c r="C298" s="236"/>
      <c r="D298" s="237"/>
      <c r="E298" s="21"/>
      <c r="F298" s="238"/>
      <c r="G298" s="21"/>
      <c r="H298" s="619">
        <f>IF(Folha!$B$2=1,0,IF(L298=0,0,IF(C298="Funcionário",L298,IF(C298="Pró-Labore",IF(E298&lt;6482.73,E298*11%,Cadastros!$I$7)))))</f>
        <v>0</v>
      </c>
      <c r="I298" s="619">
        <f>IF(Folha!$B$2=1,0,IF(M298=0,0,IF(M298&lt;=10,0,M298)))</f>
        <v>0</v>
      </c>
      <c r="J298" s="21"/>
      <c r="K298" s="618" t="str">
        <f t="shared" si="12"/>
        <v/>
      </c>
      <c r="L298" s="615">
        <f>IF(E298&lt;Cadastros!$E$8,E298*Cadastros!$F$8,IF(E298&lt;=Cadastros!$E$9,E298*Cadastros!$F$9-Cadastros!$G$9,IF(E298&lt;=Cadastros!$E$10,E298*Cadastros!$F$10-Cadastros!$G$10,IF(E298&lt;=Cadastros!$E$11,E298*Cadastros!$F$11-Cadastros!$G$11,IF(E298&gt;Cadastros!$E$11,Cadastros!$I$7)))))</f>
        <v>0</v>
      </c>
      <c r="M298" s="615">
        <f>IF(P298&lt;Cadastros!$D$14,0,IF(P298&lt;=Cadastros!$D$15,P298*Cadastros!$E$15-Cadastros!$F$15,IF(P298&lt;=Cadastros!$D$16,P298*Cadastros!$E$16-Cadastros!$F$16,IF(P298&lt;=Cadastros!$D$17,P298*Cadastros!$E$17-Cadastros!$F$17,IF(P298&gt;Cadastros!$D$18,P298*Cadastros!$E$18-Cadastros!$F$18)))))</f>
        <v>0</v>
      </c>
      <c r="N298" s="615">
        <f t="shared" si="13"/>
        <v>0</v>
      </c>
      <c r="O298" s="372">
        <f>IF(N298=0,0,(F298*Cadastros!$G$14))</f>
        <v>0</v>
      </c>
      <c r="P298" s="615">
        <f t="shared" si="14"/>
        <v>0</v>
      </c>
      <c r="Q298" s="372">
        <f>IF(C298=Folha!$D$2,0,IF(E298&lt;=Cadastros!$H$14,Cadastros!$I$14*F298,0))</f>
        <v>0</v>
      </c>
    </row>
    <row r="299" spans="3:17" ht="30" customHeight="1" x14ac:dyDescent="0.25">
      <c r="C299" s="236"/>
      <c r="D299" s="237"/>
      <c r="E299" s="21"/>
      <c r="F299" s="238"/>
      <c r="G299" s="21"/>
      <c r="H299" s="619">
        <f>IF(Folha!$B$2=1,0,IF(L299=0,0,IF(C299="Funcionário",L299,IF(C299="Pró-Labore",IF(E299&lt;6482.73,E299*11%,Cadastros!$I$7)))))</f>
        <v>0</v>
      </c>
      <c r="I299" s="619">
        <f>IF(Folha!$B$2=1,0,IF(M299=0,0,IF(M299&lt;=10,0,M299)))</f>
        <v>0</v>
      </c>
      <c r="J299" s="21"/>
      <c r="K299" s="618" t="str">
        <f t="shared" si="12"/>
        <v/>
      </c>
      <c r="L299" s="615">
        <f>IF(E299&lt;Cadastros!$E$8,E299*Cadastros!$F$8,IF(E299&lt;=Cadastros!$E$9,E299*Cadastros!$F$9-Cadastros!$G$9,IF(E299&lt;=Cadastros!$E$10,E299*Cadastros!$F$10-Cadastros!$G$10,IF(E299&lt;=Cadastros!$E$11,E299*Cadastros!$F$11-Cadastros!$G$11,IF(E299&gt;Cadastros!$E$11,Cadastros!$I$7)))))</f>
        <v>0</v>
      </c>
      <c r="M299" s="615">
        <f>IF(P299&lt;Cadastros!$D$14,0,IF(P299&lt;=Cadastros!$D$15,P299*Cadastros!$E$15-Cadastros!$F$15,IF(P299&lt;=Cadastros!$D$16,P299*Cadastros!$E$16-Cadastros!$F$16,IF(P299&lt;=Cadastros!$D$17,P299*Cadastros!$E$17-Cadastros!$F$17,IF(P299&gt;Cadastros!$D$18,P299*Cadastros!$E$18-Cadastros!$F$18)))))</f>
        <v>0</v>
      </c>
      <c r="N299" s="615">
        <f t="shared" si="13"/>
        <v>0</v>
      </c>
      <c r="O299" s="372">
        <f>IF(N299=0,0,(F299*Cadastros!$G$14))</f>
        <v>0</v>
      </c>
      <c r="P299" s="615">
        <f t="shared" si="14"/>
        <v>0</v>
      </c>
      <c r="Q299" s="372">
        <f>IF(C299=Folha!$D$2,0,IF(E299&lt;=Cadastros!$H$14,Cadastros!$I$14*F299,0))</f>
        <v>0</v>
      </c>
    </row>
    <row r="300" spans="3:17" ht="30" customHeight="1" x14ac:dyDescent="0.25">
      <c r="C300" s="236"/>
      <c r="D300" s="237"/>
      <c r="E300" s="21"/>
      <c r="F300" s="238"/>
      <c r="G300" s="21"/>
      <c r="H300" s="619">
        <f>IF(Folha!$B$2=1,0,IF(L300=0,0,IF(C300="Funcionário",L300,IF(C300="Pró-Labore",IF(E300&lt;6482.73,E300*11%,Cadastros!$I$7)))))</f>
        <v>0</v>
      </c>
      <c r="I300" s="619">
        <f>IF(Folha!$B$2=1,0,IF(M300=0,0,IF(M300&lt;=10,0,M300)))</f>
        <v>0</v>
      </c>
      <c r="J300" s="21"/>
      <c r="K300" s="618" t="str">
        <f t="shared" si="12"/>
        <v/>
      </c>
      <c r="L300" s="615">
        <f>IF(E300&lt;Cadastros!$E$8,E300*Cadastros!$F$8,IF(E300&lt;=Cadastros!$E$9,E300*Cadastros!$F$9-Cadastros!$G$9,IF(E300&lt;=Cadastros!$E$10,E300*Cadastros!$F$10-Cadastros!$G$10,IF(E300&lt;=Cadastros!$E$11,E300*Cadastros!$F$11-Cadastros!$G$11,IF(E300&gt;Cadastros!$E$11,Cadastros!$I$7)))))</f>
        <v>0</v>
      </c>
      <c r="M300" s="615">
        <f>IF(P300&lt;Cadastros!$D$14,0,IF(P300&lt;=Cadastros!$D$15,P300*Cadastros!$E$15-Cadastros!$F$15,IF(P300&lt;=Cadastros!$D$16,P300*Cadastros!$E$16-Cadastros!$F$16,IF(P300&lt;=Cadastros!$D$17,P300*Cadastros!$E$17-Cadastros!$F$17,IF(P300&gt;Cadastros!$D$18,P300*Cadastros!$E$18-Cadastros!$F$18)))))</f>
        <v>0</v>
      </c>
      <c r="N300" s="615">
        <f t="shared" si="13"/>
        <v>0</v>
      </c>
      <c r="O300" s="372">
        <f>IF(N300=0,0,(F300*Cadastros!$G$14))</f>
        <v>0</v>
      </c>
      <c r="P300" s="615">
        <f t="shared" si="14"/>
        <v>0</v>
      </c>
      <c r="Q300" s="372">
        <f>IF(C300=Folha!$D$2,0,IF(E300&lt;=Cadastros!$H$14,Cadastros!$I$14*F300,0))</f>
        <v>0</v>
      </c>
    </row>
    <row r="301" spans="3:17" ht="30" customHeight="1" x14ac:dyDescent="0.25">
      <c r="C301" s="236"/>
      <c r="D301" s="237"/>
      <c r="E301" s="21"/>
      <c r="F301" s="238"/>
      <c r="G301" s="21"/>
      <c r="H301" s="619">
        <f>IF(Folha!$B$2=1,0,IF(L301=0,0,IF(C301="Funcionário",L301,IF(C301="Pró-Labore",IF(E301&lt;6482.73,E301*11%,Cadastros!$I$7)))))</f>
        <v>0</v>
      </c>
      <c r="I301" s="619">
        <f>IF(Folha!$B$2=1,0,IF(M301=0,0,IF(M301&lt;=10,0,M301)))</f>
        <v>0</v>
      </c>
      <c r="J301" s="21"/>
      <c r="K301" s="618" t="str">
        <f t="shared" si="12"/>
        <v/>
      </c>
      <c r="L301" s="615">
        <f>IF(E301&lt;Cadastros!$E$8,E301*Cadastros!$F$8,IF(E301&lt;=Cadastros!$E$9,E301*Cadastros!$F$9-Cadastros!$G$9,IF(E301&lt;=Cadastros!$E$10,E301*Cadastros!$F$10-Cadastros!$G$10,IF(E301&lt;=Cadastros!$E$11,E301*Cadastros!$F$11-Cadastros!$G$11,IF(E301&gt;Cadastros!$E$11,Cadastros!$I$7)))))</f>
        <v>0</v>
      </c>
      <c r="M301" s="615">
        <f>IF(P301&lt;Cadastros!$D$14,0,IF(P301&lt;=Cadastros!$D$15,P301*Cadastros!$E$15-Cadastros!$F$15,IF(P301&lt;=Cadastros!$D$16,P301*Cadastros!$E$16-Cadastros!$F$16,IF(P301&lt;=Cadastros!$D$17,P301*Cadastros!$E$17-Cadastros!$F$17,IF(P301&gt;Cadastros!$D$18,P301*Cadastros!$E$18-Cadastros!$F$18)))))</f>
        <v>0</v>
      </c>
      <c r="N301" s="615">
        <f t="shared" si="13"/>
        <v>0</v>
      </c>
      <c r="O301" s="372">
        <f>IF(N301=0,0,(F301*Cadastros!$G$14))</f>
        <v>0</v>
      </c>
      <c r="P301" s="615">
        <f t="shared" si="14"/>
        <v>0</v>
      </c>
      <c r="Q301" s="372">
        <f>IF(C301=Folha!$D$2,0,IF(E301&lt;=Cadastros!$H$14,Cadastros!$I$14*F301,0))</f>
        <v>0</v>
      </c>
    </row>
    <row r="302" spans="3:17" ht="30" customHeight="1" x14ac:dyDescent="0.25">
      <c r="C302" s="236"/>
      <c r="D302" s="237"/>
      <c r="E302" s="21"/>
      <c r="F302" s="238"/>
      <c r="G302" s="21"/>
      <c r="H302" s="619">
        <f>IF(Folha!$B$2=1,0,IF(L302=0,0,IF(C302="Funcionário",L302,IF(C302="Pró-Labore",IF(E302&lt;6482.73,E302*11%,Cadastros!$I$7)))))</f>
        <v>0</v>
      </c>
      <c r="I302" s="619">
        <f>IF(Folha!$B$2=1,0,IF(M302=0,0,IF(M302&lt;=10,0,M302)))</f>
        <v>0</v>
      </c>
      <c r="J302" s="21"/>
      <c r="K302" s="618" t="str">
        <f t="shared" si="12"/>
        <v/>
      </c>
      <c r="L302" s="615">
        <f>IF(E302&lt;Cadastros!$E$8,E302*Cadastros!$F$8,IF(E302&lt;=Cadastros!$E$9,E302*Cadastros!$F$9-Cadastros!$G$9,IF(E302&lt;=Cadastros!$E$10,E302*Cadastros!$F$10-Cadastros!$G$10,IF(E302&lt;=Cadastros!$E$11,E302*Cadastros!$F$11-Cadastros!$G$11,IF(E302&gt;Cadastros!$E$11,Cadastros!$I$7)))))</f>
        <v>0</v>
      </c>
      <c r="M302" s="615">
        <f>IF(P302&lt;Cadastros!$D$14,0,IF(P302&lt;=Cadastros!$D$15,P302*Cadastros!$E$15-Cadastros!$F$15,IF(P302&lt;=Cadastros!$D$16,P302*Cadastros!$E$16-Cadastros!$F$16,IF(P302&lt;=Cadastros!$D$17,P302*Cadastros!$E$17-Cadastros!$F$17,IF(P302&gt;Cadastros!$D$18,P302*Cadastros!$E$18-Cadastros!$F$18)))))</f>
        <v>0</v>
      </c>
      <c r="N302" s="615">
        <f t="shared" si="13"/>
        <v>0</v>
      </c>
      <c r="O302" s="372">
        <f>IF(N302=0,0,(F302*Cadastros!$G$14))</f>
        <v>0</v>
      </c>
      <c r="P302" s="615">
        <f t="shared" si="14"/>
        <v>0</v>
      </c>
      <c r="Q302" s="372">
        <f>IF(C302=Folha!$D$2,0,IF(E302&lt;=Cadastros!$H$14,Cadastros!$I$14*F302,0))</f>
        <v>0</v>
      </c>
    </row>
    <row r="303" spans="3:17" ht="30" customHeight="1" x14ac:dyDescent="0.25">
      <c r="C303" s="236"/>
      <c r="D303" s="237"/>
      <c r="E303" s="21"/>
      <c r="F303" s="238"/>
      <c r="G303" s="21"/>
      <c r="H303" s="619">
        <f>IF(Folha!$B$2=1,0,IF(L303=0,0,IF(C303="Funcionário",L303,IF(C303="Pró-Labore",IF(E303&lt;6482.73,E303*11%,Cadastros!$I$7)))))</f>
        <v>0</v>
      </c>
      <c r="I303" s="619">
        <f>IF(Folha!$B$2=1,0,IF(M303=0,0,IF(M303&lt;=10,0,M303)))</f>
        <v>0</v>
      </c>
      <c r="J303" s="21"/>
      <c r="K303" s="618" t="str">
        <f t="shared" si="12"/>
        <v/>
      </c>
      <c r="L303" s="615">
        <f>IF(E303&lt;Cadastros!$E$8,E303*Cadastros!$F$8,IF(E303&lt;=Cadastros!$E$9,E303*Cadastros!$F$9-Cadastros!$G$9,IF(E303&lt;=Cadastros!$E$10,E303*Cadastros!$F$10-Cadastros!$G$10,IF(E303&lt;=Cadastros!$E$11,E303*Cadastros!$F$11-Cadastros!$G$11,IF(E303&gt;Cadastros!$E$11,Cadastros!$I$7)))))</f>
        <v>0</v>
      </c>
      <c r="M303" s="615">
        <f>IF(P303&lt;Cadastros!$D$14,0,IF(P303&lt;=Cadastros!$D$15,P303*Cadastros!$E$15-Cadastros!$F$15,IF(P303&lt;=Cadastros!$D$16,P303*Cadastros!$E$16-Cadastros!$F$16,IF(P303&lt;=Cadastros!$D$17,P303*Cadastros!$E$17-Cadastros!$F$17,IF(P303&gt;Cadastros!$D$18,P303*Cadastros!$E$18-Cadastros!$F$18)))))</f>
        <v>0</v>
      </c>
      <c r="N303" s="615">
        <f t="shared" si="13"/>
        <v>0</v>
      </c>
      <c r="O303" s="372">
        <f>IF(N303=0,0,(F303*Cadastros!$G$14))</f>
        <v>0</v>
      </c>
      <c r="P303" s="615">
        <f t="shared" si="14"/>
        <v>0</v>
      </c>
      <c r="Q303" s="372">
        <f>IF(C303=Folha!$D$2,0,IF(E303&lt;=Cadastros!$H$14,Cadastros!$I$14*F303,0))</f>
        <v>0</v>
      </c>
    </row>
    <row r="304" spans="3:17" ht="30" customHeight="1" x14ac:dyDescent="0.25">
      <c r="C304" s="236"/>
      <c r="D304" s="237"/>
      <c r="E304" s="21"/>
      <c r="F304" s="238"/>
      <c r="G304" s="21"/>
      <c r="H304" s="619">
        <f>IF(Folha!$B$2=1,0,IF(L304=0,0,IF(C304="Funcionário",L304,IF(C304="Pró-Labore",IF(E304&lt;6482.73,E304*11%,Cadastros!$I$7)))))</f>
        <v>0</v>
      </c>
      <c r="I304" s="619">
        <f>IF(Folha!$B$2=1,0,IF(M304=0,0,IF(M304&lt;=10,0,M304)))</f>
        <v>0</v>
      </c>
      <c r="J304" s="21"/>
      <c r="K304" s="618" t="str">
        <f t="shared" si="12"/>
        <v/>
      </c>
      <c r="L304" s="615">
        <f>IF(E304&lt;Cadastros!$E$8,E304*Cadastros!$F$8,IF(E304&lt;=Cadastros!$E$9,E304*Cadastros!$F$9-Cadastros!$G$9,IF(E304&lt;=Cadastros!$E$10,E304*Cadastros!$F$10-Cadastros!$G$10,IF(E304&lt;=Cadastros!$E$11,E304*Cadastros!$F$11-Cadastros!$G$11,IF(E304&gt;Cadastros!$E$11,Cadastros!$I$7)))))</f>
        <v>0</v>
      </c>
      <c r="M304" s="615">
        <f>IF(P304&lt;Cadastros!$D$14,0,IF(P304&lt;=Cadastros!$D$15,P304*Cadastros!$E$15-Cadastros!$F$15,IF(P304&lt;=Cadastros!$D$16,P304*Cadastros!$E$16-Cadastros!$F$16,IF(P304&lt;=Cadastros!$D$17,P304*Cadastros!$E$17-Cadastros!$F$17,IF(P304&gt;Cadastros!$D$18,P304*Cadastros!$E$18-Cadastros!$F$18)))))</f>
        <v>0</v>
      </c>
      <c r="N304" s="615">
        <f t="shared" si="13"/>
        <v>0</v>
      </c>
      <c r="O304" s="372">
        <f>IF(N304=0,0,(F304*Cadastros!$G$14))</f>
        <v>0</v>
      </c>
      <c r="P304" s="615">
        <f t="shared" si="14"/>
        <v>0</v>
      </c>
      <c r="Q304" s="372">
        <f>IF(C304=Folha!$D$2,0,IF(E304&lt;=Cadastros!$H$14,Cadastros!$I$14*F304,0))</f>
        <v>0</v>
      </c>
    </row>
    <row r="305" spans="3:17" ht="30" customHeight="1" x14ac:dyDescent="0.25">
      <c r="C305" s="236"/>
      <c r="D305" s="237"/>
      <c r="E305" s="21"/>
      <c r="F305" s="238"/>
      <c r="G305" s="21"/>
      <c r="H305" s="619">
        <f>IF(Folha!$B$2=1,0,IF(L305=0,0,IF(C305="Funcionário",L305,IF(C305="Pró-Labore",IF(E305&lt;6482.73,E305*11%,Cadastros!$I$7)))))</f>
        <v>0</v>
      </c>
      <c r="I305" s="619">
        <f>IF(Folha!$B$2=1,0,IF(M305=0,0,IF(M305&lt;=10,0,M305)))</f>
        <v>0</v>
      </c>
      <c r="J305" s="21"/>
      <c r="K305" s="618" t="str">
        <f t="shared" si="12"/>
        <v/>
      </c>
      <c r="L305" s="615">
        <f>IF(E305&lt;Cadastros!$E$8,E305*Cadastros!$F$8,IF(E305&lt;=Cadastros!$E$9,E305*Cadastros!$F$9-Cadastros!$G$9,IF(E305&lt;=Cadastros!$E$10,E305*Cadastros!$F$10-Cadastros!$G$10,IF(E305&lt;=Cadastros!$E$11,E305*Cadastros!$F$11-Cadastros!$G$11,IF(E305&gt;Cadastros!$E$11,Cadastros!$I$7)))))</f>
        <v>0</v>
      </c>
      <c r="M305" s="615">
        <f>IF(P305&lt;Cadastros!$D$14,0,IF(P305&lt;=Cadastros!$D$15,P305*Cadastros!$E$15-Cadastros!$F$15,IF(P305&lt;=Cadastros!$D$16,P305*Cadastros!$E$16-Cadastros!$F$16,IF(P305&lt;=Cadastros!$D$17,P305*Cadastros!$E$17-Cadastros!$F$17,IF(P305&gt;Cadastros!$D$18,P305*Cadastros!$E$18-Cadastros!$F$18)))))</f>
        <v>0</v>
      </c>
      <c r="N305" s="615">
        <f t="shared" si="13"/>
        <v>0</v>
      </c>
      <c r="O305" s="372">
        <f>IF(N305=0,0,(F305*Cadastros!$G$14))</f>
        <v>0</v>
      </c>
      <c r="P305" s="615">
        <f t="shared" si="14"/>
        <v>0</v>
      </c>
      <c r="Q305" s="372">
        <f>IF(C305=Folha!$D$2,0,IF(E305&lt;=Cadastros!$H$14,Cadastros!$I$14*F305,0))</f>
        <v>0</v>
      </c>
    </row>
    <row r="306" spans="3:17" ht="30" customHeight="1" x14ac:dyDescent="0.25">
      <c r="C306" s="236"/>
      <c r="D306" s="237"/>
      <c r="E306" s="21"/>
      <c r="F306" s="238"/>
      <c r="G306" s="21"/>
      <c r="H306" s="619">
        <f>IF(Folha!$B$2=1,0,IF(L306=0,0,IF(C306="Funcionário",L306,IF(C306="Pró-Labore",IF(E306&lt;6482.73,E306*11%,Cadastros!$I$7)))))</f>
        <v>0</v>
      </c>
      <c r="I306" s="619">
        <f>IF(Folha!$B$2=1,0,IF(M306=0,0,IF(M306&lt;=10,0,M306)))</f>
        <v>0</v>
      </c>
      <c r="J306" s="21"/>
      <c r="K306" s="618" t="str">
        <f t="shared" si="12"/>
        <v/>
      </c>
      <c r="L306" s="615">
        <f>IF(E306&lt;Cadastros!$E$8,E306*Cadastros!$F$8,IF(E306&lt;=Cadastros!$E$9,E306*Cadastros!$F$9-Cadastros!$G$9,IF(E306&lt;=Cadastros!$E$10,E306*Cadastros!$F$10-Cadastros!$G$10,IF(E306&lt;=Cadastros!$E$11,E306*Cadastros!$F$11-Cadastros!$G$11,IF(E306&gt;Cadastros!$E$11,Cadastros!$I$7)))))</f>
        <v>0</v>
      </c>
      <c r="M306" s="615">
        <f>IF(P306&lt;Cadastros!$D$14,0,IF(P306&lt;=Cadastros!$D$15,P306*Cadastros!$E$15-Cadastros!$F$15,IF(P306&lt;=Cadastros!$D$16,P306*Cadastros!$E$16-Cadastros!$F$16,IF(P306&lt;=Cadastros!$D$17,P306*Cadastros!$E$17-Cadastros!$F$17,IF(P306&gt;Cadastros!$D$18,P306*Cadastros!$E$18-Cadastros!$F$18)))))</f>
        <v>0</v>
      </c>
      <c r="N306" s="615">
        <f t="shared" si="13"/>
        <v>0</v>
      </c>
      <c r="O306" s="372">
        <f>IF(N306=0,0,(F306*Cadastros!$G$14))</f>
        <v>0</v>
      </c>
      <c r="P306" s="615">
        <f t="shared" si="14"/>
        <v>0</v>
      </c>
      <c r="Q306" s="372">
        <f>IF(C306=Folha!$D$2,0,IF(E306&lt;=Cadastros!$H$14,Cadastros!$I$14*F306,0))</f>
        <v>0</v>
      </c>
    </row>
    <row r="307" spans="3:17" ht="30" customHeight="1" x14ac:dyDescent="0.25">
      <c r="C307" s="236"/>
      <c r="D307" s="237"/>
      <c r="E307" s="21"/>
      <c r="F307" s="238"/>
      <c r="G307" s="21"/>
      <c r="H307" s="619">
        <f>IF(Folha!$B$2=1,0,IF(L307=0,0,IF(C307="Funcionário",L307,IF(C307="Pró-Labore",IF(E307&lt;6482.73,E307*11%,Cadastros!$I$7)))))</f>
        <v>0</v>
      </c>
      <c r="I307" s="619">
        <f>IF(Folha!$B$2=1,0,IF(M307=0,0,IF(M307&lt;=10,0,M307)))</f>
        <v>0</v>
      </c>
      <c r="J307" s="21"/>
      <c r="K307" s="618" t="str">
        <f t="shared" si="12"/>
        <v/>
      </c>
      <c r="L307" s="615">
        <f>IF(E307&lt;Cadastros!$E$8,E307*Cadastros!$F$8,IF(E307&lt;=Cadastros!$E$9,E307*Cadastros!$F$9-Cadastros!$G$9,IF(E307&lt;=Cadastros!$E$10,E307*Cadastros!$F$10-Cadastros!$G$10,IF(E307&lt;=Cadastros!$E$11,E307*Cadastros!$F$11-Cadastros!$G$11,IF(E307&gt;Cadastros!$E$11,Cadastros!$I$7)))))</f>
        <v>0</v>
      </c>
      <c r="M307" s="615">
        <f>IF(P307&lt;Cadastros!$D$14,0,IF(P307&lt;=Cadastros!$D$15,P307*Cadastros!$E$15-Cadastros!$F$15,IF(P307&lt;=Cadastros!$D$16,P307*Cadastros!$E$16-Cadastros!$F$16,IF(P307&lt;=Cadastros!$D$17,P307*Cadastros!$E$17-Cadastros!$F$17,IF(P307&gt;Cadastros!$D$18,P307*Cadastros!$E$18-Cadastros!$F$18)))))</f>
        <v>0</v>
      </c>
      <c r="N307" s="615">
        <f t="shared" si="13"/>
        <v>0</v>
      </c>
      <c r="O307" s="372">
        <f>IF(N307=0,0,(F307*Cadastros!$G$14))</f>
        <v>0</v>
      </c>
      <c r="P307" s="615">
        <f t="shared" si="14"/>
        <v>0</v>
      </c>
      <c r="Q307" s="372">
        <f>IF(C307=Folha!$D$2,0,IF(E307&lt;=Cadastros!$H$14,Cadastros!$I$14*F307,0))</f>
        <v>0</v>
      </c>
    </row>
    <row r="308" spans="3:17" ht="30" customHeight="1" x14ac:dyDescent="0.25">
      <c r="C308" s="236"/>
      <c r="D308" s="237"/>
      <c r="E308" s="21"/>
      <c r="F308" s="238"/>
      <c r="G308" s="21"/>
      <c r="H308" s="619">
        <f>IF(Folha!$B$2=1,0,IF(L308=0,0,IF(C308="Funcionário",L308,IF(C308="Pró-Labore",IF(E308&lt;6482.73,E308*11%,Cadastros!$I$7)))))</f>
        <v>0</v>
      </c>
      <c r="I308" s="619">
        <f>IF(Folha!$B$2=1,0,IF(M308=0,0,IF(M308&lt;=10,0,M308)))</f>
        <v>0</v>
      </c>
      <c r="J308" s="21"/>
      <c r="K308" s="618" t="str">
        <f t="shared" si="12"/>
        <v/>
      </c>
      <c r="L308" s="615">
        <f>IF(E308&lt;Cadastros!$E$8,E308*Cadastros!$F$8,IF(E308&lt;=Cadastros!$E$9,E308*Cadastros!$F$9-Cadastros!$G$9,IF(E308&lt;=Cadastros!$E$10,E308*Cadastros!$F$10-Cadastros!$G$10,IF(E308&lt;=Cadastros!$E$11,E308*Cadastros!$F$11-Cadastros!$G$11,IF(E308&gt;Cadastros!$E$11,Cadastros!$I$7)))))</f>
        <v>0</v>
      </c>
      <c r="M308" s="615">
        <f>IF(P308&lt;Cadastros!$D$14,0,IF(P308&lt;=Cadastros!$D$15,P308*Cadastros!$E$15-Cadastros!$F$15,IF(P308&lt;=Cadastros!$D$16,P308*Cadastros!$E$16-Cadastros!$F$16,IF(P308&lt;=Cadastros!$D$17,P308*Cadastros!$E$17-Cadastros!$F$17,IF(P308&gt;Cadastros!$D$18,P308*Cadastros!$E$18-Cadastros!$F$18)))))</f>
        <v>0</v>
      </c>
      <c r="N308" s="615">
        <f t="shared" si="13"/>
        <v>0</v>
      </c>
      <c r="O308" s="372">
        <f>IF(N308=0,0,(F308*Cadastros!$G$14))</f>
        <v>0</v>
      </c>
      <c r="P308" s="615">
        <f t="shared" si="14"/>
        <v>0</v>
      </c>
      <c r="Q308" s="372">
        <f>IF(C308=Folha!$D$2,0,IF(E308&lt;=Cadastros!$H$14,Cadastros!$I$14*F308,0))</f>
        <v>0</v>
      </c>
    </row>
    <row r="309" spans="3:17" ht="30" customHeight="1" x14ac:dyDescent="0.25">
      <c r="C309" s="236"/>
      <c r="D309" s="237"/>
      <c r="E309" s="21"/>
      <c r="F309" s="238"/>
      <c r="G309" s="21"/>
      <c r="H309" s="619">
        <f>IF(Folha!$B$2=1,0,IF(L309=0,0,IF(C309="Funcionário",L309,IF(C309="Pró-Labore",IF(E309&lt;6482.73,E309*11%,Cadastros!$I$7)))))</f>
        <v>0</v>
      </c>
      <c r="I309" s="619">
        <f>IF(Folha!$B$2=1,0,IF(M309=0,0,IF(M309&lt;=10,0,M309)))</f>
        <v>0</v>
      </c>
      <c r="J309" s="21"/>
      <c r="K309" s="618" t="str">
        <f t="shared" si="12"/>
        <v/>
      </c>
      <c r="L309" s="615">
        <f>IF(E309&lt;Cadastros!$E$8,E309*Cadastros!$F$8,IF(E309&lt;=Cadastros!$E$9,E309*Cadastros!$F$9-Cadastros!$G$9,IF(E309&lt;=Cadastros!$E$10,E309*Cadastros!$F$10-Cadastros!$G$10,IF(E309&lt;=Cadastros!$E$11,E309*Cadastros!$F$11-Cadastros!$G$11,IF(E309&gt;Cadastros!$E$11,Cadastros!$I$7)))))</f>
        <v>0</v>
      </c>
      <c r="M309" s="615">
        <f>IF(P309&lt;Cadastros!$D$14,0,IF(P309&lt;=Cadastros!$D$15,P309*Cadastros!$E$15-Cadastros!$F$15,IF(P309&lt;=Cadastros!$D$16,P309*Cadastros!$E$16-Cadastros!$F$16,IF(P309&lt;=Cadastros!$D$17,P309*Cadastros!$E$17-Cadastros!$F$17,IF(P309&gt;Cadastros!$D$18,P309*Cadastros!$E$18-Cadastros!$F$18)))))</f>
        <v>0</v>
      </c>
      <c r="N309" s="615">
        <f t="shared" si="13"/>
        <v>0</v>
      </c>
      <c r="O309" s="372">
        <f>IF(N309=0,0,(F309*Cadastros!$G$14))</f>
        <v>0</v>
      </c>
      <c r="P309" s="615">
        <f t="shared" si="14"/>
        <v>0</v>
      </c>
      <c r="Q309" s="372">
        <f>IF(C309=Folha!$D$2,0,IF(E309&lt;=Cadastros!$H$14,Cadastros!$I$14*F309,0))</f>
        <v>0</v>
      </c>
    </row>
    <row r="310" spans="3:17" ht="30" customHeight="1" x14ac:dyDescent="0.25">
      <c r="C310" s="236"/>
      <c r="D310" s="237"/>
      <c r="E310" s="21"/>
      <c r="F310" s="238"/>
      <c r="G310" s="21"/>
      <c r="H310" s="619">
        <f>IF(Folha!$B$2=1,0,IF(L310=0,0,IF(C310="Funcionário",L310,IF(C310="Pró-Labore",IF(E310&lt;6482.73,E310*11%,Cadastros!$I$7)))))</f>
        <v>0</v>
      </c>
      <c r="I310" s="619">
        <f>IF(Folha!$B$2=1,0,IF(M310=0,0,IF(M310&lt;=10,0,M310)))</f>
        <v>0</v>
      </c>
      <c r="J310" s="21"/>
      <c r="K310" s="618" t="str">
        <f t="shared" si="12"/>
        <v/>
      </c>
      <c r="L310" s="615">
        <f>IF(E310&lt;Cadastros!$E$8,E310*Cadastros!$F$8,IF(E310&lt;=Cadastros!$E$9,E310*Cadastros!$F$9-Cadastros!$G$9,IF(E310&lt;=Cadastros!$E$10,E310*Cadastros!$F$10-Cadastros!$G$10,IF(E310&lt;=Cadastros!$E$11,E310*Cadastros!$F$11-Cadastros!$G$11,IF(E310&gt;Cadastros!$E$11,Cadastros!$I$7)))))</f>
        <v>0</v>
      </c>
      <c r="M310" s="615">
        <f>IF(P310&lt;Cadastros!$D$14,0,IF(P310&lt;=Cadastros!$D$15,P310*Cadastros!$E$15-Cadastros!$F$15,IF(P310&lt;=Cadastros!$D$16,P310*Cadastros!$E$16-Cadastros!$F$16,IF(P310&lt;=Cadastros!$D$17,P310*Cadastros!$E$17-Cadastros!$F$17,IF(P310&gt;Cadastros!$D$18,P310*Cadastros!$E$18-Cadastros!$F$18)))))</f>
        <v>0</v>
      </c>
      <c r="N310" s="615">
        <f t="shared" si="13"/>
        <v>0</v>
      </c>
      <c r="O310" s="372">
        <f>IF(N310=0,0,(F310*Cadastros!$G$14))</f>
        <v>0</v>
      </c>
      <c r="P310" s="615">
        <f t="shared" si="14"/>
        <v>0</v>
      </c>
      <c r="Q310" s="372">
        <f>IF(C310=Folha!$D$2,0,IF(E310&lt;=Cadastros!$H$14,Cadastros!$I$14*F310,0))</f>
        <v>0</v>
      </c>
    </row>
    <row r="311" spans="3:17" ht="30" customHeight="1" x14ac:dyDescent="0.25">
      <c r="C311" s="236"/>
      <c r="D311" s="237"/>
      <c r="E311" s="21"/>
      <c r="F311" s="238"/>
      <c r="G311" s="21"/>
      <c r="H311" s="619">
        <f>IF(Folha!$B$2=1,0,IF(L311=0,0,IF(C311="Funcionário",L311,IF(C311="Pró-Labore",IF(E311&lt;6482.73,E311*11%,Cadastros!$I$7)))))</f>
        <v>0</v>
      </c>
      <c r="I311" s="619">
        <f>IF(Folha!$B$2=1,0,IF(M311=0,0,IF(M311&lt;=10,0,M311)))</f>
        <v>0</v>
      </c>
      <c r="J311" s="21"/>
      <c r="K311" s="618" t="str">
        <f t="shared" si="12"/>
        <v/>
      </c>
      <c r="L311" s="615">
        <f>IF(E311&lt;Cadastros!$E$8,E311*Cadastros!$F$8,IF(E311&lt;=Cadastros!$E$9,E311*Cadastros!$F$9-Cadastros!$G$9,IF(E311&lt;=Cadastros!$E$10,E311*Cadastros!$F$10-Cadastros!$G$10,IF(E311&lt;=Cadastros!$E$11,E311*Cadastros!$F$11-Cadastros!$G$11,IF(E311&gt;Cadastros!$E$11,Cadastros!$I$7)))))</f>
        <v>0</v>
      </c>
      <c r="M311" s="615">
        <f>IF(P311&lt;Cadastros!$D$14,0,IF(P311&lt;=Cadastros!$D$15,P311*Cadastros!$E$15-Cadastros!$F$15,IF(P311&lt;=Cadastros!$D$16,P311*Cadastros!$E$16-Cadastros!$F$16,IF(P311&lt;=Cadastros!$D$17,P311*Cadastros!$E$17-Cadastros!$F$17,IF(P311&gt;Cadastros!$D$18,P311*Cadastros!$E$18-Cadastros!$F$18)))))</f>
        <v>0</v>
      </c>
      <c r="N311" s="615">
        <f t="shared" si="13"/>
        <v>0</v>
      </c>
      <c r="O311" s="372">
        <f>IF(N311=0,0,(F311*Cadastros!$G$14))</f>
        <v>0</v>
      </c>
      <c r="P311" s="615">
        <f t="shared" si="14"/>
        <v>0</v>
      </c>
      <c r="Q311" s="372">
        <f>IF(C311=Folha!$D$2,0,IF(E311&lt;=Cadastros!$H$14,Cadastros!$I$14*F311,0))</f>
        <v>0</v>
      </c>
    </row>
    <row r="312" spans="3:17" ht="30" customHeight="1" x14ac:dyDescent="0.25">
      <c r="C312" s="236"/>
      <c r="D312" s="237"/>
      <c r="E312" s="21"/>
      <c r="F312" s="238"/>
      <c r="G312" s="21"/>
      <c r="H312" s="619">
        <f>IF(Folha!$B$2=1,0,IF(L312=0,0,IF(C312="Funcionário",L312,IF(C312="Pró-Labore",IF(E312&lt;6482.73,E312*11%,Cadastros!$I$7)))))</f>
        <v>0</v>
      </c>
      <c r="I312" s="619">
        <f>IF(Folha!$B$2=1,0,IF(M312=0,0,IF(M312&lt;=10,0,M312)))</f>
        <v>0</v>
      </c>
      <c r="J312" s="21"/>
      <c r="K312" s="618" t="str">
        <f t="shared" si="12"/>
        <v/>
      </c>
      <c r="L312" s="615">
        <f>IF(E312&lt;Cadastros!$E$8,E312*Cadastros!$F$8,IF(E312&lt;=Cadastros!$E$9,E312*Cadastros!$F$9-Cadastros!$G$9,IF(E312&lt;=Cadastros!$E$10,E312*Cadastros!$F$10-Cadastros!$G$10,IF(E312&lt;=Cadastros!$E$11,E312*Cadastros!$F$11-Cadastros!$G$11,IF(E312&gt;Cadastros!$E$11,Cadastros!$I$7)))))</f>
        <v>0</v>
      </c>
      <c r="M312" s="615">
        <f>IF(P312&lt;Cadastros!$D$14,0,IF(P312&lt;=Cadastros!$D$15,P312*Cadastros!$E$15-Cadastros!$F$15,IF(P312&lt;=Cadastros!$D$16,P312*Cadastros!$E$16-Cadastros!$F$16,IF(P312&lt;=Cadastros!$D$17,P312*Cadastros!$E$17-Cadastros!$F$17,IF(P312&gt;Cadastros!$D$18,P312*Cadastros!$E$18-Cadastros!$F$18)))))</f>
        <v>0</v>
      </c>
      <c r="N312" s="615">
        <f t="shared" si="13"/>
        <v>0</v>
      </c>
      <c r="O312" s="372">
        <f>IF(N312=0,0,(F312*Cadastros!$G$14))</f>
        <v>0</v>
      </c>
      <c r="P312" s="615">
        <f t="shared" si="14"/>
        <v>0</v>
      </c>
      <c r="Q312" s="372">
        <f>IF(C312=Folha!$D$2,0,IF(E312&lt;=Cadastros!$H$14,Cadastros!$I$14*F312,0))</f>
        <v>0</v>
      </c>
    </row>
    <row r="313" spans="3:17" ht="30" customHeight="1" x14ac:dyDescent="0.25">
      <c r="C313" s="236"/>
      <c r="D313" s="237"/>
      <c r="E313" s="21"/>
      <c r="F313" s="238"/>
      <c r="G313" s="21"/>
      <c r="H313" s="619">
        <f>IF(Folha!$B$2=1,0,IF(L313=0,0,IF(C313="Funcionário",L313,IF(C313="Pró-Labore",IF(E313&lt;6482.73,E313*11%,Cadastros!$I$7)))))</f>
        <v>0</v>
      </c>
      <c r="I313" s="619">
        <f>IF(Folha!$B$2=1,0,IF(M313=0,0,IF(M313&lt;=10,0,M313)))</f>
        <v>0</v>
      </c>
      <c r="J313" s="21"/>
      <c r="K313" s="618" t="str">
        <f t="shared" si="12"/>
        <v/>
      </c>
      <c r="L313" s="615">
        <f>IF(E313&lt;Cadastros!$E$8,E313*Cadastros!$F$8,IF(E313&lt;=Cadastros!$E$9,E313*Cadastros!$F$9-Cadastros!$G$9,IF(E313&lt;=Cadastros!$E$10,E313*Cadastros!$F$10-Cadastros!$G$10,IF(E313&lt;=Cadastros!$E$11,E313*Cadastros!$F$11-Cadastros!$G$11,IF(E313&gt;Cadastros!$E$11,Cadastros!$I$7)))))</f>
        <v>0</v>
      </c>
      <c r="M313" s="615">
        <f>IF(P313&lt;Cadastros!$D$14,0,IF(P313&lt;=Cadastros!$D$15,P313*Cadastros!$E$15-Cadastros!$F$15,IF(P313&lt;=Cadastros!$D$16,P313*Cadastros!$E$16-Cadastros!$F$16,IF(P313&lt;=Cadastros!$D$17,P313*Cadastros!$E$17-Cadastros!$F$17,IF(P313&gt;Cadastros!$D$18,P313*Cadastros!$E$18-Cadastros!$F$18)))))</f>
        <v>0</v>
      </c>
      <c r="N313" s="615">
        <f t="shared" si="13"/>
        <v>0</v>
      </c>
      <c r="O313" s="372">
        <f>IF(N313=0,0,(F313*Cadastros!$G$14))</f>
        <v>0</v>
      </c>
      <c r="P313" s="615">
        <f t="shared" si="14"/>
        <v>0</v>
      </c>
      <c r="Q313" s="372">
        <f>IF(C313=Folha!$D$2,0,IF(E313&lt;=Cadastros!$H$14,Cadastros!$I$14*F313,0))</f>
        <v>0</v>
      </c>
    </row>
    <row r="314" spans="3:17" ht="30" customHeight="1" x14ac:dyDescent="0.25">
      <c r="C314" s="236"/>
      <c r="D314" s="237"/>
      <c r="E314" s="21"/>
      <c r="F314" s="238"/>
      <c r="G314" s="21"/>
      <c r="H314" s="619">
        <f>IF(Folha!$B$2=1,0,IF(L314=0,0,IF(C314="Funcionário",L314,IF(C314="Pró-Labore",IF(E314&lt;6482.73,E314*11%,Cadastros!$I$7)))))</f>
        <v>0</v>
      </c>
      <c r="I314" s="619">
        <f>IF(Folha!$B$2=1,0,IF(M314=0,0,IF(M314&lt;=10,0,M314)))</f>
        <v>0</v>
      </c>
      <c r="J314" s="21"/>
      <c r="K314" s="618" t="str">
        <f t="shared" si="12"/>
        <v/>
      </c>
      <c r="L314" s="615">
        <f>IF(E314&lt;Cadastros!$E$8,E314*Cadastros!$F$8,IF(E314&lt;=Cadastros!$E$9,E314*Cadastros!$F$9-Cadastros!$G$9,IF(E314&lt;=Cadastros!$E$10,E314*Cadastros!$F$10-Cadastros!$G$10,IF(E314&lt;=Cadastros!$E$11,E314*Cadastros!$F$11-Cadastros!$G$11,IF(E314&gt;Cadastros!$E$11,Cadastros!$I$7)))))</f>
        <v>0</v>
      </c>
      <c r="M314" s="615">
        <f>IF(P314&lt;Cadastros!$D$14,0,IF(P314&lt;=Cadastros!$D$15,P314*Cadastros!$E$15-Cadastros!$F$15,IF(P314&lt;=Cadastros!$D$16,P314*Cadastros!$E$16-Cadastros!$F$16,IF(P314&lt;=Cadastros!$D$17,P314*Cadastros!$E$17-Cadastros!$F$17,IF(P314&gt;Cadastros!$D$18,P314*Cadastros!$E$18-Cadastros!$F$18)))))</f>
        <v>0</v>
      </c>
      <c r="N314" s="615">
        <f t="shared" si="13"/>
        <v>0</v>
      </c>
      <c r="O314" s="372">
        <f>IF(N314=0,0,(F314*Cadastros!$G$14))</f>
        <v>0</v>
      </c>
      <c r="P314" s="615">
        <f t="shared" si="14"/>
        <v>0</v>
      </c>
      <c r="Q314" s="372">
        <f>IF(C314=Folha!$D$2,0,IF(E314&lt;=Cadastros!$H$14,Cadastros!$I$14*F314,0))</f>
        <v>0</v>
      </c>
    </row>
    <row r="315" spans="3:17" ht="30" customHeight="1" x14ac:dyDescent="0.25">
      <c r="C315" s="236"/>
      <c r="D315" s="237"/>
      <c r="E315" s="21"/>
      <c r="F315" s="238"/>
      <c r="G315" s="21"/>
      <c r="H315" s="619">
        <f>IF(Folha!$B$2=1,0,IF(L315=0,0,IF(C315="Funcionário",L315,IF(C315="Pró-Labore",IF(E315&lt;6482.73,E315*11%,Cadastros!$I$7)))))</f>
        <v>0</v>
      </c>
      <c r="I315" s="619">
        <f>IF(Folha!$B$2=1,0,IF(M315=0,0,IF(M315&lt;=10,0,M315)))</f>
        <v>0</v>
      </c>
      <c r="J315" s="21"/>
      <c r="K315" s="618" t="str">
        <f t="shared" si="12"/>
        <v/>
      </c>
      <c r="L315" s="615">
        <f>IF(E315&lt;Cadastros!$E$8,E315*Cadastros!$F$8,IF(E315&lt;=Cadastros!$E$9,E315*Cadastros!$F$9-Cadastros!$G$9,IF(E315&lt;=Cadastros!$E$10,E315*Cadastros!$F$10-Cadastros!$G$10,IF(E315&lt;=Cadastros!$E$11,E315*Cadastros!$F$11-Cadastros!$G$11,IF(E315&gt;Cadastros!$E$11,Cadastros!$I$7)))))</f>
        <v>0</v>
      </c>
      <c r="M315" s="615">
        <f>IF(P315&lt;Cadastros!$D$14,0,IF(P315&lt;=Cadastros!$D$15,P315*Cadastros!$E$15-Cadastros!$F$15,IF(P315&lt;=Cadastros!$D$16,P315*Cadastros!$E$16-Cadastros!$F$16,IF(P315&lt;=Cadastros!$D$17,P315*Cadastros!$E$17-Cadastros!$F$17,IF(P315&gt;Cadastros!$D$18,P315*Cadastros!$E$18-Cadastros!$F$18)))))</f>
        <v>0</v>
      </c>
      <c r="N315" s="615">
        <f t="shared" si="13"/>
        <v>0</v>
      </c>
      <c r="O315" s="372">
        <f>IF(N315=0,0,(F315*Cadastros!$G$14))</f>
        <v>0</v>
      </c>
      <c r="P315" s="615">
        <f t="shared" si="14"/>
        <v>0</v>
      </c>
      <c r="Q315" s="372">
        <f>IF(C315=Folha!$D$2,0,IF(E315&lt;=Cadastros!$H$14,Cadastros!$I$14*F315,0))</f>
        <v>0</v>
      </c>
    </row>
    <row r="316" spans="3:17" ht="30" customHeight="1" x14ac:dyDescent="0.25">
      <c r="C316" s="236"/>
      <c r="D316" s="237"/>
      <c r="E316" s="21"/>
      <c r="F316" s="238"/>
      <c r="G316" s="21"/>
      <c r="H316" s="619">
        <f>IF(Folha!$B$2=1,0,IF(L316=0,0,IF(C316="Funcionário",L316,IF(C316="Pró-Labore",IF(E316&lt;6482.73,E316*11%,Cadastros!$I$7)))))</f>
        <v>0</v>
      </c>
      <c r="I316" s="619">
        <f>IF(Folha!$B$2=1,0,IF(M316=0,0,IF(M316&lt;=10,0,M316)))</f>
        <v>0</v>
      </c>
      <c r="J316" s="21"/>
      <c r="K316" s="618" t="str">
        <f t="shared" si="12"/>
        <v/>
      </c>
      <c r="L316" s="615">
        <f>IF(E316&lt;Cadastros!$E$8,E316*Cadastros!$F$8,IF(E316&lt;=Cadastros!$E$9,E316*Cadastros!$F$9-Cadastros!$G$9,IF(E316&lt;=Cadastros!$E$10,E316*Cadastros!$F$10-Cadastros!$G$10,IF(E316&lt;=Cadastros!$E$11,E316*Cadastros!$F$11-Cadastros!$G$11,IF(E316&gt;Cadastros!$E$11,Cadastros!$I$7)))))</f>
        <v>0</v>
      </c>
      <c r="M316" s="615">
        <f>IF(P316&lt;Cadastros!$D$14,0,IF(P316&lt;=Cadastros!$D$15,P316*Cadastros!$E$15-Cadastros!$F$15,IF(P316&lt;=Cadastros!$D$16,P316*Cadastros!$E$16-Cadastros!$F$16,IF(P316&lt;=Cadastros!$D$17,P316*Cadastros!$E$17-Cadastros!$F$17,IF(P316&gt;Cadastros!$D$18,P316*Cadastros!$E$18-Cadastros!$F$18)))))</f>
        <v>0</v>
      </c>
      <c r="N316" s="615">
        <f t="shared" si="13"/>
        <v>0</v>
      </c>
      <c r="O316" s="372">
        <f>IF(N316=0,0,(F316*Cadastros!$G$14))</f>
        <v>0</v>
      </c>
      <c r="P316" s="615">
        <f t="shared" si="14"/>
        <v>0</v>
      </c>
      <c r="Q316" s="372">
        <f>IF(C316=Folha!$D$2,0,IF(E316&lt;=Cadastros!$H$14,Cadastros!$I$14*F316,0))</f>
        <v>0</v>
      </c>
    </row>
    <row r="317" spans="3:17" ht="30" customHeight="1" x14ac:dyDescent="0.25">
      <c r="C317" s="236"/>
      <c r="D317" s="237"/>
      <c r="E317" s="21"/>
      <c r="F317" s="238"/>
      <c r="G317" s="21"/>
      <c r="H317" s="619">
        <f>IF(Folha!$B$2=1,0,IF(L317=0,0,IF(C317="Funcionário",L317,IF(C317="Pró-Labore",IF(E317&lt;6482.73,E317*11%,Cadastros!$I$7)))))</f>
        <v>0</v>
      </c>
      <c r="I317" s="619">
        <f>IF(Folha!$B$2=1,0,IF(M317=0,0,IF(M317&lt;=10,0,M317)))</f>
        <v>0</v>
      </c>
      <c r="J317" s="21"/>
      <c r="K317" s="618" t="str">
        <f t="shared" si="12"/>
        <v/>
      </c>
      <c r="L317" s="615">
        <f>IF(E317&lt;Cadastros!$E$8,E317*Cadastros!$F$8,IF(E317&lt;=Cadastros!$E$9,E317*Cadastros!$F$9-Cadastros!$G$9,IF(E317&lt;=Cadastros!$E$10,E317*Cadastros!$F$10-Cadastros!$G$10,IF(E317&lt;=Cadastros!$E$11,E317*Cadastros!$F$11-Cadastros!$G$11,IF(E317&gt;Cadastros!$E$11,Cadastros!$I$7)))))</f>
        <v>0</v>
      </c>
      <c r="M317" s="615">
        <f>IF(P317&lt;Cadastros!$D$14,0,IF(P317&lt;=Cadastros!$D$15,P317*Cadastros!$E$15-Cadastros!$F$15,IF(P317&lt;=Cadastros!$D$16,P317*Cadastros!$E$16-Cadastros!$F$16,IF(P317&lt;=Cadastros!$D$17,P317*Cadastros!$E$17-Cadastros!$F$17,IF(P317&gt;Cadastros!$D$18,P317*Cadastros!$E$18-Cadastros!$F$18)))))</f>
        <v>0</v>
      </c>
      <c r="N317" s="615">
        <f t="shared" si="13"/>
        <v>0</v>
      </c>
      <c r="O317" s="372">
        <f>IF(N317=0,0,(F317*Cadastros!$G$14))</f>
        <v>0</v>
      </c>
      <c r="P317" s="615">
        <f t="shared" si="14"/>
        <v>0</v>
      </c>
      <c r="Q317" s="372">
        <f>IF(C317=Folha!$D$2,0,IF(E317&lt;=Cadastros!$H$14,Cadastros!$I$14*F317,0))</f>
        <v>0</v>
      </c>
    </row>
    <row r="318" spans="3:17" ht="30" customHeight="1" x14ac:dyDescent="0.25">
      <c r="C318" s="236"/>
      <c r="D318" s="237"/>
      <c r="E318" s="21"/>
      <c r="F318" s="238"/>
      <c r="G318" s="21"/>
      <c r="H318" s="619">
        <f>IF(Folha!$B$2=1,0,IF(L318=0,0,IF(C318="Funcionário",L318,IF(C318="Pró-Labore",IF(E318&lt;6482.73,E318*11%,Cadastros!$I$7)))))</f>
        <v>0</v>
      </c>
      <c r="I318" s="619">
        <f>IF(Folha!$B$2=1,0,IF(M318=0,0,IF(M318&lt;=10,0,M318)))</f>
        <v>0</v>
      </c>
      <c r="J318" s="21"/>
      <c r="K318" s="618" t="str">
        <f t="shared" si="12"/>
        <v/>
      </c>
      <c r="L318" s="615">
        <f>IF(E318&lt;Cadastros!$E$8,E318*Cadastros!$F$8,IF(E318&lt;=Cadastros!$E$9,E318*Cadastros!$F$9-Cadastros!$G$9,IF(E318&lt;=Cadastros!$E$10,E318*Cadastros!$F$10-Cadastros!$G$10,IF(E318&lt;=Cadastros!$E$11,E318*Cadastros!$F$11-Cadastros!$G$11,IF(E318&gt;Cadastros!$E$11,Cadastros!$I$7)))))</f>
        <v>0</v>
      </c>
      <c r="M318" s="615">
        <f>IF(P318&lt;Cadastros!$D$14,0,IF(P318&lt;=Cadastros!$D$15,P318*Cadastros!$E$15-Cadastros!$F$15,IF(P318&lt;=Cadastros!$D$16,P318*Cadastros!$E$16-Cadastros!$F$16,IF(P318&lt;=Cadastros!$D$17,P318*Cadastros!$E$17-Cadastros!$F$17,IF(P318&gt;Cadastros!$D$18,P318*Cadastros!$E$18-Cadastros!$F$18)))))</f>
        <v>0</v>
      </c>
      <c r="N318" s="615">
        <f t="shared" si="13"/>
        <v>0</v>
      </c>
      <c r="O318" s="372">
        <f>IF(N318=0,0,(F318*Cadastros!$G$14))</f>
        <v>0</v>
      </c>
      <c r="P318" s="615">
        <f t="shared" si="14"/>
        <v>0</v>
      </c>
      <c r="Q318" s="372">
        <f>IF(C318=Folha!$D$2,0,IF(E318&lt;=Cadastros!$H$14,Cadastros!$I$14*F318,0))</f>
        <v>0</v>
      </c>
    </row>
    <row r="319" spans="3:17" ht="30" customHeight="1" x14ac:dyDescent="0.25">
      <c r="C319" s="236"/>
      <c r="D319" s="237"/>
      <c r="E319" s="21"/>
      <c r="F319" s="238"/>
      <c r="G319" s="21"/>
      <c r="H319" s="619">
        <f>IF(Folha!$B$2=1,0,IF(L319=0,0,IF(C319="Funcionário",L319,IF(C319="Pró-Labore",IF(E319&lt;6482.73,E319*11%,Cadastros!$I$7)))))</f>
        <v>0</v>
      </c>
      <c r="I319" s="619">
        <f>IF(Folha!$B$2=1,0,IF(M319=0,0,IF(M319&lt;=10,0,M319)))</f>
        <v>0</v>
      </c>
      <c r="J319" s="21"/>
      <c r="K319" s="618" t="str">
        <f t="shared" si="12"/>
        <v/>
      </c>
      <c r="L319" s="615">
        <f>IF(E319&lt;Cadastros!$E$8,E319*Cadastros!$F$8,IF(E319&lt;=Cadastros!$E$9,E319*Cadastros!$F$9-Cadastros!$G$9,IF(E319&lt;=Cadastros!$E$10,E319*Cadastros!$F$10-Cadastros!$G$10,IF(E319&lt;=Cadastros!$E$11,E319*Cadastros!$F$11-Cadastros!$G$11,IF(E319&gt;Cadastros!$E$11,Cadastros!$I$7)))))</f>
        <v>0</v>
      </c>
      <c r="M319" s="615">
        <f>IF(P319&lt;Cadastros!$D$14,0,IF(P319&lt;=Cadastros!$D$15,P319*Cadastros!$E$15-Cadastros!$F$15,IF(P319&lt;=Cadastros!$D$16,P319*Cadastros!$E$16-Cadastros!$F$16,IF(P319&lt;=Cadastros!$D$17,P319*Cadastros!$E$17-Cadastros!$F$17,IF(P319&gt;Cadastros!$D$18,P319*Cadastros!$E$18-Cadastros!$F$18)))))</f>
        <v>0</v>
      </c>
      <c r="N319" s="615">
        <f t="shared" si="13"/>
        <v>0</v>
      </c>
      <c r="O319" s="372">
        <f>IF(N319=0,0,(F319*Cadastros!$G$14))</f>
        <v>0</v>
      </c>
      <c r="P319" s="615">
        <f t="shared" si="14"/>
        <v>0</v>
      </c>
      <c r="Q319" s="372">
        <f>IF(C319=Folha!$D$2,0,IF(E319&lt;=Cadastros!$H$14,Cadastros!$I$14*F319,0))</f>
        <v>0</v>
      </c>
    </row>
    <row r="320" spans="3:17" ht="30" customHeight="1" x14ac:dyDescent="0.25">
      <c r="C320" s="236"/>
      <c r="D320" s="237"/>
      <c r="E320" s="21"/>
      <c r="F320" s="238"/>
      <c r="G320" s="21"/>
      <c r="H320" s="619">
        <f>IF(Folha!$B$2=1,0,IF(L320=0,0,IF(C320="Funcionário",L320,IF(C320="Pró-Labore",IF(E320&lt;6482.73,E320*11%,Cadastros!$I$7)))))</f>
        <v>0</v>
      </c>
      <c r="I320" s="619">
        <f>IF(Folha!$B$2=1,0,IF(M320=0,0,IF(M320&lt;=10,0,M320)))</f>
        <v>0</v>
      </c>
      <c r="J320" s="21"/>
      <c r="K320" s="618" t="str">
        <f t="shared" si="12"/>
        <v/>
      </c>
      <c r="L320" s="615">
        <f>IF(E320&lt;Cadastros!$E$8,E320*Cadastros!$F$8,IF(E320&lt;=Cadastros!$E$9,E320*Cadastros!$F$9-Cadastros!$G$9,IF(E320&lt;=Cadastros!$E$10,E320*Cadastros!$F$10-Cadastros!$G$10,IF(E320&lt;=Cadastros!$E$11,E320*Cadastros!$F$11-Cadastros!$G$11,IF(E320&gt;Cadastros!$E$11,Cadastros!$I$7)))))</f>
        <v>0</v>
      </c>
      <c r="M320" s="615">
        <f>IF(P320&lt;Cadastros!$D$14,0,IF(P320&lt;=Cadastros!$D$15,P320*Cadastros!$E$15-Cadastros!$F$15,IF(P320&lt;=Cadastros!$D$16,P320*Cadastros!$E$16-Cadastros!$F$16,IF(P320&lt;=Cadastros!$D$17,P320*Cadastros!$E$17-Cadastros!$F$17,IF(P320&gt;Cadastros!$D$18,P320*Cadastros!$E$18-Cadastros!$F$18)))))</f>
        <v>0</v>
      </c>
      <c r="N320" s="615">
        <f t="shared" si="13"/>
        <v>0</v>
      </c>
      <c r="O320" s="372">
        <f>IF(N320=0,0,(F320*Cadastros!$G$14))</f>
        <v>0</v>
      </c>
      <c r="P320" s="615">
        <f t="shared" si="14"/>
        <v>0</v>
      </c>
      <c r="Q320" s="372">
        <f>IF(C320=Folha!$D$2,0,IF(E320&lt;=Cadastros!$H$14,Cadastros!$I$14*F320,0))</f>
        <v>0</v>
      </c>
    </row>
    <row r="321" spans="3:17" ht="30" customHeight="1" x14ac:dyDescent="0.25">
      <c r="C321" s="236"/>
      <c r="D321" s="237"/>
      <c r="E321" s="21"/>
      <c r="F321" s="238"/>
      <c r="G321" s="21"/>
      <c r="H321" s="619">
        <f>IF(Folha!$B$2=1,0,IF(L321=0,0,IF(C321="Funcionário",L321,IF(C321="Pró-Labore",IF(E321&lt;6482.73,E321*11%,Cadastros!$I$7)))))</f>
        <v>0</v>
      </c>
      <c r="I321" s="619">
        <f>IF(Folha!$B$2=1,0,IF(M321=0,0,IF(M321&lt;=10,0,M321)))</f>
        <v>0</v>
      </c>
      <c r="J321" s="21"/>
      <c r="K321" s="618" t="str">
        <f t="shared" si="12"/>
        <v/>
      </c>
      <c r="L321" s="615">
        <f>IF(E321&lt;Cadastros!$E$8,E321*Cadastros!$F$8,IF(E321&lt;=Cadastros!$E$9,E321*Cadastros!$F$9-Cadastros!$G$9,IF(E321&lt;=Cadastros!$E$10,E321*Cadastros!$F$10-Cadastros!$G$10,IF(E321&lt;=Cadastros!$E$11,E321*Cadastros!$F$11-Cadastros!$G$11,IF(E321&gt;Cadastros!$E$11,Cadastros!$I$7)))))</f>
        <v>0</v>
      </c>
      <c r="M321" s="615">
        <f>IF(P321&lt;Cadastros!$D$14,0,IF(P321&lt;=Cadastros!$D$15,P321*Cadastros!$E$15-Cadastros!$F$15,IF(P321&lt;=Cadastros!$D$16,P321*Cadastros!$E$16-Cadastros!$F$16,IF(P321&lt;=Cadastros!$D$17,P321*Cadastros!$E$17-Cadastros!$F$17,IF(P321&gt;Cadastros!$D$18,P321*Cadastros!$E$18-Cadastros!$F$18)))))</f>
        <v>0</v>
      </c>
      <c r="N321" s="615">
        <f t="shared" si="13"/>
        <v>0</v>
      </c>
      <c r="O321" s="372">
        <f>IF(N321=0,0,(F321*Cadastros!$G$14))</f>
        <v>0</v>
      </c>
      <c r="P321" s="615">
        <f t="shared" si="14"/>
        <v>0</v>
      </c>
      <c r="Q321" s="372">
        <f>IF(C321=Folha!$D$2,0,IF(E321&lt;=Cadastros!$H$14,Cadastros!$I$14*F321,0))</f>
        <v>0</v>
      </c>
    </row>
    <row r="322" spans="3:17" ht="30" customHeight="1" x14ac:dyDescent="0.25">
      <c r="C322" s="236"/>
      <c r="D322" s="237"/>
      <c r="E322" s="21"/>
      <c r="F322" s="238"/>
      <c r="G322" s="21"/>
      <c r="H322" s="619">
        <f>IF(Folha!$B$2=1,0,IF(L322=0,0,IF(C322="Funcionário",L322,IF(C322="Pró-Labore",IF(E322&lt;6482.73,E322*11%,Cadastros!$I$7)))))</f>
        <v>0</v>
      </c>
      <c r="I322" s="619">
        <f>IF(Folha!$B$2=1,0,IF(M322=0,0,IF(M322&lt;=10,0,M322)))</f>
        <v>0</v>
      </c>
      <c r="J322" s="21"/>
      <c r="K322" s="618" t="str">
        <f t="shared" si="12"/>
        <v/>
      </c>
      <c r="L322" s="615">
        <f>IF(E322&lt;Cadastros!$E$8,E322*Cadastros!$F$8,IF(E322&lt;=Cadastros!$E$9,E322*Cadastros!$F$9-Cadastros!$G$9,IF(E322&lt;=Cadastros!$E$10,E322*Cadastros!$F$10-Cadastros!$G$10,IF(E322&lt;=Cadastros!$E$11,E322*Cadastros!$F$11-Cadastros!$G$11,IF(E322&gt;Cadastros!$E$11,Cadastros!$I$7)))))</f>
        <v>0</v>
      </c>
      <c r="M322" s="615">
        <f>IF(P322&lt;Cadastros!$D$14,0,IF(P322&lt;=Cadastros!$D$15,P322*Cadastros!$E$15-Cadastros!$F$15,IF(P322&lt;=Cadastros!$D$16,P322*Cadastros!$E$16-Cadastros!$F$16,IF(P322&lt;=Cadastros!$D$17,P322*Cadastros!$E$17-Cadastros!$F$17,IF(P322&gt;Cadastros!$D$18,P322*Cadastros!$E$18-Cadastros!$F$18)))))</f>
        <v>0</v>
      </c>
      <c r="N322" s="615">
        <f t="shared" si="13"/>
        <v>0</v>
      </c>
      <c r="O322" s="372">
        <f>IF(N322=0,0,(F322*Cadastros!$G$14))</f>
        <v>0</v>
      </c>
      <c r="P322" s="615">
        <f t="shared" si="14"/>
        <v>0</v>
      </c>
      <c r="Q322" s="372">
        <f>IF(C322=Folha!$D$2,0,IF(E322&lt;=Cadastros!$H$14,Cadastros!$I$14*F322,0))</f>
        <v>0</v>
      </c>
    </row>
    <row r="323" spans="3:17" ht="30" customHeight="1" x14ac:dyDescent="0.25">
      <c r="C323" s="236"/>
      <c r="D323" s="237"/>
      <c r="E323" s="21"/>
      <c r="F323" s="238"/>
      <c r="G323" s="21"/>
      <c r="H323" s="619">
        <f>IF(Folha!$B$2=1,0,IF(L323=0,0,IF(C323="Funcionário",L323,IF(C323="Pró-Labore",IF(E323&lt;6482.73,E323*11%,Cadastros!$I$7)))))</f>
        <v>0</v>
      </c>
      <c r="I323" s="619">
        <f>IF(Folha!$B$2=1,0,IF(M323=0,0,IF(M323&lt;=10,0,M323)))</f>
        <v>0</v>
      </c>
      <c r="J323" s="21"/>
      <c r="K323" s="618" t="str">
        <f t="shared" si="12"/>
        <v/>
      </c>
      <c r="L323" s="615">
        <f>IF(E323&lt;Cadastros!$E$8,E323*Cadastros!$F$8,IF(E323&lt;=Cadastros!$E$9,E323*Cadastros!$F$9-Cadastros!$G$9,IF(E323&lt;=Cadastros!$E$10,E323*Cadastros!$F$10-Cadastros!$G$10,IF(E323&lt;=Cadastros!$E$11,E323*Cadastros!$F$11-Cadastros!$G$11,IF(E323&gt;Cadastros!$E$11,Cadastros!$I$7)))))</f>
        <v>0</v>
      </c>
      <c r="M323" s="615">
        <f>IF(P323&lt;Cadastros!$D$14,0,IF(P323&lt;=Cadastros!$D$15,P323*Cadastros!$E$15-Cadastros!$F$15,IF(P323&lt;=Cadastros!$D$16,P323*Cadastros!$E$16-Cadastros!$F$16,IF(P323&lt;=Cadastros!$D$17,P323*Cadastros!$E$17-Cadastros!$F$17,IF(P323&gt;Cadastros!$D$18,P323*Cadastros!$E$18-Cadastros!$F$18)))))</f>
        <v>0</v>
      </c>
      <c r="N323" s="615">
        <f t="shared" si="13"/>
        <v>0</v>
      </c>
      <c r="O323" s="372">
        <f>IF(N323=0,0,(F323*Cadastros!$G$14))</f>
        <v>0</v>
      </c>
      <c r="P323" s="615">
        <f t="shared" si="14"/>
        <v>0</v>
      </c>
      <c r="Q323" s="372">
        <f>IF(C323=Folha!$D$2,0,IF(E323&lt;=Cadastros!$H$14,Cadastros!$I$14*F323,0))</f>
        <v>0</v>
      </c>
    </row>
    <row r="324" spans="3:17" ht="30" customHeight="1" x14ac:dyDescent="0.25">
      <c r="C324" s="236"/>
      <c r="D324" s="237"/>
      <c r="E324" s="21"/>
      <c r="F324" s="238"/>
      <c r="G324" s="21"/>
      <c r="H324" s="619">
        <f>IF(Folha!$B$2=1,0,IF(L324=0,0,IF(C324="Funcionário",L324,IF(C324="Pró-Labore",IF(E324&lt;6482.73,E324*11%,Cadastros!$I$7)))))</f>
        <v>0</v>
      </c>
      <c r="I324" s="619">
        <f>IF(Folha!$B$2=1,0,IF(M324=0,0,IF(M324&lt;=10,0,M324)))</f>
        <v>0</v>
      </c>
      <c r="J324" s="21"/>
      <c r="K324" s="618" t="str">
        <f t="shared" si="12"/>
        <v/>
      </c>
      <c r="L324" s="615">
        <f>IF(E324&lt;Cadastros!$E$8,E324*Cadastros!$F$8,IF(E324&lt;=Cadastros!$E$9,E324*Cadastros!$F$9-Cadastros!$G$9,IF(E324&lt;=Cadastros!$E$10,E324*Cadastros!$F$10-Cadastros!$G$10,IF(E324&lt;=Cadastros!$E$11,E324*Cadastros!$F$11-Cadastros!$G$11,IF(E324&gt;Cadastros!$E$11,Cadastros!$I$7)))))</f>
        <v>0</v>
      </c>
      <c r="M324" s="615">
        <f>IF(P324&lt;Cadastros!$D$14,0,IF(P324&lt;=Cadastros!$D$15,P324*Cadastros!$E$15-Cadastros!$F$15,IF(P324&lt;=Cadastros!$D$16,P324*Cadastros!$E$16-Cadastros!$F$16,IF(P324&lt;=Cadastros!$D$17,P324*Cadastros!$E$17-Cadastros!$F$17,IF(P324&gt;Cadastros!$D$18,P324*Cadastros!$E$18-Cadastros!$F$18)))))</f>
        <v>0</v>
      </c>
      <c r="N324" s="615">
        <f t="shared" si="13"/>
        <v>0</v>
      </c>
      <c r="O324" s="372">
        <f>IF(N324=0,0,(F324*Cadastros!$G$14))</f>
        <v>0</v>
      </c>
      <c r="P324" s="615">
        <f t="shared" si="14"/>
        <v>0</v>
      </c>
      <c r="Q324" s="372">
        <f>IF(C324=Folha!$D$2,0,IF(E324&lt;=Cadastros!$H$14,Cadastros!$I$14*F324,0))</f>
        <v>0</v>
      </c>
    </row>
    <row r="325" spans="3:17" ht="30" customHeight="1" x14ac:dyDescent="0.25">
      <c r="C325" s="236"/>
      <c r="D325" s="237"/>
      <c r="E325" s="21"/>
      <c r="F325" s="238"/>
      <c r="G325" s="21"/>
      <c r="H325" s="619">
        <f>IF(Folha!$B$2=1,0,IF(L325=0,0,IF(C325="Funcionário",L325,IF(C325="Pró-Labore",IF(E325&lt;6482.73,E325*11%,Cadastros!$I$7)))))</f>
        <v>0</v>
      </c>
      <c r="I325" s="619">
        <f>IF(Folha!$B$2=1,0,IF(M325=0,0,IF(M325&lt;=10,0,M325)))</f>
        <v>0</v>
      </c>
      <c r="J325" s="21"/>
      <c r="K325" s="618" t="str">
        <f t="shared" si="12"/>
        <v/>
      </c>
      <c r="L325" s="615">
        <f>IF(E325&lt;Cadastros!$E$8,E325*Cadastros!$F$8,IF(E325&lt;=Cadastros!$E$9,E325*Cadastros!$F$9-Cadastros!$G$9,IF(E325&lt;=Cadastros!$E$10,E325*Cadastros!$F$10-Cadastros!$G$10,IF(E325&lt;=Cadastros!$E$11,E325*Cadastros!$F$11-Cadastros!$G$11,IF(E325&gt;Cadastros!$E$11,Cadastros!$I$7)))))</f>
        <v>0</v>
      </c>
      <c r="M325" s="615">
        <f>IF(P325&lt;Cadastros!$D$14,0,IF(P325&lt;=Cadastros!$D$15,P325*Cadastros!$E$15-Cadastros!$F$15,IF(P325&lt;=Cadastros!$D$16,P325*Cadastros!$E$16-Cadastros!$F$16,IF(P325&lt;=Cadastros!$D$17,P325*Cadastros!$E$17-Cadastros!$F$17,IF(P325&gt;Cadastros!$D$18,P325*Cadastros!$E$18-Cadastros!$F$18)))))</f>
        <v>0</v>
      </c>
      <c r="N325" s="615">
        <f t="shared" si="13"/>
        <v>0</v>
      </c>
      <c r="O325" s="372">
        <f>IF(N325=0,0,(F325*Cadastros!$G$14))</f>
        <v>0</v>
      </c>
      <c r="P325" s="615">
        <f t="shared" si="14"/>
        <v>0</v>
      </c>
      <c r="Q325" s="372">
        <f>IF(C325=Folha!$D$2,0,IF(E325&lt;=Cadastros!$H$14,Cadastros!$I$14*F325,0))</f>
        <v>0</v>
      </c>
    </row>
    <row r="326" spans="3:17" ht="30" customHeight="1" x14ac:dyDescent="0.25">
      <c r="C326" s="236"/>
      <c r="D326" s="237"/>
      <c r="E326" s="21"/>
      <c r="F326" s="238"/>
      <c r="G326" s="21"/>
      <c r="H326" s="619">
        <f>IF(Folha!$B$2=1,0,IF(L326=0,0,IF(C326="Funcionário",L326,IF(C326="Pró-Labore",IF(E326&lt;6482.73,E326*11%,Cadastros!$I$7)))))</f>
        <v>0</v>
      </c>
      <c r="I326" s="619">
        <f>IF(Folha!$B$2=1,0,IF(M326=0,0,IF(M326&lt;=10,0,M326)))</f>
        <v>0</v>
      </c>
      <c r="J326" s="21"/>
      <c r="K326" s="618" t="str">
        <f t="shared" si="12"/>
        <v/>
      </c>
      <c r="L326" s="615">
        <f>IF(E326&lt;Cadastros!$E$8,E326*Cadastros!$F$8,IF(E326&lt;=Cadastros!$E$9,E326*Cadastros!$F$9-Cadastros!$G$9,IF(E326&lt;=Cadastros!$E$10,E326*Cadastros!$F$10-Cadastros!$G$10,IF(E326&lt;=Cadastros!$E$11,E326*Cadastros!$F$11-Cadastros!$G$11,IF(E326&gt;Cadastros!$E$11,Cadastros!$I$7)))))</f>
        <v>0</v>
      </c>
      <c r="M326" s="615">
        <f>IF(P326&lt;Cadastros!$D$14,0,IF(P326&lt;=Cadastros!$D$15,P326*Cadastros!$E$15-Cadastros!$F$15,IF(P326&lt;=Cadastros!$D$16,P326*Cadastros!$E$16-Cadastros!$F$16,IF(P326&lt;=Cadastros!$D$17,P326*Cadastros!$E$17-Cadastros!$F$17,IF(P326&gt;Cadastros!$D$18,P326*Cadastros!$E$18-Cadastros!$F$18)))))</f>
        <v>0</v>
      </c>
      <c r="N326" s="615">
        <f t="shared" si="13"/>
        <v>0</v>
      </c>
      <c r="O326" s="372">
        <f>IF(N326=0,0,(F326*Cadastros!$G$14))</f>
        <v>0</v>
      </c>
      <c r="P326" s="615">
        <f t="shared" si="14"/>
        <v>0</v>
      </c>
      <c r="Q326" s="372">
        <f>IF(C326=Folha!$D$2,0,IF(E326&lt;=Cadastros!$H$14,Cadastros!$I$14*F326,0))</f>
        <v>0</v>
      </c>
    </row>
    <row r="327" spans="3:17" ht="30" customHeight="1" x14ac:dyDescent="0.25">
      <c r="C327" s="236"/>
      <c r="D327" s="237"/>
      <c r="E327" s="21"/>
      <c r="F327" s="238"/>
      <c r="G327" s="21"/>
      <c r="H327" s="619">
        <f>IF(Folha!$B$2=1,0,IF(L327=0,0,IF(C327="Funcionário",L327,IF(C327="Pró-Labore",IF(E327&lt;6482.73,E327*11%,Cadastros!$I$7)))))</f>
        <v>0</v>
      </c>
      <c r="I327" s="619">
        <f>IF(Folha!$B$2=1,0,IF(M327=0,0,IF(M327&lt;=10,0,M327)))</f>
        <v>0</v>
      </c>
      <c r="J327" s="21"/>
      <c r="K327" s="618" t="str">
        <f t="shared" si="12"/>
        <v/>
      </c>
      <c r="L327" s="615">
        <f>IF(E327&lt;Cadastros!$E$8,E327*Cadastros!$F$8,IF(E327&lt;=Cadastros!$E$9,E327*Cadastros!$F$9-Cadastros!$G$9,IF(E327&lt;=Cadastros!$E$10,E327*Cadastros!$F$10-Cadastros!$G$10,IF(E327&lt;=Cadastros!$E$11,E327*Cadastros!$F$11-Cadastros!$G$11,IF(E327&gt;Cadastros!$E$11,Cadastros!$I$7)))))</f>
        <v>0</v>
      </c>
      <c r="M327" s="615">
        <f>IF(P327&lt;Cadastros!$D$14,0,IF(P327&lt;=Cadastros!$D$15,P327*Cadastros!$E$15-Cadastros!$F$15,IF(P327&lt;=Cadastros!$D$16,P327*Cadastros!$E$16-Cadastros!$F$16,IF(P327&lt;=Cadastros!$D$17,P327*Cadastros!$E$17-Cadastros!$F$17,IF(P327&gt;Cadastros!$D$18,P327*Cadastros!$E$18-Cadastros!$F$18)))))</f>
        <v>0</v>
      </c>
      <c r="N327" s="615">
        <f t="shared" si="13"/>
        <v>0</v>
      </c>
      <c r="O327" s="372">
        <f>IF(N327=0,0,(F327*Cadastros!$G$14))</f>
        <v>0</v>
      </c>
      <c r="P327" s="615">
        <f t="shared" si="14"/>
        <v>0</v>
      </c>
      <c r="Q327" s="372">
        <f>IF(C327=Folha!$D$2,0,IF(E327&lt;=Cadastros!$H$14,Cadastros!$I$14*F327,0))</f>
        <v>0</v>
      </c>
    </row>
    <row r="328" spans="3:17" ht="30" customHeight="1" x14ac:dyDescent="0.25">
      <c r="C328" s="236"/>
      <c r="D328" s="237"/>
      <c r="E328" s="21"/>
      <c r="F328" s="238"/>
      <c r="G328" s="21"/>
      <c r="H328" s="619">
        <f>IF(Folha!$B$2=1,0,IF(L328=0,0,IF(C328="Funcionário",L328,IF(C328="Pró-Labore",IF(E328&lt;6482.73,E328*11%,Cadastros!$I$7)))))</f>
        <v>0</v>
      </c>
      <c r="I328" s="619">
        <f>IF(Folha!$B$2=1,0,IF(M328=0,0,IF(M328&lt;=10,0,M328)))</f>
        <v>0</v>
      </c>
      <c r="J328" s="21"/>
      <c r="K328" s="618" t="str">
        <f t="shared" si="12"/>
        <v/>
      </c>
      <c r="L328" s="615">
        <f>IF(E328&lt;Cadastros!$E$8,E328*Cadastros!$F$8,IF(E328&lt;=Cadastros!$E$9,E328*Cadastros!$F$9-Cadastros!$G$9,IF(E328&lt;=Cadastros!$E$10,E328*Cadastros!$F$10-Cadastros!$G$10,IF(E328&lt;=Cadastros!$E$11,E328*Cadastros!$F$11-Cadastros!$G$11,IF(E328&gt;Cadastros!$E$11,Cadastros!$I$7)))))</f>
        <v>0</v>
      </c>
      <c r="M328" s="615">
        <f>IF(P328&lt;Cadastros!$D$14,0,IF(P328&lt;=Cadastros!$D$15,P328*Cadastros!$E$15-Cadastros!$F$15,IF(P328&lt;=Cadastros!$D$16,P328*Cadastros!$E$16-Cadastros!$F$16,IF(P328&lt;=Cadastros!$D$17,P328*Cadastros!$E$17-Cadastros!$F$17,IF(P328&gt;Cadastros!$D$18,P328*Cadastros!$E$18-Cadastros!$F$18)))))</f>
        <v>0</v>
      </c>
      <c r="N328" s="615">
        <f t="shared" si="13"/>
        <v>0</v>
      </c>
      <c r="O328" s="372">
        <f>IF(N328=0,0,(F328*Cadastros!$G$14))</f>
        <v>0</v>
      </c>
      <c r="P328" s="615">
        <f t="shared" si="14"/>
        <v>0</v>
      </c>
      <c r="Q328" s="372">
        <f>IF(C328=Folha!$D$2,0,IF(E328&lt;=Cadastros!$H$14,Cadastros!$I$14*F328,0))</f>
        <v>0</v>
      </c>
    </row>
    <row r="329" spans="3:17" ht="30" customHeight="1" x14ac:dyDescent="0.25">
      <c r="C329" s="236"/>
      <c r="D329" s="237"/>
      <c r="E329" s="21"/>
      <c r="F329" s="238"/>
      <c r="G329" s="21"/>
      <c r="H329" s="619">
        <f>IF(Folha!$B$2=1,0,IF(L329=0,0,IF(C329="Funcionário",L329,IF(C329="Pró-Labore",IF(E329&lt;6482.73,E329*11%,Cadastros!$I$7)))))</f>
        <v>0</v>
      </c>
      <c r="I329" s="619">
        <f>IF(Folha!$B$2=1,0,IF(M329=0,0,IF(M329&lt;=10,0,M329)))</f>
        <v>0</v>
      </c>
      <c r="J329" s="21"/>
      <c r="K329" s="618" t="str">
        <f t="shared" si="12"/>
        <v/>
      </c>
      <c r="L329" s="615">
        <f>IF(E329&lt;Cadastros!$E$8,E329*Cadastros!$F$8,IF(E329&lt;=Cadastros!$E$9,E329*Cadastros!$F$9-Cadastros!$G$9,IF(E329&lt;=Cadastros!$E$10,E329*Cadastros!$F$10-Cadastros!$G$10,IF(E329&lt;=Cadastros!$E$11,E329*Cadastros!$F$11-Cadastros!$G$11,IF(E329&gt;Cadastros!$E$11,Cadastros!$I$7)))))</f>
        <v>0</v>
      </c>
      <c r="M329" s="615">
        <f>IF(P329&lt;Cadastros!$D$14,0,IF(P329&lt;=Cadastros!$D$15,P329*Cadastros!$E$15-Cadastros!$F$15,IF(P329&lt;=Cadastros!$D$16,P329*Cadastros!$E$16-Cadastros!$F$16,IF(P329&lt;=Cadastros!$D$17,P329*Cadastros!$E$17-Cadastros!$F$17,IF(P329&gt;Cadastros!$D$18,P329*Cadastros!$E$18-Cadastros!$F$18)))))</f>
        <v>0</v>
      </c>
      <c r="N329" s="615">
        <f t="shared" si="13"/>
        <v>0</v>
      </c>
      <c r="O329" s="372">
        <f>IF(N329=0,0,(F329*Cadastros!$G$14))</f>
        <v>0</v>
      </c>
      <c r="P329" s="615">
        <f t="shared" si="14"/>
        <v>0</v>
      </c>
      <c r="Q329" s="372">
        <f>IF(C329=Folha!$D$2,0,IF(E329&lt;=Cadastros!$H$14,Cadastros!$I$14*F329,0))</f>
        <v>0</v>
      </c>
    </row>
    <row r="330" spans="3:17" ht="30" customHeight="1" x14ac:dyDescent="0.25">
      <c r="C330" s="236"/>
      <c r="D330" s="237"/>
      <c r="E330" s="21"/>
      <c r="F330" s="238"/>
      <c r="G330" s="21"/>
      <c r="H330" s="619">
        <f>IF(Folha!$B$2=1,0,IF(L330=0,0,IF(C330="Funcionário",L330,IF(C330="Pró-Labore",IF(E330&lt;6482.73,E330*11%,Cadastros!$I$7)))))</f>
        <v>0</v>
      </c>
      <c r="I330" s="619">
        <f>IF(Folha!$B$2=1,0,IF(M330=0,0,IF(M330&lt;=10,0,M330)))</f>
        <v>0</v>
      </c>
      <c r="J330" s="21"/>
      <c r="K330" s="618" t="str">
        <f t="shared" si="12"/>
        <v/>
      </c>
      <c r="L330" s="615">
        <f>IF(E330&lt;Cadastros!$E$8,E330*Cadastros!$F$8,IF(E330&lt;=Cadastros!$E$9,E330*Cadastros!$F$9-Cadastros!$G$9,IF(E330&lt;=Cadastros!$E$10,E330*Cadastros!$F$10-Cadastros!$G$10,IF(E330&lt;=Cadastros!$E$11,E330*Cadastros!$F$11-Cadastros!$G$11,IF(E330&gt;Cadastros!$E$11,Cadastros!$I$7)))))</f>
        <v>0</v>
      </c>
      <c r="M330" s="615">
        <f>IF(P330&lt;Cadastros!$D$14,0,IF(P330&lt;=Cadastros!$D$15,P330*Cadastros!$E$15-Cadastros!$F$15,IF(P330&lt;=Cadastros!$D$16,P330*Cadastros!$E$16-Cadastros!$F$16,IF(P330&lt;=Cadastros!$D$17,P330*Cadastros!$E$17-Cadastros!$F$17,IF(P330&gt;Cadastros!$D$18,P330*Cadastros!$E$18-Cadastros!$F$18)))))</f>
        <v>0</v>
      </c>
      <c r="N330" s="615">
        <f t="shared" si="13"/>
        <v>0</v>
      </c>
      <c r="O330" s="372">
        <f>IF(N330=0,0,(F330*Cadastros!$G$14))</f>
        <v>0</v>
      </c>
      <c r="P330" s="615">
        <f t="shared" si="14"/>
        <v>0</v>
      </c>
      <c r="Q330" s="372">
        <f>IF(C330=Folha!$D$2,0,IF(E330&lt;=Cadastros!$H$14,Cadastros!$I$14*F330,0))</f>
        <v>0</v>
      </c>
    </row>
    <row r="331" spans="3:17" ht="30" customHeight="1" x14ac:dyDescent="0.25">
      <c r="C331" s="236"/>
      <c r="D331" s="237"/>
      <c r="E331" s="21"/>
      <c r="F331" s="238"/>
      <c r="G331" s="21"/>
      <c r="H331" s="619">
        <f>IF(Folha!$B$2=1,0,IF(L331=0,0,IF(C331="Funcionário",L331,IF(C331="Pró-Labore",IF(E331&lt;6482.73,E331*11%,Cadastros!$I$7)))))</f>
        <v>0</v>
      </c>
      <c r="I331" s="619">
        <f>IF(Folha!$B$2=1,0,IF(M331=0,0,IF(M331&lt;=10,0,M331)))</f>
        <v>0</v>
      </c>
      <c r="J331" s="21"/>
      <c r="K331" s="618" t="str">
        <f t="shared" si="12"/>
        <v/>
      </c>
      <c r="L331" s="615">
        <f>IF(E331&lt;Cadastros!$E$8,E331*Cadastros!$F$8,IF(E331&lt;=Cadastros!$E$9,E331*Cadastros!$F$9-Cadastros!$G$9,IF(E331&lt;=Cadastros!$E$10,E331*Cadastros!$F$10-Cadastros!$G$10,IF(E331&lt;=Cadastros!$E$11,E331*Cadastros!$F$11-Cadastros!$G$11,IF(E331&gt;Cadastros!$E$11,Cadastros!$I$7)))))</f>
        <v>0</v>
      </c>
      <c r="M331" s="615">
        <f>IF(P331&lt;Cadastros!$D$14,0,IF(P331&lt;=Cadastros!$D$15,P331*Cadastros!$E$15-Cadastros!$F$15,IF(P331&lt;=Cadastros!$D$16,P331*Cadastros!$E$16-Cadastros!$F$16,IF(P331&lt;=Cadastros!$D$17,P331*Cadastros!$E$17-Cadastros!$F$17,IF(P331&gt;Cadastros!$D$18,P331*Cadastros!$E$18-Cadastros!$F$18)))))</f>
        <v>0</v>
      </c>
      <c r="N331" s="615">
        <f t="shared" si="13"/>
        <v>0</v>
      </c>
      <c r="O331" s="372">
        <f>IF(N331=0,0,(F331*Cadastros!$G$14))</f>
        <v>0</v>
      </c>
      <c r="P331" s="615">
        <f t="shared" si="14"/>
        <v>0</v>
      </c>
      <c r="Q331" s="372">
        <f>IF(C331=Folha!$D$2,0,IF(E331&lt;=Cadastros!$H$14,Cadastros!$I$14*F331,0))</f>
        <v>0</v>
      </c>
    </row>
    <row r="332" spans="3:17" ht="30" customHeight="1" x14ac:dyDescent="0.25">
      <c r="C332" s="236"/>
      <c r="D332" s="237"/>
      <c r="E332" s="21"/>
      <c r="F332" s="238"/>
      <c r="G332" s="21"/>
      <c r="H332" s="619">
        <f>IF(Folha!$B$2=1,0,IF(L332=0,0,IF(C332="Funcionário",L332,IF(C332="Pró-Labore",IF(E332&lt;6482.73,E332*11%,Cadastros!$I$7)))))</f>
        <v>0</v>
      </c>
      <c r="I332" s="619">
        <f>IF(Folha!$B$2=1,0,IF(M332=0,0,IF(M332&lt;=10,0,M332)))</f>
        <v>0</v>
      </c>
      <c r="J332" s="21"/>
      <c r="K332" s="618" t="str">
        <f t="shared" si="12"/>
        <v/>
      </c>
      <c r="L332" s="615">
        <f>IF(E332&lt;Cadastros!$E$8,E332*Cadastros!$F$8,IF(E332&lt;=Cadastros!$E$9,E332*Cadastros!$F$9-Cadastros!$G$9,IF(E332&lt;=Cadastros!$E$10,E332*Cadastros!$F$10-Cadastros!$G$10,IF(E332&lt;=Cadastros!$E$11,E332*Cadastros!$F$11-Cadastros!$G$11,IF(E332&gt;Cadastros!$E$11,Cadastros!$I$7)))))</f>
        <v>0</v>
      </c>
      <c r="M332" s="615">
        <f>IF(P332&lt;Cadastros!$D$14,0,IF(P332&lt;=Cadastros!$D$15,P332*Cadastros!$E$15-Cadastros!$F$15,IF(P332&lt;=Cadastros!$D$16,P332*Cadastros!$E$16-Cadastros!$F$16,IF(P332&lt;=Cadastros!$D$17,P332*Cadastros!$E$17-Cadastros!$F$17,IF(P332&gt;Cadastros!$D$18,P332*Cadastros!$E$18-Cadastros!$F$18)))))</f>
        <v>0</v>
      </c>
      <c r="N332" s="615">
        <f t="shared" si="13"/>
        <v>0</v>
      </c>
      <c r="O332" s="372">
        <f>IF(N332=0,0,(F332*Cadastros!$G$14))</f>
        <v>0</v>
      </c>
      <c r="P332" s="615">
        <f t="shared" si="14"/>
        <v>0</v>
      </c>
      <c r="Q332" s="372">
        <f>IF(C332=Folha!$D$2,0,IF(E332&lt;=Cadastros!$H$14,Cadastros!$I$14*F332,0))</f>
        <v>0</v>
      </c>
    </row>
    <row r="333" spans="3:17" ht="30" customHeight="1" x14ac:dyDescent="0.25">
      <c r="C333" s="236"/>
      <c r="D333" s="237"/>
      <c r="E333" s="21"/>
      <c r="F333" s="238"/>
      <c r="G333" s="21"/>
      <c r="H333" s="619">
        <f>IF(Folha!$B$2=1,0,IF(L333=0,0,IF(C333="Funcionário",L333,IF(C333="Pró-Labore",IF(E333&lt;6482.73,E333*11%,Cadastros!$I$7)))))</f>
        <v>0</v>
      </c>
      <c r="I333" s="619">
        <f>IF(Folha!$B$2=1,0,IF(M333=0,0,IF(M333&lt;=10,0,M333)))</f>
        <v>0</v>
      </c>
      <c r="J333" s="21"/>
      <c r="K333" s="618" t="str">
        <f t="shared" si="12"/>
        <v/>
      </c>
      <c r="L333" s="615">
        <f>IF(E333&lt;Cadastros!$E$8,E333*Cadastros!$F$8,IF(E333&lt;=Cadastros!$E$9,E333*Cadastros!$F$9-Cadastros!$G$9,IF(E333&lt;=Cadastros!$E$10,E333*Cadastros!$F$10-Cadastros!$G$10,IF(E333&lt;=Cadastros!$E$11,E333*Cadastros!$F$11-Cadastros!$G$11,IF(E333&gt;Cadastros!$E$11,Cadastros!$I$7)))))</f>
        <v>0</v>
      </c>
      <c r="M333" s="615">
        <f>IF(P333&lt;Cadastros!$D$14,0,IF(P333&lt;=Cadastros!$D$15,P333*Cadastros!$E$15-Cadastros!$F$15,IF(P333&lt;=Cadastros!$D$16,P333*Cadastros!$E$16-Cadastros!$F$16,IF(P333&lt;=Cadastros!$D$17,P333*Cadastros!$E$17-Cadastros!$F$17,IF(P333&gt;Cadastros!$D$18,P333*Cadastros!$E$18-Cadastros!$F$18)))))</f>
        <v>0</v>
      </c>
      <c r="N333" s="615">
        <f t="shared" si="13"/>
        <v>0</v>
      </c>
      <c r="O333" s="372">
        <f>IF(N333=0,0,(F333*Cadastros!$G$14))</f>
        <v>0</v>
      </c>
      <c r="P333" s="615">
        <f t="shared" si="14"/>
        <v>0</v>
      </c>
      <c r="Q333" s="372">
        <f>IF(C333=Folha!$D$2,0,IF(E333&lt;=Cadastros!$H$14,Cadastros!$I$14*F333,0))</f>
        <v>0</v>
      </c>
    </row>
    <row r="334" spans="3:17" ht="30" customHeight="1" x14ac:dyDescent="0.25">
      <c r="C334" s="236"/>
      <c r="D334" s="237"/>
      <c r="E334" s="21"/>
      <c r="F334" s="238"/>
      <c r="G334" s="21"/>
      <c r="H334" s="619">
        <f>IF(Folha!$B$2=1,0,IF(L334=0,0,IF(C334="Funcionário",L334,IF(C334="Pró-Labore",IF(E334&lt;6482.73,E334*11%,Cadastros!$I$7)))))</f>
        <v>0</v>
      </c>
      <c r="I334" s="619">
        <f>IF(Folha!$B$2=1,0,IF(M334=0,0,IF(M334&lt;=10,0,M334)))</f>
        <v>0</v>
      </c>
      <c r="J334" s="21"/>
      <c r="K334" s="618" t="str">
        <f t="shared" si="12"/>
        <v/>
      </c>
      <c r="L334" s="615">
        <f>IF(E334&lt;Cadastros!$E$8,E334*Cadastros!$F$8,IF(E334&lt;=Cadastros!$E$9,E334*Cadastros!$F$9-Cadastros!$G$9,IF(E334&lt;=Cadastros!$E$10,E334*Cadastros!$F$10-Cadastros!$G$10,IF(E334&lt;=Cadastros!$E$11,E334*Cadastros!$F$11-Cadastros!$G$11,IF(E334&gt;Cadastros!$E$11,Cadastros!$I$7)))))</f>
        <v>0</v>
      </c>
      <c r="M334" s="615">
        <f>IF(P334&lt;Cadastros!$D$14,0,IF(P334&lt;=Cadastros!$D$15,P334*Cadastros!$E$15-Cadastros!$F$15,IF(P334&lt;=Cadastros!$D$16,P334*Cadastros!$E$16-Cadastros!$F$16,IF(P334&lt;=Cadastros!$D$17,P334*Cadastros!$E$17-Cadastros!$F$17,IF(P334&gt;Cadastros!$D$18,P334*Cadastros!$E$18-Cadastros!$F$18)))))</f>
        <v>0</v>
      </c>
      <c r="N334" s="615">
        <f t="shared" si="13"/>
        <v>0</v>
      </c>
      <c r="O334" s="372">
        <f>IF(N334=0,0,(F334*Cadastros!$G$14))</f>
        <v>0</v>
      </c>
      <c r="P334" s="615">
        <f t="shared" si="14"/>
        <v>0</v>
      </c>
      <c r="Q334" s="372">
        <f>IF(C334=Folha!$D$2,0,IF(E334&lt;=Cadastros!$H$14,Cadastros!$I$14*F334,0))</f>
        <v>0</v>
      </c>
    </row>
    <row r="335" spans="3:17" ht="30" customHeight="1" x14ac:dyDescent="0.25">
      <c r="C335" s="236"/>
      <c r="D335" s="237"/>
      <c r="E335" s="21"/>
      <c r="F335" s="238"/>
      <c r="G335" s="21"/>
      <c r="H335" s="619">
        <f>IF(Folha!$B$2=1,0,IF(L335=0,0,IF(C335="Funcionário",L335,IF(C335="Pró-Labore",IF(E335&lt;6482.73,E335*11%,Cadastros!$I$7)))))</f>
        <v>0</v>
      </c>
      <c r="I335" s="619">
        <f>IF(Folha!$B$2=1,0,IF(M335=0,0,IF(M335&lt;=10,0,M335)))</f>
        <v>0</v>
      </c>
      <c r="J335" s="21"/>
      <c r="K335" s="618" t="str">
        <f t="shared" si="12"/>
        <v/>
      </c>
      <c r="L335" s="615">
        <f>IF(E335&lt;Cadastros!$E$8,E335*Cadastros!$F$8,IF(E335&lt;=Cadastros!$E$9,E335*Cadastros!$F$9-Cadastros!$G$9,IF(E335&lt;=Cadastros!$E$10,E335*Cadastros!$F$10-Cadastros!$G$10,IF(E335&lt;=Cadastros!$E$11,E335*Cadastros!$F$11-Cadastros!$G$11,IF(E335&gt;Cadastros!$E$11,Cadastros!$I$7)))))</f>
        <v>0</v>
      </c>
      <c r="M335" s="615">
        <f>IF(P335&lt;Cadastros!$D$14,0,IF(P335&lt;=Cadastros!$D$15,P335*Cadastros!$E$15-Cadastros!$F$15,IF(P335&lt;=Cadastros!$D$16,P335*Cadastros!$E$16-Cadastros!$F$16,IF(P335&lt;=Cadastros!$D$17,P335*Cadastros!$E$17-Cadastros!$F$17,IF(P335&gt;Cadastros!$D$18,P335*Cadastros!$E$18-Cadastros!$F$18)))))</f>
        <v>0</v>
      </c>
      <c r="N335" s="615">
        <f t="shared" si="13"/>
        <v>0</v>
      </c>
      <c r="O335" s="372">
        <f>IF(N335=0,0,(F335*Cadastros!$G$14))</f>
        <v>0</v>
      </c>
      <c r="P335" s="615">
        <f t="shared" si="14"/>
        <v>0</v>
      </c>
      <c r="Q335" s="372">
        <f>IF(C335=Folha!$D$2,0,IF(E335&lt;=Cadastros!$H$14,Cadastros!$I$14*F335,0))</f>
        <v>0</v>
      </c>
    </row>
    <row r="336" spans="3:17" ht="30" customHeight="1" x14ac:dyDescent="0.25">
      <c r="C336" s="236"/>
      <c r="D336" s="237"/>
      <c r="E336" s="21"/>
      <c r="F336" s="238"/>
      <c r="G336" s="21"/>
      <c r="H336" s="619">
        <f>IF(Folha!$B$2=1,0,IF(L336=0,0,IF(C336="Funcionário",L336,IF(C336="Pró-Labore",IF(E336&lt;6482.73,E336*11%,Cadastros!$I$7)))))</f>
        <v>0</v>
      </c>
      <c r="I336" s="619">
        <f>IF(Folha!$B$2=1,0,IF(M336=0,0,IF(M336&lt;=10,0,M336)))</f>
        <v>0</v>
      </c>
      <c r="J336" s="21"/>
      <c r="K336" s="618" t="str">
        <f t="shared" ref="K336:K399" si="15">IF(E336="","",E336+G336+Q336-H336-I336-J336)</f>
        <v/>
      </c>
      <c r="L336" s="615">
        <f>IF(E336&lt;Cadastros!$E$8,E336*Cadastros!$F$8,IF(E336&lt;=Cadastros!$E$9,E336*Cadastros!$F$9-Cadastros!$G$9,IF(E336&lt;=Cadastros!$E$10,E336*Cadastros!$F$10-Cadastros!$G$10,IF(E336&lt;=Cadastros!$E$11,E336*Cadastros!$F$11-Cadastros!$G$11,IF(E336&gt;Cadastros!$E$11,Cadastros!$I$7)))))</f>
        <v>0</v>
      </c>
      <c r="M336" s="615">
        <f>IF(P336&lt;Cadastros!$D$14,0,IF(P336&lt;=Cadastros!$D$15,P336*Cadastros!$E$15-Cadastros!$F$15,IF(P336&lt;=Cadastros!$D$16,P336*Cadastros!$E$16-Cadastros!$F$16,IF(P336&lt;=Cadastros!$D$17,P336*Cadastros!$E$17-Cadastros!$F$17,IF(P336&gt;Cadastros!$D$18,P336*Cadastros!$E$18-Cadastros!$F$18)))))</f>
        <v>0</v>
      </c>
      <c r="N336" s="615">
        <f t="shared" ref="N336:N399" si="16">IF(E336="",0,E336-H336)</f>
        <v>0</v>
      </c>
      <c r="O336" s="372">
        <f>IF(N336=0,0,(F336*Cadastros!$G$14))</f>
        <v>0</v>
      </c>
      <c r="P336" s="615">
        <f t="shared" ref="P336:P399" si="17">N336-O336</f>
        <v>0</v>
      </c>
      <c r="Q336" s="372">
        <f>IF(C336=Folha!$D$2,0,IF(E336&lt;=Cadastros!$H$14,Cadastros!$I$14*F336,0))</f>
        <v>0</v>
      </c>
    </row>
    <row r="337" spans="3:17" ht="30" customHeight="1" x14ac:dyDescent="0.25">
      <c r="C337" s="236"/>
      <c r="D337" s="237"/>
      <c r="E337" s="21"/>
      <c r="F337" s="238"/>
      <c r="G337" s="21"/>
      <c r="H337" s="619">
        <f>IF(Folha!$B$2=1,0,IF(L337=0,0,IF(C337="Funcionário",L337,IF(C337="Pró-Labore",IF(E337&lt;6482.73,E337*11%,Cadastros!$I$7)))))</f>
        <v>0</v>
      </c>
      <c r="I337" s="619">
        <f>IF(Folha!$B$2=1,0,IF(M337=0,0,IF(M337&lt;=10,0,M337)))</f>
        <v>0</v>
      </c>
      <c r="J337" s="21"/>
      <c r="K337" s="618" t="str">
        <f t="shared" si="15"/>
        <v/>
      </c>
      <c r="L337" s="615">
        <f>IF(E337&lt;Cadastros!$E$8,E337*Cadastros!$F$8,IF(E337&lt;=Cadastros!$E$9,E337*Cadastros!$F$9-Cadastros!$G$9,IF(E337&lt;=Cadastros!$E$10,E337*Cadastros!$F$10-Cadastros!$G$10,IF(E337&lt;=Cadastros!$E$11,E337*Cadastros!$F$11-Cadastros!$G$11,IF(E337&gt;Cadastros!$E$11,Cadastros!$I$7)))))</f>
        <v>0</v>
      </c>
      <c r="M337" s="615">
        <f>IF(P337&lt;Cadastros!$D$14,0,IF(P337&lt;=Cadastros!$D$15,P337*Cadastros!$E$15-Cadastros!$F$15,IF(P337&lt;=Cadastros!$D$16,P337*Cadastros!$E$16-Cadastros!$F$16,IF(P337&lt;=Cadastros!$D$17,P337*Cadastros!$E$17-Cadastros!$F$17,IF(P337&gt;Cadastros!$D$18,P337*Cadastros!$E$18-Cadastros!$F$18)))))</f>
        <v>0</v>
      </c>
      <c r="N337" s="615">
        <f t="shared" si="16"/>
        <v>0</v>
      </c>
      <c r="O337" s="372">
        <f>IF(N337=0,0,(F337*Cadastros!$G$14))</f>
        <v>0</v>
      </c>
      <c r="P337" s="615">
        <f t="shared" si="17"/>
        <v>0</v>
      </c>
      <c r="Q337" s="372">
        <f>IF(C337=Folha!$D$2,0,IF(E337&lt;=Cadastros!$H$14,Cadastros!$I$14*F337,0))</f>
        <v>0</v>
      </c>
    </row>
    <row r="338" spans="3:17" ht="30" customHeight="1" x14ac:dyDescent="0.25">
      <c r="C338" s="236"/>
      <c r="D338" s="237"/>
      <c r="E338" s="21"/>
      <c r="F338" s="238"/>
      <c r="G338" s="21"/>
      <c r="H338" s="619">
        <f>IF(Folha!$B$2=1,0,IF(L338=0,0,IF(C338="Funcionário",L338,IF(C338="Pró-Labore",IF(E338&lt;6482.73,E338*11%,Cadastros!$I$7)))))</f>
        <v>0</v>
      </c>
      <c r="I338" s="619">
        <f>IF(Folha!$B$2=1,0,IF(M338=0,0,IF(M338&lt;=10,0,M338)))</f>
        <v>0</v>
      </c>
      <c r="J338" s="21"/>
      <c r="K338" s="618" t="str">
        <f t="shared" si="15"/>
        <v/>
      </c>
      <c r="L338" s="615">
        <f>IF(E338&lt;Cadastros!$E$8,E338*Cadastros!$F$8,IF(E338&lt;=Cadastros!$E$9,E338*Cadastros!$F$9-Cadastros!$G$9,IF(E338&lt;=Cadastros!$E$10,E338*Cadastros!$F$10-Cadastros!$G$10,IF(E338&lt;=Cadastros!$E$11,E338*Cadastros!$F$11-Cadastros!$G$11,IF(E338&gt;Cadastros!$E$11,Cadastros!$I$7)))))</f>
        <v>0</v>
      </c>
      <c r="M338" s="615">
        <f>IF(P338&lt;Cadastros!$D$14,0,IF(P338&lt;=Cadastros!$D$15,P338*Cadastros!$E$15-Cadastros!$F$15,IF(P338&lt;=Cadastros!$D$16,P338*Cadastros!$E$16-Cadastros!$F$16,IF(P338&lt;=Cadastros!$D$17,P338*Cadastros!$E$17-Cadastros!$F$17,IF(P338&gt;Cadastros!$D$18,P338*Cadastros!$E$18-Cadastros!$F$18)))))</f>
        <v>0</v>
      </c>
      <c r="N338" s="615">
        <f t="shared" si="16"/>
        <v>0</v>
      </c>
      <c r="O338" s="372">
        <f>IF(N338=0,0,(F338*Cadastros!$G$14))</f>
        <v>0</v>
      </c>
      <c r="P338" s="615">
        <f t="shared" si="17"/>
        <v>0</v>
      </c>
      <c r="Q338" s="372">
        <f>IF(C338=Folha!$D$2,0,IF(E338&lt;=Cadastros!$H$14,Cadastros!$I$14*F338,0))</f>
        <v>0</v>
      </c>
    </row>
    <row r="339" spans="3:17" ht="30" customHeight="1" x14ac:dyDescent="0.25">
      <c r="C339" s="236"/>
      <c r="D339" s="237"/>
      <c r="E339" s="21"/>
      <c r="F339" s="238"/>
      <c r="G339" s="21"/>
      <c r="H339" s="619">
        <f>IF(Folha!$B$2=1,0,IF(L339=0,0,IF(C339="Funcionário",L339,IF(C339="Pró-Labore",IF(E339&lt;6482.73,E339*11%,Cadastros!$I$7)))))</f>
        <v>0</v>
      </c>
      <c r="I339" s="619">
        <f>IF(Folha!$B$2=1,0,IF(M339=0,0,IF(M339&lt;=10,0,M339)))</f>
        <v>0</v>
      </c>
      <c r="J339" s="21"/>
      <c r="K339" s="618" t="str">
        <f t="shared" si="15"/>
        <v/>
      </c>
      <c r="L339" s="615">
        <f>IF(E339&lt;Cadastros!$E$8,E339*Cadastros!$F$8,IF(E339&lt;=Cadastros!$E$9,E339*Cadastros!$F$9-Cadastros!$G$9,IF(E339&lt;=Cadastros!$E$10,E339*Cadastros!$F$10-Cadastros!$G$10,IF(E339&lt;=Cadastros!$E$11,E339*Cadastros!$F$11-Cadastros!$G$11,IF(E339&gt;Cadastros!$E$11,Cadastros!$I$7)))))</f>
        <v>0</v>
      </c>
      <c r="M339" s="615">
        <f>IF(P339&lt;Cadastros!$D$14,0,IF(P339&lt;=Cadastros!$D$15,P339*Cadastros!$E$15-Cadastros!$F$15,IF(P339&lt;=Cadastros!$D$16,P339*Cadastros!$E$16-Cadastros!$F$16,IF(P339&lt;=Cadastros!$D$17,P339*Cadastros!$E$17-Cadastros!$F$17,IF(P339&gt;Cadastros!$D$18,P339*Cadastros!$E$18-Cadastros!$F$18)))))</f>
        <v>0</v>
      </c>
      <c r="N339" s="615">
        <f t="shared" si="16"/>
        <v>0</v>
      </c>
      <c r="O339" s="372">
        <f>IF(N339=0,0,(F339*Cadastros!$G$14))</f>
        <v>0</v>
      </c>
      <c r="P339" s="615">
        <f t="shared" si="17"/>
        <v>0</v>
      </c>
      <c r="Q339" s="372">
        <f>IF(C339=Folha!$D$2,0,IF(E339&lt;=Cadastros!$H$14,Cadastros!$I$14*F339,0))</f>
        <v>0</v>
      </c>
    </row>
    <row r="340" spans="3:17" ht="30" customHeight="1" x14ac:dyDescent="0.25">
      <c r="C340" s="236"/>
      <c r="D340" s="237"/>
      <c r="E340" s="21"/>
      <c r="F340" s="238"/>
      <c r="G340" s="21"/>
      <c r="H340" s="619">
        <f>IF(Folha!$B$2=1,0,IF(L340=0,0,IF(C340="Funcionário",L340,IF(C340="Pró-Labore",IF(E340&lt;6482.73,E340*11%,Cadastros!$I$7)))))</f>
        <v>0</v>
      </c>
      <c r="I340" s="619">
        <f>IF(Folha!$B$2=1,0,IF(M340=0,0,IF(M340&lt;=10,0,M340)))</f>
        <v>0</v>
      </c>
      <c r="J340" s="21"/>
      <c r="K340" s="618" t="str">
        <f t="shared" si="15"/>
        <v/>
      </c>
      <c r="L340" s="615">
        <f>IF(E340&lt;Cadastros!$E$8,E340*Cadastros!$F$8,IF(E340&lt;=Cadastros!$E$9,E340*Cadastros!$F$9-Cadastros!$G$9,IF(E340&lt;=Cadastros!$E$10,E340*Cadastros!$F$10-Cadastros!$G$10,IF(E340&lt;=Cadastros!$E$11,E340*Cadastros!$F$11-Cadastros!$G$11,IF(E340&gt;Cadastros!$E$11,Cadastros!$I$7)))))</f>
        <v>0</v>
      </c>
      <c r="M340" s="615">
        <f>IF(P340&lt;Cadastros!$D$14,0,IF(P340&lt;=Cadastros!$D$15,P340*Cadastros!$E$15-Cadastros!$F$15,IF(P340&lt;=Cadastros!$D$16,P340*Cadastros!$E$16-Cadastros!$F$16,IF(P340&lt;=Cadastros!$D$17,P340*Cadastros!$E$17-Cadastros!$F$17,IF(P340&gt;Cadastros!$D$18,P340*Cadastros!$E$18-Cadastros!$F$18)))))</f>
        <v>0</v>
      </c>
      <c r="N340" s="615">
        <f t="shared" si="16"/>
        <v>0</v>
      </c>
      <c r="O340" s="372">
        <f>IF(N340=0,0,(F340*Cadastros!$G$14))</f>
        <v>0</v>
      </c>
      <c r="P340" s="615">
        <f t="shared" si="17"/>
        <v>0</v>
      </c>
      <c r="Q340" s="372">
        <f>IF(C340=Folha!$D$2,0,IF(E340&lt;=Cadastros!$H$14,Cadastros!$I$14*F340,0))</f>
        <v>0</v>
      </c>
    </row>
    <row r="341" spans="3:17" ht="30" customHeight="1" x14ac:dyDescent="0.25">
      <c r="C341" s="236"/>
      <c r="D341" s="237"/>
      <c r="E341" s="21"/>
      <c r="F341" s="238"/>
      <c r="G341" s="21"/>
      <c r="H341" s="619">
        <f>IF(Folha!$B$2=1,0,IF(L341=0,0,IF(C341="Funcionário",L341,IF(C341="Pró-Labore",IF(E341&lt;6482.73,E341*11%,Cadastros!$I$7)))))</f>
        <v>0</v>
      </c>
      <c r="I341" s="619">
        <f>IF(Folha!$B$2=1,0,IF(M341=0,0,IF(M341&lt;=10,0,M341)))</f>
        <v>0</v>
      </c>
      <c r="J341" s="21"/>
      <c r="K341" s="618" t="str">
        <f t="shared" si="15"/>
        <v/>
      </c>
      <c r="L341" s="615">
        <f>IF(E341&lt;Cadastros!$E$8,E341*Cadastros!$F$8,IF(E341&lt;=Cadastros!$E$9,E341*Cadastros!$F$9-Cadastros!$G$9,IF(E341&lt;=Cadastros!$E$10,E341*Cadastros!$F$10-Cadastros!$G$10,IF(E341&lt;=Cadastros!$E$11,E341*Cadastros!$F$11-Cadastros!$G$11,IF(E341&gt;Cadastros!$E$11,Cadastros!$I$7)))))</f>
        <v>0</v>
      </c>
      <c r="M341" s="615">
        <f>IF(P341&lt;Cadastros!$D$14,0,IF(P341&lt;=Cadastros!$D$15,P341*Cadastros!$E$15-Cadastros!$F$15,IF(P341&lt;=Cadastros!$D$16,P341*Cadastros!$E$16-Cadastros!$F$16,IF(P341&lt;=Cadastros!$D$17,P341*Cadastros!$E$17-Cadastros!$F$17,IF(P341&gt;Cadastros!$D$18,P341*Cadastros!$E$18-Cadastros!$F$18)))))</f>
        <v>0</v>
      </c>
      <c r="N341" s="615">
        <f t="shared" si="16"/>
        <v>0</v>
      </c>
      <c r="O341" s="372">
        <f>IF(N341=0,0,(F341*Cadastros!$G$14))</f>
        <v>0</v>
      </c>
      <c r="P341" s="615">
        <f t="shared" si="17"/>
        <v>0</v>
      </c>
      <c r="Q341" s="372">
        <f>IF(C341=Folha!$D$2,0,IF(E341&lt;=Cadastros!$H$14,Cadastros!$I$14*F341,0))</f>
        <v>0</v>
      </c>
    </row>
    <row r="342" spans="3:17" ht="30" customHeight="1" x14ac:dyDescent="0.25">
      <c r="C342" s="236"/>
      <c r="D342" s="237"/>
      <c r="E342" s="21"/>
      <c r="F342" s="238"/>
      <c r="G342" s="21"/>
      <c r="H342" s="619">
        <f>IF(Folha!$B$2=1,0,IF(L342=0,0,IF(C342="Funcionário",L342,IF(C342="Pró-Labore",IF(E342&lt;6482.73,E342*11%,Cadastros!$I$7)))))</f>
        <v>0</v>
      </c>
      <c r="I342" s="619">
        <f>IF(Folha!$B$2=1,0,IF(M342=0,0,IF(M342&lt;=10,0,M342)))</f>
        <v>0</v>
      </c>
      <c r="J342" s="21"/>
      <c r="K342" s="618" t="str">
        <f t="shared" si="15"/>
        <v/>
      </c>
      <c r="L342" s="615">
        <f>IF(E342&lt;Cadastros!$E$8,E342*Cadastros!$F$8,IF(E342&lt;=Cadastros!$E$9,E342*Cadastros!$F$9-Cadastros!$G$9,IF(E342&lt;=Cadastros!$E$10,E342*Cadastros!$F$10-Cadastros!$G$10,IF(E342&lt;=Cadastros!$E$11,E342*Cadastros!$F$11-Cadastros!$G$11,IF(E342&gt;Cadastros!$E$11,Cadastros!$I$7)))))</f>
        <v>0</v>
      </c>
      <c r="M342" s="615">
        <f>IF(P342&lt;Cadastros!$D$14,0,IF(P342&lt;=Cadastros!$D$15,P342*Cadastros!$E$15-Cadastros!$F$15,IF(P342&lt;=Cadastros!$D$16,P342*Cadastros!$E$16-Cadastros!$F$16,IF(P342&lt;=Cadastros!$D$17,P342*Cadastros!$E$17-Cadastros!$F$17,IF(P342&gt;Cadastros!$D$18,P342*Cadastros!$E$18-Cadastros!$F$18)))))</f>
        <v>0</v>
      </c>
      <c r="N342" s="615">
        <f t="shared" si="16"/>
        <v>0</v>
      </c>
      <c r="O342" s="372">
        <f>IF(N342=0,0,(F342*Cadastros!$G$14))</f>
        <v>0</v>
      </c>
      <c r="P342" s="615">
        <f t="shared" si="17"/>
        <v>0</v>
      </c>
      <c r="Q342" s="372">
        <f>IF(C342=Folha!$D$2,0,IF(E342&lt;=Cadastros!$H$14,Cadastros!$I$14*F342,0))</f>
        <v>0</v>
      </c>
    </row>
    <row r="343" spans="3:17" ht="30" customHeight="1" x14ac:dyDescent="0.25">
      <c r="C343" s="236"/>
      <c r="D343" s="237"/>
      <c r="E343" s="21"/>
      <c r="F343" s="238"/>
      <c r="G343" s="21"/>
      <c r="H343" s="619">
        <f>IF(Folha!$B$2=1,0,IF(L343=0,0,IF(C343="Funcionário",L343,IF(C343="Pró-Labore",IF(E343&lt;6482.73,E343*11%,Cadastros!$I$7)))))</f>
        <v>0</v>
      </c>
      <c r="I343" s="619">
        <f>IF(Folha!$B$2=1,0,IF(M343=0,0,IF(M343&lt;=10,0,M343)))</f>
        <v>0</v>
      </c>
      <c r="J343" s="21"/>
      <c r="K343" s="618" t="str">
        <f t="shared" si="15"/>
        <v/>
      </c>
      <c r="L343" s="615">
        <f>IF(E343&lt;Cadastros!$E$8,E343*Cadastros!$F$8,IF(E343&lt;=Cadastros!$E$9,E343*Cadastros!$F$9-Cadastros!$G$9,IF(E343&lt;=Cadastros!$E$10,E343*Cadastros!$F$10-Cadastros!$G$10,IF(E343&lt;=Cadastros!$E$11,E343*Cadastros!$F$11-Cadastros!$G$11,IF(E343&gt;Cadastros!$E$11,Cadastros!$I$7)))))</f>
        <v>0</v>
      </c>
      <c r="M343" s="615">
        <f>IF(P343&lt;Cadastros!$D$14,0,IF(P343&lt;=Cadastros!$D$15,P343*Cadastros!$E$15-Cadastros!$F$15,IF(P343&lt;=Cadastros!$D$16,P343*Cadastros!$E$16-Cadastros!$F$16,IF(P343&lt;=Cadastros!$D$17,P343*Cadastros!$E$17-Cadastros!$F$17,IF(P343&gt;Cadastros!$D$18,P343*Cadastros!$E$18-Cadastros!$F$18)))))</f>
        <v>0</v>
      </c>
      <c r="N343" s="615">
        <f t="shared" si="16"/>
        <v>0</v>
      </c>
      <c r="O343" s="372">
        <f>IF(N343=0,0,(F343*Cadastros!$G$14))</f>
        <v>0</v>
      </c>
      <c r="P343" s="615">
        <f t="shared" si="17"/>
        <v>0</v>
      </c>
      <c r="Q343" s="372">
        <f>IF(C343=Folha!$D$2,0,IF(E343&lt;=Cadastros!$H$14,Cadastros!$I$14*F343,0))</f>
        <v>0</v>
      </c>
    </row>
    <row r="344" spans="3:17" ht="30" customHeight="1" x14ac:dyDescent="0.25">
      <c r="C344" s="236"/>
      <c r="D344" s="237"/>
      <c r="E344" s="21"/>
      <c r="F344" s="238"/>
      <c r="G344" s="21"/>
      <c r="H344" s="619">
        <f>IF(Folha!$B$2=1,0,IF(L344=0,0,IF(C344="Funcionário",L344,IF(C344="Pró-Labore",IF(E344&lt;6482.73,E344*11%,Cadastros!$I$7)))))</f>
        <v>0</v>
      </c>
      <c r="I344" s="619">
        <f>IF(Folha!$B$2=1,0,IF(M344=0,0,IF(M344&lt;=10,0,M344)))</f>
        <v>0</v>
      </c>
      <c r="J344" s="21"/>
      <c r="K344" s="618" t="str">
        <f t="shared" si="15"/>
        <v/>
      </c>
      <c r="L344" s="615">
        <f>IF(E344&lt;Cadastros!$E$8,E344*Cadastros!$F$8,IF(E344&lt;=Cadastros!$E$9,E344*Cadastros!$F$9-Cadastros!$G$9,IF(E344&lt;=Cadastros!$E$10,E344*Cadastros!$F$10-Cadastros!$G$10,IF(E344&lt;=Cadastros!$E$11,E344*Cadastros!$F$11-Cadastros!$G$11,IF(E344&gt;Cadastros!$E$11,Cadastros!$I$7)))))</f>
        <v>0</v>
      </c>
      <c r="M344" s="615">
        <f>IF(P344&lt;Cadastros!$D$14,0,IF(P344&lt;=Cadastros!$D$15,P344*Cadastros!$E$15-Cadastros!$F$15,IF(P344&lt;=Cadastros!$D$16,P344*Cadastros!$E$16-Cadastros!$F$16,IF(P344&lt;=Cadastros!$D$17,P344*Cadastros!$E$17-Cadastros!$F$17,IF(P344&gt;Cadastros!$D$18,P344*Cadastros!$E$18-Cadastros!$F$18)))))</f>
        <v>0</v>
      </c>
      <c r="N344" s="615">
        <f t="shared" si="16"/>
        <v>0</v>
      </c>
      <c r="O344" s="372">
        <f>IF(N344=0,0,(F344*Cadastros!$G$14))</f>
        <v>0</v>
      </c>
      <c r="P344" s="615">
        <f t="shared" si="17"/>
        <v>0</v>
      </c>
      <c r="Q344" s="372">
        <f>IF(C344=Folha!$D$2,0,IF(E344&lt;=Cadastros!$H$14,Cadastros!$I$14*F344,0))</f>
        <v>0</v>
      </c>
    </row>
    <row r="345" spans="3:17" ht="30" customHeight="1" x14ac:dyDescent="0.25">
      <c r="C345" s="236"/>
      <c r="D345" s="237"/>
      <c r="E345" s="21"/>
      <c r="F345" s="238"/>
      <c r="G345" s="21"/>
      <c r="H345" s="619">
        <f>IF(Folha!$B$2=1,0,IF(L345=0,0,IF(C345="Funcionário",L345,IF(C345="Pró-Labore",IF(E345&lt;6482.73,E345*11%,Cadastros!$I$7)))))</f>
        <v>0</v>
      </c>
      <c r="I345" s="619">
        <f>IF(Folha!$B$2=1,0,IF(M345=0,0,IF(M345&lt;=10,0,M345)))</f>
        <v>0</v>
      </c>
      <c r="J345" s="21"/>
      <c r="K345" s="618" t="str">
        <f t="shared" si="15"/>
        <v/>
      </c>
      <c r="L345" s="615">
        <f>IF(E345&lt;Cadastros!$E$8,E345*Cadastros!$F$8,IF(E345&lt;=Cadastros!$E$9,E345*Cadastros!$F$9-Cadastros!$G$9,IF(E345&lt;=Cadastros!$E$10,E345*Cadastros!$F$10-Cadastros!$G$10,IF(E345&lt;=Cadastros!$E$11,E345*Cadastros!$F$11-Cadastros!$G$11,IF(E345&gt;Cadastros!$E$11,Cadastros!$I$7)))))</f>
        <v>0</v>
      </c>
      <c r="M345" s="615">
        <f>IF(P345&lt;Cadastros!$D$14,0,IF(P345&lt;=Cadastros!$D$15,P345*Cadastros!$E$15-Cadastros!$F$15,IF(P345&lt;=Cadastros!$D$16,P345*Cadastros!$E$16-Cadastros!$F$16,IF(P345&lt;=Cadastros!$D$17,P345*Cadastros!$E$17-Cadastros!$F$17,IF(P345&gt;Cadastros!$D$18,P345*Cadastros!$E$18-Cadastros!$F$18)))))</f>
        <v>0</v>
      </c>
      <c r="N345" s="615">
        <f t="shared" si="16"/>
        <v>0</v>
      </c>
      <c r="O345" s="372">
        <f>IF(N345=0,0,(F345*Cadastros!$G$14))</f>
        <v>0</v>
      </c>
      <c r="P345" s="615">
        <f t="shared" si="17"/>
        <v>0</v>
      </c>
      <c r="Q345" s="372">
        <f>IF(C345=Folha!$D$2,0,IF(E345&lt;=Cadastros!$H$14,Cadastros!$I$14*F345,0))</f>
        <v>0</v>
      </c>
    </row>
    <row r="346" spans="3:17" ht="30" customHeight="1" x14ac:dyDescent="0.25">
      <c r="C346" s="236"/>
      <c r="D346" s="237"/>
      <c r="E346" s="21"/>
      <c r="F346" s="238"/>
      <c r="G346" s="21"/>
      <c r="H346" s="619">
        <f>IF(Folha!$B$2=1,0,IF(L346=0,0,IF(C346="Funcionário",L346,IF(C346="Pró-Labore",IF(E346&lt;6482.73,E346*11%,Cadastros!$I$7)))))</f>
        <v>0</v>
      </c>
      <c r="I346" s="619">
        <f>IF(Folha!$B$2=1,0,IF(M346=0,0,IF(M346&lt;=10,0,M346)))</f>
        <v>0</v>
      </c>
      <c r="J346" s="21"/>
      <c r="K346" s="618" t="str">
        <f t="shared" si="15"/>
        <v/>
      </c>
      <c r="L346" s="615">
        <f>IF(E346&lt;Cadastros!$E$8,E346*Cadastros!$F$8,IF(E346&lt;=Cadastros!$E$9,E346*Cadastros!$F$9-Cadastros!$G$9,IF(E346&lt;=Cadastros!$E$10,E346*Cadastros!$F$10-Cadastros!$G$10,IF(E346&lt;=Cadastros!$E$11,E346*Cadastros!$F$11-Cadastros!$G$11,IF(E346&gt;Cadastros!$E$11,Cadastros!$I$7)))))</f>
        <v>0</v>
      </c>
      <c r="M346" s="615">
        <f>IF(P346&lt;Cadastros!$D$14,0,IF(P346&lt;=Cadastros!$D$15,P346*Cadastros!$E$15-Cadastros!$F$15,IF(P346&lt;=Cadastros!$D$16,P346*Cadastros!$E$16-Cadastros!$F$16,IF(P346&lt;=Cadastros!$D$17,P346*Cadastros!$E$17-Cadastros!$F$17,IF(P346&gt;Cadastros!$D$18,P346*Cadastros!$E$18-Cadastros!$F$18)))))</f>
        <v>0</v>
      </c>
      <c r="N346" s="615">
        <f t="shared" si="16"/>
        <v>0</v>
      </c>
      <c r="O346" s="372">
        <f>IF(N346=0,0,(F346*Cadastros!$G$14))</f>
        <v>0</v>
      </c>
      <c r="P346" s="615">
        <f t="shared" si="17"/>
        <v>0</v>
      </c>
      <c r="Q346" s="372">
        <f>IF(C346=Folha!$D$2,0,IF(E346&lt;=Cadastros!$H$14,Cadastros!$I$14*F346,0))</f>
        <v>0</v>
      </c>
    </row>
    <row r="347" spans="3:17" ht="30" customHeight="1" x14ac:dyDescent="0.25">
      <c r="C347" s="236"/>
      <c r="D347" s="237"/>
      <c r="E347" s="21"/>
      <c r="F347" s="238"/>
      <c r="G347" s="21"/>
      <c r="H347" s="619">
        <f>IF(Folha!$B$2=1,0,IF(L347=0,0,IF(C347="Funcionário",L347,IF(C347="Pró-Labore",IF(E347&lt;6482.73,E347*11%,Cadastros!$I$7)))))</f>
        <v>0</v>
      </c>
      <c r="I347" s="619">
        <f>IF(Folha!$B$2=1,0,IF(M347=0,0,IF(M347&lt;=10,0,M347)))</f>
        <v>0</v>
      </c>
      <c r="J347" s="21"/>
      <c r="K347" s="618" t="str">
        <f t="shared" si="15"/>
        <v/>
      </c>
      <c r="L347" s="615">
        <f>IF(E347&lt;Cadastros!$E$8,E347*Cadastros!$F$8,IF(E347&lt;=Cadastros!$E$9,E347*Cadastros!$F$9-Cadastros!$G$9,IF(E347&lt;=Cadastros!$E$10,E347*Cadastros!$F$10-Cadastros!$G$10,IF(E347&lt;=Cadastros!$E$11,E347*Cadastros!$F$11-Cadastros!$G$11,IF(E347&gt;Cadastros!$E$11,Cadastros!$I$7)))))</f>
        <v>0</v>
      </c>
      <c r="M347" s="615">
        <f>IF(P347&lt;Cadastros!$D$14,0,IF(P347&lt;=Cadastros!$D$15,P347*Cadastros!$E$15-Cadastros!$F$15,IF(P347&lt;=Cadastros!$D$16,P347*Cadastros!$E$16-Cadastros!$F$16,IF(P347&lt;=Cadastros!$D$17,P347*Cadastros!$E$17-Cadastros!$F$17,IF(P347&gt;Cadastros!$D$18,P347*Cadastros!$E$18-Cadastros!$F$18)))))</f>
        <v>0</v>
      </c>
      <c r="N347" s="615">
        <f t="shared" si="16"/>
        <v>0</v>
      </c>
      <c r="O347" s="372">
        <f>IF(N347=0,0,(F347*Cadastros!$G$14))</f>
        <v>0</v>
      </c>
      <c r="P347" s="615">
        <f t="shared" si="17"/>
        <v>0</v>
      </c>
      <c r="Q347" s="372">
        <f>IF(C347=Folha!$D$2,0,IF(E347&lt;=Cadastros!$H$14,Cadastros!$I$14*F347,0))</f>
        <v>0</v>
      </c>
    </row>
    <row r="348" spans="3:17" ht="30" customHeight="1" x14ac:dyDescent="0.25">
      <c r="C348" s="236"/>
      <c r="D348" s="237"/>
      <c r="E348" s="21"/>
      <c r="F348" s="238"/>
      <c r="G348" s="21"/>
      <c r="H348" s="619">
        <f>IF(Folha!$B$2=1,0,IF(L348=0,0,IF(C348="Funcionário",L348,IF(C348="Pró-Labore",IF(E348&lt;6482.73,E348*11%,Cadastros!$I$7)))))</f>
        <v>0</v>
      </c>
      <c r="I348" s="619">
        <f>IF(Folha!$B$2=1,0,IF(M348=0,0,IF(M348&lt;=10,0,M348)))</f>
        <v>0</v>
      </c>
      <c r="J348" s="21"/>
      <c r="K348" s="618" t="str">
        <f t="shared" si="15"/>
        <v/>
      </c>
      <c r="L348" s="615">
        <f>IF(E348&lt;Cadastros!$E$8,E348*Cadastros!$F$8,IF(E348&lt;=Cadastros!$E$9,E348*Cadastros!$F$9-Cadastros!$G$9,IF(E348&lt;=Cadastros!$E$10,E348*Cadastros!$F$10-Cadastros!$G$10,IF(E348&lt;=Cadastros!$E$11,E348*Cadastros!$F$11-Cadastros!$G$11,IF(E348&gt;Cadastros!$E$11,Cadastros!$I$7)))))</f>
        <v>0</v>
      </c>
      <c r="M348" s="615">
        <f>IF(P348&lt;Cadastros!$D$14,0,IF(P348&lt;=Cadastros!$D$15,P348*Cadastros!$E$15-Cadastros!$F$15,IF(P348&lt;=Cadastros!$D$16,P348*Cadastros!$E$16-Cadastros!$F$16,IF(P348&lt;=Cadastros!$D$17,P348*Cadastros!$E$17-Cadastros!$F$17,IF(P348&gt;Cadastros!$D$18,P348*Cadastros!$E$18-Cadastros!$F$18)))))</f>
        <v>0</v>
      </c>
      <c r="N348" s="615">
        <f t="shared" si="16"/>
        <v>0</v>
      </c>
      <c r="O348" s="372">
        <f>IF(N348=0,0,(F348*Cadastros!$G$14))</f>
        <v>0</v>
      </c>
      <c r="P348" s="615">
        <f t="shared" si="17"/>
        <v>0</v>
      </c>
      <c r="Q348" s="372">
        <f>IF(C348=Folha!$D$2,0,IF(E348&lt;=Cadastros!$H$14,Cadastros!$I$14*F348,0))</f>
        <v>0</v>
      </c>
    </row>
    <row r="349" spans="3:17" ht="30" customHeight="1" x14ac:dyDescent="0.25">
      <c r="C349" s="236"/>
      <c r="D349" s="237"/>
      <c r="E349" s="21"/>
      <c r="F349" s="238"/>
      <c r="G349" s="21"/>
      <c r="H349" s="619">
        <f>IF(Folha!$B$2=1,0,IF(L349=0,0,IF(C349="Funcionário",L349,IF(C349="Pró-Labore",IF(E349&lt;6482.73,E349*11%,Cadastros!$I$7)))))</f>
        <v>0</v>
      </c>
      <c r="I349" s="619">
        <f>IF(Folha!$B$2=1,0,IF(M349=0,0,IF(M349&lt;=10,0,M349)))</f>
        <v>0</v>
      </c>
      <c r="J349" s="21"/>
      <c r="K349" s="618" t="str">
        <f t="shared" si="15"/>
        <v/>
      </c>
      <c r="L349" s="615">
        <f>IF(E349&lt;Cadastros!$E$8,E349*Cadastros!$F$8,IF(E349&lt;=Cadastros!$E$9,E349*Cadastros!$F$9-Cadastros!$G$9,IF(E349&lt;=Cadastros!$E$10,E349*Cadastros!$F$10-Cadastros!$G$10,IF(E349&lt;=Cadastros!$E$11,E349*Cadastros!$F$11-Cadastros!$G$11,IF(E349&gt;Cadastros!$E$11,Cadastros!$I$7)))))</f>
        <v>0</v>
      </c>
      <c r="M349" s="615">
        <f>IF(P349&lt;Cadastros!$D$14,0,IF(P349&lt;=Cadastros!$D$15,P349*Cadastros!$E$15-Cadastros!$F$15,IF(P349&lt;=Cadastros!$D$16,P349*Cadastros!$E$16-Cadastros!$F$16,IF(P349&lt;=Cadastros!$D$17,P349*Cadastros!$E$17-Cadastros!$F$17,IF(P349&gt;Cadastros!$D$18,P349*Cadastros!$E$18-Cadastros!$F$18)))))</f>
        <v>0</v>
      </c>
      <c r="N349" s="615">
        <f t="shared" si="16"/>
        <v>0</v>
      </c>
      <c r="O349" s="372">
        <f>IF(N349=0,0,(F349*Cadastros!$G$14))</f>
        <v>0</v>
      </c>
      <c r="P349" s="615">
        <f t="shared" si="17"/>
        <v>0</v>
      </c>
      <c r="Q349" s="372">
        <f>IF(C349=Folha!$D$2,0,IF(E349&lt;=Cadastros!$H$14,Cadastros!$I$14*F349,0))</f>
        <v>0</v>
      </c>
    </row>
    <row r="350" spans="3:17" ht="30" customHeight="1" x14ac:dyDescent="0.25">
      <c r="C350" s="236"/>
      <c r="D350" s="237"/>
      <c r="E350" s="21"/>
      <c r="F350" s="238"/>
      <c r="G350" s="21"/>
      <c r="H350" s="619">
        <f>IF(Folha!$B$2=1,0,IF(L350=0,0,IF(C350="Funcionário",L350,IF(C350="Pró-Labore",IF(E350&lt;6482.73,E350*11%,Cadastros!$I$7)))))</f>
        <v>0</v>
      </c>
      <c r="I350" s="619">
        <f>IF(Folha!$B$2=1,0,IF(M350=0,0,IF(M350&lt;=10,0,M350)))</f>
        <v>0</v>
      </c>
      <c r="J350" s="21"/>
      <c r="K350" s="618" t="str">
        <f t="shared" si="15"/>
        <v/>
      </c>
      <c r="L350" s="615">
        <f>IF(E350&lt;Cadastros!$E$8,E350*Cadastros!$F$8,IF(E350&lt;=Cadastros!$E$9,E350*Cadastros!$F$9-Cadastros!$G$9,IF(E350&lt;=Cadastros!$E$10,E350*Cadastros!$F$10-Cadastros!$G$10,IF(E350&lt;=Cadastros!$E$11,E350*Cadastros!$F$11-Cadastros!$G$11,IF(E350&gt;Cadastros!$E$11,Cadastros!$I$7)))))</f>
        <v>0</v>
      </c>
      <c r="M350" s="615">
        <f>IF(P350&lt;Cadastros!$D$14,0,IF(P350&lt;=Cadastros!$D$15,P350*Cadastros!$E$15-Cadastros!$F$15,IF(P350&lt;=Cadastros!$D$16,P350*Cadastros!$E$16-Cadastros!$F$16,IF(P350&lt;=Cadastros!$D$17,P350*Cadastros!$E$17-Cadastros!$F$17,IF(P350&gt;Cadastros!$D$18,P350*Cadastros!$E$18-Cadastros!$F$18)))))</f>
        <v>0</v>
      </c>
      <c r="N350" s="615">
        <f t="shared" si="16"/>
        <v>0</v>
      </c>
      <c r="O350" s="372">
        <f>IF(N350=0,0,(F350*Cadastros!$G$14))</f>
        <v>0</v>
      </c>
      <c r="P350" s="615">
        <f t="shared" si="17"/>
        <v>0</v>
      </c>
      <c r="Q350" s="372">
        <f>IF(C350=Folha!$D$2,0,IF(E350&lt;=Cadastros!$H$14,Cadastros!$I$14*F350,0))</f>
        <v>0</v>
      </c>
    </row>
    <row r="351" spans="3:17" ht="30" customHeight="1" x14ac:dyDescent="0.25">
      <c r="C351" s="236"/>
      <c r="D351" s="237"/>
      <c r="E351" s="21"/>
      <c r="F351" s="238"/>
      <c r="G351" s="21"/>
      <c r="H351" s="619">
        <f>IF(Folha!$B$2=1,0,IF(L351=0,0,IF(C351="Funcionário",L351,IF(C351="Pró-Labore",IF(E351&lt;6482.73,E351*11%,Cadastros!$I$7)))))</f>
        <v>0</v>
      </c>
      <c r="I351" s="619">
        <f>IF(Folha!$B$2=1,0,IF(M351=0,0,IF(M351&lt;=10,0,M351)))</f>
        <v>0</v>
      </c>
      <c r="J351" s="21"/>
      <c r="K351" s="618" t="str">
        <f t="shared" si="15"/>
        <v/>
      </c>
      <c r="L351" s="615">
        <f>IF(E351&lt;Cadastros!$E$8,E351*Cadastros!$F$8,IF(E351&lt;=Cadastros!$E$9,E351*Cadastros!$F$9-Cadastros!$G$9,IF(E351&lt;=Cadastros!$E$10,E351*Cadastros!$F$10-Cadastros!$G$10,IF(E351&lt;=Cadastros!$E$11,E351*Cadastros!$F$11-Cadastros!$G$11,IF(E351&gt;Cadastros!$E$11,Cadastros!$I$7)))))</f>
        <v>0</v>
      </c>
      <c r="M351" s="615">
        <f>IF(P351&lt;Cadastros!$D$14,0,IF(P351&lt;=Cadastros!$D$15,P351*Cadastros!$E$15-Cadastros!$F$15,IF(P351&lt;=Cadastros!$D$16,P351*Cadastros!$E$16-Cadastros!$F$16,IF(P351&lt;=Cadastros!$D$17,P351*Cadastros!$E$17-Cadastros!$F$17,IF(P351&gt;Cadastros!$D$18,P351*Cadastros!$E$18-Cadastros!$F$18)))))</f>
        <v>0</v>
      </c>
      <c r="N351" s="615">
        <f t="shared" si="16"/>
        <v>0</v>
      </c>
      <c r="O351" s="372">
        <f>IF(N351=0,0,(F351*Cadastros!$G$14))</f>
        <v>0</v>
      </c>
      <c r="P351" s="615">
        <f t="shared" si="17"/>
        <v>0</v>
      </c>
      <c r="Q351" s="372">
        <f>IF(C351=Folha!$D$2,0,IF(E351&lt;=Cadastros!$H$14,Cadastros!$I$14*F351,0))</f>
        <v>0</v>
      </c>
    </row>
    <row r="352" spans="3:17" ht="30" customHeight="1" x14ac:dyDescent="0.25">
      <c r="C352" s="236"/>
      <c r="D352" s="237"/>
      <c r="E352" s="21"/>
      <c r="F352" s="238"/>
      <c r="G352" s="21"/>
      <c r="H352" s="619">
        <f>IF(Folha!$B$2=1,0,IF(L352=0,0,IF(C352="Funcionário",L352,IF(C352="Pró-Labore",IF(E352&lt;6482.73,E352*11%,Cadastros!$I$7)))))</f>
        <v>0</v>
      </c>
      <c r="I352" s="619">
        <f>IF(Folha!$B$2=1,0,IF(M352=0,0,IF(M352&lt;=10,0,M352)))</f>
        <v>0</v>
      </c>
      <c r="J352" s="21"/>
      <c r="K352" s="618" t="str">
        <f t="shared" si="15"/>
        <v/>
      </c>
      <c r="L352" s="615">
        <f>IF(E352&lt;Cadastros!$E$8,E352*Cadastros!$F$8,IF(E352&lt;=Cadastros!$E$9,E352*Cadastros!$F$9-Cadastros!$G$9,IF(E352&lt;=Cadastros!$E$10,E352*Cadastros!$F$10-Cadastros!$G$10,IF(E352&lt;=Cadastros!$E$11,E352*Cadastros!$F$11-Cadastros!$G$11,IF(E352&gt;Cadastros!$E$11,Cadastros!$I$7)))))</f>
        <v>0</v>
      </c>
      <c r="M352" s="615">
        <f>IF(P352&lt;Cadastros!$D$14,0,IF(P352&lt;=Cadastros!$D$15,P352*Cadastros!$E$15-Cadastros!$F$15,IF(P352&lt;=Cadastros!$D$16,P352*Cadastros!$E$16-Cadastros!$F$16,IF(P352&lt;=Cadastros!$D$17,P352*Cadastros!$E$17-Cadastros!$F$17,IF(P352&gt;Cadastros!$D$18,P352*Cadastros!$E$18-Cadastros!$F$18)))))</f>
        <v>0</v>
      </c>
      <c r="N352" s="615">
        <f t="shared" si="16"/>
        <v>0</v>
      </c>
      <c r="O352" s="372">
        <f>IF(N352=0,0,(F352*Cadastros!$G$14))</f>
        <v>0</v>
      </c>
      <c r="P352" s="615">
        <f t="shared" si="17"/>
        <v>0</v>
      </c>
      <c r="Q352" s="372">
        <f>IF(C352=Folha!$D$2,0,IF(E352&lt;=Cadastros!$H$14,Cadastros!$I$14*F352,0))</f>
        <v>0</v>
      </c>
    </row>
    <row r="353" spans="3:17" ht="30" customHeight="1" x14ac:dyDescent="0.25">
      <c r="C353" s="236"/>
      <c r="D353" s="237"/>
      <c r="E353" s="21"/>
      <c r="F353" s="238"/>
      <c r="G353" s="21"/>
      <c r="H353" s="619">
        <f>IF(Folha!$B$2=1,0,IF(L353=0,0,IF(C353="Funcionário",L353,IF(C353="Pró-Labore",IF(E353&lt;6482.73,E353*11%,Cadastros!$I$7)))))</f>
        <v>0</v>
      </c>
      <c r="I353" s="619">
        <f>IF(Folha!$B$2=1,0,IF(M353=0,0,IF(M353&lt;=10,0,M353)))</f>
        <v>0</v>
      </c>
      <c r="J353" s="21"/>
      <c r="K353" s="618" t="str">
        <f t="shared" si="15"/>
        <v/>
      </c>
      <c r="L353" s="615">
        <f>IF(E353&lt;Cadastros!$E$8,E353*Cadastros!$F$8,IF(E353&lt;=Cadastros!$E$9,E353*Cadastros!$F$9-Cadastros!$G$9,IF(E353&lt;=Cadastros!$E$10,E353*Cadastros!$F$10-Cadastros!$G$10,IF(E353&lt;=Cadastros!$E$11,E353*Cadastros!$F$11-Cadastros!$G$11,IF(E353&gt;Cadastros!$E$11,Cadastros!$I$7)))))</f>
        <v>0</v>
      </c>
      <c r="M353" s="615">
        <f>IF(P353&lt;Cadastros!$D$14,0,IF(P353&lt;=Cadastros!$D$15,P353*Cadastros!$E$15-Cadastros!$F$15,IF(P353&lt;=Cadastros!$D$16,P353*Cadastros!$E$16-Cadastros!$F$16,IF(P353&lt;=Cadastros!$D$17,P353*Cadastros!$E$17-Cadastros!$F$17,IF(P353&gt;Cadastros!$D$18,P353*Cadastros!$E$18-Cadastros!$F$18)))))</f>
        <v>0</v>
      </c>
      <c r="N353" s="615">
        <f t="shared" si="16"/>
        <v>0</v>
      </c>
      <c r="O353" s="372">
        <f>IF(N353=0,0,(F353*Cadastros!$G$14))</f>
        <v>0</v>
      </c>
      <c r="P353" s="615">
        <f t="shared" si="17"/>
        <v>0</v>
      </c>
      <c r="Q353" s="372">
        <f>IF(C353=Folha!$D$2,0,IF(E353&lt;=Cadastros!$H$14,Cadastros!$I$14*F353,0))</f>
        <v>0</v>
      </c>
    </row>
    <row r="354" spans="3:17" ht="30" customHeight="1" x14ac:dyDescent="0.25">
      <c r="C354" s="236"/>
      <c r="D354" s="237"/>
      <c r="E354" s="21"/>
      <c r="F354" s="238"/>
      <c r="G354" s="21"/>
      <c r="H354" s="619">
        <f>IF(Folha!$B$2=1,0,IF(L354=0,0,IF(C354="Funcionário",L354,IF(C354="Pró-Labore",IF(E354&lt;6482.73,E354*11%,Cadastros!$I$7)))))</f>
        <v>0</v>
      </c>
      <c r="I354" s="619">
        <f>IF(Folha!$B$2=1,0,IF(M354=0,0,IF(M354&lt;=10,0,M354)))</f>
        <v>0</v>
      </c>
      <c r="J354" s="21"/>
      <c r="K354" s="618" t="str">
        <f t="shared" si="15"/>
        <v/>
      </c>
      <c r="L354" s="615">
        <f>IF(E354&lt;Cadastros!$E$8,E354*Cadastros!$F$8,IF(E354&lt;=Cadastros!$E$9,E354*Cadastros!$F$9-Cadastros!$G$9,IF(E354&lt;=Cadastros!$E$10,E354*Cadastros!$F$10-Cadastros!$G$10,IF(E354&lt;=Cadastros!$E$11,E354*Cadastros!$F$11-Cadastros!$G$11,IF(E354&gt;Cadastros!$E$11,Cadastros!$I$7)))))</f>
        <v>0</v>
      </c>
      <c r="M354" s="615">
        <f>IF(P354&lt;Cadastros!$D$14,0,IF(P354&lt;=Cadastros!$D$15,P354*Cadastros!$E$15-Cadastros!$F$15,IF(P354&lt;=Cadastros!$D$16,P354*Cadastros!$E$16-Cadastros!$F$16,IF(P354&lt;=Cadastros!$D$17,P354*Cadastros!$E$17-Cadastros!$F$17,IF(P354&gt;Cadastros!$D$18,P354*Cadastros!$E$18-Cadastros!$F$18)))))</f>
        <v>0</v>
      </c>
      <c r="N354" s="615">
        <f t="shared" si="16"/>
        <v>0</v>
      </c>
      <c r="O354" s="372">
        <f>IF(N354=0,0,(F354*Cadastros!$G$14))</f>
        <v>0</v>
      </c>
      <c r="P354" s="615">
        <f t="shared" si="17"/>
        <v>0</v>
      </c>
      <c r="Q354" s="372">
        <f>IF(C354=Folha!$D$2,0,IF(E354&lt;=Cadastros!$H$14,Cadastros!$I$14*F354,0))</f>
        <v>0</v>
      </c>
    </row>
    <row r="355" spans="3:17" ht="30" customHeight="1" x14ac:dyDescent="0.25">
      <c r="C355" s="236"/>
      <c r="D355" s="237"/>
      <c r="E355" s="21"/>
      <c r="F355" s="238"/>
      <c r="G355" s="21"/>
      <c r="H355" s="619">
        <f>IF(Folha!$B$2=1,0,IF(L355=0,0,IF(C355="Funcionário",L355,IF(C355="Pró-Labore",IF(E355&lt;6482.73,E355*11%,Cadastros!$I$7)))))</f>
        <v>0</v>
      </c>
      <c r="I355" s="619">
        <f>IF(Folha!$B$2=1,0,IF(M355=0,0,IF(M355&lt;=10,0,M355)))</f>
        <v>0</v>
      </c>
      <c r="J355" s="21"/>
      <c r="K355" s="618" t="str">
        <f t="shared" si="15"/>
        <v/>
      </c>
      <c r="L355" s="615">
        <f>IF(E355&lt;Cadastros!$E$8,E355*Cadastros!$F$8,IF(E355&lt;=Cadastros!$E$9,E355*Cadastros!$F$9-Cadastros!$G$9,IF(E355&lt;=Cadastros!$E$10,E355*Cadastros!$F$10-Cadastros!$G$10,IF(E355&lt;=Cadastros!$E$11,E355*Cadastros!$F$11-Cadastros!$G$11,IF(E355&gt;Cadastros!$E$11,Cadastros!$I$7)))))</f>
        <v>0</v>
      </c>
      <c r="M355" s="615">
        <f>IF(P355&lt;Cadastros!$D$14,0,IF(P355&lt;=Cadastros!$D$15,P355*Cadastros!$E$15-Cadastros!$F$15,IF(P355&lt;=Cadastros!$D$16,P355*Cadastros!$E$16-Cadastros!$F$16,IF(P355&lt;=Cadastros!$D$17,P355*Cadastros!$E$17-Cadastros!$F$17,IF(P355&gt;Cadastros!$D$18,P355*Cadastros!$E$18-Cadastros!$F$18)))))</f>
        <v>0</v>
      </c>
      <c r="N355" s="615">
        <f t="shared" si="16"/>
        <v>0</v>
      </c>
      <c r="O355" s="372">
        <f>IF(N355=0,0,(F355*Cadastros!$G$14))</f>
        <v>0</v>
      </c>
      <c r="P355" s="615">
        <f t="shared" si="17"/>
        <v>0</v>
      </c>
      <c r="Q355" s="372">
        <f>IF(C355=Folha!$D$2,0,IF(E355&lt;=Cadastros!$H$14,Cadastros!$I$14*F355,0))</f>
        <v>0</v>
      </c>
    </row>
    <row r="356" spans="3:17" ht="30" customHeight="1" x14ac:dyDescent="0.25">
      <c r="C356" s="236"/>
      <c r="D356" s="237"/>
      <c r="E356" s="21"/>
      <c r="F356" s="238"/>
      <c r="G356" s="21"/>
      <c r="H356" s="619">
        <f>IF(Folha!$B$2=1,0,IF(L356=0,0,IF(C356="Funcionário",L356,IF(C356="Pró-Labore",IF(E356&lt;6482.73,E356*11%,Cadastros!$I$7)))))</f>
        <v>0</v>
      </c>
      <c r="I356" s="619">
        <f>IF(Folha!$B$2=1,0,IF(M356=0,0,IF(M356&lt;=10,0,M356)))</f>
        <v>0</v>
      </c>
      <c r="J356" s="21"/>
      <c r="K356" s="618" t="str">
        <f t="shared" si="15"/>
        <v/>
      </c>
      <c r="L356" s="615">
        <f>IF(E356&lt;Cadastros!$E$8,E356*Cadastros!$F$8,IF(E356&lt;=Cadastros!$E$9,E356*Cadastros!$F$9-Cadastros!$G$9,IF(E356&lt;=Cadastros!$E$10,E356*Cadastros!$F$10-Cadastros!$G$10,IF(E356&lt;=Cadastros!$E$11,E356*Cadastros!$F$11-Cadastros!$G$11,IF(E356&gt;Cadastros!$E$11,Cadastros!$I$7)))))</f>
        <v>0</v>
      </c>
      <c r="M356" s="615">
        <f>IF(P356&lt;Cadastros!$D$14,0,IF(P356&lt;=Cadastros!$D$15,P356*Cadastros!$E$15-Cadastros!$F$15,IF(P356&lt;=Cadastros!$D$16,P356*Cadastros!$E$16-Cadastros!$F$16,IF(P356&lt;=Cadastros!$D$17,P356*Cadastros!$E$17-Cadastros!$F$17,IF(P356&gt;Cadastros!$D$18,P356*Cadastros!$E$18-Cadastros!$F$18)))))</f>
        <v>0</v>
      </c>
      <c r="N356" s="615">
        <f t="shared" si="16"/>
        <v>0</v>
      </c>
      <c r="O356" s="372">
        <f>IF(N356=0,0,(F356*Cadastros!$G$14))</f>
        <v>0</v>
      </c>
      <c r="P356" s="615">
        <f t="shared" si="17"/>
        <v>0</v>
      </c>
      <c r="Q356" s="372">
        <f>IF(C356=Folha!$D$2,0,IF(E356&lt;=Cadastros!$H$14,Cadastros!$I$14*F356,0))</f>
        <v>0</v>
      </c>
    </row>
    <row r="357" spans="3:17" ht="30" customHeight="1" x14ac:dyDescent="0.25">
      <c r="C357" s="236"/>
      <c r="D357" s="237"/>
      <c r="E357" s="21"/>
      <c r="F357" s="238"/>
      <c r="G357" s="21"/>
      <c r="H357" s="619">
        <f>IF(Folha!$B$2=1,0,IF(L357=0,0,IF(C357="Funcionário",L357,IF(C357="Pró-Labore",IF(E357&lt;6482.73,E357*11%,Cadastros!$I$7)))))</f>
        <v>0</v>
      </c>
      <c r="I357" s="619">
        <f>IF(Folha!$B$2=1,0,IF(M357=0,0,IF(M357&lt;=10,0,M357)))</f>
        <v>0</v>
      </c>
      <c r="J357" s="21"/>
      <c r="K357" s="618" t="str">
        <f t="shared" si="15"/>
        <v/>
      </c>
      <c r="L357" s="615">
        <f>IF(E357&lt;Cadastros!$E$8,E357*Cadastros!$F$8,IF(E357&lt;=Cadastros!$E$9,E357*Cadastros!$F$9-Cadastros!$G$9,IF(E357&lt;=Cadastros!$E$10,E357*Cadastros!$F$10-Cadastros!$G$10,IF(E357&lt;=Cadastros!$E$11,E357*Cadastros!$F$11-Cadastros!$G$11,IF(E357&gt;Cadastros!$E$11,Cadastros!$I$7)))))</f>
        <v>0</v>
      </c>
      <c r="M357" s="615">
        <f>IF(P357&lt;Cadastros!$D$14,0,IF(P357&lt;=Cadastros!$D$15,P357*Cadastros!$E$15-Cadastros!$F$15,IF(P357&lt;=Cadastros!$D$16,P357*Cadastros!$E$16-Cadastros!$F$16,IF(P357&lt;=Cadastros!$D$17,P357*Cadastros!$E$17-Cadastros!$F$17,IF(P357&gt;Cadastros!$D$18,P357*Cadastros!$E$18-Cadastros!$F$18)))))</f>
        <v>0</v>
      </c>
      <c r="N357" s="615">
        <f t="shared" si="16"/>
        <v>0</v>
      </c>
      <c r="O357" s="372">
        <f>IF(N357=0,0,(F357*Cadastros!$G$14))</f>
        <v>0</v>
      </c>
      <c r="P357" s="615">
        <f t="shared" si="17"/>
        <v>0</v>
      </c>
      <c r="Q357" s="372">
        <f>IF(C357=Folha!$D$2,0,IF(E357&lt;=Cadastros!$H$14,Cadastros!$I$14*F357,0))</f>
        <v>0</v>
      </c>
    </row>
    <row r="358" spans="3:17" ht="30" customHeight="1" x14ac:dyDescent="0.25">
      <c r="C358" s="236"/>
      <c r="D358" s="237"/>
      <c r="E358" s="21"/>
      <c r="F358" s="238"/>
      <c r="G358" s="21"/>
      <c r="H358" s="619">
        <f>IF(Folha!$B$2=1,0,IF(L358=0,0,IF(C358="Funcionário",L358,IF(C358="Pró-Labore",IF(E358&lt;6482.73,E358*11%,Cadastros!$I$7)))))</f>
        <v>0</v>
      </c>
      <c r="I358" s="619">
        <f>IF(Folha!$B$2=1,0,IF(M358=0,0,IF(M358&lt;=10,0,M358)))</f>
        <v>0</v>
      </c>
      <c r="J358" s="21"/>
      <c r="K358" s="618" t="str">
        <f t="shared" si="15"/>
        <v/>
      </c>
      <c r="L358" s="615">
        <f>IF(E358&lt;Cadastros!$E$8,E358*Cadastros!$F$8,IF(E358&lt;=Cadastros!$E$9,E358*Cadastros!$F$9-Cadastros!$G$9,IF(E358&lt;=Cadastros!$E$10,E358*Cadastros!$F$10-Cadastros!$G$10,IF(E358&lt;=Cadastros!$E$11,E358*Cadastros!$F$11-Cadastros!$G$11,IF(E358&gt;Cadastros!$E$11,Cadastros!$I$7)))))</f>
        <v>0</v>
      </c>
      <c r="M358" s="615">
        <f>IF(P358&lt;Cadastros!$D$14,0,IF(P358&lt;=Cadastros!$D$15,P358*Cadastros!$E$15-Cadastros!$F$15,IF(P358&lt;=Cadastros!$D$16,P358*Cadastros!$E$16-Cadastros!$F$16,IF(P358&lt;=Cadastros!$D$17,P358*Cadastros!$E$17-Cadastros!$F$17,IF(P358&gt;Cadastros!$D$18,P358*Cadastros!$E$18-Cadastros!$F$18)))))</f>
        <v>0</v>
      </c>
      <c r="N358" s="615">
        <f t="shared" si="16"/>
        <v>0</v>
      </c>
      <c r="O358" s="372">
        <f>IF(N358=0,0,(F358*Cadastros!$G$14))</f>
        <v>0</v>
      </c>
      <c r="P358" s="615">
        <f t="shared" si="17"/>
        <v>0</v>
      </c>
      <c r="Q358" s="372">
        <f>IF(C358=Folha!$D$2,0,IF(E358&lt;=Cadastros!$H$14,Cadastros!$I$14*F358,0))</f>
        <v>0</v>
      </c>
    </row>
    <row r="359" spans="3:17" ht="30" customHeight="1" x14ac:dyDescent="0.25">
      <c r="C359" s="236"/>
      <c r="D359" s="237"/>
      <c r="E359" s="21"/>
      <c r="F359" s="238"/>
      <c r="G359" s="21"/>
      <c r="H359" s="619">
        <f>IF(Folha!$B$2=1,0,IF(L359=0,0,IF(C359="Funcionário",L359,IF(C359="Pró-Labore",IF(E359&lt;6482.73,E359*11%,Cadastros!$I$7)))))</f>
        <v>0</v>
      </c>
      <c r="I359" s="619">
        <f>IF(Folha!$B$2=1,0,IF(M359=0,0,IF(M359&lt;=10,0,M359)))</f>
        <v>0</v>
      </c>
      <c r="J359" s="21"/>
      <c r="K359" s="618" t="str">
        <f t="shared" si="15"/>
        <v/>
      </c>
      <c r="L359" s="615">
        <f>IF(E359&lt;Cadastros!$E$8,E359*Cadastros!$F$8,IF(E359&lt;=Cadastros!$E$9,E359*Cadastros!$F$9-Cadastros!$G$9,IF(E359&lt;=Cadastros!$E$10,E359*Cadastros!$F$10-Cadastros!$G$10,IF(E359&lt;=Cadastros!$E$11,E359*Cadastros!$F$11-Cadastros!$G$11,IF(E359&gt;Cadastros!$E$11,Cadastros!$I$7)))))</f>
        <v>0</v>
      </c>
      <c r="M359" s="615">
        <f>IF(P359&lt;Cadastros!$D$14,0,IF(P359&lt;=Cadastros!$D$15,P359*Cadastros!$E$15-Cadastros!$F$15,IF(P359&lt;=Cadastros!$D$16,P359*Cadastros!$E$16-Cadastros!$F$16,IF(P359&lt;=Cadastros!$D$17,P359*Cadastros!$E$17-Cadastros!$F$17,IF(P359&gt;Cadastros!$D$18,P359*Cadastros!$E$18-Cadastros!$F$18)))))</f>
        <v>0</v>
      </c>
      <c r="N359" s="615">
        <f t="shared" si="16"/>
        <v>0</v>
      </c>
      <c r="O359" s="372">
        <f>IF(N359=0,0,(F359*Cadastros!$G$14))</f>
        <v>0</v>
      </c>
      <c r="P359" s="615">
        <f t="shared" si="17"/>
        <v>0</v>
      </c>
      <c r="Q359" s="372">
        <f>IF(C359=Folha!$D$2,0,IF(E359&lt;=Cadastros!$H$14,Cadastros!$I$14*F359,0))</f>
        <v>0</v>
      </c>
    </row>
    <row r="360" spans="3:17" ht="30" customHeight="1" x14ac:dyDescent="0.25">
      <c r="C360" s="236"/>
      <c r="D360" s="237"/>
      <c r="E360" s="21"/>
      <c r="F360" s="238"/>
      <c r="G360" s="21"/>
      <c r="H360" s="619">
        <f>IF(Folha!$B$2=1,0,IF(L360=0,0,IF(C360="Funcionário",L360,IF(C360="Pró-Labore",IF(E360&lt;6482.73,E360*11%,Cadastros!$I$7)))))</f>
        <v>0</v>
      </c>
      <c r="I360" s="619">
        <f>IF(Folha!$B$2=1,0,IF(M360=0,0,IF(M360&lt;=10,0,M360)))</f>
        <v>0</v>
      </c>
      <c r="J360" s="21"/>
      <c r="K360" s="618" t="str">
        <f t="shared" si="15"/>
        <v/>
      </c>
      <c r="L360" s="615">
        <f>IF(E360&lt;Cadastros!$E$8,E360*Cadastros!$F$8,IF(E360&lt;=Cadastros!$E$9,E360*Cadastros!$F$9-Cadastros!$G$9,IF(E360&lt;=Cadastros!$E$10,E360*Cadastros!$F$10-Cadastros!$G$10,IF(E360&lt;=Cadastros!$E$11,E360*Cadastros!$F$11-Cadastros!$G$11,IF(E360&gt;Cadastros!$E$11,Cadastros!$I$7)))))</f>
        <v>0</v>
      </c>
      <c r="M360" s="615">
        <f>IF(P360&lt;Cadastros!$D$14,0,IF(P360&lt;=Cadastros!$D$15,P360*Cadastros!$E$15-Cadastros!$F$15,IF(P360&lt;=Cadastros!$D$16,P360*Cadastros!$E$16-Cadastros!$F$16,IF(P360&lt;=Cadastros!$D$17,P360*Cadastros!$E$17-Cadastros!$F$17,IF(P360&gt;Cadastros!$D$18,P360*Cadastros!$E$18-Cadastros!$F$18)))))</f>
        <v>0</v>
      </c>
      <c r="N360" s="615">
        <f t="shared" si="16"/>
        <v>0</v>
      </c>
      <c r="O360" s="372">
        <f>IF(N360=0,0,(F360*Cadastros!$G$14))</f>
        <v>0</v>
      </c>
      <c r="P360" s="615">
        <f t="shared" si="17"/>
        <v>0</v>
      </c>
      <c r="Q360" s="372">
        <f>IF(C360=Folha!$D$2,0,IF(E360&lt;=Cadastros!$H$14,Cadastros!$I$14*F360,0))</f>
        <v>0</v>
      </c>
    </row>
    <row r="361" spans="3:17" ht="30" customHeight="1" x14ac:dyDescent="0.25">
      <c r="C361" s="236"/>
      <c r="D361" s="237"/>
      <c r="E361" s="21"/>
      <c r="F361" s="238"/>
      <c r="G361" s="21"/>
      <c r="H361" s="619">
        <f>IF(Folha!$B$2=1,0,IF(L361=0,0,IF(C361="Funcionário",L361,IF(C361="Pró-Labore",IF(E361&lt;6482.73,E361*11%,Cadastros!$I$7)))))</f>
        <v>0</v>
      </c>
      <c r="I361" s="619">
        <f>IF(Folha!$B$2=1,0,IF(M361=0,0,IF(M361&lt;=10,0,M361)))</f>
        <v>0</v>
      </c>
      <c r="J361" s="21"/>
      <c r="K361" s="618" t="str">
        <f t="shared" si="15"/>
        <v/>
      </c>
      <c r="L361" s="615">
        <f>IF(E361&lt;Cadastros!$E$8,E361*Cadastros!$F$8,IF(E361&lt;=Cadastros!$E$9,E361*Cadastros!$F$9-Cadastros!$G$9,IF(E361&lt;=Cadastros!$E$10,E361*Cadastros!$F$10-Cadastros!$G$10,IF(E361&lt;=Cadastros!$E$11,E361*Cadastros!$F$11-Cadastros!$G$11,IF(E361&gt;Cadastros!$E$11,Cadastros!$I$7)))))</f>
        <v>0</v>
      </c>
      <c r="M361" s="615">
        <f>IF(P361&lt;Cadastros!$D$14,0,IF(P361&lt;=Cadastros!$D$15,P361*Cadastros!$E$15-Cadastros!$F$15,IF(P361&lt;=Cadastros!$D$16,P361*Cadastros!$E$16-Cadastros!$F$16,IF(P361&lt;=Cadastros!$D$17,P361*Cadastros!$E$17-Cadastros!$F$17,IF(P361&gt;Cadastros!$D$18,P361*Cadastros!$E$18-Cadastros!$F$18)))))</f>
        <v>0</v>
      </c>
      <c r="N361" s="615">
        <f t="shared" si="16"/>
        <v>0</v>
      </c>
      <c r="O361" s="372">
        <f>IF(N361=0,0,(F361*Cadastros!$G$14))</f>
        <v>0</v>
      </c>
      <c r="P361" s="615">
        <f t="shared" si="17"/>
        <v>0</v>
      </c>
      <c r="Q361" s="372">
        <f>IF(C361=Folha!$D$2,0,IF(E361&lt;=Cadastros!$H$14,Cadastros!$I$14*F361,0))</f>
        <v>0</v>
      </c>
    </row>
    <row r="362" spans="3:17" ht="30" customHeight="1" x14ac:dyDescent="0.25">
      <c r="C362" s="236"/>
      <c r="D362" s="237"/>
      <c r="E362" s="21"/>
      <c r="F362" s="238"/>
      <c r="G362" s="21"/>
      <c r="H362" s="619">
        <f>IF(Folha!$B$2=1,0,IF(L362=0,0,IF(C362="Funcionário",L362,IF(C362="Pró-Labore",IF(E362&lt;6482.73,E362*11%,Cadastros!$I$7)))))</f>
        <v>0</v>
      </c>
      <c r="I362" s="619">
        <f>IF(Folha!$B$2=1,0,IF(M362=0,0,IF(M362&lt;=10,0,M362)))</f>
        <v>0</v>
      </c>
      <c r="J362" s="21"/>
      <c r="K362" s="618" t="str">
        <f t="shared" si="15"/>
        <v/>
      </c>
      <c r="L362" s="615">
        <f>IF(E362&lt;Cadastros!$E$8,E362*Cadastros!$F$8,IF(E362&lt;=Cadastros!$E$9,E362*Cadastros!$F$9-Cadastros!$G$9,IF(E362&lt;=Cadastros!$E$10,E362*Cadastros!$F$10-Cadastros!$G$10,IF(E362&lt;=Cadastros!$E$11,E362*Cadastros!$F$11-Cadastros!$G$11,IF(E362&gt;Cadastros!$E$11,Cadastros!$I$7)))))</f>
        <v>0</v>
      </c>
      <c r="M362" s="615">
        <f>IF(P362&lt;Cadastros!$D$14,0,IF(P362&lt;=Cadastros!$D$15,P362*Cadastros!$E$15-Cadastros!$F$15,IF(P362&lt;=Cadastros!$D$16,P362*Cadastros!$E$16-Cadastros!$F$16,IF(P362&lt;=Cadastros!$D$17,P362*Cadastros!$E$17-Cadastros!$F$17,IF(P362&gt;Cadastros!$D$18,P362*Cadastros!$E$18-Cadastros!$F$18)))))</f>
        <v>0</v>
      </c>
      <c r="N362" s="615">
        <f t="shared" si="16"/>
        <v>0</v>
      </c>
      <c r="O362" s="372">
        <f>IF(N362=0,0,(F362*Cadastros!$G$14))</f>
        <v>0</v>
      </c>
      <c r="P362" s="615">
        <f t="shared" si="17"/>
        <v>0</v>
      </c>
      <c r="Q362" s="372">
        <f>IF(C362=Folha!$D$2,0,IF(E362&lt;=Cadastros!$H$14,Cadastros!$I$14*F362,0))</f>
        <v>0</v>
      </c>
    </row>
    <row r="363" spans="3:17" ht="30" customHeight="1" x14ac:dyDescent="0.25">
      <c r="C363" s="236"/>
      <c r="D363" s="237"/>
      <c r="E363" s="21"/>
      <c r="F363" s="238"/>
      <c r="G363" s="21"/>
      <c r="H363" s="619">
        <f>IF(Folha!$B$2=1,0,IF(L363=0,0,IF(C363="Funcionário",L363,IF(C363="Pró-Labore",IF(E363&lt;6482.73,E363*11%,Cadastros!$I$7)))))</f>
        <v>0</v>
      </c>
      <c r="I363" s="619">
        <f>IF(Folha!$B$2=1,0,IF(M363=0,0,IF(M363&lt;=10,0,M363)))</f>
        <v>0</v>
      </c>
      <c r="J363" s="21"/>
      <c r="K363" s="618" t="str">
        <f t="shared" si="15"/>
        <v/>
      </c>
      <c r="L363" s="615">
        <f>IF(E363&lt;Cadastros!$E$8,E363*Cadastros!$F$8,IF(E363&lt;=Cadastros!$E$9,E363*Cadastros!$F$9-Cadastros!$G$9,IF(E363&lt;=Cadastros!$E$10,E363*Cadastros!$F$10-Cadastros!$G$10,IF(E363&lt;=Cadastros!$E$11,E363*Cadastros!$F$11-Cadastros!$G$11,IF(E363&gt;Cadastros!$E$11,Cadastros!$I$7)))))</f>
        <v>0</v>
      </c>
      <c r="M363" s="615">
        <f>IF(P363&lt;Cadastros!$D$14,0,IF(P363&lt;=Cadastros!$D$15,P363*Cadastros!$E$15-Cadastros!$F$15,IF(P363&lt;=Cadastros!$D$16,P363*Cadastros!$E$16-Cadastros!$F$16,IF(P363&lt;=Cadastros!$D$17,P363*Cadastros!$E$17-Cadastros!$F$17,IF(P363&gt;Cadastros!$D$18,P363*Cadastros!$E$18-Cadastros!$F$18)))))</f>
        <v>0</v>
      </c>
      <c r="N363" s="615">
        <f t="shared" si="16"/>
        <v>0</v>
      </c>
      <c r="O363" s="372">
        <f>IF(N363=0,0,(F363*Cadastros!$G$14))</f>
        <v>0</v>
      </c>
      <c r="P363" s="615">
        <f t="shared" si="17"/>
        <v>0</v>
      </c>
      <c r="Q363" s="372">
        <f>IF(C363=Folha!$D$2,0,IF(E363&lt;=Cadastros!$H$14,Cadastros!$I$14*F363,0))</f>
        <v>0</v>
      </c>
    </row>
    <row r="364" spans="3:17" ht="30" customHeight="1" x14ac:dyDescent="0.25">
      <c r="C364" s="236"/>
      <c r="D364" s="237"/>
      <c r="E364" s="21"/>
      <c r="F364" s="238"/>
      <c r="G364" s="21"/>
      <c r="H364" s="619">
        <f>IF(Folha!$B$2=1,0,IF(L364=0,0,IF(C364="Funcionário",L364,IF(C364="Pró-Labore",IF(E364&lt;6482.73,E364*11%,Cadastros!$I$7)))))</f>
        <v>0</v>
      </c>
      <c r="I364" s="619">
        <f>IF(Folha!$B$2=1,0,IF(M364=0,0,IF(M364&lt;=10,0,M364)))</f>
        <v>0</v>
      </c>
      <c r="J364" s="21"/>
      <c r="K364" s="618" t="str">
        <f t="shared" si="15"/>
        <v/>
      </c>
      <c r="L364" s="615">
        <f>IF(E364&lt;Cadastros!$E$8,E364*Cadastros!$F$8,IF(E364&lt;=Cadastros!$E$9,E364*Cadastros!$F$9-Cadastros!$G$9,IF(E364&lt;=Cadastros!$E$10,E364*Cadastros!$F$10-Cadastros!$G$10,IF(E364&lt;=Cadastros!$E$11,E364*Cadastros!$F$11-Cadastros!$G$11,IF(E364&gt;Cadastros!$E$11,Cadastros!$I$7)))))</f>
        <v>0</v>
      </c>
      <c r="M364" s="615">
        <f>IF(P364&lt;Cadastros!$D$14,0,IF(P364&lt;=Cadastros!$D$15,P364*Cadastros!$E$15-Cadastros!$F$15,IF(P364&lt;=Cadastros!$D$16,P364*Cadastros!$E$16-Cadastros!$F$16,IF(P364&lt;=Cadastros!$D$17,P364*Cadastros!$E$17-Cadastros!$F$17,IF(P364&gt;Cadastros!$D$18,P364*Cadastros!$E$18-Cadastros!$F$18)))))</f>
        <v>0</v>
      </c>
      <c r="N364" s="615">
        <f t="shared" si="16"/>
        <v>0</v>
      </c>
      <c r="O364" s="372">
        <f>IF(N364=0,0,(F364*Cadastros!$G$14))</f>
        <v>0</v>
      </c>
      <c r="P364" s="615">
        <f t="shared" si="17"/>
        <v>0</v>
      </c>
      <c r="Q364" s="372">
        <f>IF(C364=Folha!$D$2,0,IF(E364&lt;=Cadastros!$H$14,Cadastros!$I$14*F364,0))</f>
        <v>0</v>
      </c>
    </row>
    <row r="365" spans="3:17" ht="30" customHeight="1" x14ac:dyDescent="0.25">
      <c r="C365" s="236"/>
      <c r="D365" s="237"/>
      <c r="E365" s="21"/>
      <c r="F365" s="238"/>
      <c r="G365" s="21"/>
      <c r="H365" s="619">
        <f>IF(Folha!$B$2=1,0,IF(L365=0,0,IF(C365="Funcionário",L365,IF(C365="Pró-Labore",IF(E365&lt;6482.73,E365*11%,Cadastros!$I$7)))))</f>
        <v>0</v>
      </c>
      <c r="I365" s="619">
        <f>IF(Folha!$B$2=1,0,IF(M365=0,0,IF(M365&lt;=10,0,M365)))</f>
        <v>0</v>
      </c>
      <c r="J365" s="21"/>
      <c r="K365" s="618" t="str">
        <f t="shared" si="15"/>
        <v/>
      </c>
      <c r="L365" s="615">
        <f>IF(E365&lt;Cadastros!$E$8,E365*Cadastros!$F$8,IF(E365&lt;=Cadastros!$E$9,E365*Cadastros!$F$9-Cadastros!$G$9,IF(E365&lt;=Cadastros!$E$10,E365*Cadastros!$F$10-Cadastros!$G$10,IF(E365&lt;=Cadastros!$E$11,E365*Cadastros!$F$11-Cadastros!$G$11,IF(E365&gt;Cadastros!$E$11,Cadastros!$I$7)))))</f>
        <v>0</v>
      </c>
      <c r="M365" s="615">
        <f>IF(P365&lt;Cadastros!$D$14,0,IF(P365&lt;=Cadastros!$D$15,P365*Cadastros!$E$15-Cadastros!$F$15,IF(P365&lt;=Cadastros!$D$16,P365*Cadastros!$E$16-Cadastros!$F$16,IF(P365&lt;=Cadastros!$D$17,P365*Cadastros!$E$17-Cadastros!$F$17,IF(P365&gt;Cadastros!$D$18,P365*Cadastros!$E$18-Cadastros!$F$18)))))</f>
        <v>0</v>
      </c>
      <c r="N365" s="615">
        <f t="shared" si="16"/>
        <v>0</v>
      </c>
      <c r="O365" s="372">
        <f>IF(N365=0,0,(F365*Cadastros!$G$14))</f>
        <v>0</v>
      </c>
      <c r="P365" s="615">
        <f t="shared" si="17"/>
        <v>0</v>
      </c>
      <c r="Q365" s="372">
        <f>IF(C365=Folha!$D$2,0,IF(E365&lt;=Cadastros!$H$14,Cadastros!$I$14*F365,0))</f>
        <v>0</v>
      </c>
    </row>
    <row r="366" spans="3:17" ht="30" customHeight="1" x14ac:dyDescent="0.25">
      <c r="C366" s="236"/>
      <c r="D366" s="237"/>
      <c r="E366" s="21"/>
      <c r="F366" s="238"/>
      <c r="G366" s="21"/>
      <c r="H366" s="619">
        <f>IF(Folha!$B$2=1,0,IF(L366=0,0,IF(C366="Funcionário",L366,IF(C366="Pró-Labore",IF(E366&lt;6482.73,E366*11%,Cadastros!$I$7)))))</f>
        <v>0</v>
      </c>
      <c r="I366" s="619">
        <f>IF(Folha!$B$2=1,0,IF(M366=0,0,IF(M366&lt;=10,0,M366)))</f>
        <v>0</v>
      </c>
      <c r="J366" s="21"/>
      <c r="K366" s="618" t="str">
        <f t="shared" si="15"/>
        <v/>
      </c>
      <c r="L366" s="615">
        <f>IF(E366&lt;Cadastros!$E$8,E366*Cadastros!$F$8,IF(E366&lt;=Cadastros!$E$9,E366*Cadastros!$F$9-Cadastros!$G$9,IF(E366&lt;=Cadastros!$E$10,E366*Cadastros!$F$10-Cadastros!$G$10,IF(E366&lt;=Cadastros!$E$11,E366*Cadastros!$F$11-Cadastros!$G$11,IF(E366&gt;Cadastros!$E$11,Cadastros!$I$7)))))</f>
        <v>0</v>
      </c>
      <c r="M366" s="615">
        <f>IF(P366&lt;Cadastros!$D$14,0,IF(P366&lt;=Cadastros!$D$15,P366*Cadastros!$E$15-Cadastros!$F$15,IF(P366&lt;=Cadastros!$D$16,P366*Cadastros!$E$16-Cadastros!$F$16,IF(P366&lt;=Cadastros!$D$17,P366*Cadastros!$E$17-Cadastros!$F$17,IF(P366&gt;Cadastros!$D$18,P366*Cadastros!$E$18-Cadastros!$F$18)))))</f>
        <v>0</v>
      </c>
      <c r="N366" s="615">
        <f t="shared" si="16"/>
        <v>0</v>
      </c>
      <c r="O366" s="372">
        <f>IF(N366=0,0,(F366*Cadastros!$G$14))</f>
        <v>0</v>
      </c>
      <c r="P366" s="615">
        <f t="shared" si="17"/>
        <v>0</v>
      </c>
      <c r="Q366" s="372">
        <f>IF(C366=Folha!$D$2,0,IF(E366&lt;=Cadastros!$H$14,Cadastros!$I$14*F366,0))</f>
        <v>0</v>
      </c>
    </row>
    <row r="367" spans="3:17" ht="30" customHeight="1" x14ac:dyDescent="0.25">
      <c r="C367" s="236"/>
      <c r="D367" s="237"/>
      <c r="E367" s="21"/>
      <c r="F367" s="238"/>
      <c r="G367" s="21"/>
      <c r="H367" s="619">
        <f>IF(Folha!$B$2=1,0,IF(L367=0,0,IF(C367="Funcionário",L367,IF(C367="Pró-Labore",IF(E367&lt;6482.73,E367*11%,Cadastros!$I$7)))))</f>
        <v>0</v>
      </c>
      <c r="I367" s="619">
        <f>IF(Folha!$B$2=1,0,IF(M367=0,0,IF(M367&lt;=10,0,M367)))</f>
        <v>0</v>
      </c>
      <c r="J367" s="21"/>
      <c r="K367" s="618" t="str">
        <f t="shared" si="15"/>
        <v/>
      </c>
      <c r="L367" s="615">
        <f>IF(E367&lt;Cadastros!$E$8,E367*Cadastros!$F$8,IF(E367&lt;=Cadastros!$E$9,E367*Cadastros!$F$9-Cadastros!$G$9,IF(E367&lt;=Cadastros!$E$10,E367*Cadastros!$F$10-Cadastros!$G$10,IF(E367&lt;=Cadastros!$E$11,E367*Cadastros!$F$11-Cadastros!$G$11,IF(E367&gt;Cadastros!$E$11,Cadastros!$I$7)))))</f>
        <v>0</v>
      </c>
      <c r="M367" s="615">
        <f>IF(P367&lt;Cadastros!$D$14,0,IF(P367&lt;=Cadastros!$D$15,P367*Cadastros!$E$15-Cadastros!$F$15,IF(P367&lt;=Cadastros!$D$16,P367*Cadastros!$E$16-Cadastros!$F$16,IF(P367&lt;=Cadastros!$D$17,P367*Cadastros!$E$17-Cadastros!$F$17,IF(P367&gt;Cadastros!$D$18,P367*Cadastros!$E$18-Cadastros!$F$18)))))</f>
        <v>0</v>
      </c>
      <c r="N367" s="615">
        <f t="shared" si="16"/>
        <v>0</v>
      </c>
      <c r="O367" s="372">
        <f>IF(N367=0,0,(F367*Cadastros!$G$14))</f>
        <v>0</v>
      </c>
      <c r="P367" s="615">
        <f t="shared" si="17"/>
        <v>0</v>
      </c>
      <c r="Q367" s="372">
        <f>IF(C367=Folha!$D$2,0,IF(E367&lt;=Cadastros!$H$14,Cadastros!$I$14*F367,0))</f>
        <v>0</v>
      </c>
    </row>
    <row r="368" spans="3:17" ht="30" customHeight="1" x14ac:dyDescent="0.25">
      <c r="C368" s="236"/>
      <c r="D368" s="237"/>
      <c r="E368" s="21"/>
      <c r="F368" s="238"/>
      <c r="G368" s="21"/>
      <c r="H368" s="619">
        <f>IF(Folha!$B$2=1,0,IF(L368=0,0,IF(C368="Funcionário",L368,IF(C368="Pró-Labore",IF(E368&lt;6482.73,E368*11%,Cadastros!$I$7)))))</f>
        <v>0</v>
      </c>
      <c r="I368" s="619">
        <f>IF(Folha!$B$2=1,0,IF(M368=0,0,IF(M368&lt;=10,0,M368)))</f>
        <v>0</v>
      </c>
      <c r="J368" s="21"/>
      <c r="K368" s="618" t="str">
        <f t="shared" si="15"/>
        <v/>
      </c>
      <c r="L368" s="615">
        <f>IF(E368&lt;Cadastros!$E$8,E368*Cadastros!$F$8,IF(E368&lt;=Cadastros!$E$9,E368*Cadastros!$F$9-Cadastros!$G$9,IF(E368&lt;=Cadastros!$E$10,E368*Cadastros!$F$10-Cadastros!$G$10,IF(E368&lt;=Cadastros!$E$11,E368*Cadastros!$F$11-Cadastros!$G$11,IF(E368&gt;Cadastros!$E$11,Cadastros!$I$7)))))</f>
        <v>0</v>
      </c>
      <c r="M368" s="615">
        <f>IF(P368&lt;Cadastros!$D$14,0,IF(P368&lt;=Cadastros!$D$15,P368*Cadastros!$E$15-Cadastros!$F$15,IF(P368&lt;=Cadastros!$D$16,P368*Cadastros!$E$16-Cadastros!$F$16,IF(P368&lt;=Cadastros!$D$17,P368*Cadastros!$E$17-Cadastros!$F$17,IF(P368&gt;Cadastros!$D$18,P368*Cadastros!$E$18-Cadastros!$F$18)))))</f>
        <v>0</v>
      </c>
      <c r="N368" s="615">
        <f t="shared" si="16"/>
        <v>0</v>
      </c>
      <c r="O368" s="372">
        <f>IF(N368=0,0,(F368*Cadastros!$G$14))</f>
        <v>0</v>
      </c>
      <c r="P368" s="615">
        <f t="shared" si="17"/>
        <v>0</v>
      </c>
      <c r="Q368" s="372">
        <f>IF(C368=Folha!$D$2,0,IF(E368&lt;=Cadastros!$H$14,Cadastros!$I$14*F368,0))</f>
        <v>0</v>
      </c>
    </row>
    <row r="369" spans="3:17" ht="30" customHeight="1" x14ac:dyDescent="0.25">
      <c r="C369" s="236"/>
      <c r="D369" s="237"/>
      <c r="E369" s="21"/>
      <c r="F369" s="238"/>
      <c r="G369" s="21"/>
      <c r="H369" s="619">
        <f>IF(Folha!$B$2=1,0,IF(L369=0,0,IF(C369="Funcionário",L369,IF(C369="Pró-Labore",IF(E369&lt;6482.73,E369*11%,Cadastros!$I$7)))))</f>
        <v>0</v>
      </c>
      <c r="I369" s="619">
        <f>IF(Folha!$B$2=1,0,IF(M369=0,0,IF(M369&lt;=10,0,M369)))</f>
        <v>0</v>
      </c>
      <c r="J369" s="21"/>
      <c r="K369" s="618" t="str">
        <f t="shared" si="15"/>
        <v/>
      </c>
      <c r="L369" s="615">
        <f>IF(E369&lt;Cadastros!$E$8,E369*Cadastros!$F$8,IF(E369&lt;=Cadastros!$E$9,E369*Cadastros!$F$9-Cadastros!$G$9,IF(E369&lt;=Cadastros!$E$10,E369*Cadastros!$F$10-Cadastros!$G$10,IF(E369&lt;=Cadastros!$E$11,E369*Cadastros!$F$11-Cadastros!$G$11,IF(E369&gt;Cadastros!$E$11,Cadastros!$I$7)))))</f>
        <v>0</v>
      </c>
      <c r="M369" s="615">
        <f>IF(P369&lt;Cadastros!$D$14,0,IF(P369&lt;=Cadastros!$D$15,P369*Cadastros!$E$15-Cadastros!$F$15,IF(P369&lt;=Cadastros!$D$16,P369*Cadastros!$E$16-Cadastros!$F$16,IF(P369&lt;=Cadastros!$D$17,P369*Cadastros!$E$17-Cadastros!$F$17,IF(P369&gt;Cadastros!$D$18,P369*Cadastros!$E$18-Cadastros!$F$18)))))</f>
        <v>0</v>
      </c>
      <c r="N369" s="615">
        <f t="shared" si="16"/>
        <v>0</v>
      </c>
      <c r="O369" s="372">
        <f>IF(N369=0,0,(F369*Cadastros!$G$14))</f>
        <v>0</v>
      </c>
      <c r="P369" s="615">
        <f t="shared" si="17"/>
        <v>0</v>
      </c>
      <c r="Q369" s="372">
        <f>IF(C369=Folha!$D$2,0,IF(E369&lt;=Cadastros!$H$14,Cadastros!$I$14*F369,0))</f>
        <v>0</v>
      </c>
    </row>
    <row r="370" spans="3:17" ht="30" customHeight="1" x14ac:dyDescent="0.25">
      <c r="C370" s="236"/>
      <c r="D370" s="237"/>
      <c r="E370" s="21"/>
      <c r="F370" s="238"/>
      <c r="G370" s="21"/>
      <c r="H370" s="619">
        <f>IF(Folha!$B$2=1,0,IF(L370=0,0,IF(C370="Funcionário",L370,IF(C370="Pró-Labore",IF(E370&lt;6482.73,E370*11%,Cadastros!$I$7)))))</f>
        <v>0</v>
      </c>
      <c r="I370" s="619">
        <f>IF(Folha!$B$2=1,0,IF(M370=0,0,IF(M370&lt;=10,0,M370)))</f>
        <v>0</v>
      </c>
      <c r="J370" s="21"/>
      <c r="K370" s="618" t="str">
        <f t="shared" si="15"/>
        <v/>
      </c>
      <c r="L370" s="615">
        <f>IF(E370&lt;Cadastros!$E$8,E370*Cadastros!$F$8,IF(E370&lt;=Cadastros!$E$9,E370*Cadastros!$F$9-Cadastros!$G$9,IF(E370&lt;=Cadastros!$E$10,E370*Cadastros!$F$10-Cadastros!$G$10,IF(E370&lt;=Cadastros!$E$11,E370*Cadastros!$F$11-Cadastros!$G$11,IF(E370&gt;Cadastros!$E$11,Cadastros!$I$7)))))</f>
        <v>0</v>
      </c>
      <c r="M370" s="615">
        <f>IF(P370&lt;Cadastros!$D$14,0,IF(P370&lt;=Cadastros!$D$15,P370*Cadastros!$E$15-Cadastros!$F$15,IF(P370&lt;=Cadastros!$D$16,P370*Cadastros!$E$16-Cadastros!$F$16,IF(P370&lt;=Cadastros!$D$17,P370*Cadastros!$E$17-Cadastros!$F$17,IF(P370&gt;Cadastros!$D$18,P370*Cadastros!$E$18-Cadastros!$F$18)))))</f>
        <v>0</v>
      </c>
      <c r="N370" s="615">
        <f t="shared" si="16"/>
        <v>0</v>
      </c>
      <c r="O370" s="372">
        <f>IF(N370=0,0,(F370*Cadastros!$G$14))</f>
        <v>0</v>
      </c>
      <c r="P370" s="615">
        <f t="shared" si="17"/>
        <v>0</v>
      </c>
      <c r="Q370" s="372">
        <f>IF(C370=Folha!$D$2,0,IF(E370&lt;=Cadastros!$H$14,Cadastros!$I$14*F370,0))</f>
        <v>0</v>
      </c>
    </row>
    <row r="371" spans="3:17" ht="30" customHeight="1" x14ac:dyDescent="0.25">
      <c r="C371" s="236"/>
      <c r="D371" s="237"/>
      <c r="E371" s="21"/>
      <c r="F371" s="238"/>
      <c r="G371" s="21"/>
      <c r="H371" s="619">
        <f>IF(Folha!$B$2=1,0,IF(L371=0,0,IF(C371="Funcionário",L371,IF(C371="Pró-Labore",IF(E371&lt;6482.73,E371*11%,Cadastros!$I$7)))))</f>
        <v>0</v>
      </c>
      <c r="I371" s="619">
        <f>IF(Folha!$B$2=1,0,IF(M371=0,0,IF(M371&lt;=10,0,M371)))</f>
        <v>0</v>
      </c>
      <c r="J371" s="21"/>
      <c r="K371" s="618" t="str">
        <f t="shared" si="15"/>
        <v/>
      </c>
      <c r="L371" s="615">
        <f>IF(E371&lt;Cadastros!$E$8,E371*Cadastros!$F$8,IF(E371&lt;=Cadastros!$E$9,E371*Cadastros!$F$9-Cadastros!$G$9,IF(E371&lt;=Cadastros!$E$10,E371*Cadastros!$F$10-Cadastros!$G$10,IF(E371&lt;=Cadastros!$E$11,E371*Cadastros!$F$11-Cadastros!$G$11,IF(E371&gt;Cadastros!$E$11,Cadastros!$I$7)))))</f>
        <v>0</v>
      </c>
      <c r="M371" s="615">
        <f>IF(P371&lt;Cadastros!$D$14,0,IF(P371&lt;=Cadastros!$D$15,P371*Cadastros!$E$15-Cadastros!$F$15,IF(P371&lt;=Cadastros!$D$16,P371*Cadastros!$E$16-Cadastros!$F$16,IF(P371&lt;=Cadastros!$D$17,P371*Cadastros!$E$17-Cadastros!$F$17,IF(P371&gt;Cadastros!$D$18,P371*Cadastros!$E$18-Cadastros!$F$18)))))</f>
        <v>0</v>
      </c>
      <c r="N371" s="615">
        <f t="shared" si="16"/>
        <v>0</v>
      </c>
      <c r="O371" s="372">
        <f>IF(N371=0,0,(F371*Cadastros!$G$14))</f>
        <v>0</v>
      </c>
      <c r="P371" s="615">
        <f t="shared" si="17"/>
        <v>0</v>
      </c>
      <c r="Q371" s="372">
        <f>IF(C371=Folha!$D$2,0,IF(E371&lt;=Cadastros!$H$14,Cadastros!$I$14*F371,0))</f>
        <v>0</v>
      </c>
    </row>
    <row r="372" spans="3:17" ht="30" customHeight="1" x14ac:dyDescent="0.25">
      <c r="C372" s="236"/>
      <c r="D372" s="237"/>
      <c r="E372" s="21"/>
      <c r="F372" s="238"/>
      <c r="G372" s="21"/>
      <c r="H372" s="619">
        <f>IF(Folha!$B$2=1,0,IF(L372=0,0,IF(C372="Funcionário",L372,IF(C372="Pró-Labore",IF(E372&lt;6482.73,E372*11%,Cadastros!$I$7)))))</f>
        <v>0</v>
      </c>
      <c r="I372" s="619">
        <f>IF(Folha!$B$2=1,0,IF(M372=0,0,IF(M372&lt;=10,0,M372)))</f>
        <v>0</v>
      </c>
      <c r="J372" s="21"/>
      <c r="K372" s="618" t="str">
        <f t="shared" si="15"/>
        <v/>
      </c>
      <c r="L372" s="615">
        <f>IF(E372&lt;Cadastros!$E$8,E372*Cadastros!$F$8,IF(E372&lt;=Cadastros!$E$9,E372*Cadastros!$F$9-Cadastros!$G$9,IF(E372&lt;=Cadastros!$E$10,E372*Cadastros!$F$10-Cadastros!$G$10,IF(E372&lt;=Cadastros!$E$11,E372*Cadastros!$F$11-Cadastros!$G$11,IF(E372&gt;Cadastros!$E$11,Cadastros!$I$7)))))</f>
        <v>0</v>
      </c>
      <c r="M372" s="615">
        <f>IF(P372&lt;Cadastros!$D$14,0,IF(P372&lt;=Cadastros!$D$15,P372*Cadastros!$E$15-Cadastros!$F$15,IF(P372&lt;=Cadastros!$D$16,P372*Cadastros!$E$16-Cadastros!$F$16,IF(P372&lt;=Cadastros!$D$17,P372*Cadastros!$E$17-Cadastros!$F$17,IF(P372&gt;Cadastros!$D$18,P372*Cadastros!$E$18-Cadastros!$F$18)))))</f>
        <v>0</v>
      </c>
      <c r="N372" s="615">
        <f t="shared" si="16"/>
        <v>0</v>
      </c>
      <c r="O372" s="372">
        <f>IF(N372=0,0,(F372*Cadastros!$G$14))</f>
        <v>0</v>
      </c>
      <c r="P372" s="615">
        <f t="shared" si="17"/>
        <v>0</v>
      </c>
      <c r="Q372" s="372">
        <f>IF(C372=Folha!$D$2,0,IF(E372&lt;=Cadastros!$H$14,Cadastros!$I$14*F372,0))</f>
        <v>0</v>
      </c>
    </row>
    <row r="373" spans="3:17" ht="30" customHeight="1" x14ac:dyDescent="0.25">
      <c r="C373" s="236"/>
      <c r="D373" s="237"/>
      <c r="E373" s="21"/>
      <c r="F373" s="238"/>
      <c r="G373" s="21"/>
      <c r="H373" s="619">
        <f>IF(Folha!$B$2=1,0,IF(L373=0,0,IF(C373="Funcionário",L373,IF(C373="Pró-Labore",IF(E373&lt;6482.73,E373*11%,Cadastros!$I$7)))))</f>
        <v>0</v>
      </c>
      <c r="I373" s="619">
        <f>IF(Folha!$B$2=1,0,IF(M373=0,0,IF(M373&lt;=10,0,M373)))</f>
        <v>0</v>
      </c>
      <c r="J373" s="21"/>
      <c r="K373" s="618" t="str">
        <f t="shared" si="15"/>
        <v/>
      </c>
      <c r="L373" s="615">
        <f>IF(E373&lt;Cadastros!$E$8,E373*Cadastros!$F$8,IF(E373&lt;=Cadastros!$E$9,E373*Cadastros!$F$9-Cadastros!$G$9,IF(E373&lt;=Cadastros!$E$10,E373*Cadastros!$F$10-Cadastros!$G$10,IF(E373&lt;=Cadastros!$E$11,E373*Cadastros!$F$11-Cadastros!$G$11,IF(E373&gt;Cadastros!$E$11,Cadastros!$I$7)))))</f>
        <v>0</v>
      </c>
      <c r="M373" s="615">
        <f>IF(P373&lt;Cadastros!$D$14,0,IF(P373&lt;=Cadastros!$D$15,P373*Cadastros!$E$15-Cadastros!$F$15,IF(P373&lt;=Cadastros!$D$16,P373*Cadastros!$E$16-Cadastros!$F$16,IF(P373&lt;=Cadastros!$D$17,P373*Cadastros!$E$17-Cadastros!$F$17,IF(P373&gt;Cadastros!$D$18,P373*Cadastros!$E$18-Cadastros!$F$18)))))</f>
        <v>0</v>
      </c>
      <c r="N373" s="615">
        <f t="shared" si="16"/>
        <v>0</v>
      </c>
      <c r="O373" s="372">
        <f>IF(N373=0,0,(F373*Cadastros!$G$14))</f>
        <v>0</v>
      </c>
      <c r="P373" s="615">
        <f t="shared" si="17"/>
        <v>0</v>
      </c>
      <c r="Q373" s="372">
        <f>IF(C373=Folha!$D$2,0,IF(E373&lt;=Cadastros!$H$14,Cadastros!$I$14*F373,0))</f>
        <v>0</v>
      </c>
    </row>
    <row r="374" spans="3:17" ht="30" customHeight="1" x14ac:dyDescent="0.25">
      <c r="C374" s="236"/>
      <c r="D374" s="237"/>
      <c r="E374" s="21"/>
      <c r="F374" s="238"/>
      <c r="G374" s="21"/>
      <c r="H374" s="619">
        <f>IF(Folha!$B$2=1,0,IF(L374=0,0,IF(C374="Funcionário",L374,IF(C374="Pró-Labore",IF(E374&lt;6482.73,E374*11%,Cadastros!$I$7)))))</f>
        <v>0</v>
      </c>
      <c r="I374" s="619">
        <f>IF(Folha!$B$2=1,0,IF(M374=0,0,IF(M374&lt;=10,0,M374)))</f>
        <v>0</v>
      </c>
      <c r="J374" s="21"/>
      <c r="K374" s="618" t="str">
        <f t="shared" si="15"/>
        <v/>
      </c>
      <c r="L374" s="615">
        <f>IF(E374&lt;Cadastros!$E$8,E374*Cadastros!$F$8,IF(E374&lt;=Cadastros!$E$9,E374*Cadastros!$F$9-Cadastros!$G$9,IF(E374&lt;=Cadastros!$E$10,E374*Cadastros!$F$10-Cadastros!$G$10,IF(E374&lt;=Cadastros!$E$11,E374*Cadastros!$F$11-Cadastros!$G$11,IF(E374&gt;Cadastros!$E$11,Cadastros!$I$7)))))</f>
        <v>0</v>
      </c>
      <c r="M374" s="615">
        <f>IF(P374&lt;Cadastros!$D$14,0,IF(P374&lt;=Cadastros!$D$15,P374*Cadastros!$E$15-Cadastros!$F$15,IF(P374&lt;=Cadastros!$D$16,P374*Cadastros!$E$16-Cadastros!$F$16,IF(P374&lt;=Cadastros!$D$17,P374*Cadastros!$E$17-Cadastros!$F$17,IF(P374&gt;Cadastros!$D$18,P374*Cadastros!$E$18-Cadastros!$F$18)))))</f>
        <v>0</v>
      </c>
      <c r="N374" s="615">
        <f t="shared" si="16"/>
        <v>0</v>
      </c>
      <c r="O374" s="372">
        <f>IF(N374=0,0,(F374*Cadastros!$G$14))</f>
        <v>0</v>
      </c>
      <c r="P374" s="615">
        <f t="shared" si="17"/>
        <v>0</v>
      </c>
      <c r="Q374" s="372">
        <f>IF(C374=Folha!$D$2,0,IF(E374&lt;=Cadastros!$H$14,Cadastros!$I$14*F374,0))</f>
        <v>0</v>
      </c>
    </row>
    <row r="375" spans="3:17" ht="30" customHeight="1" x14ac:dyDescent="0.25">
      <c r="C375" s="236"/>
      <c r="D375" s="237"/>
      <c r="E375" s="21"/>
      <c r="F375" s="238"/>
      <c r="G375" s="21"/>
      <c r="H375" s="619">
        <f>IF(Folha!$B$2=1,0,IF(L375=0,0,IF(C375="Funcionário",L375,IF(C375="Pró-Labore",IF(E375&lt;6482.73,E375*11%,Cadastros!$I$7)))))</f>
        <v>0</v>
      </c>
      <c r="I375" s="619">
        <f>IF(Folha!$B$2=1,0,IF(M375=0,0,IF(M375&lt;=10,0,M375)))</f>
        <v>0</v>
      </c>
      <c r="J375" s="21"/>
      <c r="K375" s="618" t="str">
        <f t="shared" si="15"/>
        <v/>
      </c>
      <c r="L375" s="615">
        <f>IF(E375&lt;Cadastros!$E$8,E375*Cadastros!$F$8,IF(E375&lt;=Cadastros!$E$9,E375*Cadastros!$F$9-Cadastros!$G$9,IF(E375&lt;=Cadastros!$E$10,E375*Cadastros!$F$10-Cadastros!$G$10,IF(E375&lt;=Cadastros!$E$11,E375*Cadastros!$F$11-Cadastros!$G$11,IF(E375&gt;Cadastros!$E$11,Cadastros!$I$7)))))</f>
        <v>0</v>
      </c>
      <c r="M375" s="615">
        <f>IF(P375&lt;Cadastros!$D$14,0,IF(P375&lt;=Cadastros!$D$15,P375*Cadastros!$E$15-Cadastros!$F$15,IF(P375&lt;=Cadastros!$D$16,P375*Cadastros!$E$16-Cadastros!$F$16,IF(P375&lt;=Cadastros!$D$17,P375*Cadastros!$E$17-Cadastros!$F$17,IF(P375&gt;Cadastros!$D$18,P375*Cadastros!$E$18-Cadastros!$F$18)))))</f>
        <v>0</v>
      </c>
      <c r="N375" s="615">
        <f t="shared" si="16"/>
        <v>0</v>
      </c>
      <c r="O375" s="372">
        <f>IF(N375=0,0,(F375*Cadastros!$G$14))</f>
        <v>0</v>
      </c>
      <c r="P375" s="615">
        <f t="shared" si="17"/>
        <v>0</v>
      </c>
      <c r="Q375" s="372">
        <f>IF(C375=Folha!$D$2,0,IF(E375&lt;=Cadastros!$H$14,Cadastros!$I$14*F375,0))</f>
        <v>0</v>
      </c>
    </row>
    <row r="376" spans="3:17" ht="30" customHeight="1" x14ac:dyDescent="0.25">
      <c r="C376" s="236"/>
      <c r="D376" s="237"/>
      <c r="E376" s="21"/>
      <c r="F376" s="238"/>
      <c r="G376" s="21"/>
      <c r="H376" s="619">
        <f>IF(Folha!$B$2=1,0,IF(L376=0,0,IF(C376="Funcionário",L376,IF(C376="Pró-Labore",IF(E376&lt;6482.73,E376*11%,Cadastros!$I$7)))))</f>
        <v>0</v>
      </c>
      <c r="I376" s="619">
        <f>IF(Folha!$B$2=1,0,IF(M376=0,0,IF(M376&lt;=10,0,M376)))</f>
        <v>0</v>
      </c>
      <c r="J376" s="21"/>
      <c r="K376" s="618" t="str">
        <f t="shared" si="15"/>
        <v/>
      </c>
      <c r="L376" s="615">
        <f>IF(E376&lt;Cadastros!$E$8,E376*Cadastros!$F$8,IF(E376&lt;=Cadastros!$E$9,E376*Cadastros!$F$9-Cadastros!$G$9,IF(E376&lt;=Cadastros!$E$10,E376*Cadastros!$F$10-Cadastros!$G$10,IF(E376&lt;=Cadastros!$E$11,E376*Cadastros!$F$11-Cadastros!$G$11,IF(E376&gt;Cadastros!$E$11,Cadastros!$I$7)))))</f>
        <v>0</v>
      </c>
      <c r="M376" s="615">
        <f>IF(P376&lt;Cadastros!$D$14,0,IF(P376&lt;=Cadastros!$D$15,P376*Cadastros!$E$15-Cadastros!$F$15,IF(P376&lt;=Cadastros!$D$16,P376*Cadastros!$E$16-Cadastros!$F$16,IF(P376&lt;=Cadastros!$D$17,P376*Cadastros!$E$17-Cadastros!$F$17,IF(P376&gt;Cadastros!$D$18,P376*Cadastros!$E$18-Cadastros!$F$18)))))</f>
        <v>0</v>
      </c>
      <c r="N376" s="615">
        <f t="shared" si="16"/>
        <v>0</v>
      </c>
      <c r="O376" s="372">
        <f>IF(N376=0,0,(F376*Cadastros!$G$14))</f>
        <v>0</v>
      </c>
      <c r="P376" s="615">
        <f t="shared" si="17"/>
        <v>0</v>
      </c>
      <c r="Q376" s="372">
        <f>IF(C376=Folha!$D$2,0,IF(E376&lt;=Cadastros!$H$14,Cadastros!$I$14*F376,0))</f>
        <v>0</v>
      </c>
    </row>
    <row r="377" spans="3:17" ht="30" customHeight="1" x14ac:dyDescent="0.25">
      <c r="C377" s="236"/>
      <c r="D377" s="237"/>
      <c r="E377" s="21"/>
      <c r="F377" s="238"/>
      <c r="G377" s="21"/>
      <c r="H377" s="619">
        <f>IF(Folha!$B$2=1,0,IF(L377=0,0,IF(C377="Funcionário",L377,IF(C377="Pró-Labore",IF(E377&lt;6482.73,E377*11%,Cadastros!$I$7)))))</f>
        <v>0</v>
      </c>
      <c r="I377" s="619">
        <f>IF(Folha!$B$2=1,0,IF(M377=0,0,IF(M377&lt;=10,0,M377)))</f>
        <v>0</v>
      </c>
      <c r="J377" s="21"/>
      <c r="K377" s="618" t="str">
        <f t="shared" si="15"/>
        <v/>
      </c>
      <c r="L377" s="615">
        <f>IF(E377&lt;Cadastros!$E$8,E377*Cadastros!$F$8,IF(E377&lt;=Cadastros!$E$9,E377*Cadastros!$F$9-Cadastros!$G$9,IF(E377&lt;=Cadastros!$E$10,E377*Cadastros!$F$10-Cadastros!$G$10,IF(E377&lt;=Cadastros!$E$11,E377*Cadastros!$F$11-Cadastros!$G$11,IF(E377&gt;Cadastros!$E$11,Cadastros!$I$7)))))</f>
        <v>0</v>
      </c>
      <c r="M377" s="615">
        <f>IF(P377&lt;Cadastros!$D$14,0,IF(P377&lt;=Cadastros!$D$15,P377*Cadastros!$E$15-Cadastros!$F$15,IF(P377&lt;=Cadastros!$D$16,P377*Cadastros!$E$16-Cadastros!$F$16,IF(P377&lt;=Cadastros!$D$17,P377*Cadastros!$E$17-Cadastros!$F$17,IF(P377&gt;Cadastros!$D$18,P377*Cadastros!$E$18-Cadastros!$F$18)))))</f>
        <v>0</v>
      </c>
      <c r="N377" s="615">
        <f t="shared" si="16"/>
        <v>0</v>
      </c>
      <c r="O377" s="372">
        <f>IF(N377=0,0,(F377*Cadastros!$G$14))</f>
        <v>0</v>
      </c>
      <c r="P377" s="615">
        <f t="shared" si="17"/>
        <v>0</v>
      </c>
      <c r="Q377" s="372">
        <f>IF(C377=Folha!$D$2,0,IF(E377&lt;=Cadastros!$H$14,Cadastros!$I$14*F377,0))</f>
        <v>0</v>
      </c>
    </row>
    <row r="378" spans="3:17" ht="30" customHeight="1" x14ac:dyDescent="0.25">
      <c r="C378" s="236"/>
      <c r="D378" s="237"/>
      <c r="E378" s="21"/>
      <c r="F378" s="238"/>
      <c r="G378" s="21"/>
      <c r="H378" s="619">
        <f>IF(Folha!$B$2=1,0,IF(L378=0,0,IF(C378="Funcionário",L378,IF(C378="Pró-Labore",IF(E378&lt;6482.73,E378*11%,Cadastros!$I$7)))))</f>
        <v>0</v>
      </c>
      <c r="I378" s="619">
        <f>IF(Folha!$B$2=1,0,IF(M378=0,0,IF(M378&lt;=10,0,M378)))</f>
        <v>0</v>
      </c>
      <c r="J378" s="21"/>
      <c r="K378" s="618" t="str">
        <f t="shared" si="15"/>
        <v/>
      </c>
      <c r="L378" s="615">
        <f>IF(E378&lt;Cadastros!$E$8,E378*Cadastros!$F$8,IF(E378&lt;=Cadastros!$E$9,E378*Cadastros!$F$9-Cadastros!$G$9,IF(E378&lt;=Cadastros!$E$10,E378*Cadastros!$F$10-Cadastros!$G$10,IF(E378&lt;=Cadastros!$E$11,E378*Cadastros!$F$11-Cadastros!$G$11,IF(E378&gt;Cadastros!$E$11,Cadastros!$I$7)))))</f>
        <v>0</v>
      </c>
      <c r="M378" s="615">
        <f>IF(P378&lt;Cadastros!$D$14,0,IF(P378&lt;=Cadastros!$D$15,P378*Cadastros!$E$15-Cadastros!$F$15,IF(P378&lt;=Cadastros!$D$16,P378*Cadastros!$E$16-Cadastros!$F$16,IF(P378&lt;=Cadastros!$D$17,P378*Cadastros!$E$17-Cadastros!$F$17,IF(P378&gt;Cadastros!$D$18,P378*Cadastros!$E$18-Cadastros!$F$18)))))</f>
        <v>0</v>
      </c>
      <c r="N378" s="615">
        <f t="shared" si="16"/>
        <v>0</v>
      </c>
      <c r="O378" s="372">
        <f>IF(N378=0,0,(F378*Cadastros!$G$14))</f>
        <v>0</v>
      </c>
      <c r="P378" s="615">
        <f t="shared" si="17"/>
        <v>0</v>
      </c>
      <c r="Q378" s="372">
        <f>IF(C378=Folha!$D$2,0,IF(E378&lt;=Cadastros!$H$14,Cadastros!$I$14*F378,0))</f>
        <v>0</v>
      </c>
    </row>
    <row r="379" spans="3:17" ht="30" customHeight="1" x14ac:dyDescent="0.25">
      <c r="C379" s="236"/>
      <c r="D379" s="237"/>
      <c r="E379" s="21"/>
      <c r="F379" s="238"/>
      <c r="G379" s="21"/>
      <c r="H379" s="619">
        <f>IF(Folha!$B$2=1,0,IF(L379=0,0,IF(C379="Funcionário",L379,IF(C379="Pró-Labore",IF(E379&lt;6482.73,E379*11%,Cadastros!$I$7)))))</f>
        <v>0</v>
      </c>
      <c r="I379" s="619">
        <f>IF(Folha!$B$2=1,0,IF(M379=0,0,IF(M379&lt;=10,0,M379)))</f>
        <v>0</v>
      </c>
      <c r="J379" s="21"/>
      <c r="K379" s="618" t="str">
        <f t="shared" si="15"/>
        <v/>
      </c>
      <c r="L379" s="615">
        <f>IF(E379&lt;Cadastros!$E$8,E379*Cadastros!$F$8,IF(E379&lt;=Cadastros!$E$9,E379*Cadastros!$F$9-Cadastros!$G$9,IF(E379&lt;=Cadastros!$E$10,E379*Cadastros!$F$10-Cadastros!$G$10,IF(E379&lt;=Cadastros!$E$11,E379*Cadastros!$F$11-Cadastros!$G$11,IF(E379&gt;Cadastros!$E$11,Cadastros!$I$7)))))</f>
        <v>0</v>
      </c>
      <c r="M379" s="615">
        <f>IF(P379&lt;Cadastros!$D$14,0,IF(P379&lt;=Cadastros!$D$15,P379*Cadastros!$E$15-Cadastros!$F$15,IF(P379&lt;=Cadastros!$D$16,P379*Cadastros!$E$16-Cadastros!$F$16,IF(P379&lt;=Cadastros!$D$17,P379*Cadastros!$E$17-Cadastros!$F$17,IF(P379&gt;Cadastros!$D$18,P379*Cadastros!$E$18-Cadastros!$F$18)))))</f>
        <v>0</v>
      </c>
      <c r="N379" s="615">
        <f t="shared" si="16"/>
        <v>0</v>
      </c>
      <c r="O379" s="372">
        <f>IF(N379=0,0,(F379*Cadastros!$G$14))</f>
        <v>0</v>
      </c>
      <c r="P379" s="615">
        <f t="shared" si="17"/>
        <v>0</v>
      </c>
      <c r="Q379" s="372">
        <f>IF(C379=Folha!$D$2,0,IF(E379&lt;=Cadastros!$H$14,Cadastros!$I$14*F379,0))</f>
        <v>0</v>
      </c>
    </row>
    <row r="380" spans="3:17" ht="30" customHeight="1" x14ac:dyDescent="0.25">
      <c r="C380" s="236"/>
      <c r="D380" s="237"/>
      <c r="E380" s="21"/>
      <c r="F380" s="238"/>
      <c r="G380" s="21"/>
      <c r="H380" s="619">
        <f>IF(Folha!$B$2=1,0,IF(L380=0,0,IF(C380="Funcionário",L380,IF(C380="Pró-Labore",IF(E380&lt;6482.73,E380*11%,Cadastros!$I$7)))))</f>
        <v>0</v>
      </c>
      <c r="I380" s="619">
        <f>IF(Folha!$B$2=1,0,IF(M380=0,0,IF(M380&lt;=10,0,M380)))</f>
        <v>0</v>
      </c>
      <c r="J380" s="21"/>
      <c r="K380" s="618" t="str">
        <f t="shared" si="15"/>
        <v/>
      </c>
      <c r="L380" s="615">
        <f>IF(E380&lt;Cadastros!$E$8,E380*Cadastros!$F$8,IF(E380&lt;=Cadastros!$E$9,E380*Cadastros!$F$9-Cadastros!$G$9,IF(E380&lt;=Cadastros!$E$10,E380*Cadastros!$F$10-Cadastros!$G$10,IF(E380&lt;=Cadastros!$E$11,E380*Cadastros!$F$11-Cadastros!$G$11,IF(E380&gt;Cadastros!$E$11,Cadastros!$I$7)))))</f>
        <v>0</v>
      </c>
      <c r="M380" s="615">
        <f>IF(P380&lt;Cadastros!$D$14,0,IF(P380&lt;=Cadastros!$D$15,P380*Cadastros!$E$15-Cadastros!$F$15,IF(P380&lt;=Cadastros!$D$16,P380*Cadastros!$E$16-Cadastros!$F$16,IF(P380&lt;=Cadastros!$D$17,P380*Cadastros!$E$17-Cadastros!$F$17,IF(P380&gt;Cadastros!$D$18,P380*Cadastros!$E$18-Cadastros!$F$18)))))</f>
        <v>0</v>
      </c>
      <c r="N380" s="615">
        <f t="shared" si="16"/>
        <v>0</v>
      </c>
      <c r="O380" s="372">
        <f>IF(N380=0,0,(F380*Cadastros!$G$14))</f>
        <v>0</v>
      </c>
      <c r="P380" s="615">
        <f t="shared" si="17"/>
        <v>0</v>
      </c>
      <c r="Q380" s="372">
        <f>IF(C380=Folha!$D$2,0,IF(E380&lt;=Cadastros!$H$14,Cadastros!$I$14*F380,0))</f>
        <v>0</v>
      </c>
    </row>
    <row r="381" spans="3:17" ht="30" customHeight="1" x14ac:dyDescent="0.25">
      <c r="C381" s="236"/>
      <c r="D381" s="237"/>
      <c r="E381" s="21"/>
      <c r="F381" s="238"/>
      <c r="G381" s="21"/>
      <c r="H381" s="619">
        <f>IF(Folha!$B$2=1,0,IF(L381=0,0,IF(C381="Funcionário",L381,IF(C381="Pró-Labore",IF(E381&lt;6482.73,E381*11%,Cadastros!$I$7)))))</f>
        <v>0</v>
      </c>
      <c r="I381" s="619">
        <f>IF(Folha!$B$2=1,0,IF(M381=0,0,IF(M381&lt;=10,0,M381)))</f>
        <v>0</v>
      </c>
      <c r="J381" s="21"/>
      <c r="K381" s="618" t="str">
        <f t="shared" si="15"/>
        <v/>
      </c>
      <c r="L381" s="615">
        <f>IF(E381&lt;Cadastros!$E$8,E381*Cadastros!$F$8,IF(E381&lt;=Cadastros!$E$9,E381*Cadastros!$F$9-Cadastros!$G$9,IF(E381&lt;=Cadastros!$E$10,E381*Cadastros!$F$10-Cadastros!$G$10,IF(E381&lt;=Cadastros!$E$11,E381*Cadastros!$F$11-Cadastros!$G$11,IF(E381&gt;Cadastros!$E$11,Cadastros!$I$7)))))</f>
        <v>0</v>
      </c>
      <c r="M381" s="615">
        <f>IF(P381&lt;Cadastros!$D$14,0,IF(P381&lt;=Cadastros!$D$15,P381*Cadastros!$E$15-Cadastros!$F$15,IF(P381&lt;=Cadastros!$D$16,P381*Cadastros!$E$16-Cadastros!$F$16,IF(P381&lt;=Cadastros!$D$17,P381*Cadastros!$E$17-Cadastros!$F$17,IF(P381&gt;Cadastros!$D$18,P381*Cadastros!$E$18-Cadastros!$F$18)))))</f>
        <v>0</v>
      </c>
      <c r="N381" s="615">
        <f t="shared" si="16"/>
        <v>0</v>
      </c>
      <c r="O381" s="372">
        <f>IF(N381=0,0,(F381*Cadastros!$G$14))</f>
        <v>0</v>
      </c>
      <c r="P381" s="615">
        <f t="shared" si="17"/>
        <v>0</v>
      </c>
      <c r="Q381" s="372">
        <f>IF(C381=Folha!$D$2,0,IF(E381&lt;=Cadastros!$H$14,Cadastros!$I$14*F381,0))</f>
        <v>0</v>
      </c>
    </row>
    <row r="382" spans="3:17" ht="30" customHeight="1" x14ac:dyDescent="0.25">
      <c r="C382" s="236"/>
      <c r="D382" s="237"/>
      <c r="E382" s="21"/>
      <c r="F382" s="238"/>
      <c r="G382" s="21"/>
      <c r="H382" s="619">
        <f>IF(Folha!$B$2=1,0,IF(L382=0,0,IF(C382="Funcionário",L382,IF(C382="Pró-Labore",IF(E382&lt;6482.73,E382*11%,Cadastros!$I$7)))))</f>
        <v>0</v>
      </c>
      <c r="I382" s="619">
        <f>IF(Folha!$B$2=1,0,IF(M382=0,0,IF(M382&lt;=10,0,M382)))</f>
        <v>0</v>
      </c>
      <c r="J382" s="21"/>
      <c r="K382" s="618" t="str">
        <f t="shared" si="15"/>
        <v/>
      </c>
      <c r="L382" s="615">
        <f>IF(E382&lt;Cadastros!$E$8,E382*Cadastros!$F$8,IF(E382&lt;=Cadastros!$E$9,E382*Cadastros!$F$9-Cadastros!$G$9,IF(E382&lt;=Cadastros!$E$10,E382*Cadastros!$F$10-Cadastros!$G$10,IF(E382&lt;=Cadastros!$E$11,E382*Cadastros!$F$11-Cadastros!$G$11,IF(E382&gt;Cadastros!$E$11,Cadastros!$I$7)))))</f>
        <v>0</v>
      </c>
      <c r="M382" s="615">
        <f>IF(P382&lt;Cadastros!$D$14,0,IF(P382&lt;=Cadastros!$D$15,P382*Cadastros!$E$15-Cadastros!$F$15,IF(P382&lt;=Cadastros!$D$16,P382*Cadastros!$E$16-Cadastros!$F$16,IF(P382&lt;=Cadastros!$D$17,P382*Cadastros!$E$17-Cadastros!$F$17,IF(P382&gt;Cadastros!$D$18,P382*Cadastros!$E$18-Cadastros!$F$18)))))</f>
        <v>0</v>
      </c>
      <c r="N382" s="615">
        <f t="shared" si="16"/>
        <v>0</v>
      </c>
      <c r="O382" s="372">
        <f>IF(N382=0,0,(F382*Cadastros!$G$14))</f>
        <v>0</v>
      </c>
      <c r="P382" s="615">
        <f t="shared" si="17"/>
        <v>0</v>
      </c>
      <c r="Q382" s="372">
        <f>IF(C382=Folha!$D$2,0,IF(E382&lt;=Cadastros!$H$14,Cadastros!$I$14*F382,0))</f>
        <v>0</v>
      </c>
    </row>
    <row r="383" spans="3:17" ht="30" customHeight="1" x14ac:dyDescent="0.25">
      <c r="C383" s="236"/>
      <c r="D383" s="237"/>
      <c r="E383" s="21"/>
      <c r="F383" s="238"/>
      <c r="G383" s="21"/>
      <c r="H383" s="619">
        <f>IF(Folha!$B$2=1,0,IF(L383=0,0,IF(C383="Funcionário",L383,IF(C383="Pró-Labore",IF(E383&lt;6482.73,E383*11%,Cadastros!$I$7)))))</f>
        <v>0</v>
      </c>
      <c r="I383" s="619">
        <f>IF(Folha!$B$2=1,0,IF(M383=0,0,IF(M383&lt;=10,0,M383)))</f>
        <v>0</v>
      </c>
      <c r="J383" s="21"/>
      <c r="K383" s="618" t="str">
        <f t="shared" si="15"/>
        <v/>
      </c>
      <c r="L383" s="615">
        <f>IF(E383&lt;Cadastros!$E$8,E383*Cadastros!$F$8,IF(E383&lt;=Cadastros!$E$9,E383*Cadastros!$F$9-Cadastros!$G$9,IF(E383&lt;=Cadastros!$E$10,E383*Cadastros!$F$10-Cadastros!$G$10,IF(E383&lt;=Cadastros!$E$11,E383*Cadastros!$F$11-Cadastros!$G$11,IF(E383&gt;Cadastros!$E$11,Cadastros!$I$7)))))</f>
        <v>0</v>
      </c>
      <c r="M383" s="615">
        <f>IF(P383&lt;Cadastros!$D$14,0,IF(P383&lt;=Cadastros!$D$15,P383*Cadastros!$E$15-Cadastros!$F$15,IF(P383&lt;=Cadastros!$D$16,P383*Cadastros!$E$16-Cadastros!$F$16,IF(P383&lt;=Cadastros!$D$17,P383*Cadastros!$E$17-Cadastros!$F$17,IF(P383&gt;Cadastros!$D$18,P383*Cadastros!$E$18-Cadastros!$F$18)))))</f>
        <v>0</v>
      </c>
      <c r="N383" s="615">
        <f t="shared" si="16"/>
        <v>0</v>
      </c>
      <c r="O383" s="372">
        <f>IF(N383=0,0,(F383*Cadastros!$G$14))</f>
        <v>0</v>
      </c>
      <c r="P383" s="615">
        <f t="shared" si="17"/>
        <v>0</v>
      </c>
      <c r="Q383" s="372">
        <f>IF(C383=Folha!$D$2,0,IF(E383&lt;=Cadastros!$H$14,Cadastros!$I$14*F383,0))</f>
        <v>0</v>
      </c>
    </row>
    <row r="384" spans="3:17" ht="30" customHeight="1" x14ac:dyDescent="0.25">
      <c r="C384" s="236"/>
      <c r="D384" s="237"/>
      <c r="E384" s="21"/>
      <c r="F384" s="238"/>
      <c r="G384" s="21"/>
      <c r="H384" s="619">
        <f>IF(Folha!$B$2=1,0,IF(L384=0,0,IF(C384="Funcionário",L384,IF(C384="Pró-Labore",IF(E384&lt;6482.73,E384*11%,Cadastros!$I$7)))))</f>
        <v>0</v>
      </c>
      <c r="I384" s="619">
        <f>IF(Folha!$B$2=1,0,IF(M384=0,0,IF(M384&lt;=10,0,M384)))</f>
        <v>0</v>
      </c>
      <c r="J384" s="21"/>
      <c r="K384" s="618" t="str">
        <f t="shared" si="15"/>
        <v/>
      </c>
      <c r="L384" s="615">
        <f>IF(E384&lt;Cadastros!$E$8,E384*Cadastros!$F$8,IF(E384&lt;=Cadastros!$E$9,E384*Cadastros!$F$9-Cadastros!$G$9,IF(E384&lt;=Cadastros!$E$10,E384*Cadastros!$F$10-Cadastros!$G$10,IF(E384&lt;=Cadastros!$E$11,E384*Cadastros!$F$11-Cadastros!$G$11,IF(E384&gt;Cadastros!$E$11,Cadastros!$I$7)))))</f>
        <v>0</v>
      </c>
      <c r="M384" s="615">
        <f>IF(P384&lt;Cadastros!$D$14,0,IF(P384&lt;=Cadastros!$D$15,P384*Cadastros!$E$15-Cadastros!$F$15,IF(P384&lt;=Cadastros!$D$16,P384*Cadastros!$E$16-Cadastros!$F$16,IF(P384&lt;=Cadastros!$D$17,P384*Cadastros!$E$17-Cadastros!$F$17,IF(P384&gt;Cadastros!$D$18,P384*Cadastros!$E$18-Cadastros!$F$18)))))</f>
        <v>0</v>
      </c>
      <c r="N384" s="615">
        <f t="shared" si="16"/>
        <v>0</v>
      </c>
      <c r="O384" s="372">
        <f>IF(N384=0,0,(F384*Cadastros!$G$14))</f>
        <v>0</v>
      </c>
      <c r="P384" s="615">
        <f t="shared" si="17"/>
        <v>0</v>
      </c>
      <c r="Q384" s="372">
        <f>IF(C384=Folha!$D$2,0,IF(E384&lt;=Cadastros!$H$14,Cadastros!$I$14*F384,0))</f>
        <v>0</v>
      </c>
    </row>
    <row r="385" spans="3:17" ht="30" customHeight="1" x14ac:dyDescent="0.25">
      <c r="C385" s="236"/>
      <c r="D385" s="237"/>
      <c r="E385" s="21"/>
      <c r="F385" s="238"/>
      <c r="G385" s="21"/>
      <c r="H385" s="619">
        <f>IF(Folha!$B$2=1,0,IF(L385=0,0,IF(C385="Funcionário",L385,IF(C385="Pró-Labore",IF(E385&lt;6482.73,E385*11%,Cadastros!$I$7)))))</f>
        <v>0</v>
      </c>
      <c r="I385" s="619">
        <f>IF(Folha!$B$2=1,0,IF(M385=0,0,IF(M385&lt;=10,0,M385)))</f>
        <v>0</v>
      </c>
      <c r="J385" s="21"/>
      <c r="K385" s="618" t="str">
        <f t="shared" si="15"/>
        <v/>
      </c>
      <c r="L385" s="615">
        <f>IF(E385&lt;Cadastros!$E$8,E385*Cadastros!$F$8,IF(E385&lt;=Cadastros!$E$9,E385*Cadastros!$F$9-Cadastros!$G$9,IF(E385&lt;=Cadastros!$E$10,E385*Cadastros!$F$10-Cadastros!$G$10,IF(E385&lt;=Cadastros!$E$11,E385*Cadastros!$F$11-Cadastros!$G$11,IF(E385&gt;Cadastros!$E$11,Cadastros!$I$7)))))</f>
        <v>0</v>
      </c>
      <c r="M385" s="615">
        <f>IF(P385&lt;Cadastros!$D$14,0,IF(P385&lt;=Cadastros!$D$15,P385*Cadastros!$E$15-Cadastros!$F$15,IF(P385&lt;=Cadastros!$D$16,P385*Cadastros!$E$16-Cadastros!$F$16,IF(P385&lt;=Cadastros!$D$17,P385*Cadastros!$E$17-Cadastros!$F$17,IF(P385&gt;Cadastros!$D$18,P385*Cadastros!$E$18-Cadastros!$F$18)))))</f>
        <v>0</v>
      </c>
      <c r="N385" s="615">
        <f t="shared" si="16"/>
        <v>0</v>
      </c>
      <c r="O385" s="372">
        <f>IF(N385=0,0,(F385*Cadastros!$G$14))</f>
        <v>0</v>
      </c>
      <c r="P385" s="615">
        <f t="shared" si="17"/>
        <v>0</v>
      </c>
      <c r="Q385" s="372">
        <f>IF(C385=Folha!$D$2,0,IF(E385&lt;=Cadastros!$H$14,Cadastros!$I$14*F385,0))</f>
        <v>0</v>
      </c>
    </row>
    <row r="386" spans="3:17" ht="30" customHeight="1" x14ac:dyDescent="0.25">
      <c r="C386" s="236"/>
      <c r="D386" s="237"/>
      <c r="E386" s="21"/>
      <c r="F386" s="238"/>
      <c r="G386" s="21"/>
      <c r="H386" s="619">
        <f>IF(Folha!$B$2=1,0,IF(L386=0,0,IF(C386="Funcionário",L386,IF(C386="Pró-Labore",IF(E386&lt;6482.73,E386*11%,Cadastros!$I$7)))))</f>
        <v>0</v>
      </c>
      <c r="I386" s="619">
        <f>IF(Folha!$B$2=1,0,IF(M386=0,0,IF(M386&lt;=10,0,M386)))</f>
        <v>0</v>
      </c>
      <c r="J386" s="21"/>
      <c r="K386" s="618" t="str">
        <f t="shared" si="15"/>
        <v/>
      </c>
      <c r="L386" s="615">
        <f>IF(E386&lt;Cadastros!$E$8,E386*Cadastros!$F$8,IF(E386&lt;=Cadastros!$E$9,E386*Cadastros!$F$9-Cadastros!$G$9,IF(E386&lt;=Cadastros!$E$10,E386*Cadastros!$F$10-Cadastros!$G$10,IF(E386&lt;=Cadastros!$E$11,E386*Cadastros!$F$11-Cadastros!$G$11,IF(E386&gt;Cadastros!$E$11,Cadastros!$I$7)))))</f>
        <v>0</v>
      </c>
      <c r="M386" s="615">
        <f>IF(P386&lt;Cadastros!$D$14,0,IF(P386&lt;=Cadastros!$D$15,P386*Cadastros!$E$15-Cadastros!$F$15,IF(P386&lt;=Cadastros!$D$16,P386*Cadastros!$E$16-Cadastros!$F$16,IF(P386&lt;=Cadastros!$D$17,P386*Cadastros!$E$17-Cadastros!$F$17,IF(P386&gt;Cadastros!$D$18,P386*Cadastros!$E$18-Cadastros!$F$18)))))</f>
        <v>0</v>
      </c>
      <c r="N386" s="615">
        <f t="shared" si="16"/>
        <v>0</v>
      </c>
      <c r="O386" s="372">
        <f>IF(N386=0,0,(F386*Cadastros!$G$14))</f>
        <v>0</v>
      </c>
      <c r="P386" s="615">
        <f t="shared" si="17"/>
        <v>0</v>
      </c>
      <c r="Q386" s="372">
        <f>IF(C386=Folha!$D$2,0,IF(E386&lt;=Cadastros!$H$14,Cadastros!$I$14*F386,0))</f>
        <v>0</v>
      </c>
    </row>
    <row r="387" spans="3:17" ht="30" customHeight="1" x14ac:dyDescent="0.25">
      <c r="C387" s="236"/>
      <c r="D387" s="237"/>
      <c r="E387" s="21"/>
      <c r="F387" s="238"/>
      <c r="G387" s="21"/>
      <c r="H387" s="619">
        <f>IF(Folha!$B$2=1,0,IF(L387=0,0,IF(C387="Funcionário",L387,IF(C387="Pró-Labore",IF(E387&lt;6482.73,E387*11%,Cadastros!$I$7)))))</f>
        <v>0</v>
      </c>
      <c r="I387" s="619">
        <f>IF(Folha!$B$2=1,0,IF(M387=0,0,IF(M387&lt;=10,0,M387)))</f>
        <v>0</v>
      </c>
      <c r="J387" s="21"/>
      <c r="K387" s="618" t="str">
        <f t="shared" si="15"/>
        <v/>
      </c>
      <c r="L387" s="615">
        <f>IF(E387&lt;Cadastros!$E$8,E387*Cadastros!$F$8,IF(E387&lt;=Cadastros!$E$9,E387*Cadastros!$F$9-Cadastros!$G$9,IF(E387&lt;=Cadastros!$E$10,E387*Cadastros!$F$10-Cadastros!$G$10,IF(E387&lt;=Cadastros!$E$11,E387*Cadastros!$F$11-Cadastros!$G$11,IF(E387&gt;Cadastros!$E$11,Cadastros!$I$7)))))</f>
        <v>0</v>
      </c>
      <c r="M387" s="615">
        <f>IF(P387&lt;Cadastros!$D$14,0,IF(P387&lt;=Cadastros!$D$15,P387*Cadastros!$E$15-Cadastros!$F$15,IF(P387&lt;=Cadastros!$D$16,P387*Cadastros!$E$16-Cadastros!$F$16,IF(P387&lt;=Cadastros!$D$17,P387*Cadastros!$E$17-Cadastros!$F$17,IF(P387&gt;Cadastros!$D$18,P387*Cadastros!$E$18-Cadastros!$F$18)))))</f>
        <v>0</v>
      </c>
      <c r="N387" s="615">
        <f t="shared" si="16"/>
        <v>0</v>
      </c>
      <c r="O387" s="372">
        <f>IF(N387=0,0,(F387*Cadastros!$G$14))</f>
        <v>0</v>
      </c>
      <c r="P387" s="615">
        <f t="shared" si="17"/>
        <v>0</v>
      </c>
      <c r="Q387" s="372">
        <f>IF(C387=Folha!$D$2,0,IF(E387&lt;=Cadastros!$H$14,Cadastros!$I$14*F387,0))</f>
        <v>0</v>
      </c>
    </row>
    <row r="388" spans="3:17" ht="30" customHeight="1" x14ac:dyDescent="0.25">
      <c r="C388" s="236"/>
      <c r="D388" s="237"/>
      <c r="E388" s="21"/>
      <c r="F388" s="238"/>
      <c r="G388" s="21"/>
      <c r="H388" s="619">
        <f>IF(Folha!$B$2=1,0,IF(L388=0,0,IF(C388="Funcionário",L388,IF(C388="Pró-Labore",IF(E388&lt;6482.73,E388*11%,Cadastros!$I$7)))))</f>
        <v>0</v>
      </c>
      <c r="I388" s="619">
        <f>IF(Folha!$B$2=1,0,IF(M388=0,0,IF(M388&lt;=10,0,M388)))</f>
        <v>0</v>
      </c>
      <c r="J388" s="21"/>
      <c r="K388" s="618" t="str">
        <f t="shared" si="15"/>
        <v/>
      </c>
      <c r="L388" s="615">
        <f>IF(E388&lt;Cadastros!$E$8,E388*Cadastros!$F$8,IF(E388&lt;=Cadastros!$E$9,E388*Cadastros!$F$9-Cadastros!$G$9,IF(E388&lt;=Cadastros!$E$10,E388*Cadastros!$F$10-Cadastros!$G$10,IF(E388&lt;=Cadastros!$E$11,E388*Cadastros!$F$11-Cadastros!$G$11,IF(E388&gt;Cadastros!$E$11,Cadastros!$I$7)))))</f>
        <v>0</v>
      </c>
      <c r="M388" s="615">
        <f>IF(P388&lt;Cadastros!$D$14,0,IF(P388&lt;=Cadastros!$D$15,P388*Cadastros!$E$15-Cadastros!$F$15,IF(P388&lt;=Cadastros!$D$16,P388*Cadastros!$E$16-Cadastros!$F$16,IF(P388&lt;=Cadastros!$D$17,P388*Cadastros!$E$17-Cadastros!$F$17,IF(P388&gt;Cadastros!$D$18,P388*Cadastros!$E$18-Cadastros!$F$18)))))</f>
        <v>0</v>
      </c>
      <c r="N388" s="615">
        <f t="shared" si="16"/>
        <v>0</v>
      </c>
      <c r="O388" s="372">
        <f>IF(N388=0,0,(F388*Cadastros!$G$14))</f>
        <v>0</v>
      </c>
      <c r="P388" s="615">
        <f t="shared" si="17"/>
        <v>0</v>
      </c>
      <c r="Q388" s="372">
        <f>IF(C388=Folha!$D$2,0,IF(E388&lt;=Cadastros!$H$14,Cadastros!$I$14*F388,0))</f>
        <v>0</v>
      </c>
    </row>
    <row r="389" spans="3:17" ht="30" customHeight="1" x14ac:dyDescent="0.25">
      <c r="C389" s="236"/>
      <c r="D389" s="237"/>
      <c r="E389" s="21"/>
      <c r="F389" s="238"/>
      <c r="G389" s="21"/>
      <c r="H389" s="619">
        <f>IF(Folha!$B$2=1,0,IF(L389=0,0,IF(C389="Funcionário",L389,IF(C389="Pró-Labore",IF(E389&lt;6482.73,E389*11%,Cadastros!$I$7)))))</f>
        <v>0</v>
      </c>
      <c r="I389" s="619">
        <f>IF(Folha!$B$2=1,0,IF(M389=0,0,IF(M389&lt;=10,0,M389)))</f>
        <v>0</v>
      </c>
      <c r="J389" s="21"/>
      <c r="K389" s="618" t="str">
        <f t="shared" si="15"/>
        <v/>
      </c>
      <c r="L389" s="615">
        <f>IF(E389&lt;Cadastros!$E$8,E389*Cadastros!$F$8,IF(E389&lt;=Cadastros!$E$9,E389*Cadastros!$F$9-Cadastros!$G$9,IF(E389&lt;=Cadastros!$E$10,E389*Cadastros!$F$10-Cadastros!$G$10,IF(E389&lt;=Cadastros!$E$11,E389*Cadastros!$F$11-Cadastros!$G$11,IF(E389&gt;Cadastros!$E$11,Cadastros!$I$7)))))</f>
        <v>0</v>
      </c>
      <c r="M389" s="615">
        <f>IF(P389&lt;Cadastros!$D$14,0,IF(P389&lt;=Cadastros!$D$15,P389*Cadastros!$E$15-Cadastros!$F$15,IF(P389&lt;=Cadastros!$D$16,P389*Cadastros!$E$16-Cadastros!$F$16,IF(P389&lt;=Cadastros!$D$17,P389*Cadastros!$E$17-Cadastros!$F$17,IF(P389&gt;Cadastros!$D$18,P389*Cadastros!$E$18-Cadastros!$F$18)))))</f>
        <v>0</v>
      </c>
      <c r="N389" s="615">
        <f t="shared" si="16"/>
        <v>0</v>
      </c>
      <c r="O389" s="372">
        <f>IF(N389=0,0,(F389*Cadastros!$G$14))</f>
        <v>0</v>
      </c>
      <c r="P389" s="615">
        <f t="shared" si="17"/>
        <v>0</v>
      </c>
      <c r="Q389" s="372">
        <f>IF(C389=Folha!$D$2,0,IF(E389&lt;=Cadastros!$H$14,Cadastros!$I$14*F389,0))</f>
        <v>0</v>
      </c>
    </row>
    <row r="390" spans="3:17" ht="30" customHeight="1" x14ac:dyDescent="0.25">
      <c r="C390" s="236"/>
      <c r="D390" s="237"/>
      <c r="E390" s="21"/>
      <c r="F390" s="238"/>
      <c r="G390" s="21"/>
      <c r="H390" s="619">
        <f>IF(Folha!$B$2=1,0,IF(L390=0,0,IF(C390="Funcionário",L390,IF(C390="Pró-Labore",IF(E390&lt;6482.73,E390*11%,Cadastros!$I$7)))))</f>
        <v>0</v>
      </c>
      <c r="I390" s="619">
        <f>IF(Folha!$B$2=1,0,IF(M390=0,0,IF(M390&lt;=10,0,M390)))</f>
        <v>0</v>
      </c>
      <c r="J390" s="21"/>
      <c r="K390" s="618" t="str">
        <f t="shared" si="15"/>
        <v/>
      </c>
      <c r="L390" s="615">
        <f>IF(E390&lt;Cadastros!$E$8,E390*Cadastros!$F$8,IF(E390&lt;=Cadastros!$E$9,E390*Cadastros!$F$9-Cadastros!$G$9,IF(E390&lt;=Cadastros!$E$10,E390*Cadastros!$F$10-Cadastros!$G$10,IF(E390&lt;=Cadastros!$E$11,E390*Cadastros!$F$11-Cadastros!$G$11,IF(E390&gt;Cadastros!$E$11,Cadastros!$I$7)))))</f>
        <v>0</v>
      </c>
      <c r="M390" s="615">
        <f>IF(P390&lt;Cadastros!$D$14,0,IF(P390&lt;=Cadastros!$D$15,P390*Cadastros!$E$15-Cadastros!$F$15,IF(P390&lt;=Cadastros!$D$16,P390*Cadastros!$E$16-Cadastros!$F$16,IF(P390&lt;=Cadastros!$D$17,P390*Cadastros!$E$17-Cadastros!$F$17,IF(P390&gt;Cadastros!$D$18,P390*Cadastros!$E$18-Cadastros!$F$18)))))</f>
        <v>0</v>
      </c>
      <c r="N390" s="615">
        <f t="shared" si="16"/>
        <v>0</v>
      </c>
      <c r="O390" s="372">
        <f>IF(N390=0,0,(F390*Cadastros!$G$14))</f>
        <v>0</v>
      </c>
      <c r="P390" s="615">
        <f t="shared" si="17"/>
        <v>0</v>
      </c>
      <c r="Q390" s="372">
        <f>IF(C390=Folha!$D$2,0,IF(E390&lt;=Cadastros!$H$14,Cadastros!$I$14*F390,0))</f>
        <v>0</v>
      </c>
    </row>
    <row r="391" spans="3:17" ht="30" customHeight="1" x14ac:dyDescent="0.25">
      <c r="C391" s="236"/>
      <c r="D391" s="237"/>
      <c r="E391" s="21"/>
      <c r="F391" s="238"/>
      <c r="G391" s="21"/>
      <c r="H391" s="619">
        <f>IF(Folha!$B$2=1,0,IF(L391=0,0,IF(C391="Funcionário",L391,IF(C391="Pró-Labore",IF(E391&lt;6482.73,E391*11%,Cadastros!$I$7)))))</f>
        <v>0</v>
      </c>
      <c r="I391" s="619">
        <f>IF(Folha!$B$2=1,0,IF(M391=0,0,IF(M391&lt;=10,0,M391)))</f>
        <v>0</v>
      </c>
      <c r="J391" s="21"/>
      <c r="K391" s="618" t="str">
        <f t="shared" si="15"/>
        <v/>
      </c>
      <c r="L391" s="615">
        <f>IF(E391&lt;Cadastros!$E$8,E391*Cadastros!$F$8,IF(E391&lt;=Cadastros!$E$9,E391*Cadastros!$F$9-Cadastros!$G$9,IF(E391&lt;=Cadastros!$E$10,E391*Cadastros!$F$10-Cadastros!$G$10,IF(E391&lt;=Cadastros!$E$11,E391*Cadastros!$F$11-Cadastros!$G$11,IF(E391&gt;Cadastros!$E$11,Cadastros!$I$7)))))</f>
        <v>0</v>
      </c>
      <c r="M391" s="615">
        <f>IF(P391&lt;Cadastros!$D$14,0,IF(P391&lt;=Cadastros!$D$15,P391*Cadastros!$E$15-Cadastros!$F$15,IF(P391&lt;=Cadastros!$D$16,P391*Cadastros!$E$16-Cadastros!$F$16,IF(P391&lt;=Cadastros!$D$17,P391*Cadastros!$E$17-Cadastros!$F$17,IF(P391&gt;Cadastros!$D$18,P391*Cadastros!$E$18-Cadastros!$F$18)))))</f>
        <v>0</v>
      </c>
      <c r="N391" s="615">
        <f t="shared" si="16"/>
        <v>0</v>
      </c>
      <c r="O391" s="372">
        <f>IF(N391=0,0,(F391*Cadastros!$G$14))</f>
        <v>0</v>
      </c>
      <c r="P391" s="615">
        <f t="shared" si="17"/>
        <v>0</v>
      </c>
      <c r="Q391" s="372">
        <f>IF(C391=Folha!$D$2,0,IF(E391&lt;=Cadastros!$H$14,Cadastros!$I$14*F391,0))</f>
        <v>0</v>
      </c>
    </row>
    <row r="392" spans="3:17" ht="30" customHeight="1" x14ac:dyDescent="0.25">
      <c r="C392" s="236"/>
      <c r="D392" s="237"/>
      <c r="E392" s="21"/>
      <c r="F392" s="238"/>
      <c r="G392" s="21"/>
      <c r="H392" s="619">
        <f>IF(Folha!$B$2=1,0,IF(L392=0,0,IF(C392="Funcionário",L392,IF(C392="Pró-Labore",IF(E392&lt;6482.73,E392*11%,Cadastros!$I$7)))))</f>
        <v>0</v>
      </c>
      <c r="I392" s="619">
        <f>IF(Folha!$B$2=1,0,IF(M392=0,0,IF(M392&lt;=10,0,M392)))</f>
        <v>0</v>
      </c>
      <c r="J392" s="21"/>
      <c r="K392" s="618" t="str">
        <f t="shared" si="15"/>
        <v/>
      </c>
      <c r="L392" s="615">
        <f>IF(E392&lt;Cadastros!$E$8,E392*Cadastros!$F$8,IF(E392&lt;=Cadastros!$E$9,E392*Cadastros!$F$9-Cadastros!$G$9,IF(E392&lt;=Cadastros!$E$10,E392*Cadastros!$F$10-Cadastros!$G$10,IF(E392&lt;=Cadastros!$E$11,E392*Cadastros!$F$11-Cadastros!$G$11,IF(E392&gt;Cadastros!$E$11,Cadastros!$I$7)))))</f>
        <v>0</v>
      </c>
      <c r="M392" s="615">
        <f>IF(P392&lt;Cadastros!$D$14,0,IF(P392&lt;=Cadastros!$D$15,P392*Cadastros!$E$15-Cadastros!$F$15,IF(P392&lt;=Cadastros!$D$16,P392*Cadastros!$E$16-Cadastros!$F$16,IF(P392&lt;=Cadastros!$D$17,P392*Cadastros!$E$17-Cadastros!$F$17,IF(P392&gt;Cadastros!$D$18,P392*Cadastros!$E$18-Cadastros!$F$18)))))</f>
        <v>0</v>
      </c>
      <c r="N392" s="615">
        <f t="shared" si="16"/>
        <v>0</v>
      </c>
      <c r="O392" s="372">
        <f>IF(N392=0,0,(F392*Cadastros!$G$14))</f>
        <v>0</v>
      </c>
      <c r="P392" s="615">
        <f t="shared" si="17"/>
        <v>0</v>
      </c>
      <c r="Q392" s="372">
        <f>IF(C392=Folha!$D$2,0,IF(E392&lt;=Cadastros!$H$14,Cadastros!$I$14*F392,0))</f>
        <v>0</v>
      </c>
    </row>
    <row r="393" spans="3:17" ht="30" customHeight="1" x14ac:dyDescent="0.25">
      <c r="C393" s="236"/>
      <c r="D393" s="237"/>
      <c r="E393" s="21"/>
      <c r="F393" s="238"/>
      <c r="G393" s="21"/>
      <c r="H393" s="619">
        <f>IF(Folha!$B$2=1,0,IF(L393=0,0,IF(C393="Funcionário",L393,IF(C393="Pró-Labore",IF(E393&lt;6482.73,E393*11%,Cadastros!$I$7)))))</f>
        <v>0</v>
      </c>
      <c r="I393" s="619">
        <f>IF(Folha!$B$2=1,0,IF(M393=0,0,IF(M393&lt;=10,0,M393)))</f>
        <v>0</v>
      </c>
      <c r="J393" s="21"/>
      <c r="K393" s="618" t="str">
        <f t="shared" si="15"/>
        <v/>
      </c>
      <c r="L393" s="615">
        <f>IF(E393&lt;Cadastros!$E$8,E393*Cadastros!$F$8,IF(E393&lt;=Cadastros!$E$9,E393*Cadastros!$F$9-Cadastros!$G$9,IF(E393&lt;=Cadastros!$E$10,E393*Cadastros!$F$10-Cadastros!$G$10,IF(E393&lt;=Cadastros!$E$11,E393*Cadastros!$F$11-Cadastros!$G$11,IF(E393&gt;Cadastros!$E$11,Cadastros!$I$7)))))</f>
        <v>0</v>
      </c>
      <c r="M393" s="615">
        <f>IF(P393&lt;Cadastros!$D$14,0,IF(P393&lt;=Cadastros!$D$15,P393*Cadastros!$E$15-Cadastros!$F$15,IF(P393&lt;=Cadastros!$D$16,P393*Cadastros!$E$16-Cadastros!$F$16,IF(P393&lt;=Cadastros!$D$17,P393*Cadastros!$E$17-Cadastros!$F$17,IF(P393&gt;Cadastros!$D$18,P393*Cadastros!$E$18-Cadastros!$F$18)))))</f>
        <v>0</v>
      </c>
      <c r="N393" s="615">
        <f t="shared" si="16"/>
        <v>0</v>
      </c>
      <c r="O393" s="372">
        <f>IF(N393=0,0,(F393*Cadastros!$G$14))</f>
        <v>0</v>
      </c>
      <c r="P393" s="615">
        <f t="shared" si="17"/>
        <v>0</v>
      </c>
      <c r="Q393" s="372">
        <f>IF(C393=Folha!$D$2,0,IF(E393&lt;=Cadastros!$H$14,Cadastros!$I$14*F393,0))</f>
        <v>0</v>
      </c>
    </row>
    <row r="394" spans="3:17" ht="30" customHeight="1" x14ac:dyDescent="0.25">
      <c r="C394" s="236"/>
      <c r="D394" s="237"/>
      <c r="E394" s="21"/>
      <c r="F394" s="238"/>
      <c r="G394" s="21"/>
      <c r="H394" s="619">
        <f>IF(Folha!$B$2=1,0,IF(L394=0,0,IF(C394="Funcionário",L394,IF(C394="Pró-Labore",IF(E394&lt;6482.73,E394*11%,Cadastros!$I$7)))))</f>
        <v>0</v>
      </c>
      <c r="I394" s="619">
        <f>IF(Folha!$B$2=1,0,IF(M394=0,0,IF(M394&lt;=10,0,M394)))</f>
        <v>0</v>
      </c>
      <c r="J394" s="21"/>
      <c r="K394" s="618" t="str">
        <f t="shared" si="15"/>
        <v/>
      </c>
      <c r="L394" s="615">
        <f>IF(E394&lt;Cadastros!$E$8,E394*Cadastros!$F$8,IF(E394&lt;=Cadastros!$E$9,E394*Cadastros!$F$9-Cadastros!$G$9,IF(E394&lt;=Cadastros!$E$10,E394*Cadastros!$F$10-Cadastros!$G$10,IF(E394&lt;=Cadastros!$E$11,E394*Cadastros!$F$11-Cadastros!$G$11,IF(E394&gt;Cadastros!$E$11,Cadastros!$I$7)))))</f>
        <v>0</v>
      </c>
      <c r="M394" s="615">
        <f>IF(P394&lt;Cadastros!$D$14,0,IF(P394&lt;=Cadastros!$D$15,P394*Cadastros!$E$15-Cadastros!$F$15,IF(P394&lt;=Cadastros!$D$16,P394*Cadastros!$E$16-Cadastros!$F$16,IF(P394&lt;=Cadastros!$D$17,P394*Cadastros!$E$17-Cadastros!$F$17,IF(P394&gt;Cadastros!$D$18,P394*Cadastros!$E$18-Cadastros!$F$18)))))</f>
        <v>0</v>
      </c>
      <c r="N394" s="615">
        <f t="shared" si="16"/>
        <v>0</v>
      </c>
      <c r="O394" s="372">
        <f>IF(N394=0,0,(F394*Cadastros!$G$14))</f>
        <v>0</v>
      </c>
      <c r="P394" s="615">
        <f t="shared" si="17"/>
        <v>0</v>
      </c>
      <c r="Q394" s="372">
        <f>IF(C394=Folha!$D$2,0,IF(E394&lt;=Cadastros!$H$14,Cadastros!$I$14*F394,0))</f>
        <v>0</v>
      </c>
    </row>
    <row r="395" spans="3:17" ht="30" customHeight="1" x14ac:dyDescent="0.25">
      <c r="C395" s="236"/>
      <c r="D395" s="237"/>
      <c r="E395" s="21"/>
      <c r="F395" s="238"/>
      <c r="G395" s="21"/>
      <c r="H395" s="619">
        <f>IF(Folha!$B$2=1,0,IF(L395=0,0,IF(C395="Funcionário",L395,IF(C395="Pró-Labore",IF(E395&lt;6482.73,E395*11%,Cadastros!$I$7)))))</f>
        <v>0</v>
      </c>
      <c r="I395" s="619">
        <f>IF(Folha!$B$2=1,0,IF(M395=0,0,IF(M395&lt;=10,0,M395)))</f>
        <v>0</v>
      </c>
      <c r="J395" s="21"/>
      <c r="K395" s="618" t="str">
        <f t="shared" si="15"/>
        <v/>
      </c>
      <c r="L395" s="615">
        <f>IF(E395&lt;Cadastros!$E$8,E395*Cadastros!$F$8,IF(E395&lt;=Cadastros!$E$9,E395*Cadastros!$F$9-Cadastros!$G$9,IF(E395&lt;=Cadastros!$E$10,E395*Cadastros!$F$10-Cadastros!$G$10,IF(E395&lt;=Cadastros!$E$11,E395*Cadastros!$F$11-Cadastros!$G$11,IF(E395&gt;Cadastros!$E$11,Cadastros!$I$7)))))</f>
        <v>0</v>
      </c>
      <c r="M395" s="615">
        <f>IF(P395&lt;Cadastros!$D$14,0,IF(P395&lt;=Cadastros!$D$15,P395*Cadastros!$E$15-Cadastros!$F$15,IF(P395&lt;=Cadastros!$D$16,P395*Cadastros!$E$16-Cadastros!$F$16,IF(P395&lt;=Cadastros!$D$17,P395*Cadastros!$E$17-Cadastros!$F$17,IF(P395&gt;Cadastros!$D$18,P395*Cadastros!$E$18-Cadastros!$F$18)))))</f>
        <v>0</v>
      </c>
      <c r="N395" s="615">
        <f t="shared" si="16"/>
        <v>0</v>
      </c>
      <c r="O395" s="372">
        <f>IF(N395=0,0,(F395*Cadastros!$G$14))</f>
        <v>0</v>
      </c>
      <c r="P395" s="615">
        <f t="shared" si="17"/>
        <v>0</v>
      </c>
      <c r="Q395" s="372">
        <f>IF(C395=Folha!$D$2,0,IF(E395&lt;=Cadastros!$H$14,Cadastros!$I$14*F395,0))</f>
        <v>0</v>
      </c>
    </row>
    <row r="396" spans="3:17" ht="30" customHeight="1" x14ac:dyDescent="0.25">
      <c r="C396" s="236"/>
      <c r="D396" s="237"/>
      <c r="E396" s="21"/>
      <c r="F396" s="238"/>
      <c r="G396" s="21"/>
      <c r="H396" s="619">
        <f>IF(Folha!$B$2=1,0,IF(L396=0,0,IF(C396="Funcionário",L396,IF(C396="Pró-Labore",IF(E396&lt;6482.73,E396*11%,Cadastros!$I$7)))))</f>
        <v>0</v>
      </c>
      <c r="I396" s="619">
        <f>IF(Folha!$B$2=1,0,IF(M396=0,0,IF(M396&lt;=10,0,M396)))</f>
        <v>0</v>
      </c>
      <c r="J396" s="21"/>
      <c r="K396" s="618" t="str">
        <f t="shared" si="15"/>
        <v/>
      </c>
      <c r="L396" s="615">
        <f>IF(E396&lt;Cadastros!$E$8,E396*Cadastros!$F$8,IF(E396&lt;=Cadastros!$E$9,E396*Cadastros!$F$9-Cadastros!$G$9,IF(E396&lt;=Cadastros!$E$10,E396*Cadastros!$F$10-Cadastros!$G$10,IF(E396&lt;=Cadastros!$E$11,E396*Cadastros!$F$11-Cadastros!$G$11,IF(E396&gt;Cadastros!$E$11,Cadastros!$I$7)))))</f>
        <v>0</v>
      </c>
      <c r="M396" s="615">
        <f>IF(P396&lt;Cadastros!$D$14,0,IF(P396&lt;=Cadastros!$D$15,P396*Cadastros!$E$15-Cadastros!$F$15,IF(P396&lt;=Cadastros!$D$16,P396*Cadastros!$E$16-Cadastros!$F$16,IF(P396&lt;=Cadastros!$D$17,P396*Cadastros!$E$17-Cadastros!$F$17,IF(P396&gt;Cadastros!$D$18,P396*Cadastros!$E$18-Cadastros!$F$18)))))</f>
        <v>0</v>
      </c>
      <c r="N396" s="615">
        <f t="shared" si="16"/>
        <v>0</v>
      </c>
      <c r="O396" s="372">
        <f>IF(N396=0,0,(F396*Cadastros!$G$14))</f>
        <v>0</v>
      </c>
      <c r="P396" s="615">
        <f t="shared" si="17"/>
        <v>0</v>
      </c>
      <c r="Q396" s="372">
        <f>IF(C396=Folha!$D$2,0,IF(E396&lt;=Cadastros!$H$14,Cadastros!$I$14*F396,0))</f>
        <v>0</v>
      </c>
    </row>
    <row r="397" spans="3:17" ht="30" customHeight="1" x14ac:dyDescent="0.25">
      <c r="C397" s="236"/>
      <c r="D397" s="237"/>
      <c r="E397" s="21"/>
      <c r="F397" s="238"/>
      <c r="G397" s="21"/>
      <c r="H397" s="619">
        <f>IF(Folha!$B$2=1,0,IF(L397=0,0,IF(C397="Funcionário",L397,IF(C397="Pró-Labore",IF(E397&lt;6482.73,E397*11%,Cadastros!$I$7)))))</f>
        <v>0</v>
      </c>
      <c r="I397" s="619">
        <f>IF(Folha!$B$2=1,0,IF(M397=0,0,IF(M397&lt;=10,0,M397)))</f>
        <v>0</v>
      </c>
      <c r="J397" s="21"/>
      <c r="K397" s="618" t="str">
        <f t="shared" si="15"/>
        <v/>
      </c>
      <c r="L397" s="615">
        <f>IF(E397&lt;Cadastros!$E$8,E397*Cadastros!$F$8,IF(E397&lt;=Cadastros!$E$9,E397*Cadastros!$F$9-Cadastros!$G$9,IF(E397&lt;=Cadastros!$E$10,E397*Cadastros!$F$10-Cadastros!$G$10,IF(E397&lt;=Cadastros!$E$11,E397*Cadastros!$F$11-Cadastros!$G$11,IF(E397&gt;Cadastros!$E$11,Cadastros!$I$7)))))</f>
        <v>0</v>
      </c>
      <c r="M397" s="615">
        <f>IF(P397&lt;Cadastros!$D$14,0,IF(P397&lt;=Cadastros!$D$15,P397*Cadastros!$E$15-Cadastros!$F$15,IF(P397&lt;=Cadastros!$D$16,P397*Cadastros!$E$16-Cadastros!$F$16,IF(P397&lt;=Cadastros!$D$17,P397*Cadastros!$E$17-Cadastros!$F$17,IF(P397&gt;Cadastros!$D$18,P397*Cadastros!$E$18-Cadastros!$F$18)))))</f>
        <v>0</v>
      </c>
      <c r="N397" s="615">
        <f t="shared" si="16"/>
        <v>0</v>
      </c>
      <c r="O397" s="372">
        <f>IF(N397=0,0,(F397*Cadastros!$G$14))</f>
        <v>0</v>
      </c>
      <c r="P397" s="615">
        <f t="shared" si="17"/>
        <v>0</v>
      </c>
      <c r="Q397" s="372">
        <f>IF(C397=Folha!$D$2,0,IF(E397&lt;=Cadastros!$H$14,Cadastros!$I$14*F397,0))</f>
        <v>0</v>
      </c>
    </row>
    <row r="398" spans="3:17" ht="30" customHeight="1" x14ac:dyDescent="0.25">
      <c r="C398" s="236"/>
      <c r="D398" s="237"/>
      <c r="E398" s="21"/>
      <c r="F398" s="238"/>
      <c r="G398" s="21"/>
      <c r="H398" s="619">
        <f>IF(Folha!$B$2=1,0,IF(L398=0,0,IF(C398="Funcionário",L398,IF(C398="Pró-Labore",IF(E398&lt;6482.73,E398*11%,Cadastros!$I$7)))))</f>
        <v>0</v>
      </c>
      <c r="I398" s="619">
        <f>IF(Folha!$B$2=1,0,IF(M398=0,0,IF(M398&lt;=10,0,M398)))</f>
        <v>0</v>
      </c>
      <c r="J398" s="21"/>
      <c r="K398" s="618" t="str">
        <f t="shared" si="15"/>
        <v/>
      </c>
      <c r="L398" s="615">
        <f>IF(E398&lt;Cadastros!$E$8,E398*Cadastros!$F$8,IF(E398&lt;=Cadastros!$E$9,E398*Cadastros!$F$9-Cadastros!$G$9,IF(E398&lt;=Cadastros!$E$10,E398*Cadastros!$F$10-Cadastros!$G$10,IF(E398&lt;=Cadastros!$E$11,E398*Cadastros!$F$11-Cadastros!$G$11,IF(E398&gt;Cadastros!$E$11,Cadastros!$I$7)))))</f>
        <v>0</v>
      </c>
      <c r="M398" s="615">
        <f>IF(P398&lt;Cadastros!$D$14,0,IF(P398&lt;=Cadastros!$D$15,P398*Cadastros!$E$15-Cadastros!$F$15,IF(P398&lt;=Cadastros!$D$16,P398*Cadastros!$E$16-Cadastros!$F$16,IF(P398&lt;=Cadastros!$D$17,P398*Cadastros!$E$17-Cadastros!$F$17,IF(P398&gt;Cadastros!$D$18,P398*Cadastros!$E$18-Cadastros!$F$18)))))</f>
        <v>0</v>
      </c>
      <c r="N398" s="615">
        <f t="shared" si="16"/>
        <v>0</v>
      </c>
      <c r="O398" s="372">
        <f>IF(N398=0,0,(F398*Cadastros!$G$14))</f>
        <v>0</v>
      </c>
      <c r="P398" s="615">
        <f t="shared" si="17"/>
        <v>0</v>
      </c>
      <c r="Q398" s="372">
        <f>IF(C398=Folha!$D$2,0,IF(E398&lt;=Cadastros!$H$14,Cadastros!$I$14*F398,0))</f>
        <v>0</v>
      </c>
    </row>
    <row r="399" spans="3:17" ht="30" customHeight="1" x14ac:dyDescent="0.25">
      <c r="C399" s="236"/>
      <c r="D399" s="237"/>
      <c r="E399" s="21"/>
      <c r="F399" s="238"/>
      <c r="G399" s="21"/>
      <c r="H399" s="619">
        <f>IF(Folha!$B$2=1,0,IF(L399=0,0,IF(C399="Funcionário",L399,IF(C399="Pró-Labore",IF(E399&lt;6482.73,E399*11%,Cadastros!$I$7)))))</f>
        <v>0</v>
      </c>
      <c r="I399" s="619">
        <f>IF(Folha!$B$2=1,0,IF(M399=0,0,IF(M399&lt;=10,0,M399)))</f>
        <v>0</v>
      </c>
      <c r="J399" s="21"/>
      <c r="K399" s="618" t="str">
        <f t="shared" si="15"/>
        <v/>
      </c>
      <c r="L399" s="615">
        <f>IF(E399&lt;Cadastros!$E$8,E399*Cadastros!$F$8,IF(E399&lt;=Cadastros!$E$9,E399*Cadastros!$F$9-Cadastros!$G$9,IF(E399&lt;=Cadastros!$E$10,E399*Cadastros!$F$10-Cadastros!$G$10,IF(E399&lt;=Cadastros!$E$11,E399*Cadastros!$F$11-Cadastros!$G$11,IF(E399&gt;Cadastros!$E$11,Cadastros!$I$7)))))</f>
        <v>0</v>
      </c>
      <c r="M399" s="615">
        <f>IF(P399&lt;Cadastros!$D$14,0,IF(P399&lt;=Cadastros!$D$15,P399*Cadastros!$E$15-Cadastros!$F$15,IF(P399&lt;=Cadastros!$D$16,P399*Cadastros!$E$16-Cadastros!$F$16,IF(P399&lt;=Cadastros!$D$17,P399*Cadastros!$E$17-Cadastros!$F$17,IF(P399&gt;Cadastros!$D$18,P399*Cadastros!$E$18-Cadastros!$F$18)))))</f>
        <v>0</v>
      </c>
      <c r="N399" s="615">
        <f t="shared" si="16"/>
        <v>0</v>
      </c>
      <c r="O399" s="372">
        <f>IF(N399=0,0,(F399*Cadastros!$G$14))</f>
        <v>0</v>
      </c>
      <c r="P399" s="615">
        <f t="shared" si="17"/>
        <v>0</v>
      </c>
      <c r="Q399" s="372">
        <f>IF(C399=Folha!$D$2,0,IF(E399&lt;=Cadastros!$H$14,Cadastros!$I$14*F399,0))</f>
        <v>0</v>
      </c>
    </row>
    <row r="400" spans="3:17" ht="30" customHeight="1" x14ac:dyDescent="0.25">
      <c r="C400" s="236"/>
      <c r="D400" s="237"/>
      <c r="E400" s="21"/>
      <c r="F400" s="238"/>
      <c r="G400" s="21"/>
      <c r="H400" s="619">
        <f>IF(Folha!$B$2=1,0,IF(L400=0,0,IF(C400="Funcionário",L400,IF(C400="Pró-Labore",IF(E400&lt;6482.73,E400*11%,Cadastros!$I$7)))))</f>
        <v>0</v>
      </c>
      <c r="I400" s="619">
        <f>IF(Folha!$B$2=1,0,IF(M400=0,0,IF(M400&lt;=10,0,M400)))</f>
        <v>0</v>
      </c>
      <c r="J400" s="21"/>
      <c r="K400" s="618" t="str">
        <f t="shared" ref="K400:K463" si="18">IF(E400="","",E400+G400+Q400-H400-I400-J400)</f>
        <v/>
      </c>
      <c r="L400" s="615">
        <f>IF(E400&lt;Cadastros!$E$8,E400*Cadastros!$F$8,IF(E400&lt;=Cadastros!$E$9,E400*Cadastros!$F$9-Cadastros!$G$9,IF(E400&lt;=Cadastros!$E$10,E400*Cadastros!$F$10-Cadastros!$G$10,IF(E400&lt;=Cadastros!$E$11,E400*Cadastros!$F$11-Cadastros!$G$11,IF(E400&gt;Cadastros!$E$11,Cadastros!$I$7)))))</f>
        <v>0</v>
      </c>
      <c r="M400" s="615">
        <f>IF(P400&lt;Cadastros!$D$14,0,IF(P400&lt;=Cadastros!$D$15,P400*Cadastros!$E$15-Cadastros!$F$15,IF(P400&lt;=Cadastros!$D$16,P400*Cadastros!$E$16-Cadastros!$F$16,IF(P400&lt;=Cadastros!$D$17,P400*Cadastros!$E$17-Cadastros!$F$17,IF(P400&gt;Cadastros!$D$18,P400*Cadastros!$E$18-Cadastros!$F$18)))))</f>
        <v>0</v>
      </c>
      <c r="N400" s="615">
        <f t="shared" ref="N400:N463" si="19">IF(E400="",0,E400-H400)</f>
        <v>0</v>
      </c>
      <c r="O400" s="372">
        <f>IF(N400=0,0,(F400*Cadastros!$G$14))</f>
        <v>0</v>
      </c>
      <c r="P400" s="615">
        <f t="shared" ref="P400:P463" si="20">N400-O400</f>
        <v>0</v>
      </c>
      <c r="Q400" s="372">
        <f>IF(C400=Folha!$D$2,0,IF(E400&lt;=Cadastros!$H$14,Cadastros!$I$14*F400,0))</f>
        <v>0</v>
      </c>
    </row>
    <row r="401" spans="3:17" ht="30" customHeight="1" x14ac:dyDescent="0.25">
      <c r="C401" s="236"/>
      <c r="D401" s="237"/>
      <c r="E401" s="21"/>
      <c r="F401" s="238"/>
      <c r="G401" s="21"/>
      <c r="H401" s="619">
        <f>IF(Folha!$B$2=1,0,IF(L401=0,0,IF(C401="Funcionário",L401,IF(C401="Pró-Labore",IF(E401&lt;6482.73,E401*11%,Cadastros!$I$7)))))</f>
        <v>0</v>
      </c>
      <c r="I401" s="619">
        <f>IF(Folha!$B$2=1,0,IF(M401=0,0,IF(M401&lt;=10,0,M401)))</f>
        <v>0</v>
      </c>
      <c r="J401" s="21"/>
      <c r="K401" s="618" t="str">
        <f t="shared" si="18"/>
        <v/>
      </c>
      <c r="L401" s="615">
        <f>IF(E401&lt;Cadastros!$E$8,E401*Cadastros!$F$8,IF(E401&lt;=Cadastros!$E$9,E401*Cadastros!$F$9-Cadastros!$G$9,IF(E401&lt;=Cadastros!$E$10,E401*Cadastros!$F$10-Cadastros!$G$10,IF(E401&lt;=Cadastros!$E$11,E401*Cadastros!$F$11-Cadastros!$G$11,IF(E401&gt;Cadastros!$E$11,Cadastros!$I$7)))))</f>
        <v>0</v>
      </c>
      <c r="M401" s="615">
        <f>IF(P401&lt;Cadastros!$D$14,0,IF(P401&lt;=Cadastros!$D$15,P401*Cadastros!$E$15-Cadastros!$F$15,IF(P401&lt;=Cadastros!$D$16,P401*Cadastros!$E$16-Cadastros!$F$16,IF(P401&lt;=Cadastros!$D$17,P401*Cadastros!$E$17-Cadastros!$F$17,IF(P401&gt;Cadastros!$D$18,P401*Cadastros!$E$18-Cadastros!$F$18)))))</f>
        <v>0</v>
      </c>
      <c r="N401" s="615">
        <f t="shared" si="19"/>
        <v>0</v>
      </c>
      <c r="O401" s="372">
        <f>IF(N401=0,0,(F401*Cadastros!$G$14))</f>
        <v>0</v>
      </c>
      <c r="P401" s="615">
        <f t="shared" si="20"/>
        <v>0</v>
      </c>
      <c r="Q401" s="372">
        <f>IF(C401=Folha!$D$2,0,IF(E401&lt;=Cadastros!$H$14,Cadastros!$I$14*F401,0))</f>
        <v>0</v>
      </c>
    </row>
    <row r="402" spans="3:17" ht="30" customHeight="1" x14ac:dyDescent="0.25">
      <c r="C402" s="236"/>
      <c r="D402" s="237"/>
      <c r="E402" s="21"/>
      <c r="F402" s="238"/>
      <c r="G402" s="21"/>
      <c r="H402" s="619">
        <f>IF(Folha!$B$2=1,0,IF(L402=0,0,IF(C402="Funcionário",L402,IF(C402="Pró-Labore",IF(E402&lt;6482.73,E402*11%,Cadastros!$I$7)))))</f>
        <v>0</v>
      </c>
      <c r="I402" s="619">
        <f>IF(Folha!$B$2=1,0,IF(M402=0,0,IF(M402&lt;=10,0,M402)))</f>
        <v>0</v>
      </c>
      <c r="J402" s="21"/>
      <c r="K402" s="618" t="str">
        <f t="shared" si="18"/>
        <v/>
      </c>
      <c r="L402" s="615">
        <f>IF(E402&lt;Cadastros!$E$8,E402*Cadastros!$F$8,IF(E402&lt;=Cadastros!$E$9,E402*Cadastros!$F$9-Cadastros!$G$9,IF(E402&lt;=Cadastros!$E$10,E402*Cadastros!$F$10-Cadastros!$G$10,IF(E402&lt;=Cadastros!$E$11,E402*Cadastros!$F$11-Cadastros!$G$11,IF(E402&gt;Cadastros!$E$11,Cadastros!$I$7)))))</f>
        <v>0</v>
      </c>
      <c r="M402" s="615">
        <f>IF(P402&lt;Cadastros!$D$14,0,IF(P402&lt;=Cadastros!$D$15,P402*Cadastros!$E$15-Cadastros!$F$15,IF(P402&lt;=Cadastros!$D$16,P402*Cadastros!$E$16-Cadastros!$F$16,IF(P402&lt;=Cadastros!$D$17,P402*Cadastros!$E$17-Cadastros!$F$17,IF(P402&gt;Cadastros!$D$18,P402*Cadastros!$E$18-Cadastros!$F$18)))))</f>
        <v>0</v>
      </c>
      <c r="N402" s="615">
        <f t="shared" si="19"/>
        <v>0</v>
      </c>
      <c r="O402" s="372">
        <f>IF(N402=0,0,(F402*Cadastros!$G$14))</f>
        <v>0</v>
      </c>
      <c r="P402" s="615">
        <f t="shared" si="20"/>
        <v>0</v>
      </c>
      <c r="Q402" s="372">
        <f>IF(C402=Folha!$D$2,0,IF(E402&lt;=Cadastros!$H$14,Cadastros!$I$14*F402,0))</f>
        <v>0</v>
      </c>
    </row>
    <row r="403" spans="3:17" ht="30" customHeight="1" x14ac:dyDescent="0.25">
      <c r="C403" s="236"/>
      <c r="D403" s="237"/>
      <c r="E403" s="21"/>
      <c r="F403" s="238"/>
      <c r="G403" s="21"/>
      <c r="H403" s="619">
        <f>IF(Folha!$B$2=1,0,IF(L403=0,0,IF(C403="Funcionário",L403,IF(C403="Pró-Labore",IF(E403&lt;6482.73,E403*11%,Cadastros!$I$7)))))</f>
        <v>0</v>
      </c>
      <c r="I403" s="619">
        <f>IF(Folha!$B$2=1,0,IF(M403=0,0,IF(M403&lt;=10,0,M403)))</f>
        <v>0</v>
      </c>
      <c r="J403" s="21"/>
      <c r="K403" s="618" t="str">
        <f t="shared" si="18"/>
        <v/>
      </c>
      <c r="L403" s="615">
        <f>IF(E403&lt;Cadastros!$E$8,E403*Cadastros!$F$8,IF(E403&lt;=Cadastros!$E$9,E403*Cadastros!$F$9-Cadastros!$G$9,IF(E403&lt;=Cadastros!$E$10,E403*Cadastros!$F$10-Cadastros!$G$10,IF(E403&lt;=Cadastros!$E$11,E403*Cadastros!$F$11-Cadastros!$G$11,IF(E403&gt;Cadastros!$E$11,Cadastros!$I$7)))))</f>
        <v>0</v>
      </c>
      <c r="M403" s="615">
        <f>IF(P403&lt;Cadastros!$D$14,0,IF(P403&lt;=Cadastros!$D$15,P403*Cadastros!$E$15-Cadastros!$F$15,IF(P403&lt;=Cadastros!$D$16,P403*Cadastros!$E$16-Cadastros!$F$16,IF(P403&lt;=Cadastros!$D$17,P403*Cadastros!$E$17-Cadastros!$F$17,IF(P403&gt;Cadastros!$D$18,P403*Cadastros!$E$18-Cadastros!$F$18)))))</f>
        <v>0</v>
      </c>
      <c r="N403" s="615">
        <f t="shared" si="19"/>
        <v>0</v>
      </c>
      <c r="O403" s="372">
        <f>IF(N403=0,0,(F403*Cadastros!$G$14))</f>
        <v>0</v>
      </c>
      <c r="P403" s="615">
        <f t="shared" si="20"/>
        <v>0</v>
      </c>
      <c r="Q403" s="372">
        <f>IF(C403=Folha!$D$2,0,IF(E403&lt;=Cadastros!$H$14,Cadastros!$I$14*F403,0))</f>
        <v>0</v>
      </c>
    </row>
    <row r="404" spans="3:17" ht="30" customHeight="1" x14ac:dyDescent="0.25">
      <c r="C404" s="236"/>
      <c r="D404" s="237"/>
      <c r="E404" s="21"/>
      <c r="F404" s="238"/>
      <c r="G404" s="21"/>
      <c r="H404" s="619">
        <f>IF(Folha!$B$2=1,0,IF(L404=0,0,IF(C404="Funcionário",L404,IF(C404="Pró-Labore",IF(E404&lt;6482.73,E404*11%,Cadastros!$I$7)))))</f>
        <v>0</v>
      </c>
      <c r="I404" s="619">
        <f>IF(Folha!$B$2=1,0,IF(M404=0,0,IF(M404&lt;=10,0,M404)))</f>
        <v>0</v>
      </c>
      <c r="J404" s="21"/>
      <c r="K404" s="618" t="str">
        <f t="shared" si="18"/>
        <v/>
      </c>
      <c r="L404" s="615">
        <f>IF(E404&lt;Cadastros!$E$8,E404*Cadastros!$F$8,IF(E404&lt;=Cadastros!$E$9,E404*Cadastros!$F$9-Cadastros!$G$9,IF(E404&lt;=Cadastros!$E$10,E404*Cadastros!$F$10-Cadastros!$G$10,IF(E404&lt;=Cadastros!$E$11,E404*Cadastros!$F$11-Cadastros!$G$11,IF(E404&gt;Cadastros!$E$11,Cadastros!$I$7)))))</f>
        <v>0</v>
      </c>
      <c r="M404" s="615">
        <f>IF(P404&lt;Cadastros!$D$14,0,IF(P404&lt;=Cadastros!$D$15,P404*Cadastros!$E$15-Cadastros!$F$15,IF(P404&lt;=Cadastros!$D$16,P404*Cadastros!$E$16-Cadastros!$F$16,IF(P404&lt;=Cadastros!$D$17,P404*Cadastros!$E$17-Cadastros!$F$17,IF(P404&gt;Cadastros!$D$18,P404*Cadastros!$E$18-Cadastros!$F$18)))))</f>
        <v>0</v>
      </c>
      <c r="N404" s="615">
        <f t="shared" si="19"/>
        <v>0</v>
      </c>
      <c r="O404" s="372">
        <f>IF(N404=0,0,(F404*Cadastros!$G$14))</f>
        <v>0</v>
      </c>
      <c r="P404" s="615">
        <f t="shared" si="20"/>
        <v>0</v>
      </c>
      <c r="Q404" s="372">
        <f>IF(C404=Folha!$D$2,0,IF(E404&lt;=Cadastros!$H$14,Cadastros!$I$14*F404,0))</f>
        <v>0</v>
      </c>
    </row>
    <row r="405" spans="3:17" ht="30" customHeight="1" x14ac:dyDescent="0.25">
      <c r="C405" s="236"/>
      <c r="D405" s="237"/>
      <c r="E405" s="21"/>
      <c r="F405" s="238"/>
      <c r="G405" s="21"/>
      <c r="H405" s="619">
        <f>IF(Folha!$B$2=1,0,IF(L405=0,0,IF(C405="Funcionário",L405,IF(C405="Pró-Labore",IF(E405&lt;6482.73,E405*11%,Cadastros!$I$7)))))</f>
        <v>0</v>
      </c>
      <c r="I405" s="619">
        <f>IF(Folha!$B$2=1,0,IF(M405=0,0,IF(M405&lt;=10,0,M405)))</f>
        <v>0</v>
      </c>
      <c r="J405" s="21"/>
      <c r="K405" s="618" t="str">
        <f t="shared" si="18"/>
        <v/>
      </c>
      <c r="L405" s="615">
        <f>IF(E405&lt;Cadastros!$E$8,E405*Cadastros!$F$8,IF(E405&lt;=Cadastros!$E$9,E405*Cadastros!$F$9-Cadastros!$G$9,IF(E405&lt;=Cadastros!$E$10,E405*Cadastros!$F$10-Cadastros!$G$10,IF(E405&lt;=Cadastros!$E$11,E405*Cadastros!$F$11-Cadastros!$G$11,IF(E405&gt;Cadastros!$E$11,Cadastros!$I$7)))))</f>
        <v>0</v>
      </c>
      <c r="M405" s="615">
        <f>IF(P405&lt;Cadastros!$D$14,0,IF(P405&lt;=Cadastros!$D$15,P405*Cadastros!$E$15-Cadastros!$F$15,IF(P405&lt;=Cadastros!$D$16,P405*Cadastros!$E$16-Cadastros!$F$16,IF(P405&lt;=Cadastros!$D$17,P405*Cadastros!$E$17-Cadastros!$F$17,IF(P405&gt;Cadastros!$D$18,P405*Cadastros!$E$18-Cadastros!$F$18)))))</f>
        <v>0</v>
      </c>
      <c r="N405" s="615">
        <f t="shared" si="19"/>
        <v>0</v>
      </c>
      <c r="O405" s="372">
        <f>IF(N405=0,0,(F405*Cadastros!$G$14))</f>
        <v>0</v>
      </c>
      <c r="P405" s="615">
        <f t="shared" si="20"/>
        <v>0</v>
      </c>
      <c r="Q405" s="372">
        <f>IF(C405=Folha!$D$2,0,IF(E405&lt;=Cadastros!$H$14,Cadastros!$I$14*F405,0))</f>
        <v>0</v>
      </c>
    </row>
    <row r="406" spans="3:17" ht="30" customHeight="1" x14ac:dyDescent="0.25">
      <c r="C406" s="236"/>
      <c r="D406" s="237"/>
      <c r="E406" s="21"/>
      <c r="F406" s="238"/>
      <c r="G406" s="21"/>
      <c r="H406" s="619">
        <f>IF(Folha!$B$2=1,0,IF(L406=0,0,IF(C406="Funcionário",L406,IF(C406="Pró-Labore",IF(E406&lt;6482.73,E406*11%,Cadastros!$I$7)))))</f>
        <v>0</v>
      </c>
      <c r="I406" s="619">
        <f>IF(Folha!$B$2=1,0,IF(M406=0,0,IF(M406&lt;=10,0,M406)))</f>
        <v>0</v>
      </c>
      <c r="J406" s="21"/>
      <c r="K406" s="618" t="str">
        <f t="shared" si="18"/>
        <v/>
      </c>
      <c r="L406" s="615">
        <f>IF(E406&lt;Cadastros!$E$8,E406*Cadastros!$F$8,IF(E406&lt;=Cadastros!$E$9,E406*Cadastros!$F$9-Cadastros!$G$9,IF(E406&lt;=Cadastros!$E$10,E406*Cadastros!$F$10-Cadastros!$G$10,IF(E406&lt;=Cadastros!$E$11,E406*Cadastros!$F$11-Cadastros!$G$11,IF(E406&gt;Cadastros!$E$11,Cadastros!$I$7)))))</f>
        <v>0</v>
      </c>
      <c r="M406" s="615">
        <f>IF(P406&lt;Cadastros!$D$14,0,IF(P406&lt;=Cadastros!$D$15,P406*Cadastros!$E$15-Cadastros!$F$15,IF(P406&lt;=Cadastros!$D$16,P406*Cadastros!$E$16-Cadastros!$F$16,IF(P406&lt;=Cadastros!$D$17,P406*Cadastros!$E$17-Cadastros!$F$17,IF(P406&gt;Cadastros!$D$18,P406*Cadastros!$E$18-Cadastros!$F$18)))))</f>
        <v>0</v>
      </c>
      <c r="N406" s="615">
        <f t="shared" si="19"/>
        <v>0</v>
      </c>
      <c r="O406" s="372">
        <f>IF(N406=0,0,(F406*Cadastros!$G$14))</f>
        <v>0</v>
      </c>
      <c r="P406" s="615">
        <f t="shared" si="20"/>
        <v>0</v>
      </c>
      <c r="Q406" s="372">
        <f>IF(C406=Folha!$D$2,0,IF(E406&lt;=Cadastros!$H$14,Cadastros!$I$14*F406,0))</f>
        <v>0</v>
      </c>
    </row>
    <row r="407" spans="3:17" ht="30" customHeight="1" x14ac:dyDescent="0.25">
      <c r="C407" s="236"/>
      <c r="D407" s="237"/>
      <c r="E407" s="21"/>
      <c r="F407" s="238"/>
      <c r="G407" s="21"/>
      <c r="H407" s="619">
        <f>IF(Folha!$B$2=1,0,IF(L407=0,0,IF(C407="Funcionário",L407,IF(C407="Pró-Labore",IF(E407&lt;6482.73,E407*11%,Cadastros!$I$7)))))</f>
        <v>0</v>
      </c>
      <c r="I407" s="619">
        <f>IF(Folha!$B$2=1,0,IF(M407=0,0,IF(M407&lt;=10,0,M407)))</f>
        <v>0</v>
      </c>
      <c r="J407" s="21"/>
      <c r="K407" s="618" t="str">
        <f t="shared" si="18"/>
        <v/>
      </c>
      <c r="L407" s="615">
        <f>IF(E407&lt;Cadastros!$E$8,E407*Cadastros!$F$8,IF(E407&lt;=Cadastros!$E$9,E407*Cadastros!$F$9-Cadastros!$G$9,IF(E407&lt;=Cadastros!$E$10,E407*Cadastros!$F$10-Cadastros!$G$10,IF(E407&lt;=Cadastros!$E$11,E407*Cadastros!$F$11-Cadastros!$G$11,IF(E407&gt;Cadastros!$E$11,Cadastros!$I$7)))))</f>
        <v>0</v>
      </c>
      <c r="M407" s="615">
        <f>IF(P407&lt;Cadastros!$D$14,0,IF(P407&lt;=Cadastros!$D$15,P407*Cadastros!$E$15-Cadastros!$F$15,IF(P407&lt;=Cadastros!$D$16,P407*Cadastros!$E$16-Cadastros!$F$16,IF(P407&lt;=Cadastros!$D$17,P407*Cadastros!$E$17-Cadastros!$F$17,IF(P407&gt;Cadastros!$D$18,P407*Cadastros!$E$18-Cadastros!$F$18)))))</f>
        <v>0</v>
      </c>
      <c r="N407" s="615">
        <f t="shared" si="19"/>
        <v>0</v>
      </c>
      <c r="O407" s="372">
        <f>IF(N407=0,0,(F407*Cadastros!$G$14))</f>
        <v>0</v>
      </c>
      <c r="P407" s="615">
        <f t="shared" si="20"/>
        <v>0</v>
      </c>
      <c r="Q407" s="372">
        <f>IF(C407=Folha!$D$2,0,IF(E407&lt;=Cadastros!$H$14,Cadastros!$I$14*F407,0))</f>
        <v>0</v>
      </c>
    </row>
    <row r="408" spans="3:17" ht="30" customHeight="1" x14ac:dyDescent="0.25">
      <c r="C408" s="236"/>
      <c r="D408" s="237"/>
      <c r="E408" s="21"/>
      <c r="F408" s="238"/>
      <c r="G408" s="21"/>
      <c r="H408" s="619">
        <f>IF(Folha!$B$2=1,0,IF(L408=0,0,IF(C408="Funcionário",L408,IF(C408="Pró-Labore",IF(E408&lt;6482.73,E408*11%,Cadastros!$I$7)))))</f>
        <v>0</v>
      </c>
      <c r="I408" s="619">
        <f>IF(Folha!$B$2=1,0,IF(M408=0,0,IF(M408&lt;=10,0,M408)))</f>
        <v>0</v>
      </c>
      <c r="J408" s="21"/>
      <c r="K408" s="618" t="str">
        <f t="shared" si="18"/>
        <v/>
      </c>
      <c r="L408" s="615">
        <f>IF(E408&lt;Cadastros!$E$8,E408*Cadastros!$F$8,IF(E408&lt;=Cadastros!$E$9,E408*Cadastros!$F$9-Cadastros!$G$9,IF(E408&lt;=Cadastros!$E$10,E408*Cadastros!$F$10-Cadastros!$G$10,IF(E408&lt;=Cadastros!$E$11,E408*Cadastros!$F$11-Cadastros!$G$11,IF(E408&gt;Cadastros!$E$11,Cadastros!$I$7)))))</f>
        <v>0</v>
      </c>
      <c r="M408" s="615">
        <f>IF(P408&lt;Cadastros!$D$14,0,IF(P408&lt;=Cadastros!$D$15,P408*Cadastros!$E$15-Cadastros!$F$15,IF(P408&lt;=Cadastros!$D$16,P408*Cadastros!$E$16-Cadastros!$F$16,IF(P408&lt;=Cadastros!$D$17,P408*Cadastros!$E$17-Cadastros!$F$17,IF(P408&gt;Cadastros!$D$18,P408*Cadastros!$E$18-Cadastros!$F$18)))))</f>
        <v>0</v>
      </c>
      <c r="N408" s="615">
        <f t="shared" si="19"/>
        <v>0</v>
      </c>
      <c r="O408" s="372">
        <f>IF(N408=0,0,(F408*Cadastros!$G$14))</f>
        <v>0</v>
      </c>
      <c r="P408" s="615">
        <f t="shared" si="20"/>
        <v>0</v>
      </c>
      <c r="Q408" s="372">
        <f>IF(C408=Folha!$D$2,0,IF(E408&lt;=Cadastros!$H$14,Cadastros!$I$14*F408,0))</f>
        <v>0</v>
      </c>
    </row>
    <row r="409" spans="3:17" ht="30" customHeight="1" x14ac:dyDescent="0.25">
      <c r="C409" s="236"/>
      <c r="D409" s="237"/>
      <c r="E409" s="21"/>
      <c r="F409" s="238"/>
      <c r="G409" s="21"/>
      <c r="H409" s="619">
        <f>IF(Folha!$B$2=1,0,IF(L409=0,0,IF(C409="Funcionário",L409,IF(C409="Pró-Labore",IF(E409&lt;6482.73,E409*11%,Cadastros!$I$7)))))</f>
        <v>0</v>
      </c>
      <c r="I409" s="619">
        <f>IF(Folha!$B$2=1,0,IF(M409=0,0,IF(M409&lt;=10,0,M409)))</f>
        <v>0</v>
      </c>
      <c r="J409" s="21"/>
      <c r="K409" s="618" t="str">
        <f t="shared" si="18"/>
        <v/>
      </c>
      <c r="L409" s="615">
        <f>IF(E409&lt;Cadastros!$E$8,E409*Cadastros!$F$8,IF(E409&lt;=Cadastros!$E$9,E409*Cadastros!$F$9-Cadastros!$G$9,IF(E409&lt;=Cadastros!$E$10,E409*Cadastros!$F$10-Cadastros!$G$10,IF(E409&lt;=Cadastros!$E$11,E409*Cadastros!$F$11-Cadastros!$G$11,IF(E409&gt;Cadastros!$E$11,Cadastros!$I$7)))))</f>
        <v>0</v>
      </c>
      <c r="M409" s="615">
        <f>IF(P409&lt;Cadastros!$D$14,0,IF(P409&lt;=Cadastros!$D$15,P409*Cadastros!$E$15-Cadastros!$F$15,IF(P409&lt;=Cadastros!$D$16,P409*Cadastros!$E$16-Cadastros!$F$16,IF(P409&lt;=Cadastros!$D$17,P409*Cadastros!$E$17-Cadastros!$F$17,IF(P409&gt;Cadastros!$D$18,P409*Cadastros!$E$18-Cadastros!$F$18)))))</f>
        <v>0</v>
      </c>
      <c r="N409" s="615">
        <f t="shared" si="19"/>
        <v>0</v>
      </c>
      <c r="O409" s="372">
        <f>IF(N409=0,0,(F409*Cadastros!$G$14))</f>
        <v>0</v>
      </c>
      <c r="P409" s="615">
        <f t="shared" si="20"/>
        <v>0</v>
      </c>
      <c r="Q409" s="372">
        <f>IF(C409=Folha!$D$2,0,IF(E409&lt;=Cadastros!$H$14,Cadastros!$I$14*F409,0))</f>
        <v>0</v>
      </c>
    </row>
    <row r="410" spans="3:17" ht="30" customHeight="1" x14ac:dyDescent="0.25">
      <c r="C410" s="236"/>
      <c r="D410" s="237"/>
      <c r="E410" s="21"/>
      <c r="F410" s="238"/>
      <c r="G410" s="21"/>
      <c r="H410" s="619">
        <f>IF(Folha!$B$2=1,0,IF(L410=0,0,IF(C410="Funcionário",L410,IF(C410="Pró-Labore",IF(E410&lt;6482.73,E410*11%,Cadastros!$I$7)))))</f>
        <v>0</v>
      </c>
      <c r="I410" s="619">
        <f>IF(Folha!$B$2=1,0,IF(M410=0,0,IF(M410&lt;=10,0,M410)))</f>
        <v>0</v>
      </c>
      <c r="J410" s="21"/>
      <c r="K410" s="618" t="str">
        <f t="shared" si="18"/>
        <v/>
      </c>
      <c r="L410" s="615">
        <f>IF(E410&lt;Cadastros!$E$8,E410*Cadastros!$F$8,IF(E410&lt;=Cadastros!$E$9,E410*Cadastros!$F$9-Cadastros!$G$9,IF(E410&lt;=Cadastros!$E$10,E410*Cadastros!$F$10-Cadastros!$G$10,IF(E410&lt;=Cadastros!$E$11,E410*Cadastros!$F$11-Cadastros!$G$11,IF(E410&gt;Cadastros!$E$11,Cadastros!$I$7)))))</f>
        <v>0</v>
      </c>
      <c r="M410" s="615">
        <f>IF(P410&lt;Cadastros!$D$14,0,IF(P410&lt;=Cadastros!$D$15,P410*Cadastros!$E$15-Cadastros!$F$15,IF(P410&lt;=Cadastros!$D$16,P410*Cadastros!$E$16-Cadastros!$F$16,IF(P410&lt;=Cadastros!$D$17,P410*Cadastros!$E$17-Cadastros!$F$17,IF(P410&gt;Cadastros!$D$18,P410*Cadastros!$E$18-Cadastros!$F$18)))))</f>
        <v>0</v>
      </c>
      <c r="N410" s="615">
        <f t="shared" si="19"/>
        <v>0</v>
      </c>
      <c r="O410" s="372">
        <f>IF(N410=0,0,(F410*Cadastros!$G$14))</f>
        <v>0</v>
      </c>
      <c r="P410" s="615">
        <f t="shared" si="20"/>
        <v>0</v>
      </c>
      <c r="Q410" s="372">
        <f>IF(C410=Folha!$D$2,0,IF(E410&lt;=Cadastros!$H$14,Cadastros!$I$14*F410,0))</f>
        <v>0</v>
      </c>
    </row>
    <row r="411" spans="3:17" ht="30" customHeight="1" x14ac:dyDescent="0.25">
      <c r="C411" s="236"/>
      <c r="D411" s="237"/>
      <c r="E411" s="21"/>
      <c r="F411" s="238"/>
      <c r="G411" s="21"/>
      <c r="H411" s="619">
        <f>IF(Folha!$B$2=1,0,IF(L411=0,0,IF(C411="Funcionário",L411,IF(C411="Pró-Labore",IF(E411&lt;6482.73,E411*11%,Cadastros!$I$7)))))</f>
        <v>0</v>
      </c>
      <c r="I411" s="619">
        <f>IF(Folha!$B$2=1,0,IF(M411=0,0,IF(M411&lt;=10,0,M411)))</f>
        <v>0</v>
      </c>
      <c r="J411" s="21"/>
      <c r="K411" s="618" t="str">
        <f t="shared" si="18"/>
        <v/>
      </c>
      <c r="L411" s="615">
        <f>IF(E411&lt;Cadastros!$E$8,E411*Cadastros!$F$8,IF(E411&lt;=Cadastros!$E$9,E411*Cadastros!$F$9-Cadastros!$G$9,IF(E411&lt;=Cadastros!$E$10,E411*Cadastros!$F$10-Cadastros!$G$10,IF(E411&lt;=Cadastros!$E$11,E411*Cadastros!$F$11-Cadastros!$G$11,IF(E411&gt;Cadastros!$E$11,Cadastros!$I$7)))))</f>
        <v>0</v>
      </c>
      <c r="M411" s="615">
        <f>IF(P411&lt;Cadastros!$D$14,0,IF(P411&lt;=Cadastros!$D$15,P411*Cadastros!$E$15-Cadastros!$F$15,IF(P411&lt;=Cadastros!$D$16,P411*Cadastros!$E$16-Cadastros!$F$16,IF(P411&lt;=Cadastros!$D$17,P411*Cadastros!$E$17-Cadastros!$F$17,IF(P411&gt;Cadastros!$D$18,P411*Cadastros!$E$18-Cadastros!$F$18)))))</f>
        <v>0</v>
      </c>
      <c r="N411" s="615">
        <f t="shared" si="19"/>
        <v>0</v>
      </c>
      <c r="O411" s="372">
        <f>IF(N411=0,0,(F411*Cadastros!$G$14))</f>
        <v>0</v>
      </c>
      <c r="P411" s="615">
        <f t="shared" si="20"/>
        <v>0</v>
      </c>
      <c r="Q411" s="372">
        <f>IF(C411=Folha!$D$2,0,IF(E411&lt;=Cadastros!$H$14,Cadastros!$I$14*F411,0))</f>
        <v>0</v>
      </c>
    </row>
    <row r="412" spans="3:17" ht="30" customHeight="1" x14ac:dyDescent="0.25">
      <c r="C412" s="236"/>
      <c r="D412" s="237"/>
      <c r="E412" s="21"/>
      <c r="F412" s="238"/>
      <c r="G412" s="21"/>
      <c r="H412" s="619">
        <f>IF(Folha!$B$2=1,0,IF(L412=0,0,IF(C412="Funcionário",L412,IF(C412="Pró-Labore",IF(E412&lt;6482.73,E412*11%,Cadastros!$I$7)))))</f>
        <v>0</v>
      </c>
      <c r="I412" s="619">
        <f>IF(Folha!$B$2=1,0,IF(M412=0,0,IF(M412&lt;=10,0,M412)))</f>
        <v>0</v>
      </c>
      <c r="J412" s="21"/>
      <c r="K412" s="618" t="str">
        <f t="shared" si="18"/>
        <v/>
      </c>
      <c r="L412" s="615">
        <f>IF(E412&lt;Cadastros!$E$8,E412*Cadastros!$F$8,IF(E412&lt;=Cadastros!$E$9,E412*Cadastros!$F$9-Cadastros!$G$9,IF(E412&lt;=Cadastros!$E$10,E412*Cadastros!$F$10-Cadastros!$G$10,IF(E412&lt;=Cadastros!$E$11,E412*Cadastros!$F$11-Cadastros!$G$11,IF(E412&gt;Cadastros!$E$11,Cadastros!$I$7)))))</f>
        <v>0</v>
      </c>
      <c r="M412" s="615">
        <f>IF(P412&lt;Cadastros!$D$14,0,IF(P412&lt;=Cadastros!$D$15,P412*Cadastros!$E$15-Cadastros!$F$15,IF(P412&lt;=Cadastros!$D$16,P412*Cadastros!$E$16-Cadastros!$F$16,IF(P412&lt;=Cadastros!$D$17,P412*Cadastros!$E$17-Cadastros!$F$17,IF(P412&gt;Cadastros!$D$18,P412*Cadastros!$E$18-Cadastros!$F$18)))))</f>
        <v>0</v>
      </c>
      <c r="N412" s="615">
        <f t="shared" si="19"/>
        <v>0</v>
      </c>
      <c r="O412" s="372">
        <f>IF(N412=0,0,(F412*Cadastros!$G$14))</f>
        <v>0</v>
      </c>
      <c r="P412" s="615">
        <f t="shared" si="20"/>
        <v>0</v>
      </c>
      <c r="Q412" s="372">
        <f>IF(C412=Folha!$D$2,0,IF(E412&lt;=Cadastros!$H$14,Cadastros!$I$14*F412,0))</f>
        <v>0</v>
      </c>
    </row>
    <row r="413" spans="3:17" ht="30" customHeight="1" x14ac:dyDescent="0.25">
      <c r="C413" s="236"/>
      <c r="D413" s="237"/>
      <c r="E413" s="21"/>
      <c r="F413" s="238"/>
      <c r="G413" s="21"/>
      <c r="H413" s="619">
        <f>IF(Folha!$B$2=1,0,IF(L413=0,0,IF(C413="Funcionário",L413,IF(C413="Pró-Labore",IF(E413&lt;6482.73,E413*11%,Cadastros!$I$7)))))</f>
        <v>0</v>
      </c>
      <c r="I413" s="619">
        <f>IF(Folha!$B$2=1,0,IF(M413=0,0,IF(M413&lt;=10,0,M413)))</f>
        <v>0</v>
      </c>
      <c r="J413" s="21"/>
      <c r="K413" s="618" t="str">
        <f t="shared" si="18"/>
        <v/>
      </c>
      <c r="L413" s="615">
        <f>IF(E413&lt;Cadastros!$E$8,E413*Cadastros!$F$8,IF(E413&lt;=Cadastros!$E$9,E413*Cadastros!$F$9-Cadastros!$G$9,IF(E413&lt;=Cadastros!$E$10,E413*Cadastros!$F$10-Cadastros!$G$10,IF(E413&lt;=Cadastros!$E$11,E413*Cadastros!$F$11-Cadastros!$G$11,IF(E413&gt;Cadastros!$E$11,Cadastros!$I$7)))))</f>
        <v>0</v>
      </c>
      <c r="M413" s="615">
        <f>IF(P413&lt;Cadastros!$D$14,0,IF(P413&lt;=Cadastros!$D$15,P413*Cadastros!$E$15-Cadastros!$F$15,IF(P413&lt;=Cadastros!$D$16,P413*Cadastros!$E$16-Cadastros!$F$16,IF(P413&lt;=Cadastros!$D$17,P413*Cadastros!$E$17-Cadastros!$F$17,IF(P413&gt;Cadastros!$D$18,P413*Cadastros!$E$18-Cadastros!$F$18)))))</f>
        <v>0</v>
      </c>
      <c r="N413" s="615">
        <f t="shared" si="19"/>
        <v>0</v>
      </c>
      <c r="O413" s="372">
        <f>IF(N413=0,0,(F413*Cadastros!$G$14))</f>
        <v>0</v>
      </c>
      <c r="P413" s="615">
        <f t="shared" si="20"/>
        <v>0</v>
      </c>
      <c r="Q413" s="372">
        <f>IF(C413=Folha!$D$2,0,IF(E413&lt;=Cadastros!$H$14,Cadastros!$I$14*F413,0))</f>
        <v>0</v>
      </c>
    </row>
    <row r="414" spans="3:17" ht="30" customHeight="1" x14ac:dyDescent="0.25">
      <c r="C414" s="236"/>
      <c r="D414" s="237"/>
      <c r="E414" s="21"/>
      <c r="F414" s="238"/>
      <c r="G414" s="21"/>
      <c r="H414" s="619">
        <f>IF(Folha!$B$2=1,0,IF(L414=0,0,IF(C414="Funcionário",L414,IF(C414="Pró-Labore",IF(E414&lt;6482.73,E414*11%,Cadastros!$I$7)))))</f>
        <v>0</v>
      </c>
      <c r="I414" s="619">
        <f>IF(Folha!$B$2=1,0,IF(M414=0,0,IF(M414&lt;=10,0,M414)))</f>
        <v>0</v>
      </c>
      <c r="J414" s="21"/>
      <c r="K414" s="618" t="str">
        <f t="shared" si="18"/>
        <v/>
      </c>
      <c r="L414" s="615">
        <f>IF(E414&lt;Cadastros!$E$8,E414*Cadastros!$F$8,IF(E414&lt;=Cadastros!$E$9,E414*Cadastros!$F$9-Cadastros!$G$9,IF(E414&lt;=Cadastros!$E$10,E414*Cadastros!$F$10-Cadastros!$G$10,IF(E414&lt;=Cadastros!$E$11,E414*Cadastros!$F$11-Cadastros!$G$11,IF(E414&gt;Cadastros!$E$11,Cadastros!$I$7)))))</f>
        <v>0</v>
      </c>
      <c r="M414" s="615">
        <f>IF(P414&lt;Cadastros!$D$14,0,IF(P414&lt;=Cadastros!$D$15,P414*Cadastros!$E$15-Cadastros!$F$15,IF(P414&lt;=Cadastros!$D$16,P414*Cadastros!$E$16-Cadastros!$F$16,IF(P414&lt;=Cadastros!$D$17,P414*Cadastros!$E$17-Cadastros!$F$17,IF(P414&gt;Cadastros!$D$18,P414*Cadastros!$E$18-Cadastros!$F$18)))))</f>
        <v>0</v>
      </c>
      <c r="N414" s="615">
        <f t="shared" si="19"/>
        <v>0</v>
      </c>
      <c r="O414" s="372">
        <f>IF(N414=0,0,(F414*Cadastros!$G$14))</f>
        <v>0</v>
      </c>
      <c r="P414" s="615">
        <f t="shared" si="20"/>
        <v>0</v>
      </c>
      <c r="Q414" s="372">
        <f>IF(C414=Folha!$D$2,0,IF(E414&lt;=Cadastros!$H$14,Cadastros!$I$14*F414,0))</f>
        <v>0</v>
      </c>
    </row>
    <row r="415" spans="3:17" ht="30" customHeight="1" x14ac:dyDescent="0.25">
      <c r="C415" s="236"/>
      <c r="D415" s="237"/>
      <c r="E415" s="21"/>
      <c r="F415" s="238"/>
      <c r="G415" s="21"/>
      <c r="H415" s="619">
        <f>IF(Folha!$B$2=1,0,IF(L415=0,0,IF(C415="Funcionário",L415,IF(C415="Pró-Labore",IF(E415&lt;6482.73,E415*11%,Cadastros!$I$7)))))</f>
        <v>0</v>
      </c>
      <c r="I415" s="619">
        <f>IF(Folha!$B$2=1,0,IF(M415=0,0,IF(M415&lt;=10,0,M415)))</f>
        <v>0</v>
      </c>
      <c r="J415" s="21"/>
      <c r="K415" s="618" t="str">
        <f t="shared" si="18"/>
        <v/>
      </c>
      <c r="L415" s="615">
        <f>IF(E415&lt;Cadastros!$E$8,E415*Cadastros!$F$8,IF(E415&lt;=Cadastros!$E$9,E415*Cadastros!$F$9-Cadastros!$G$9,IF(E415&lt;=Cadastros!$E$10,E415*Cadastros!$F$10-Cadastros!$G$10,IF(E415&lt;=Cadastros!$E$11,E415*Cadastros!$F$11-Cadastros!$G$11,IF(E415&gt;Cadastros!$E$11,Cadastros!$I$7)))))</f>
        <v>0</v>
      </c>
      <c r="M415" s="615">
        <f>IF(P415&lt;Cadastros!$D$14,0,IF(P415&lt;=Cadastros!$D$15,P415*Cadastros!$E$15-Cadastros!$F$15,IF(P415&lt;=Cadastros!$D$16,P415*Cadastros!$E$16-Cadastros!$F$16,IF(P415&lt;=Cadastros!$D$17,P415*Cadastros!$E$17-Cadastros!$F$17,IF(P415&gt;Cadastros!$D$18,P415*Cadastros!$E$18-Cadastros!$F$18)))))</f>
        <v>0</v>
      </c>
      <c r="N415" s="615">
        <f t="shared" si="19"/>
        <v>0</v>
      </c>
      <c r="O415" s="372">
        <f>IF(N415=0,0,(F415*Cadastros!$G$14))</f>
        <v>0</v>
      </c>
      <c r="P415" s="615">
        <f t="shared" si="20"/>
        <v>0</v>
      </c>
      <c r="Q415" s="372">
        <f>IF(C415=Folha!$D$2,0,IF(E415&lt;=Cadastros!$H$14,Cadastros!$I$14*F415,0))</f>
        <v>0</v>
      </c>
    </row>
    <row r="416" spans="3:17" ht="30" customHeight="1" x14ac:dyDescent="0.25">
      <c r="C416" s="236"/>
      <c r="D416" s="237"/>
      <c r="E416" s="21"/>
      <c r="F416" s="238"/>
      <c r="G416" s="21"/>
      <c r="H416" s="619">
        <f>IF(Folha!$B$2=1,0,IF(L416=0,0,IF(C416="Funcionário",L416,IF(C416="Pró-Labore",IF(E416&lt;6482.73,E416*11%,Cadastros!$I$7)))))</f>
        <v>0</v>
      </c>
      <c r="I416" s="619">
        <f>IF(Folha!$B$2=1,0,IF(M416=0,0,IF(M416&lt;=10,0,M416)))</f>
        <v>0</v>
      </c>
      <c r="J416" s="21"/>
      <c r="K416" s="618" t="str">
        <f t="shared" si="18"/>
        <v/>
      </c>
      <c r="L416" s="615">
        <f>IF(E416&lt;Cadastros!$E$8,E416*Cadastros!$F$8,IF(E416&lt;=Cadastros!$E$9,E416*Cadastros!$F$9-Cadastros!$G$9,IF(E416&lt;=Cadastros!$E$10,E416*Cadastros!$F$10-Cadastros!$G$10,IF(E416&lt;=Cadastros!$E$11,E416*Cadastros!$F$11-Cadastros!$G$11,IF(E416&gt;Cadastros!$E$11,Cadastros!$I$7)))))</f>
        <v>0</v>
      </c>
      <c r="M416" s="615">
        <f>IF(P416&lt;Cadastros!$D$14,0,IF(P416&lt;=Cadastros!$D$15,P416*Cadastros!$E$15-Cadastros!$F$15,IF(P416&lt;=Cadastros!$D$16,P416*Cadastros!$E$16-Cadastros!$F$16,IF(P416&lt;=Cadastros!$D$17,P416*Cadastros!$E$17-Cadastros!$F$17,IF(P416&gt;Cadastros!$D$18,P416*Cadastros!$E$18-Cadastros!$F$18)))))</f>
        <v>0</v>
      </c>
      <c r="N416" s="615">
        <f t="shared" si="19"/>
        <v>0</v>
      </c>
      <c r="O416" s="372">
        <f>IF(N416=0,0,(F416*Cadastros!$G$14))</f>
        <v>0</v>
      </c>
      <c r="P416" s="615">
        <f t="shared" si="20"/>
        <v>0</v>
      </c>
      <c r="Q416" s="372">
        <f>IF(C416=Folha!$D$2,0,IF(E416&lt;=Cadastros!$H$14,Cadastros!$I$14*F416,0))</f>
        <v>0</v>
      </c>
    </row>
    <row r="417" spans="3:17" ht="30" customHeight="1" x14ac:dyDescent="0.25">
      <c r="C417" s="236"/>
      <c r="D417" s="237"/>
      <c r="E417" s="21"/>
      <c r="F417" s="238"/>
      <c r="G417" s="21"/>
      <c r="H417" s="619">
        <f>IF(Folha!$B$2=1,0,IF(L417=0,0,IF(C417="Funcionário",L417,IF(C417="Pró-Labore",IF(E417&lt;6482.73,E417*11%,Cadastros!$I$7)))))</f>
        <v>0</v>
      </c>
      <c r="I417" s="619">
        <f>IF(Folha!$B$2=1,0,IF(M417=0,0,IF(M417&lt;=10,0,M417)))</f>
        <v>0</v>
      </c>
      <c r="J417" s="21"/>
      <c r="K417" s="618" t="str">
        <f t="shared" si="18"/>
        <v/>
      </c>
      <c r="L417" s="615">
        <f>IF(E417&lt;Cadastros!$E$8,E417*Cadastros!$F$8,IF(E417&lt;=Cadastros!$E$9,E417*Cadastros!$F$9-Cadastros!$G$9,IF(E417&lt;=Cadastros!$E$10,E417*Cadastros!$F$10-Cadastros!$G$10,IF(E417&lt;=Cadastros!$E$11,E417*Cadastros!$F$11-Cadastros!$G$11,IF(E417&gt;Cadastros!$E$11,Cadastros!$I$7)))))</f>
        <v>0</v>
      </c>
      <c r="M417" s="615">
        <f>IF(P417&lt;Cadastros!$D$14,0,IF(P417&lt;=Cadastros!$D$15,P417*Cadastros!$E$15-Cadastros!$F$15,IF(P417&lt;=Cadastros!$D$16,P417*Cadastros!$E$16-Cadastros!$F$16,IF(P417&lt;=Cadastros!$D$17,P417*Cadastros!$E$17-Cadastros!$F$17,IF(P417&gt;Cadastros!$D$18,P417*Cadastros!$E$18-Cadastros!$F$18)))))</f>
        <v>0</v>
      </c>
      <c r="N417" s="615">
        <f t="shared" si="19"/>
        <v>0</v>
      </c>
      <c r="O417" s="372">
        <f>IF(N417=0,0,(F417*Cadastros!$G$14))</f>
        <v>0</v>
      </c>
      <c r="P417" s="615">
        <f t="shared" si="20"/>
        <v>0</v>
      </c>
      <c r="Q417" s="372">
        <f>IF(C417=Folha!$D$2,0,IF(E417&lt;=Cadastros!$H$14,Cadastros!$I$14*F417,0))</f>
        <v>0</v>
      </c>
    </row>
    <row r="418" spans="3:17" ht="30" customHeight="1" x14ac:dyDescent="0.25">
      <c r="C418" s="236"/>
      <c r="D418" s="237"/>
      <c r="E418" s="21"/>
      <c r="F418" s="238"/>
      <c r="G418" s="21"/>
      <c r="H418" s="619">
        <f>IF(Folha!$B$2=1,0,IF(L418=0,0,IF(C418="Funcionário",L418,IF(C418="Pró-Labore",IF(E418&lt;6482.73,E418*11%,Cadastros!$I$7)))))</f>
        <v>0</v>
      </c>
      <c r="I418" s="619">
        <f>IF(Folha!$B$2=1,0,IF(M418=0,0,IF(M418&lt;=10,0,M418)))</f>
        <v>0</v>
      </c>
      <c r="J418" s="21"/>
      <c r="K418" s="618" t="str">
        <f t="shared" si="18"/>
        <v/>
      </c>
      <c r="L418" s="615">
        <f>IF(E418&lt;Cadastros!$E$8,E418*Cadastros!$F$8,IF(E418&lt;=Cadastros!$E$9,E418*Cadastros!$F$9-Cadastros!$G$9,IF(E418&lt;=Cadastros!$E$10,E418*Cadastros!$F$10-Cadastros!$G$10,IF(E418&lt;=Cadastros!$E$11,E418*Cadastros!$F$11-Cadastros!$G$11,IF(E418&gt;Cadastros!$E$11,Cadastros!$I$7)))))</f>
        <v>0</v>
      </c>
      <c r="M418" s="615">
        <f>IF(P418&lt;Cadastros!$D$14,0,IF(P418&lt;=Cadastros!$D$15,P418*Cadastros!$E$15-Cadastros!$F$15,IF(P418&lt;=Cadastros!$D$16,P418*Cadastros!$E$16-Cadastros!$F$16,IF(P418&lt;=Cadastros!$D$17,P418*Cadastros!$E$17-Cadastros!$F$17,IF(P418&gt;Cadastros!$D$18,P418*Cadastros!$E$18-Cadastros!$F$18)))))</f>
        <v>0</v>
      </c>
      <c r="N418" s="615">
        <f t="shared" si="19"/>
        <v>0</v>
      </c>
      <c r="O418" s="372">
        <f>IF(N418=0,0,(F418*Cadastros!$G$14))</f>
        <v>0</v>
      </c>
      <c r="P418" s="615">
        <f t="shared" si="20"/>
        <v>0</v>
      </c>
      <c r="Q418" s="372">
        <f>IF(C418=Folha!$D$2,0,IF(E418&lt;=Cadastros!$H$14,Cadastros!$I$14*F418,0))</f>
        <v>0</v>
      </c>
    </row>
    <row r="419" spans="3:17" ht="30" customHeight="1" x14ac:dyDescent="0.25">
      <c r="C419" s="236"/>
      <c r="D419" s="237"/>
      <c r="E419" s="21"/>
      <c r="F419" s="238"/>
      <c r="G419" s="21"/>
      <c r="H419" s="619">
        <f>IF(Folha!$B$2=1,0,IF(L419=0,0,IF(C419="Funcionário",L419,IF(C419="Pró-Labore",IF(E419&lt;6482.73,E419*11%,Cadastros!$I$7)))))</f>
        <v>0</v>
      </c>
      <c r="I419" s="619">
        <f>IF(Folha!$B$2=1,0,IF(M419=0,0,IF(M419&lt;=10,0,M419)))</f>
        <v>0</v>
      </c>
      <c r="J419" s="21"/>
      <c r="K419" s="618" t="str">
        <f t="shared" si="18"/>
        <v/>
      </c>
      <c r="L419" s="615">
        <f>IF(E419&lt;Cadastros!$E$8,E419*Cadastros!$F$8,IF(E419&lt;=Cadastros!$E$9,E419*Cadastros!$F$9-Cadastros!$G$9,IF(E419&lt;=Cadastros!$E$10,E419*Cadastros!$F$10-Cadastros!$G$10,IF(E419&lt;=Cadastros!$E$11,E419*Cadastros!$F$11-Cadastros!$G$11,IF(E419&gt;Cadastros!$E$11,Cadastros!$I$7)))))</f>
        <v>0</v>
      </c>
      <c r="M419" s="615">
        <f>IF(P419&lt;Cadastros!$D$14,0,IF(P419&lt;=Cadastros!$D$15,P419*Cadastros!$E$15-Cadastros!$F$15,IF(P419&lt;=Cadastros!$D$16,P419*Cadastros!$E$16-Cadastros!$F$16,IF(P419&lt;=Cadastros!$D$17,P419*Cadastros!$E$17-Cadastros!$F$17,IF(P419&gt;Cadastros!$D$18,P419*Cadastros!$E$18-Cadastros!$F$18)))))</f>
        <v>0</v>
      </c>
      <c r="N419" s="615">
        <f t="shared" si="19"/>
        <v>0</v>
      </c>
      <c r="O419" s="372">
        <f>IF(N419=0,0,(F419*Cadastros!$G$14))</f>
        <v>0</v>
      </c>
      <c r="P419" s="615">
        <f t="shared" si="20"/>
        <v>0</v>
      </c>
      <c r="Q419" s="372">
        <f>IF(C419=Folha!$D$2,0,IF(E419&lt;=Cadastros!$H$14,Cadastros!$I$14*F419,0))</f>
        <v>0</v>
      </c>
    </row>
    <row r="420" spans="3:17" ht="30" customHeight="1" x14ac:dyDescent="0.25">
      <c r="C420" s="236"/>
      <c r="D420" s="237"/>
      <c r="E420" s="21"/>
      <c r="F420" s="238"/>
      <c r="G420" s="21"/>
      <c r="H420" s="619">
        <f>IF(Folha!$B$2=1,0,IF(L420=0,0,IF(C420="Funcionário",L420,IF(C420="Pró-Labore",IF(E420&lt;6482.73,E420*11%,Cadastros!$I$7)))))</f>
        <v>0</v>
      </c>
      <c r="I420" s="619">
        <f>IF(Folha!$B$2=1,0,IF(M420=0,0,IF(M420&lt;=10,0,M420)))</f>
        <v>0</v>
      </c>
      <c r="J420" s="21"/>
      <c r="K420" s="618" t="str">
        <f t="shared" si="18"/>
        <v/>
      </c>
      <c r="L420" s="615">
        <f>IF(E420&lt;Cadastros!$E$8,E420*Cadastros!$F$8,IF(E420&lt;=Cadastros!$E$9,E420*Cadastros!$F$9-Cadastros!$G$9,IF(E420&lt;=Cadastros!$E$10,E420*Cadastros!$F$10-Cadastros!$G$10,IF(E420&lt;=Cadastros!$E$11,E420*Cadastros!$F$11-Cadastros!$G$11,IF(E420&gt;Cadastros!$E$11,Cadastros!$I$7)))))</f>
        <v>0</v>
      </c>
      <c r="M420" s="615">
        <f>IF(P420&lt;Cadastros!$D$14,0,IF(P420&lt;=Cadastros!$D$15,P420*Cadastros!$E$15-Cadastros!$F$15,IF(P420&lt;=Cadastros!$D$16,P420*Cadastros!$E$16-Cadastros!$F$16,IF(P420&lt;=Cadastros!$D$17,P420*Cadastros!$E$17-Cadastros!$F$17,IF(P420&gt;Cadastros!$D$18,P420*Cadastros!$E$18-Cadastros!$F$18)))))</f>
        <v>0</v>
      </c>
      <c r="N420" s="615">
        <f t="shared" si="19"/>
        <v>0</v>
      </c>
      <c r="O420" s="372">
        <f>IF(N420=0,0,(F420*Cadastros!$G$14))</f>
        <v>0</v>
      </c>
      <c r="P420" s="615">
        <f t="shared" si="20"/>
        <v>0</v>
      </c>
      <c r="Q420" s="372">
        <f>IF(C420=Folha!$D$2,0,IF(E420&lt;=Cadastros!$H$14,Cadastros!$I$14*F420,0))</f>
        <v>0</v>
      </c>
    </row>
    <row r="421" spans="3:17" ht="30" customHeight="1" x14ac:dyDescent="0.25">
      <c r="C421" s="236"/>
      <c r="D421" s="237"/>
      <c r="E421" s="21"/>
      <c r="F421" s="238"/>
      <c r="G421" s="21"/>
      <c r="H421" s="619">
        <f>IF(Folha!$B$2=1,0,IF(L421=0,0,IF(C421="Funcionário",L421,IF(C421="Pró-Labore",IF(E421&lt;6482.73,E421*11%,Cadastros!$I$7)))))</f>
        <v>0</v>
      </c>
      <c r="I421" s="619">
        <f>IF(Folha!$B$2=1,0,IF(M421=0,0,IF(M421&lt;=10,0,M421)))</f>
        <v>0</v>
      </c>
      <c r="J421" s="21"/>
      <c r="K421" s="618" t="str">
        <f t="shared" si="18"/>
        <v/>
      </c>
      <c r="L421" s="615">
        <f>IF(E421&lt;Cadastros!$E$8,E421*Cadastros!$F$8,IF(E421&lt;=Cadastros!$E$9,E421*Cadastros!$F$9-Cadastros!$G$9,IF(E421&lt;=Cadastros!$E$10,E421*Cadastros!$F$10-Cadastros!$G$10,IF(E421&lt;=Cadastros!$E$11,E421*Cadastros!$F$11-Cadastros!$G$11,IF(E421&gt;Cadastros!$E$11,Cadastros!$I$7)))))</f>
        <v>0</v>
      </c>
      <c r="M421" s="615">
        <f>IF(P421&lt;Cadastros!$D$14,0,IF(P421&lt;=Cadastros!$D$15,P421*Cadastros!$E$15-Cadastros!$F$15,IF(P421&lt;=Cadastros!$D$16,P421*Cadastros!$E$16-Cadastros!$F$16,IF(P421&lt;=Cadastros!$D$17,P421*Cadastros!$E$17-Cadastros!$F$17,IF(P421&gt;Cadastros!$D$18,P421*Cadastros!$E$18-Cadastros!$F$18)))))</f>
        <v>0</v>
      </c>
      <c r="N421" s="615">
        <f t="shared" si="19"/>
        <v>0</v>
      </c>
      <c r="O421" s="372">
        <f>IF(N421=0,0,(F421*Cadastros!$G$14))</f>
        <v>0</v>
      </c>
      <c r="P421" s="615">
        <f t="shared" si="20"/>
        <v>0</v>
      </c>
      <c r="Q421" s="372">
        <f>IF(C421=Folha!$D$2,0,IF(E421&lt;=Cadastros!$H$14,Cadastros!$I$14*F421,0))</f>
        <v>0</v>
      </c>
    </row>
    <row r="422" spans="3:17" ht="30" customHeight="1" x14ac:dyDescent="0.25">
      <c r="C422" s="236"/>
      <c r="D422" s="237"/>
      <c r="E422" s="21"/>
      <c r="F422" s="238"/>
      <c r="G422" s="21"/>
      <c r="H422" s="619">
        <f>IF(Folha!$B$2=1,0,IF(L422=0,0,IF(C422="Funcionário",L422,IF(C422="Pró-Labore",IF(E422&lt;6482.73,E422*11%,Cadastros!$I$7)))))</f>
        <v>0</v>
      </c>
      <c r="I422" s="619">
        <f>IF(Folha!$B$2=1,0,IF(M422=0,0,IF(M422&lt;=10,0,M422)))</f>
        <v>0</v>
      </c>
      <c r="J422" s="21"/>
      <c r="K422" s="618" t="str">
        <f t="shared" si="18"/>
        <v/>
      </c>
      <c r="L422" s="615">
        <f>IF(E422&lt;Cadastros!$E$8,E422*Cadastros!$F$8,IF(E422&lt;=Cadastros!$E$9,E422*Cadastros!$F$9-Cadastros!$G$9,IF(E422&lt;=Cadastros!$E$10,E422*Cadastros!$F$10-Cadastros!$G$10,IF(E422&lt;=Cadastros!$E$11,E422*Cadastros!$F$11-Cadastros!$G$11,IF(E422&gt;Cadastros!$E$11,Cadastros!$I$7)))))</f>
        <v>0</v>
      </c>
      <c r="M422" s="615">
        <f>IF(P422&lt;Cadastros!$D$14,0,IF(P422&lt;=Cadastros!$D$15,P422*Cadastros!$E$15-Cadastros!$F$15,IF(P422&lt;=Cadastros!$D$16,P422*Cadastros!$E$16-Cadastros!$F$16,IF(P422&lt;=Cadastros!$D$17,P422*Cadastros!$E$17-Cadastros!$F$17,IF(P422&gt;Cadastros!$D$18,P422*Cadastros!$E$18-Cadastros!$F$18)))))</f>
        <v>0</v>
      </c>
      <c r="N422" s="615">
        <f t="shared" si="19"/>
        <v>0</v>
      </c>
      <c r="O422" s="372">
        <f>IF(N422=0,0,(F422*Cadastros!$G$14))</f>
        <v>0</v>
      </c>
      <c r="P422" s="615">
        <f t="shared" si="20"/>
        <v>0</v>
      </c>
      <c r="Q422" s="372">
        <f>IF(C422=Folha!$D$2,0,IF(E422&lt;=Cadastros!$H$14,Cadastros!$I$14*F422,0))</f>
        <v>0</v>
      </c>
    </row>
    <row r="423" spans="3:17" ht="30" customHeight="1" x14ac:dyDescent="0.25">
      <c r="C423" s="236"/>
      <c r="D423" s="237"/>
      <c r="E423" s="21"/>
      <c r="F423" s="238"/>
      <c r="G423" s="21"/>
      <c r="H423" s="619">
        <f>IF(Folha!$B$2=1,0,IF(L423=0,0,IF(C423="Funcionário",L423,IF(C423="Pró-Labore",IF(E423&lt;6482.73,E423*11%,Cadastros!$I$7)))))</f>
        <v>0</v>
      </c>
      <c r="I423" s="619">
        <f>IF(Folha!$B$2=1,0,IF(M423=0,0,IF(M423&lt;=10,0,M423)))</f>
        <v>0</v>
      </c>
      <c r="J423" s="21"/>
      <c r="K423" s="618" t="str">
        <f t="shared" si="18"/>
        <v/>
      </c>
      <c r="L423" s="615">
        <f>IF(E423&lt;Cadastros!$E$8,E423*Cadastros!$F$8,IF(E423&lt;=Cadastros!$E$9,E423*Cadastros!$F$9-Cadastros!$G$9,IF(E423&lt;=Cadastros!$E$10,E423*Cadastros!$F$10-Cadastros!$G$10,IF(E423&lt;=Cadastros!$E$11,E423*Cadastros!$F$11-Cadastros!$G$11,IF(E423&gt;Cadastros!$E$11,Cadastros!$I$7)))))</f>
        <v>0</v>
      </c>
      <c r="M423" s="615">
        <f>IF(P423&lt;Cadastros!$D$14,0,IF(P423&lt;=Cadastros!$D$15,P423*Cadastros!$E$15-Cadastros!$F$15,IF(P423&lt;=Cadastros!$D$16,P423*Cadastros!$E$16-Cadastros!$F$16,IF(P423&lt;=Cadastros!$D$17,P423*Cadastros!$E$17-Cadastros!$F$17,IF(P423&gt;Cadastros!$D$18,P423*Cadastros!$E$18-Cadastros!$F$18)))))</f>
        <v>0</v>
      </c>
      <c r="N423" s="615">
        <f t="shared" si="19"/>
        <v>0</v>
      </c>
      <c r="O423" s="372">
        <f>IF(N423=0,0,(F423*Cadastros!$G$14))</f>
        <v>0</v>
      </c>
      <c r="P423" s="615">
        <f t="shared" si="20"/>
        <v>0</v>
      </c>
      <c r="Q423" s="372">
        <f>IF(C423=Folha!$D$2,0,IF(E423&lt;=Cadastros!$H$14,Cadastros!$I$14*F423,0))</f>
        <v>0</v>
      </c>
    </row>
    <row r="424" spans="3:17" ht="30" customHeight="1" x14ac:dyDescent="0.25">
      <c r="C424" s="236"/>
      <c r="D424" s="237"/>
      <c r="E424" s="21"/>
      <c r="F424" s="238"/>
      <c r="G424" s="21"/>
      <c r="H424" s="619">
        <f>IF(Folha!$B$2=1,0,IF(L424=0,0,IF(C424="Funcionário",L424,IF(C424="Pró-Labore",IF(E424&lt;6482.73,E424*11%,Cadastros!$I$7)))))</f>
        <v>0</v>
      </c>
      <c r="I424" s="619">
        <f>IF(Folha!$B$2=1,0,IF(M424=0,0,IF(M424&lt;=10,0,M424)))</f>
        <v>0</v>
      </c>
      <c r="J424" s="21"/>
      <c r="K424" s="618" t="str">
        <f t="shared" si="18"/>
        <v/>
      </c>
      <c r="L424" s="615">
        <f>IF(E424&lt;Cadastros!$E$8,E424*Cadastros!$F$8,IF(E424&lt;=Cadastros!$E$9,E424*Cadastros!$F$9-Cadastros!$G$9,IF(E424&lt;=Cadastros!$E$10,E424*Cadastros!$F$10-Cadastros!$G$10,IF(E424&lt;=Cadastros!$E$11,E424*Cadastros!$F$11-Cadastros!$G$11,IF(E424&gt;Cadastros!$E$11,Cadastros!$I$7)))))</f>
        <v>0</v>
      </c>
      <c r="M424" s="615">
        <f>IF(P424&lt;Cadastros!$D$14,0,IF(P424&lt;=Cadastros!$D$15,P424*Cadastros!$E$15-Cadastros!$F$15,IF(P424&lt;=Cadastros!$D$16,P424*Cadastros!$E$16-Cadastros!$F$16,IF(P424&lt;=Cadastros!$D$17,P424*Cadastros!$E$17-Cadastros!$F$17,IF(P424&gt;Cadastros!$D$18,P424*Cadastros!$E$18-Cadastros!$F$18)))))</f>
        <v>0</v>
      </c>
      <c r="N424" s="615">
        <f t="shared" si="19"/>
        <v>0</v>
      </c>
      <c r="O424" s="372">
        <f>IF(N424=0,0,(F424*Cadastros!$G$14))</f>
        <v>0</v>
      </c>
      <c r="P424" s="615">
        <f t="shared" si="20"/>
        <v>0</v>
      </c>
      <c r="Q424" s="372">
        <f>IF(C424=Folha!$D$2,0,IF(E424&lt;=Cadastros!$H$14,Cadastros!$I$14*F424,0))</f>
        <v>0</v>
      </c>
    </row>
    <row r="425" spans="3:17" ht="30" customHeight="1" x14ac:dyDescent="0.25">
      <c r="C425" s="236"/>
      <c r="D425" s="237"/>
      <c r="E425" s="21"/>
      <c r="F425" s="238"/>
      <c r="G425" s="21"/>
      <c r="H425" s="619">
        <f>IF(Folha!$B$2=1,0,IF(L425=0,0,IF(C425="Funcionário",L425,IF(C425="Pró-Labore",IF(E425&lt;6482.73,E425*11%,Cadastros!$I$7)))))</f>
        <v>0</v>
      </c>
      <c r="I425" s="619">
        <f>IF(Folha!$B$2=1,0,IF(M425=0,0,IF(M425&lt;=10,0,M425)))</f>
        <v>0</v>
      </c>
      <c r="J425" s="21"/>
      <c r="K425" s="618" t="str">
        <f t="shared" si="18"/>
        <v/>
      </c>
      <c r="L425" s="615">
        <f>IF(E425&lt;Cadastros!$E$8,E425*Cadastros!$F$8,IF(E425&lt;=Cadastros!$E$9,E425*Cadastros!$F$9-Cadastros!$G$9,IF(E425&lt;=Cadastros!$E$10,E425*Cadastros!$F$10-Cadastros!$G$10,IF(E425&lt;=Cadastros!$E$11,E425*Cadastros!$F$11-Cadastros!$G$11,IF(E425&gt;Cadastros!$E$11,Cadastros!$I$7)))))</f>
        <v>0</v>
      </c>
      <c r="M425" s="615">
        <f>IF(P425&lt;Cadastros!$D$14,0,IF(P425&lt;=Cadastros!$D$15,P425*Cadastros!$E$15-Cadastros!$F$15,IF(P425&lt;=Cadastros!$D$16,P425*Cadastros!$E$16-Cadastros!$F$16,IF(P425&lt;=Cadastros!$D$17,P425*Cadastros!$E$17-Cadastros!$F$17,IF(P425&gt;Cadastros!$D$18,P425*Cadastros!$E$18-Cadastros!$F$18)))))</f>
        <v>0</v>
      </c>
      <c r="N425" s="615">
        <f t="shared" si="19"/>
        <v>0</v>
      </c>
      <c r="O425" s="372">
        <f>IF(N425=0,0,(F425*Cadastros!$G$14))</f>
        <v>0</v>
      </c>
      <c r="P425" s="615">
        <f t="shared" si="20"/>
        <v>0</v>
      </c>
      <c r="Q425" s="372">
        <f>IF(C425=Folha!$D$2,0,IF(E425&lt;=Cadastros!$H$14,Cadastros!$I$14*F425,0))</f>
        <v>0</v>
      </c>
    </row>
    <row r="426" spans="3:17" ht="30" customHeight="1" x14ac:dyDescent="0.25">
      <c r="C426" s="236"/>
      <c r="D426" s="237"/>
      <c r="E426" s="21"/>
      <c r="F426" s="238"/>
      <c r="G426" s="21"/>
      <c r="H426" s="619">
        <f>IF(Folha!$B$2=1,0,IF(L426=0,0,IF(C426="Funcionário",L426,IF(C426="Pró-Labore",IF(E426&lt;6482.73,E426*11%,Cadastros!$I$7)))))</f>
        <v>0</v>
      </c>
      <c r="I426" s="619">
        <f>IF(Folha!$B$2=1,0,IF(M426=0,0,IF(M426&lt;=10,0,M426)))</f>
        <v>0</v>
      </c>
      <c r="J426" s="21"/>
      <c r="K426" s="618" t="str">
        <f t="shared" si="18"/>
        <v/>
      </c>
      <c r="L426" s="615">
        <f>IF(E426&lt;Cadastros!$E$8,E426*Cadastros!$F$8,IF(E426&lt;=Cadastros!$E$9,E426*Cadastros!$F$9-Cadastros!$G$9,IF(E426&lt;=Cadastros!$E$10,E426*Cadastros!$F$10-Cadastros!$G$10,IF(E426&lt;=Cadastros!$E$11,E426*Cadastros!$F$11-Cadastros!$G$11,IF(E426&gt;Cadastros!$E$11,Cadastros!$I$7)))))</f>
        <v>0</v>
      </c>
      <c r="M426" s="615">
        <f>IF(P426&lt;Cadastros!$D$14,0,IF(P426&lt;=Cadastros!$D$15,P426*Cadastros!$E$15-Cadastros!$F$15,IF(P426&lt;=Cadastros!$D$16,P426*Cadastros!$E$16-Cadastros!$F$16,IF(P426&lt;=Cadastros!$D$17,P426*Cadastros!$E$17-Cadastros!$F$17,IF(P426&gt;Cadastros!$D$18,P426*Cadastros!$E$18-Cadastros!$F$18)))))</f>
        <v>0</v>
      </c>
      <c r="N426" s="615">
        <f t="shared" si="19"/>
        <v>0</v>
      </c>
      <c r="O426" s="372">
        <f>IF(N426=0,0,(F426*Cadastros!$G$14))</f>
        <v>0</v>
      </c>
      <c r="P426" s="615">
        <f t="shared" si="20"/>
        <v>0</v>
      </c>
      <c r="Q426" s="372">
        <f>IF(C426=Folha!$D$2,0,IF(E426&lt;=Cadastros!$H$14,Cadastros!$I$14*F426,0))</f>
        <v>0</v>
      </c>
    </row>
    <row r="427" spans="3:17" ht="30" customHeight="1" x14ac:dyDescent="0.25">
      <c r="C427" s="236"/>
      <c r="D427" s="237"/>
      <c r="E427" s="21"/>
      <c r="F427" s="238"/>
      <c r="G427" s="21"/>
      <c r="H427" s="619">
        <f>IF(Folha!$B$2=1,0,IF(L427=0,0,IF(C427="Funcionário",L427,IF(C427="Pró-Labore",IF(E427&lt;6482.73,E427*11%,Cadastros!$I$7)))))</f>
        <v>0</v>
      </c>
      <c r="I427" s="619">
        <f>IF(Folha!$B$2=1,0,IF(M427=0,0,IF(M427&lt;=10,0,M427)))</f>
        <v>0</v>
      </c>
      <c r="J427" s="21"/>
      <c r="K427" s="618" t="str">
        <f t="shared" si="18"/>
        <v/>
      </c>
      <c r="L427" s="615">
        <f>IF(E427&lt;Cadastros!$E$8,E427*Cadastros!$F$8,IF(E427&lt;=Cadastros!$E$9,E427*Cadastros!$F$9-Cadastros!$G$9,IF(E427&lt;=Cadastros!$E$10,E427*Cadastros!$F$10-Cadastros!$G$10,IF(E427&lt;=Cadastros!$E$11,E427*Cadastros!$F$11-Cadastros!$G$11,IF(E427&gt;Cadastros!$E$11,Cadastros!$I$7)))))</f>
        <v>0</v>
      </c>
      <c r="M427" s="615">
        <f>IF(P427&lt;Cadastros!$D$14,0,IF(P427&lt;=Cadastros!$D$15,P427*Cadastros!$E$15-Cadastros!$F$15,IF(P427&lt;=Cadastros!$D$16,P427*Cadastros!$E$16-Cadastros!$F$16,IF(P427&lt;=Cadastros!$D$17,P427*Cadastros!$E$17-Cadastros!$F$17,IF(P427&gt;Cadastros!$D$18,P427*Cadastros!$E$18-Cadastros!$F$18)))))</f>
        <v>0</v>
      </c>
      <c r="N427" s="615">
        <f t="shared" si="19"/>
        <v>0</v>
      </c>
      <c r="O427" s="372">
        <f>IF(N427=0,0,(F427*Cadastros!$G$14))</f>
        <v>0</v>
      </c>
      <c r="P427" s="615">
        <f t="shared" si="20"/>
        <v>0</v>
      </c>
      <c r="Q427" s="372">
        <f>IF(C427=Folha!$D$2,0,IF(E427&lt;=Cadastros!$H$14,Cadastros!$I$14*F427,0))</f>
        <v>0</v>
      </c>
    </row>
    <row r="428" spans="3:17" ht="30" customHeight="1" x14ac:dyDescent="0.25">
      <c r="C428" s="236"/>
      <c r="D428" s="237"/>
      <c r="E428" s="21"/>
      <c r="F428" s="238"/>
      <c r="G428" s="21"/>
      <c r="H428" s="619">
        <f>IF(Folha!$B$2=1,0,IF(L428=0,0,IF(C428="Funcionário",L428,IF(C428="Pró-Labore",IF(E428&lt;6482.73,E428*11%,Cadastros!$I$7)))))</f>
        <v>0</v>
      </c>
      <c r="I428" s="619">
        <f>IF(Folha!$B$2=1,0,IF(M428=0,0,IF(M428&lt;=10,0,M428)))</f>
        <v>0</v>
      </c>
      <c r="J428" s="21"/>
      <c r="K428" s="618" t="str">
        <f t="shared" si="18"/>
        <v/>
      </c>
      <c r="L428" s="615">
        <f>IF(E428&lt;Cadastros!$E$8,E428*Cadastros!$F$8,IF(E428&lt;=Cadastros!$E$9,E428*Cadastros!$F$9-Cadastros!$G$9,IF(E428&lt;=Cadastros!$E$10,E428*Cadastros!$F$10-Cadastros!$G$10,IF(E428&lt;=Cadastros!$E$11,E428*Cadastros!$F$11-Cadastros!$G$11,IF(E428&gt;Cadastros!$E$11,Cadastros!$I$7)))))</f>
        <v>0</v>
      </c>
      <c r="M428" s="615">
        <f>IF(P428&lt;Cadastros!$D$14,0,IF(P428&lt;=Cadastros!$D$15,P428*Cadastros!$E$15-Cadastros!$F$15,IF(P428&lt;=Cadastros!$D$16,P428*Cadastros!$E$16-Cadastros!$F$16,IF(P428&lt;=Cadastros!$D$17,P428*Cadastros!$E$17-Cadastros!$F$17,IF(P428&gt;Cadastros!$D$18,P428*Cadastros!$E$18-Cadastros!$F$18)))))</f>
        <v>0</v>
      </c>
      <c r="N428" s="615">
        <f t="shared" si="19"/>
        <v>0</v>
      </c>
      <c r="O428" s="372">
        <f>IF(N428=0,0,(F428*Cadastros!$G$14))</f>
        <v>0</v>
      </c>
      <c r="P428" s="615">
        <f t="shared" si="20"/>
        <v>0</v>
      </c>
      <c r="Q428" s="372">
        <f>IF(C428=Folha!$D$2,0,IF(E428&lt;=Cadastros!$H$14,Cadastros!$I$14*F428,0))</f>
        <v>0</v>
      </c>
    </row>
    <row r="429" spans="3:17" ht="30" customHeight="1" x14ac:dyDescent="0.25">
      <c r="C429" s="236"/>
      <c r="D429" s="237"/>
      <c r="E429" s="21"/>
      <c r="F429" s="238"/>
      <c r="G429" s="21"/>
      <c r="H429" s="619">
        <f>IF(Folha!$B$2=1,0,IF(L429=0,0,IF(C429="Funcionário",L429,IF(C429="Pró-Labore",IF(E429&lt;6482.73,E429*11%,Cadastros!$I$7)))))</f>
        <v>0</v>
      </c>
      <c r="I429" s="619">
        <f>IF(Folha!$B$2=1,0,IF(M429=0,0,IF(M429&lt;=10,0,M429)))</f>
        <v>0</v>
      </c>
      <c r="J429" s="21"/>
      <c r="K429" s="618" t="str">
        <f t="shared" si="18"/>
        <v/>
      </c>
      <c r="L429" s="615">
        <f>IF(E429&lt;Cadastros!$E$8,E429*Cadastros!$F$8,IF(E429&lt;=Cadastros!$E$9,E429*Cadastros!$F$9-Cadastros!$G$9,IF(E429&lt;=Cadastros!$E$10,E429*Cadastros!$F$10-Cadastros!$G$10,IF(E429&lt;=Cadastros!$E$11,E429*Cadastros!$F$11-Cadastros!$G$11,IF(E429&gt;Cadastros!$E$11,Cadastros!$I$7)))))</f>
        <v>0</v>
      </c>
      <c r="M429" s="615">
        <f>IF(P429&lt;Cadastros!$D$14,0,IF(P429&lt;=Cadastros!$D$15,P429*Cadastros!$E$15-Cadastros!$F$15,IF(P429&lt;=Cadastros!$D$16,P429*Cadastros!$E$16-Cadastros!$F$16,IF(P429&lt;=Cadastros!$D$17,P429*Cadastros!$E$17-Cadastros!$F$17,IF(P429&gt;Cadastros!$D$18,P429*Cadastros!$E$18-Cadastros!$F$18)))))</f>
        <v>0</v>
      </c>
      <c r="N429" s="615">
        <f t="shared" si="19"/>
        <v>0</v>
      </c>
      <c r="O429" s="372">
        <f>IF(N429=0,0,(F429*Cadastros!$G$14))</f>
        <v>0</v>
      </c>
      <c r="P429" s="615">
        <f t="shared" si="20"/>
        <v>0</v>
      </c>
      <c r="Q429" s="372">
        <f>IF(C429=Folha!$D$2,0,IF(E429&lt;=Cadastros!$H$14,Cadastros!$I$14*F429,0))</f>
        <v>0</v>
      </c>
    </row>
    <row r="430" spans="3:17" ht="30" customHeight="1" x14ac:dyDescent="0.25">
      <c r="C430" s="236"/>
      <c r="D430" s="237"/>
      <c r="E430" s="21"/>
      <c r="F430" s="238"/>
      <c r="G430" s="21"/>
      <c r="H430" s="619">
        <f>IF(Folha!$B$2=1,0,IF(L430=0,0,IF(C430="Funcionário",L430,IF(C430="Pró-Labore",IF(E430&lt;6482.73,E430*11%,Cadastros!$I$7)))))</f>
        <v>0</v>
      </c>
      <c r="I430" s="619">
        <f>IF(Folha!$B$2=1,0,IF(M430=0,0,IF(M430&lt;=10,0,M430)))</f>
        <v>0</v>
      </c>
      <c r="J430" s="21"/>
      <c r="K430" s="618" t="str">
        <f t="shared" si="18"/>
        <v/>
      </c>
      <c r="L430" s="615">
        <f>IF(E430&lt;Cadastros!$E$8,E430*Cadastros!$F$8,IF(E430&lt;=Cadastros!$E$9,E430*Cadastros!$F$9-Cadastros!$G$9,IF(E430&lt;=Cadastros!$E$10,E430*Cadastros!$F$10-Cadastros!$G$10,IF(E430&lt;=Cadastros!$E$11,E430*Cadastros!$F$11-Cadastros!$G$11,IF(E430&gt;Cadastros!$E$11,Cadastros!$I$7)))))</f>
        <v>0</v>
      </c>
      <c r="M430" s="615">
        <f>IF(P430&lt;Cadastros!$D$14,0,IF(P430&lt;=Cadastros!$D$15,P430*Cadastros!$E$15-Cadastros!$F$15,IF(P430&lt;=Cadastros!$D$16,P430*Cadastros!$E$16-Cadastros!$F$16,IF(P430&lt;=Cadastros!$D$17,P430*Cadastros!$E$17-Cadastros!$F$17,IF(P430&gt;Cadastros!$D$18,P430*Cadastros!$E$18-Cadastros!$F$18)))))</f>
        <v>0</v>
      </c>
      <c r="N430" s="615">
        <f t="shared" si="19"/>
        <v>0</v>
      </c>
      <c r="O430" s="372">
        <f>IF(N430=0,0,(F430*Cadastros!$G$14))</f>
        <v>0</v>
      </c>
      <c r="P430" s="615">
        <f t="shared" si="20"/>
        <v>0</v>
      </c>
      <c r="Q430" s="372">
        <f>IF(C430=Folha!$D$2,0,IF(E430&lt;=Cadastros!$H$14,Cadastros!$I$14*F430,0))</f>
        <v>0</v>
      </c>
    </row>
    <row r="431" spans="3:17" ht="30" customHeight="1" x14ac:dyDescent="0.25">
      <c r="C431" s="236"/>
      <c r="D431" s="237"/>
      <c r="E431" s="21"/>
      <c r="F431" s="238"/>
      <c r="G431" s="21"/>
      <c r="H431" s="619">
        <f>IF(Folha!$B$2=1,0,IF(L431=0,0,IF(C431="Funcionário",L431,IF(C431="Pró-Labore",IF(E431&lt;6482.73,E431*11%,Cadastros!$I$7)))))</f>
        <v>0</v>
      </c>
      <c r="I431" s="619">
        <f>IF(Folha!$B$2=1,0,IF(M431=0,0,IF(M431&lt;=10,0,M431)))</f>
        <v>0</v>
      </c>
      <c r="J431" s="21"/>
      <c r="K431" s="618" t="str">
        <f t="shared" si="18"/>
        <v/>
      </c>
      <c r="L431" s="615">
        <f>IF(E431&lt;Cadastros!$E$8,E431*Cadastros!$F$8,IF(E431&lt;=Cadastros!$E$9,E431*Cadastros!$F$9-Cadastros!$G$9,IF(E431&lt;=Cadastros!$E$10,E431*Cadastros!$F$10-Cadastros!$G$10,IF(E431&lt;=Cadastros!$E$11,E431*Cadastros!$F$11-Cadastros!$G$11,IF(E431&gt;Cadastros!$E$11,Cadastros!$I$7)))))</f>
        <v>0</v>
      </c>
      <c r="M431" s="615">
        <f>IF(P431&lt;Cadastros!$D$14,0,IF(P431&lt;=Cadastros!$D$15,P431*Cadastros!$E$15-Cadastros!$F$15,IF(P431&lt;=Cadastros!$D$16,P431*Cadastros!$E$16-Cadastros!$F$16,IF(P431&lt;=Cadastros!$D$17,P431*Cadastros!$E$17-Cadastros!$F$17,IF(P431&gt;Cadastros!$D$18,P431*Cadastros!$E$18-Cadastros!$F$18)))))</f>
        <v>0</v>
      </c>
      <c r="N431" s="615">
        <f t="shared" si="19"/>
        <v>0</v>
      </c>
      <c r="O431" s="372">
        <f>IF(N431=0,0,(F431*Cadastros!$G$14))</f>
        <v>0</v>
      </c>
      <c r="P431" s="615">
        <f t="shared" si="20"/>
        <v>0</v>
      </c>
      <c r="Q431" s="372">
        <f>IF(C431=Folha!$D$2,0,IF(E431&lt;=Cadastros!$H$14,Cadastros!$I$14*F431,0))</f>
        <v>0</v>
      </c>
    </row>
    <row r="432" spans="3:17" ht="30" customHeight="1" x14ac:dyDescent="0.25">
      <c r="C432" s="236"/>
      <c r="D432" s="237"/>
      <c r="E432" s="21"/>
      <c r="F432" s="238"/>
      <c r="G432" s="21"/>
      <c r="H432" s="619">
        <f>IF(Folha!$B$2=1,0,IF(L432=0,0,IF(C432="Funcionário",L432,IF(C432="Pró-Labore",IF(E432&lt;6482.73,E432*11%,Cadastros!$I$7)))))</f>
        <v>0</v>
      </c>
      <c r="I432" s="619">
        <f>IF(Folha!$B$2=1,0,IF(M432=0,0,IF(M432&lt;=10,0,M432)))</f>
        <v>0</v>
      </c>
      <c r="J432" s="21"/>
      <c r="K432" s="618" t="str">
        <f t="shared" si="18"/>
        <v/>
      </c>
      <c r="L432" s="615">
        <f>IF(E432&lt;Cadastros!$E$8,E432*Cadastros!$F$8,IF(E432&lt;=Cadastros!$E$9,E432*Cadastros!$F$9-Cadastros!$G$9,IF(E432&lt;=Cadastros!$E$10,E432*Cadastros!$F$10-Cadastros!$G$10,IF(E432&lt;=Cadastros!$E$11,E432*Cadastros!$F$11-Cadastros!$G$11,IF(E432&gt;Cadastros!$E$11,Cadastros!$I$7)))))</f>
        <v>0</v>
      </c>
      <c r="M432" s="615">
        <f>IF(P432&lt;Cadastros!$D$14,0,IF(P432&lt;=Cadastros!$D$15,P432*Cadastros!$E$15-Cadastros!$F$15,IF(P432&lt;=Cadastros!$D$16,P432*Cadastros!$E$16-Cadastros!$F$16,IF(P432&lt;=Cadastros!$D$17,P432*Cadastros!$E$17-Cadastros!$F$17,IF(P432&gt;Cadastros!$D$18,P432*Cadastros!$E$18-Cadastros!$F$18)))))</f>
        <v>0</v>
      </c>
      <c r="N432" s="615">
        <f t="shared" si="19"/>
        <v>0</v>
      </c>
      <c r="O432" s="372">
        <f>IF(N432=0,0,(F432*Cadastros!$G$14))</f>
        <v>0</v>
      </c>
      <c r="P432" s="615">
        <f t="shared" si="20"/>
        <v>0</v>
      </c>
      <c r="Q432" s="372">
        <f>IF(C432=Folha!$D$2,0,IF(E432&lt;=Cadastros!$H$14,Cadastros!$I$14*F432,0))</f>
        <v>0</v>
      </c>
    </row>
    <row r="433" spans="3:17" ht="30" customHeight="1" x14ac:dyDescent="0.25">
      <c r="C433" s="236"/>
      <c r="D433" s="237"/>
      <c r="E433" s="21"/>
      <c r="F433" s="238"/>
      <c r="G433" s="21"/>
      <c r="H433" s="619">
        <f>IF(Folha!$B$2=1,0,IF(L433=0,0,IF(C433="Funcionário",L433,IF(C433="Pró-Labore",IF(E433&lt;6482.73,E433*11%,Cadastros!$I$7)))))</f>
        <v>0</v>
      </c>
      <c r="I433" s="619">
        <f>IF(Folha!$B$2=1,0,IF(M433=0,0,IF(M433&lt;=10,0,M433)))</f>
        <v>0</v>
      </c>
      <c r="J433" s="21"/>
      <c r="K433" s="618" t="str">
        <f t="shared" si="18"/>
        <v/>
      </c>
      <c r="L433" s="615">
        <f>IF(E433&lt;Cadastros!$E$8,E433*Cadastros!$F$8,IF(E433&lt;=Cadastros!$E$9,E433*Cadastros!$F$9-Cadastros!$G$9,IF(E433&lt;=Cadastros!$E$10,E433*Cadastros!$F$10-Cadastros!$G$10,IF(E433&lt;=Cadastros!$E$11,E433*Cadastros!$F$11-Cadastros!$G$11,IF(E433&gt;Cadastros!$E$11,Cadastros!$I$7)))))</f>
        <v>0</v>
      </c>
      <c r="M433" s="615">
        <f>IF(P433&lt;Cadastros!$D$14,0,IF(P433&lt;=Cadastros!$D$15,P433*Cadastros!$E$15-Cadastros!$F$15,IF(P433&lt;=Cadastros!$D$16,P433*Cadastros!$E$16-Cadastros!$F$16,IF(P433&lt;=Cadastros!$D$17,P433*Cadastros!$E$17-Cadastros!$F$17,IF(P433&gt;Cadastros!$D$18,P433*Cadastros!$E$18-Cadastros!$F$18)))))</f>
        <v>0</v>
      </c>
      <c r="N433" s="615">
        <f t="shared" si="19"/>
        <v>0</v>
      </c>
      <c r="O433" s="372">
        <f>IF(N433=0,0,(F433*Cadastros!$G$14))</f>
        <v>0</v>
      </c>
      <c r="P433" s="615">
        <f t="shared" si="20"/>
        <v>0</v>
      </c>
      <c r="Q433" s="372">
        <f>IF(C433=Folha!$D$2,0,IF(E433&lt;=Cadastros!$H$14,Cadastros!$I$14*F433,0))</f>
        <v>0</v>
      </c>
    </row>
    <row r="434" spans="3:17" ht="30" customHeight="1" x14ac:dyDescent="0.25">
      <c r="C434" s="236"/>
      <c r="D434" s="237"/>
      <c r="E434" s="21"/>
      <c r="F434" s="238"/>
      <c r="G434" s="21"/>
      <c r="H434" s="619">
        <f>IF(Folha!$B$2=1,0,IF(L434=0,0,IF(C434="Funcionário",L434,IF(C434="Pró-Labore",IF(E434&lt;6482.73,E434*11%,Cadastros!$I$7)))))</f>
        <v>0</v>
      </c>
      <c r="I434" s="619">
        <f>IF(Folha!$B$2=1,0,IF(M434=0,0,IF(M434&lt;=10,0,M434)))</f>
        <v>0</v>
      </c>
      <c r="J434" s="21"/>
      <c r="K434" s="618" t="str">
        <f t="shared" si="18"/>
        <v/>
      </c>
      <c r="L434" s="615">
        <f>IF(E434&lt;Cadastros!$E$8,E434*Cadastros!$F$8,IF(E434&lt;=Cadastros!$E$9,E434*Cadastros!$F$9-Cadastros!$G$9,IF(E434&lt;=Cadastros!$E$10,E434*Cadastros!$F$10-Cadastros!$G$10,IF(E434&lt;=Cadastros!$E$11,E434*Cadastros!$F$11-Cadastros!$G$11,IF(E434&gt;Cadastros!$E$11,Cadastros!$I$7)))))</f>
        <v>0</v>
      </c>
      <c r="M434" s="615">
        <f>IF(P434&lt;Cadastros!$D$14,0,IF(P434&lt;=Cadastros!$D$15,P434*Cadastros!$E$15-Cadastros!$F$15,IF(P434&lt;=Cadastros!$D$16,P434*Cadastros!$E$16-Cadastros!$F$16,IF(P434&lt;=Cadastros!$D$17,P434*Cadastros!$E$17-Cadastros!$F$17,IF(P434&gt;Cadastros!$D$18,P434*Cadastros!$E$18-Cadastros!$F$18)))))</f>
        <v>0</v>
      </c>
      <c r="N434" s="615">
        <f t="shared" si="19"/>
        <v>0</v>
      </c>
      <c r="O434" s="372">
        <f>IF(N434=0,0,(F434*Cadastros!$G$14))</f>
        <v>0</v>
      </c>
      <c r="P434" s="615">
        <f t="shared" si="20"/>
        <v>0</v>
      </c>
      <c r="Q434" s="372">
        <f>IF(C434=Folha!$D$2,0,IF(E434&lt;=Cadastros!$H$14,Cadastros!$I$14*F434,0))</f>
        <v>0</v>
      </c>
    </row>
    <row r="435" spans="3:17" ht="30" customHeight="1" x14ac:dyDescent="0.25">
      <c r="C435" s="236"/>
      <c r="D435" s="237"/>
      <c r="E435" s="21"/>
      <c r="F435" s="238"/>
      <c r="G435" s="21"/>
      <c r="H435" s="619">
        <f>IF(Folha!$B$2=1,0,IF(L435=0,0,IF(C435="Funcionário",L435,IF(C435="Pró-Labore",IF(E435&lt;6482.73,E435*11%,Cadastros!$I$7)))))</f>
        <v>0</v>
      </c>
      <c r="I435" s="619">
        <f>IF(Folha!$B$2=1,0,IF(M435=0,0,IF(M435&lt;=10,0,M435)))</f>
        <v>0</v>
      </c>
      <c r="J435" s="21"/>
      <c r="K435" s="618" t="str">
        <f t="shared" si="18"/>
        <v/>
      </c>
      <c r="L435" s="615">
        <f>IF(E435&lt;Cadastros!$E$8,E435*Cadastros!$F$8,IF(E435&lt;=Cadastros!$E$9,E435*Cadastros!$F$9-Cadastros!$G$9,IF(E435&lt;=Cadastros!$E$10,E435*Cadastros!$F$10-Cadastros!$G$10,IF(E435&lt;=Cadastros!$E$11,E435*Cadastros!$F$11-Cadastros!$G$11,IF(E435&gt;Cadastros!$E$11,Cadastros!$I$7)))))</f>
        <v>0</v>
      </c>
      <c r="M435" s="615">
        <f>IF(P435&lt;Cadastros!$D$14,0,IF(P435&lt;=Cadastros!$D$15,P435*Cadastros!$E$15-Cadastros!$F$15,IF(P435&lt;=Cadastros!$D$16,P435*Cadastros!$E$16-Cadastros!$F$16,IF(P435&lt;=Cadastros!$D$17,P435*Cadastros!$E$17-Cadastros!$F$17,IF(P435&gt;Cadastros!$D$18,P435*Cadastros!$E$18-Cadastros!$F$18)))))</f>
        <v>0</v>
      </c>
      <c r="N435" s="615">
        <f t="shared" si="19"/>
        <v>0</v>
      </c>
      <c r="O435" s="372">
        <f>IF(N435=0,0,(F435*Cadastros!$G$14))</f>
        <v>0</v>
      </c>
      <c r="P435" s="615">
        <f t="shared" si="20"/>
        <v>0</v>
      </c>
      <c r="Q435" s="372">
        <f>IF(C435=Folha!$D$2,0,IF(E435&lt;=Cadastros!$H$14,Cadastros!$I$14*F435,0))</f>
        <v>0</v>
      </c>
    </row>
    <row r="436" spans="3:17" ht="30" customHeight="1" x14ac:dyDescent="0.25">
      <c r="C436" s="236"/>
      <c r="D436" s="237"/>
      <c r="E436" s="21"/>
      <c r="F436" s="238"/>
      <c r="G436" s="21"/>
      <c r="H436" s="619">
        <f>IF(Folha!$B$2=1,0,IF(L436=0,0,IF(C436="Funcionário",L436,IF(C436="Pró-Labore",IF(E436&lt;6482.73,E436*11%,Cadastros!$I$7)))))</f>
        <v>0</v>
      </c>
      <c r="I436" s="619">
        <f>IF(Folha!$B$2=1,0,IF(M436=0,0,IF(M436&lt;=10,0,M436)))</f>
        <v>0</v>
      </c>
      <c r="J436" s="21"/>
      <c r="K436" s="618" t="str">
        <f t="shared" si="18"/>
        <v/>
      </c>
      <c r="L436" s="615">
        <f>IF(E436&lt;Cadastros!$E$8,E436*Cadastros!$F$8,IF(E436&lt;=Cadastros!$E$9,E436*Cadastros!$F$9-Cadastros!$G$9,IF(E436&lt;=Cadastros!$E$10,E436*Cadastros!$F$10-Cadastros!$G$10,IF(E436&lt;=Cadastros!$E$11,E436*Cadastros!$F$11-Cadastros!$G$11,IF(E436&gt;Cadastros!$E$11,Cadastros!$I$7)))))</f>
        <v>0</v>
      </c>
      <c r="M436" s="615">
        <f>IF(P436&lt;Cadastros!$D$14,0,IF(P436&lt;=Cadastros!$D$15,P436*Cadastros!$E$15-Cadastros!$F$15,IF(P436&lt;=Cadastros!$D$16,P436*Cadastros!$E$16-Cadastros!$F$16,IF(P436&lt;=Cadastros!$D$17,P436*Cadastros!$E$17-Cadastros!$F$17,IF(P436&gt;Cadastros!$D$18,P436*Cadastros!$E$18-Cadastros!$F$18)))))</f>
        <v>0</v>
      </c>
      <c r="N436" s="615">
        <f t="shared" si="19"/>
        <v>0</v>
      </c>
      <c r="O436" s="372">
        <f>IF(N436=0,0,(F436*Cadastros!$G$14))</f>
        <v>0</v>
      </c>
      <c r="P436" s="615">
        <f t="shared" si="20"/>
        <v>0</v>
      </c>
      <c r="Q436" s="372">
        <f>IF(C436=Folha!$D$2,0,IF(E436&lt;=Cadastros!$H$14,Cadastros!$I$14*F436,0))</f>
        <v>0</v>
      </c>
    </row>
    <row r="437" spans="3:17" ht="30" customHeight="1" x14ac:dyDescent="0.25">
      <c r="C437" s="236"/>
      <c r="D437" s="237"/>
      <c r="E437" s="21"/>
      <c r="F437" s="238"/>
      <c r="G437" s="21"/>
      <c r="H437" s="619">
        <f>IF(Folha!$B$2=1,0,IF(L437=0,0,IF(C437="Funcionário",L437,IF(C437="Pró-Labore",IF(E437&lt;6482.73,E437*11%,Cadastros!$I$7)))))</f>
        <v>0</v>
      </c>
      <c r="I437" s="619">
        <f>IF(Folha!$B$2=1,0,IF(M437=0,0,IF(M437&lt;=10,0,M437)))</f>
        <v>0</v>
      </c>
      <c r="J437" s="21"/>
      <c r="K437" s="618" t="str">
        <f t="shared" si="18"/>
        <v/>
      </c>
      <c r="L437" s="615">
        <f>IF(E437&lt;Cadastros!$E$8,E437*Cadastros!$F$8,IF(E437&lt;=Cadastros!$E$9,E437*Cadastros!$F$9-Cadastros!$G$9,IF(E437&lt;=Cadastros!$E$10,E437*Cadastros!$F$10-Cadastros!$G$10,IF(E437&lt;=Cadastros!$E$11,E437*Cadastros!$F$11-Cadastros!$G$11,IF(E437&gt;Cadastros!$E$11,Cadastros!$I$7)))))</f>
        <v>0</v>
      </c>
      <c r="M437" s="615">
        <f>IF(P437&lt;Cadastros!$D$14,0,IF(P437&lt;=Cadastros!$D$15,P437*Cadastros!$E$15-Cadastros!$F$15,IF(P437&lt;=Cadastros!$D$16,P437*Cadastros!$E$16-Cadastros!$F$16,IF(P437&lt;=Cadastros!$D$17,P437*Cadastros!$E$17-Cadastros!$F$17,IF(P437&gt;Cadastros!$D$18,P437*Cadastros!$E$18-Cadastros!$F$18)))))</f>
        <v>0</v>
      </c>
      <c r="N437" s="615">
        <f t="shared" si="19"/>
        <v>0</v>
      </c>
      <c r="O437" s="372">
        <f>IF(N437=0,0,(F437*Cadastros!$G$14))</f>
        <v>0</v>
      </c>
      <c r="P437" s="615">
        <f t="shared" si="20"/>
        <v>0</v>
      </c>
      <c r="Q437" s="372">
        <f>IF(C437=Folha!$D$2,0,IF(E437&lt;=Cadastros!$H$14,Cadastros!$I$14*F437,0))</f>
        <v>0</v>
      </c>
    </row>
    <row r="438" spans="3:17" ht="30" customHeight="1" x14ac:dyDescent="0.25">
      <c r="C438" s="236"/>
      <c r="D438" s="237"/>
      <c r="E438" s="21"/>
      <c r="F438" s="238"/>
      <c r="G438" s="21"/>
      <c r="H438" s="619">
        <f>IF(Folha!$B$2=1,0,IF(L438=0,0,IF(C438="Funcionário",L438,IF(C438="Pró-Labore",IF(E438&lt;6482.73,E438*11%,Cadastros!$I$7)))))</f>
        <v>0</v>
      </c>
      <c r="I438" s="619">
        <f>IF(Folha!$B$2=1,0,IF(M438=0,0,IF(M438&lt;=10,0,M438)))</f>
        <v>0</v>
      </c>
      <c r="J438" s="21"/>
      <c r="K438" s="618" t="str">
        <f t="shared" si="18"/>
        <v/>
      </c>
      <c r="L438" s="615">
        <f>IF(E438&lt;Cadastros!$E$8,E438*Cadastros!$F$8,IF(E438&lt;=Cadastros!$E$9,E438*Cadastros!$F$9-Cadastros!$G$9,IF(E438&lt;=Cadastros!$E$10,E438*Cadastros!$F$10-Cadastros!$G$10,IF(E438&lt;=Cadastros!$E$11,E438*Cadastros!$F$11-Cadastros!$G$11,IF(E438&gt;Cadastros!$E$11,Cadastros!$I$7)))))</f>
        <v>0</v>
      </c>
      <c r="M438" s="615">
        <f>IF(P438&lt;Cadastros!$D$14,0,IF(P438&lt;=Cadastros!$D$15,P438*Cadastros!$E$15-Cadastros!$F$15,IF(P438&lt;=Cadastros!$D$16,P438*Cadastros!$E$16-Cadastros!$F$16,IF(P438&lt;=Cadastros!$D$17,P438*Cadastros!$E$17-Cadastros!$F$17,IF(P438&gt;Cadastros!$D$18,P438*Cadastros!$E$18-Cadastros!$F$18)))))</f>
        <v>0</v>
      </c>
      <c r="N438" s="615">
        <f t="shared" si="19"/>
        <v>0</v>
      </c>
      <c r="O438" s="372">
        <f>IF(N438=0,0,(F438*Cadastros!$G$14))</f>
        <v>0</v>
      </c>
      <c r="P438" s="615">
        <f t="shared" si="20"/>
        <v>0</v>
      </c>
      <c r="Q438" s="372">
        <f>IF(C438=Folha!$D$2,0,IF(E438&lt;=Cadastros!$H$14,Cadastros!$I$14*F438,0))</f>
        <v>0</v>
      </c>
    </row>
    <row r="439" spans="3:17" ht="30" customHeight="1" x14ac:dyDescent="0.25">
      <c r="C439" s="236"/>
      <c r="D439" s="237"/>
      <c r="E439" s="21"/>
      <c r="F439" s="238"/>
      <c r="G439" s="21"/>
      <c r="H439" s="619">
        <f>IF(Folha!$B$2=1,0,IF(L439=0,0,IF(C439="Funcionário",L439,IF(C439="Pró-Labore",IF(E439&lt;6482.73,E439*11%,Cadastros!$I$7)))))</f>
        <v>0</v>
      </c>
      <c r="I439" s="619">
        <f>IF(Folha!$B$2=1,0,IF(M439=0,0,IF(M439&lt;=10,0,M439)))</f>
        <v>0</v>
      </c>
      <c r="J439" s="21"/>
      <c r="K439" s="618" t="str">
        <f t="shared" si="18"/>
        <v/>
      </c>
      <c r="L439" s="615">
        <f>IF(E439&lt;Cadastros!$E$8,E439*Cadastros!$F$8,IF(E439&lt;=Cadastros!$E$9,E439*Cadastros!$F$9-Cadastros!$G$9,IF(E439&lt;=Cadastros!$E$10,E439*Cadastros!$F$10-Cadastros!$G$10,IF(E439&lt;=Cadastros!$E$11,E439*Cadastros!$F$11-Cadastros!$G$11,IF(E439&gt;Cadastros!$E$11,Cadastros!$I$7)))))</f>
        <v>0</v>
      </c>
      <c r="M439" s="615">
        <f>IF(P439&lt;Cadastros!$D$14,0,IF(P439&lt;=Cadastros!$D$15,P439*Cadastros!$E$15-Cadastros!$F$15,IF(P439&lt;=Cadastros!$D$16,P439*Cadastros!$E$16-Cadastros!$F$16,IF(P439&lt;=Cadastros!$D$17,P439*Cadastros!$E$17-Cadastros!$F$17,IF(P439&gt;Cadastros!$D$18,P439*Cadastros!$E$18-Cadastros!$F$18)))))</f>
        <v>0</v>
      </c>
      <c r="N439" s="615">
        <f t="shared" si="19"/>
        <v>0</v>
      </c>
      <c r="O439" s="372">
        <f>IF(N439=0,0,(F439*Cadastros!$G$14))</f>
        <v>0</v>
      </c>
      <c r="P439" s="615">
        <f t="shared" si="20"/>
        <v>0</v>
      </c>
      <c r="Q439" s="372">
        <f>IF(C439=Folha!$D$2,0,IF(E439&lt;=Cadastros!$H$14,Cadastros!$I$14*F439,0))</f>
        <v>0</v>
      </c>
    </row>
    <row r="440" spans="3:17" ht="30" customHeight="1" x14ac:dyDescent="0.25">
      <c r="C440" s="236"/>
      <c r="D440" s="237"/>
      <c r="E440" s="21"/>
      <c r="F440" s="238"/>
      <c r="G440" s="21"/>
      <c r="H440" s="619">
        <f>IF(Folha!$B$2=1,0,IF(L440=0,0,IF(C440="Funcionário",L440,IF(C440="Pró-Labore",IF(E440&lt;6482.73,E440*11%,Cadastros!$I$7)))))</f>
        <v>0</v>
      </c>
      <c r="I440" s="619">
        <f>IF(Folha!$B$2=1,0,IF(M440=0,0,IF(M440&lt;=10,0,M440)))</f>
        <v>0</v>
      </c>
      <c r="J440" s="21"/>
      <c r="K440" s="618" t="str">
        <f t="shared" si="18"/>
        <v/>
      </c>
      <c r="L440" s="615">
        <f>IF(E440&lt;Cadastros!$E$8,E440*Cadastros!$F$8,IF(E440&lt;=Cadastros!$E$9,E440*Cadastros!$F$9-Cadastros!$G$9,IF(E440&lt;=Cadastros!$E$10,E440*Cadastros!$F$10-Cadastros!$G$10,IF(E440&lt;=Cadastros!$E$11,E440*Cadastros!$F$11-Cadastros!$G$11,IF(E440&gt;Cadastros!$E$11,Cadastros!$I$7)))))</f>
        <v>0</v>
      </c>
      <c r="M440" s="615">
        <f>IF(P440&lt;Cadastros!$D$14,0,IF(P440&lt;=Cadastros!$D$15,P440*Cadastros!$E$15-Cadastros!$F$15,IF(P440&lt;=Cadastros!$D$16,P440*Cadastros!$E$16-Cadastros!$F$16,IF(P440&lt;=Cadastros!$D$17,P440*Cadastros!$E$17-Cadastros!$F$17,IF(P440&gt;Cadastros!$D$18,P440*Cadastros!$E$18-Cadastros!$F$18)))))</f>
        <v>0</v>
      </c>
      <c r="N440" s="615">
        <f t="shared" si="19"/>
        <v>0</v>
      </c>
      <c r="O440" s="372">
        <f>IF(N440=0,0,(F440*Cadastros!$G$14))</f>
        <v>0</v>
      </c>
      <c r="P440" s="615">
        <f t="shared" si="20"/>
        <v>0</v>
      </c>
      <c r="Q440" s="372">
        <f>IF(C440=Folha!$D$2,0,IF(E440&lt;=Cadastros!$H$14,Cadastros!$I$14*F440,0))</f>
        <v>0</v>
      </c>
    </row>
    <row r="441" spans="3:17" ht="30" customHeight="1" x14ac:dyDescent="0.25">
      <c r="C441" s="236"/>
      <c r="D441" s="237"/>
      <c r="E441" s="21"/>
      <c r="F441" s="238"/>
      <c r="G441" s="21"/>
      <c r="H441" s="619">
        <f>IF(Folha!$B$2=1,0,IF(L441=0,0,IF(C441="Funcionário",L441,IF(C441="Pró-Labore",IF(E441&lt;6482.73,E441*11%,Cadastros!$I$7)))))</f>
        <v>0</v>
      </c>
      <c r="I441" s="619">
        <f>IF(Folha!$B$2=1,0,IF(M441=0,0,IF(M441&lt;=10,0,M441)))</f>
        <v>0</v>
      </c>
      <c r="J441" s="21"/>
      <c r="K441" s="618" t="str">
        <f t="shared" si="18"/>
        <v/>
      </c>
      <c r="L441" s="615">
        <f>IF(E441&lt;Cadastros!$E$8,E441*Cadastros!$F$8,IF(E441&lt;=Cadastros!$E$9,E441*Cadastros!$F$9-Cadastros!$G$9,IF(E441&lt;=Cadastros!$E$10,E441*Cadastros!$F$10-Cadastros!$G$10,IF(E441&lt;=Cadastros!$E$11,E441*Cadastros!$F$11-Cadastros!$G$11,IF(E441&gt;Cadastros!$E$11,Cadastros!$I$7)))))</f>
        <v>0</v>
      </c>
      <c r="M441" s="615">
        <f>IF(P441&lt;Cadastros!$D$14,0,IF(P441&lt;=Cadastros!$D$15,P441*Cadastros!$E$15-Cadastros!$F$15,IF(P441&lt;=Cadastros!$D$16,P441*Cadastros!$E$16-Cadastros!$F$16,IF(P441&lt;=Cadastros!$D$17,P441*Cadastros!$E$17-Cadastros!$F$17,IF(P441&gt;Cadastros!$D$18,P441*Cadastros!$E$18-Cadastros!$F$18)))))</f>
        <v>0</v>
      </c>
      <c r="N441" s="615">
        <f t="shared" si="19"/>
        <v>0</v>
      </c>
      <c r="O441" s="372">
        <f>IF(N441=0,0,(F441*Cadastros!$G$14))</f>
        <v>0</v>
      </c>
      <c r="P441" s="615">
        <f t="shared" si="20"/>
        <v>0</v>
      </c>
      <c r="Q441" s="372">
        <f>IF(C441=Folha!$D$2,0,IF(E441&lt;=Cadastros!$H$14,Cadastros!$I$14*F441,0))</f>
        <v>0</v>
      </c>
    </row>
    <row r="442" spans="3:17" ht="30" customHeight="1" x14ac:dyDescent="0.25">
      <c r="C442" s="236"/>
      <c r="D442" s="237"/>
      <c r="E442" s="21"/>
      <c r="F442" s="238"/>
      <c r="G442" s="21"/>
      <c r="H442" s="619">
        <f>IF(Folha!$B$2=1,0,IF(L442=0,0,IF(C442="Funcionário",L442,IF(C442="Pró-Labore",IF(E442&lt;6482.73,E442*11%,Cadastros!$I$7)))))</f>
        <v>0</v>
      </c>
      <c r="I442" s="619">
        <f>IF(Folha!$B$2=1,0,IF(M442=0,0,IF(M442&lt;=10,0,M442)))</f>
        <v>0</v>
      </c>
      <c r="J442" s="21"/>
      <c r="K442" s="618" t="str">
        <f t="shared" si="18"/>
        <v/>
      </c>
      <c r="L442" s="615">
        <f>IF(E442&lt;Cadastros!$E$8,E442*Cadastros!$F$8,IF(E442&lt;=Cadastros!$E$9,E442*Cadastros!$F$9-Cadastros!$G$9,IF(E442&lt;=Cadastros!$E$10,E442*Cadastros!$F$10-Cadastros!$G$10,IF(E442&lt;=Cadastros!$E$11,E442*Cadastros!$F$11-Cadastros!$G$11,IF(E442&gt;Cadastros!$E$11,Cadastros!$I$7)))))</f>
        <v>0</v>
      </c>
      <c r="M442" s="615">
        <f>IF(P442&lt;Cadastros!$D$14,0,IF(P442&lt;=Cadastros!$D$15,P442*Cadastros!$E$15-Cadastros!$F$15,IF(P442&lt;=Cadastros!$D$16,P442*Cadastros!$E$16-Cadastros!$F$16,IF(P442&lt;=Cadastros!$D$17,P442*Cadastros!$E$17-Cadastros!$F$17,IF(P442&gt;Cadastros!$D$18,P442*Cadastros!$E$18-Cadastros!$F$18)))))</f>
        <v>0</v>
      </c>
      <c r="N442" s="615">
        <f t="shared" si="19"/>
        <v>0</v>
      </c>
      <c r="O442" s="372">
        <f>IF(N442=0,0,(F442*Cadastros!$G$14))</f>
        <v>0</v>
      </c>
      <c r="P442" s="615">
        <f t="shared" si="20"/>
        <v>0</v>
      </c>
      <c r="Q442" s="372">
        <f>IF(C442=Folha!$D$2,0,IF(E442&lt;=Cadastros!$H$14,Cadastros!$I$14*F442,0))</f>
        <v>0</v>
      </c>
    </row>
    <row r="443" spans="3:17" ht="30" customHeight="1" x14ac:dyDescent="0.25">
      <c r="C443" s="236"/>
      <c r="D443" s="237"/>
      <c r="E443" s="21"/>
      <c r="F443" s="238"/>
      <c r="G443" s="21"/>
      <c r="H443" s="619">
        <f>IF(Folha!$B$2=1,0,IF(L443=0,0,IF(C443="Funcionário",L443,IF(C443="Pró-Labore",IF(E443&lt;6482.73,E443*11%,Cadastros!$I$7)))))</f>
        <v>0</v>
      </c>
      <c r="I443" s="619">
        <f>IF(Folha!$B$2=1,0,IF(M443=0,0,IF(M443&lt;=10,0,M443)))</f>
        <v>0</v>
      </c>
      <c r="J443" s="21"/>
      <c r="K443" s="618" t="str">
        <f t="shared" si="18"/>
        <v/>
      </c>
      <c r="L443" s="615">
        <f>IF(E443&lt;Cadastros!$E$8,E443*Cadastros!$F$8,IF(E443&lt;=Cadastros!$E$9,E443*Cadastros!$F$9-Cadastros!$G$9,IF(E443&lt;=Cadastros!$E$10,E443*Cadastros!$F$10-Cadastros!$G$10,IF(E443&lt;=Cadastros!$E$11,E443*Cadastros!$F$11-Cadastros!$G$11,IF(E443&gt;Cadastros!$E$11,Cadastros!$I$7)))))</f>
        <v>0</v>
      </c>
      <c r="M443" s="615">
        <f>IF(P443&lt;Cadastros!$D$14,0,IF(P443&lt;=Cadastros!$D$15,P443*Cadastros!$E$15-Cadastros!$F$15,IF(P443&lt;=Cadastros!$D$16,P443*Cadastros!$E$16-Cadastros!$F$16,IF(P443&lt;=Cadastros!$D$17,P443*Cadastros!$E$17-Cadastros!$F$17,IF(P443&gt;Cadastros!$D$18,P443*Cadastros!$E$18-Cadastros!$F$18)))))</f>
        <v>0</v>
      </c>
      <c r="N443" s="615">
        <f t="shared" si="19"/>
        <v>0</v>
      </c>
      <c r="O443" s="372">
        <f>IF(N443=0,0,(F443*Cadastros!$G$14))</f>
        <v>0</v>
      </c>
      <c r="P443" s="615">
        <f t="shared" si="20"/>
        <v>0</v>
      </c>
      <c r="Q443" s="372">
        <f>IF(C443=Folha!$D$2,0,IF(E443&lt;=Cadastros!$H$14,Cadastros!$I$14*F443,0))</f>
        <v>0</v>
      </c>
    </row>
    <row r="444" spans="3:17" ht="30" customHeight="1" x14ac:dyDescent="0.25">
      <c r="C444" s="236"/>
      <c r="D444" s="237"/>
      <c r="E444" s="21"/>
      <c r="F444" s="238"/>
      <c r="G444" s="21"/>
      <c r="H444" s="619">
        <f>IF(Folha!$B$2=1,0,IF(L444=0,0,IF(C444="Funcionário",L444,IF(C444="Pró-Labore",IF(E444&lt;6482.73,E444*11%,Cadastros!$I$7)))))</f>
        <v>0</v>
      </c>
      <c r="I444" s="619">
        <f>IF(Folha!$B$2=1,0,IF(M444=0,0,IF(M444&lt;=10,0,M444)))</f>
        <v>0</v>
      </c>
      <c r="J444" s="21"/>
      <c r="K444" s="618" t="str">
        <f t="shared" si="18"/>
        <v/>
      </c>
      <c r="L444" s="615">
        <f>IF(E444&lt;Cadastros!$E$8,E444*Cadastros!$F$8,IF(E444&lt;=Cadastros!$E$9,E444*Cadastros!$F$9-Cadastros!$G$9,IF(E444&lt;=Cadastros!$E$10,E444*Cadastros!$F$10-Cadastros!$G$10,IF(E444&lt;=Cadastros!$E$11,E444*Cadastros!$F$11-Cadastros!$G$11,IF(E444&gt;Cadastros!$E$11,Cadastros!$I$7)))))</f>
        <v>0</v>
      </c>
      <c r="M444" s="615">
        <f>IF(P444&lt;Cadastros!$D$14,0,IF(P444&lt;=Cadastros!$D$15,P444*Cadastros!$E$15-Cadastros!$F$15,IF(P444&lt;=Cadastros!$D$16,P444*Cadastros!$E$16-Cadastros!$F$16,IF(P444&lt;=Cadastros!$D$17,P444*Cadastros!$E$17-Cadastros!$F$17,IF(P444&gt;Cadastros!$D$18,P444*Cadastros!$E$18-Cadastros!$F$18)))))</f>
        <v>0</v>
      </c>
      <c r="N444" s="615">
        <f t="shared" si="19"/>
        <v>0</v>
      </c>
      <c r="O444" s="372">
        <f>IF(N444=0,0,(F444*Cadastros!$G$14))</f>
        <v>0</v>
      </c>
      <c r="P444" s="615">
        <f t="shared" si="20"/>
        <v>0</v>
      </c>
      <c r="Q444" s="372">
        <f>IF(C444=Folha!$D$2,0,IF(E444&lt;=Cadastros!$H$14,Cadastros!$I$14*F444,0))</f>
        <v>0</v>
      </c>
    </row>
    <row r="445" spans="3:17" ht="30" customHeight="1" x14ac:dyDescent="0.25">
      <c r="C445" s="236"/>
      <c r="D445" s="237"/>
      <c r="E445" s="21"/>
      <c r="F445" s="238"/>
      <c r="G445" s="21"/>
      <c r="H445" s="619">
        <f>IF(Folha!$B$2=1,0,IF(L445=0,0,IF(C445="Funcionário",L445,IF(C445="Pró-Labore",IF(E445&lt;6482.73,E445*11%,Cadastros!$I$7)))))</f>
        <v>0</v>
      </c>
      <c r="I445" s="619">
        <f>IF(Folha!$B$2=1,0,IF(M445=0,0,IF(M445&lt;=10,0,M445)))</f>
        <v>0</v>
      </c>
      <c r="J445" s="21"/>
      <c r="K445" s="618" t="str">
        <f t="shared" si="18"/>
        <v/>
      </c>
      <c r="L445" s="615">
        <f>IF(E445&lt;Cadastros!$E$8,E445*Cadastros!$F$8,IF(E445&lt;=Cadastros!$E$9,E445*Cadastros!$F$9-Cadastros!$G$9,IF(E445&lt;=Cadastros!$E$10,E445*Cadastros!$F$10-Cadastros!$G$10,IF(E445&lt;=Cadastros!$E$11,E445*Cadastros!$F$11-Cadastros!$G$11,IF(E445&gt;Cadastros!$E$11,Cadastros!$I$7)))))</f>
        <v>0</v>
      </c>
      <c r="M445" s="615">
        <f>IF(P445&lt;Cadastros!$D$14,0,IF(P445&lt;=Cadastros!$D$15,P445*Cadastros!$E$15-Cadastros!$F$15,IF(P445&lt;=Cadastros!$D$16,P445*Cadastros!$E$16-Cadastros!$F$16,IF(P445&lt;=Cadastros!$D$17,P445*Cadastros!$E$17-Cadastros!$F$17,IF(P445&gt;Cadastros!$D$18,P445*Cadastros!$E$18-Cadastros!$F$18)))))</f>
        <v>0</v>
      </c>
      <c r="N445" s="615">
        <f t="shared" si="19"/>
        <v>0</v>
      </c>
      <c r="O445" s="372">
        <f>IF(N445=0,0,(F445*Cadastros!$G$14))</f>
        <v>0</v>
      </c>
      <c r="P445" s="615">
        <f t="shared" si="20"/>
        <v>0</v>
      </c>
      <c r="Q445" s="372">
        <f>IF(C445=Folha!$D$2,0,IF(E445&lt;=Cadastros!$H$14,Cadastros!$I$14*F445,0))</f>
        <v>0</v>
      </c>
    </row>
    <row r="446" spans="3:17" ht="30" customHeight="1" x14ac:dyDescent="0.25">
      <c r="C446" s="236"/>
      <c r="D446" s="237"/>
      <c r="E446" s="21"/>
      <c r="F446" s="238"/>
      <c r="G446" s="21"/>
      <c r="H446" s="619">
        <f>IF(Folha!$B$2=1,0,IF(L446=0,0,IF(C446="Funcionário",L446,IF(C446="Pró-Labore",IF(E446&lt;6482.73,E446*11%,Cadastros!$I$7)))))</f>
        <v>0</v>
      </c>
      <c r="I446" s="619">
        <f>IF(Folha!$B$2=1,0,IF(M446=0,0,IF(M446&lt;=10,0,M446)))</f>
        <v>0</v>
      </c>
      <c r="J446" s="21"/>
      <c r="K446" s="618" t="str">
        <f t="shared" si="18"/>
        <v/>
      </c>
      <c r="L446" s="615">
        <f>IF(E446&lt;Cadastros!$E$8,E446*Cadastros!$F$8,IF(E446&lt;=Cadastros!$E$9,E446*Cadastros!$F$9-Cadastros!$G$9,IF(E446&lt;=Cadastros!$E$10,E446*Cadastros!$F$10-Cadastros!$G$10,IF(E446&lt;=Cadastros!$E$11,E446*Cadastros!$F$11-Cadastros!$G$11,IF(E446&gt;Cadastros!$E$11,Cadastros!$I$7)))))</f>
        <v>0</v>
      </c>
      <c r="M446" s="615">
        <f>IF(P446&lt;Cadastros!$D$14,0,IF(P446&lt;=Cadastros!$D$15,P446*Cadastros!$E$15-Cadastros!$F$15,IF(P446&lt;=Cadastros!$D$16,P446*Cadastros!$E$16-Cadastros!$F$16,IF(P446&lt;=Cadastros!$D$17,P446*Cadastros!$E$17-Cadastros!$F$17,IF(P446&gt;Cadastros!$D$18,P446*Cadastros!$E$18-Cadastros!$F$18)))))</f>
        <v>0</v>
      </c>
      <c r="N446" s="615">
        <f t="shared" si="19"/>
        <v>0</v>
      </c>
      <c r="O446" s="372">
        <f>IF(N446=0,0,(F446*Cadastros!$G$14))</f>
        <v>0</v>
      </c>
      <c r="P446" s="615">
        <f t="shared" si="20"/>
        <v>0</v>
      </c>
      <c r="Q446" s="372">
        <f>IF(C446=Folha!$D$2,0,IF(E446&lt;=Cadastros!$H$14,Cadastros!$I$14*F446,0))</f>
        <v>0</v>
      </c>
    </row>
    <row r="447" spans="3:17" ht="30" customHeight="1" x14ac:dyDescent="0.25">
      <c r="C447" s="236"/>
      <c r="D447" s="237"/>
      <c r="E447" s="21"/>
      <c r="F447" s="238"/>
      <c r="G447" s="21"/>
      <c r="H447" s="619">
        <f>IF(Folha!$B$2=1,0,IF(L447=0,0,IF(C447="Funcionário",L447,IF(C447="Pró-Labore",IF(E447&lt;6482.73,E447*11%,Cadastros!$I$7)))))</f>
        <v>0</v>
      </c>
      <c r="I447" s="619">
        <f>IF(Folha!$B$2=1,0,IF(M447=0,0,IF(M447&lt;=10,0,M447)))</f>
        <v>0</v>
      </c>
      <c r="J447" s="21"/>
      <c r="K447" s="618" t="str">
        <f t="shared" si="18"/>
        <v/>
      </c>
      <c r="L447" s="615">
        <f>IF(E447&lt;Cadastros!$E$8,E447*Cadastros!$F$8,IF(E447&lt;=Cadastros!$E$9,E447*Cadastros!$F$9-Cadastros!$G$9,IF(E447&lt;=Cadastros!$E$10,E447*Cadastros!$F$10-Cadastros!$G$10,IF(E447&lt;=Cadastros!$E$11,E447*Cadastros!$F$11-Cadastros!$G$11,IF(E447&gt;Cadastros!$E$11,Cadastros!$I$7)))))</f>
        <v>0</v>
      </c>
      <c r="M447" s="615">
        <f>IF(P447&lt;Cadastros!$D$14,0,IF(P447&lt;=Cadastros!$D$15,P447*Cadastros!$E$15-Cadastros!$F$15,IF(P447&lt;=Cadastros!$D$16,P447*Cadastros!$E$16-Cadastros!$F$16,IF(P447&lt;=Cadastros!$D$17,P447*Cadastros!$E$17-Cadastros!$F$17,IF(P447&gt;Cadastros!$D$18,P447*Cadastros!$E$18-Cadastros!$F$18)))))</f>
        <v>0</v>
      </c>
      <c r="N447" s="615">
        <f t="shared" si="19"/>
        <v>0</v>
      </c>
      <c r="O447" s="372">
        <f>IF(N447=0,0,(F447*Cadastros!$G$14))</f>
        <v>0</v>
      </c>
      <c r="P447" s="615">
        <f t="shared" si="20"/>
        <v>0</v>
      </c>
      <c r="Q447" s="372">
        <f>IF(C447=Folha!$D$2,0,IF(E447&lt;=Cadastros!$H$14,Cadastros!$I$14*F447,0))</f>
        <v>0</v>
      </c>
    </row>
    <row r="448" spans="3:17" ht="30" customHeight="1" x14ac:dyDescent="0.25">
      <c r="C448" s="236"/>
      <c r="D448" s="237"/>
      <c r="E448" s="21"/>
      <c r="F448" s="238"/>
      <c r="G448" s="21"/>
      <c r="H448" s="619">
        <f>IF(Folha!$B$2=1,0,IF(L448=0,0,IF(C448="Funcionário",L448,IF(C448="Pró-Labore",IF(E448&lt;6482.73,E448*11%,Cadastros!$I$7)))))</f>
        <v>0</v>
      </c>
      <c r="I448" s="619">
        <f>IF(Folha!$B$2=1,0,IF(M448=0,0,IF(M448&lt;=10,0,M448)))</f>
        <v>0</v>
      </c>
      <c r="J448" s="21"/>
      <c r="K448" s="618" t="str">
        <f t="shared" si="18"/>
        <v/>
      </c>
      <c r="L448" s="615">
        <f>IF(E448&lt;Cadastros!$E$8,E448*Cadastros!$F$8,IF(E448&lt;=Cadastros!$E$9,E448*Cadastros!$F$9-Cadastros!$G$9,IF(E448&lt;=Cadastros!$E$10,E448*Cadastros!$F$10-Cadastros!$G$10,IF(E448&lt;=Cadastros!$E$11,E448*Cadastros!$F$11-Cadastros!$G$11,IF(E448&gt;Cadastros!$E$11,Cadastros!$I$7)))))</f>
        <v>0</v>
      </c>
      <c r="M448" s="615">
        <f>IF(P448&lt;Cadastros!$D$14,0,IF(P448&lt;=Cadastros!$D$15,P448*Cadastros!$E$15-Cadastros!$F$15,IF(P448&lt;=Cadastros!$D$16,P448*Cadastros!$E$16-Cadastros!$F$16,IF(P448&lt;=Cadastros!$D$17,P448*Cadastros!$E$17-Cadastros!$F$17,IF(P448&gt;Cadastros!$D$18,P448*Cadastros!$E$18-Cadastros!$F$18)))))</f>
        <v>0</v>
      </c>
      <c r="N448" s="615">
        <f t="shared" si="19"/>
        <v>0</v>
      </c>
      <c r="O448" s="372">
        <f>IF(N448=0,0,(F448*Cadastros!$G$14))</f>
        <v>0</v>
      </c>
      <c r="P448" s="615">
        <f t="shared" si="20"/>
        <v>0</v>
      </c>
      <c r="Q448" s="372">
        <f>IF(C448=Folha!$D$2,0,IF(E448&lt;=Cadastros!$H$14,Cadastros!$I$14*F448,0))</f>
        <v>0</v>
      </c>
    </row>
    <row r="449" spans="3:17" ht="30" customHeight="1" x14ac:dyDescent="0.25">
      <c r="C449" s="236"/>
      <c r="D449" s="237"/>
      <c r="E449" s="21"/>
      <c r="F449" s="238"/>
      <c r="G449" s="21"/>
      <c r="H449" s="619">
        <f>IF(Folha!$B$2=1,0,IF(L449=0,0,IF(C449="Funcionário",L449,IF(C449="Pró-Labore",IF(E449&lt;6482.73,E449*11%,Cadastros!$I$7)))))</f>
        <v>0</v>
      </c>
      <c r="I449" s="619">
        <f>IF(Folha!$B$2=1,0,IF(M449=0,0,IF(M449&lt;=10,0,M449)))</f>
        <v>0</v>
      </c>
      <c r="J449" s="21"/>
      <c r="K449" s="618" t="str">
        <f t="shared" si="18"/>
        <v/>
      </c>
      <c r="L449" s="615">
        <f>IF(E449&lt;Cadastros!$E$8,E449*Cadastros!$F$8,IF(E449&lt;=Cadastros!$E$9,E449*Cadastros!$F$9-Cadastros!$G$9,IF(E449&lt;=Cadastros!$E$10,E449*Cadastros!$F$10-Cadastros!$G$10,IF(E449&lt;=Cadastros!$E$11,E449*Cadastros!$F$11-Cadastros!$G$11,IF(E449&gt;Cadastros!$E$11,Cadastros!$I$7)))))</f>
        <v>0</v>
      </c>
      <c r="M449" s="615">
        <f>IF(P449&lt;Cadastros!$D$14,0,IF(P449&lt;=Cadastros!$D$15,P449*Cadastros!$E$15-Cadastros!$F$15,IF(P449&lt;=Cadastros!$D$16,P449*Cadastros!$E$16-Cadastros!$F$16,IF(P449&lt;=Cadastros!$D$17,P449*Cadastros!$E$17-Cadastros!$F$17,IF(P449&gt;Cadastros!$D$18,P449*Cadastros!$E$18-Cadastros!$F$18)))))</f>
        <v>0</v>
      </c>
      <c r="N449" s="615">
        <f t="shared" si="19"/>
        <v>0</v>
      </c>
      <c r="O449" s="372">
        <f>IF(N449=0,0,(F449*Cadastros!$G$14))</f>
        <v>0</v>
      </c>
      <c r="P449" s="615">
        <f t="shared" si="20"/>
        <v>0</v>
      </c>
      <c r="Q449" s="372">
        <f>IF(C449=Folha!$D$2,0,IF(E449&lt;=Cadastros!$H$14,Cadastros!$I$14*F449,0))</f>
        <v>0</v>
      </c>
    </row>
    <row r="450" spans="3:17" ht="30" customHeight="1" x14ac:dyDescent="0.25">
      <c r="C450" s="236"/>
      <c r="D450" s="237"/>
      <c r="E450" s="21"/>
      <c r="F450" s="238"/>
      <c r="G450" s="21"/>
      <c r="H450" s="619">
        <f>IF(Folha!$B$2=1,0,IF(L450=0,0,IF(C450="Funcionário",L450,IF(C450="Pró-Labore",IF(E450&lt;6482.73,E450*11%,Cadastros!$I$7)))))</f>
        <v>0</v>
      </c>
      <c r="I450" s="619">
        <f>IF(Folha!$B$2=1,0,IF(M450=0,0,IF(M450&lt;=10,0,M450)))</f>
        <v>0</v>
      </c>
      <c r="J450" s="21"/>
      <c r="K450" s="618" t="str">
        <f t="shared" si="18"/>
        <v/>
      </c>
      <c r="L450" s="615">
        <f>IF(E450&lt;Cadastros!$E$8,E450*Cadastros!$F$8,IF(E450&lt;=Cadastros!$E$9,E450*Cadastros!$F$9-Cadastros!$G$9,IF(E450&lt;=Cadastros!$E$10,E450*Cadastros!$F$10-Cadastros!$G$10,IF(E450&lt;=Cadastros!$E$11,E450*Cadastros!$F$11-Cadastros!$G$11,IF(E450&gt;Cadastros!$E$11,Cadastros!$I$7)))))</f>
        <v>0</v>
      </c>
      <c r="M450" s="615">
        <f>IF(P450&lt;Cadastros!$D$14,0,IF(P450&lt;=Cadastros!$D$15,P450*Cadastros!$E$15-Cadastros!$F$15,IF(P450&lt;=Cadastros!$D$16,P450*Cadastros!$E$16-Cadastros!$F$16,IF(P450&lt;=Cadastros!$D$17,P450*Cadastros!$E$17-Cadastros!$F$17,IF(P450&gt;Cadastros!$D$18,P450*Cadastros!$E$18-Cadastros!$F$18)))))</f>
        <v>0</v>
      </c>
      <c r="N450" s="615">
        <f t="shared" si="19"/>
        <v>0</v>
      </c>
      <c r="O450" s="372">
        <f>IF(N450=0,0,(F450*Cadastros!$G$14))</f>
        <v>0</v>
      </c>
      <c r="P450" s="615">
        <f t="shared" si="20"/>
        <v>0</v>
      </c>
      <c r="Q450" s="372">
        <f>IF(C450=Folha!$D$2,0,IF(E450&lt;=Cadastros!$H$14,Cadastros!$I$14*F450,0))</f>
        <v>0</v>
      </c>
    </row>
    <row r="451" spans="3:17" ht="30" customHeight="1" x14ac:dyDescent="0.25">
      <c r="C451" s="236"/>
      <c r="D451" s="237"/>
      <c r="E451" s="21"/>
      <c r="F451" s="238"/>
      <c r="G451" s="21"/>
      <c r="H451" s="619">
        <f>IF(Folha!$B$2=1,0,IF(L451=0,0,IF(C451="Funcionário",L451,IF(C451="Pró-Labore",IF(E451&lt;6482.73,E451*11%,Cadastros!$I$7)))))</f>
        <v>0</v>
      </c>
      <c r="I451" s="619">
        <f>IF(Folha!$B$2=1,0,IF(M451=0,0,IF(M451&lt;=10,0,M451)))</f>
        <v>0</v>
      </c>
      <c r="J451" s="21"/>
      <c r="K451" s="618" t="str">
        <f t="shared" si="18"/>
        <v/>
      </c>
      <c r="L451" s="615">
        <f>IF(E451&lt;Cadastros!$E$8,E451*Cadastros!$F$8,IF(E451&lt;=Cadastros!$E$9,E451*Cadastros!$F$9-Cadastros!$G$9,IF(E451&lt;=Cadastros!$E$10,E451*Cadastros!$F$10-Cadastros!$G$10,IF(E451&lt;=Cadastros!$E$11,E451*Cadastros!$F$11-Cadastros!$G$11,IF(E451&gt;Cadastros!$E$11,Cadastros!$I$7)))))</f>
        <v>0</v>
      </c>
      <c r="M451" s="615">
        <f>IF(P451&lt;Cadastros!$D$14,0,IF(P451&lt;=Cadastros!$D$15,P451*Cadastros!$E$15-Cadastros!$F$15,IF(P451&lt;=Cadastros!$D$16,P451*Cadastros!$E$16-Cadastros!$F$16,IF(P451&lt;=Cadastros!$D$17,P451*Cadastros!$E$17-Cadastros!$F$17,IF(P451&gt;Cadastros!$D$18,P451*Cadastros!$E$18-Cadastros!$F$18)))))</f>
        <v>0</v>
      </c>
      <c r="N451" s="615">
        <f t="shared" si="19"/>
        <v>0</v>
      </c>
      <c r="O451" s="372">
        <f>IF(N451=0,0,(F451*Cadastros!$G$14))</f>
        <v>0</v>
      </c>
      <c r="P451" s="615">
        <f t="shared" si="20"/>
        <v>0</v>
      </c>
      <c r="Q451" s="372">
        <f>IF(C451=Folha!$D$2,0,IF(E451&lt;=Cadastros!$H$14,Cadastros!$I$14*F451,0))</f>
        <v>0</v>
      </c>
    </row>
    <row r="452" spans="3:17" ht="30" customHeight="1" x14ac:dyDescent="0.25">
      <c r="C452" s="236"/>
      <c r="D452" s="237"/>
      <c r="E452" s="21"/>
      <c r="F452" s="238"/>
      <c r="G452" s="21"/>
      <c r="H452" s="619">
        <f>IF(Folha!$B$2=1,0,IF(L452=0,0,IF(C452="Funcionário",L452,IF(C452="Pró-Labore",IF(E452&lt;6482.73,E452*11%,Cadastros!$I$7)))))</f>
        <v>0</v>
      </c>
      <c r="I452" s="619">
        <f>IF(Folha!$B$2=1,0,IF(M452=0,0,IF(M452&lt;=10,0,M452)))</f>
        <v>0</v>
      </c>
      <c r="J452" s="21"/>
      <c r="K452" s="618" t="str">
        <f t="shared" si="18"/>
        <v/>
      </c>
      <c r="L452" s="615">
        <f>IF(E452&lt;Cadastros!$E$8,E452*Cadastros!$F$8,IF(E452&lt;=Cadastros!$E$9,E452*Cadastros!$F$9-Cadastros!$G$9,IF(E452&lt;=Cadastros!$E$10,E452*Cadastros!$F$10-Cadastros!$G$10,IF(E452&lt;=Cadastros!$E$11,E452*Cadastros!$F$11-Cadastros!$G$11,IF(E452&gt;Cadastros!$E$11,Cadastros!$I$7)))))</f>
        <v>0</v>
      </c>
      <c r="M452" s="615">
        <f>IF(P452&lt;Cadastros!$D$14,0,IF(P452&lt;=Cadastros!$D$15,P452*Cadastros!$E$15-Cadastros!$F$15,IF(P452&lt;=Cadastros!$D$16,P452*Cadastros!$E$16-Cadastros!$F$16,IF(P452&lt;=Cadastros!$D$17,P452*Cadastros!$E$17-Cadastros!$F$17,IF(P452&gt;Cadastros!$D$18,P452*Cadastros!$E$18-Cadastros!$F$18)))))</f>
        <v>0</v>
      </c>
      <c r="N452" s="615">
        <f t="shared" si="19"/>
        <v>0</v>
      </c>
      <c r="O452" s="372">
        <f>IF(N452=0,0,(F452*Cadastros!$G$14))</f>
        <v>0</v>
      </c>
      <c r="P452" s="615">
        <f t="shared" si="20"/>
        <v>0</v>
      </c>
      <c r="Q452" s="372">
        <f>IF(C452=Folha!$D$2,0,IF(E452&lt;=Cadastros!$H$14,Cadastros!$I$14*F452,0))</f>
        <v>0</v>
      </c>
    </row>
    <row r="453" spans="3:17" ht="30" customHeight="1" x14ac:dyDescent="0.25">
      <c r="C453" s="236"/>
      <c r="D453" s="237"/>
      <c r="E453" s="21"/>
      <c r="F453" s="238"/>
      <c r="G453" s="21"/>
      <c r="H453" s="619">
        <f>IF(Folha!$B$2=1,0,IF(L453=0,0,IF(C453="Funcionário",L453,IF(C453="Pró-Labore",IF(E453&lt;6482.73,E453*11%,Cadastros!$I$7)))))</f>
        <v>0</v>
      </c>
      <c r="I453" s="619">
        <f>IF(Folha!$B$2=1,0,IF(M453=0,0,IF(M453&lt;=10,0,M453)))</f>
        <v>0</v>
      </c>
      <c r="J453" s="21"/>
      <c r="K453" s="618" t="str">
        <f t="shared" si="18"/>
        <v/>
      </c>
      <c r="L453" s="615">
        <f>IF(E453&lt;Cadastros!$E$8,E453*Cadastros!$F$8,IF(E453&lt;=Cadastros!$E$9,E453*Cadastros!$F$9-Cadastros!$G$9,IF(E453&lt;=Cadastros!$E$10,E453*Cadastros!$F$10-Cadastros!$G$10,IF(E453&lt;=Cadastros!$E$11,E453*Cadastros!$F$11-Cadastros!$G$11,IF(E453&gt;Cadastros!$E$11,Cadastros!$I$7)))))</f>
        <v>0</v>
      </c>
      <c r="M453" s="615">
        <f>IF(P453&lt;Cadastros!$D$14,0,IF(P453&lt;=Cadastros!$D$15,P453*Cadastros!$E$15-Cadastros!$F$15,IF(P453&lt;=Cadastros!$D$16,P453*Cadastros!$E$16-Cadastros!$F$16,IF(P453&lt;=Cadastros!$D$17,P453*Cadastros!$E$17-Cadastros!$F$17,IF(P453&gt;Cadastros!$D$18,P453*Cadastros!$E$18-Cadastros!$F$18)))))</f>
        <v>0</v>
      </c>
      <c r="N453" s="615">
        <f t="shared" si="19"/>
        <v>0</v>
      </c>
      <c r="O453" s="372">
        <f>IF(N453=0,0,(F453*Cadastros!$G$14))</f>
        <v>0</v>
      </c>
      <c r="P453" s="615">
        <f t="shared" si="20"/>
        <v>0</v>
      </c>
      <c r="Q453" s="372">
        <f>IF(C453=Folha!$D$2,0,IF(E453&lt;=Cadastros!$H$14,Cadastros!$I$14*F453,0))</f>
        <v>0</v>
      </c>
    </row>
    <row r="454" spans="3:17" ht="30" customHeight="1" x14ac:dyDescent="0.25">
      <c r="C454" s="236"/>
      <c r="D454" s="237"/>
      <c r="E454" s="21"/>
      <c r="F454" s="238"/>
      <c r="G454" s="21"/>
      <c r="H454" s="619">
        <f>IF(Folha!$B$2=1,0,IF(L454=0,0,IF(C454="Funcionário",L454,IF(C454="Pró-Labore",IF(E454&lt;6482.73,E454*11%,Cadastros!$I$7)))))</f>
        <v>0</v>
      </c>
      <c r="I454" s="619">
        <f>IF(Folha!$B$2=1,0,IF(M454=0,0,IF(M454&lt;=10,0,M454)))</f>
        <v>0</v>
      </c>
      <c r="J454" s="21"/>
      <c r="K454" s="618" t="str">
        <f t="shared" si="18"/>
        <v/>
      </c>
      <c r="L454" s="615">
        <f>IF(E454&lt;Cadastros!$E$8,E454*Cadastros!$F$8,IF(E454&lt;=Cadastros!$E$9,E454*Cadastros!$F$9-Cadastros!$G$9,IF(E454&lt;=Cadastros!$E$10,E454*Cadastros!$F$10-Cadastros!$G$10,IF(E454&lt;=Cadastros!$E$11,E454*Cadastros!$F$11-Cadastros!$G$11,IF(E454&gt;Cadastros!$E$11,Cadastros!$I$7)))))</f>
        <v>0</v>
      </c>
      <c r="M454" s="615">
        <f>IF(P454&lt;Cadastros!$D$14,0,IF(P454&lt;=Cadastros!$D$15,P454*Cadastros!$E$15-Cadastros!$F$15,IF(P454&lt;=Cadastros!$D$16,P454*Cadastros!$E$16-Cadastros!$F$16,IF(P454&lt;=Cadastros!$D$17,P454*Cadastros!$E$17-Cadastros!$F$17,IF(P454&gt;Cadastros!$D$18,P454*Cadastros!$E$18-Cadastros!$F$18)))))</f>
        <v>0</v>
      </c>
      <c r="N454" s="615">
        <f t="shared" si="19"/>
        <v>0</v>
      </c>
      <c r="O454" s="372">
        <f>IF(N454=0,0,(F454*Cadastros!$G$14))</f>
        <v>0</v>
      </c>
      <c r="P454" s="615">
        <f t="shared" si="20"/>
        <v>0</v>
      </c>
      <c r="Q454" s="372">
        <f>IF(C454=Folha!$D$2,0,IF(E454&lt;=Cadastros!$H$14,Cadastros!$I$14*F454,0))</f>
        <v>0</v>
      </c>
    </row>
    <row r="455" spans="3:17" ht="30" customHeight="1" x14ac:dyDescent="0.25">
      <c r="C455" s="236"/>
      <c r="D455" s="237"/>
      <c r="E455" s="21"/>
      <c r="F455" s="238"/>
      <c r="G455" s="21"/>
      <c r="H455" s="619">
        <f>IF(Folha!$B$2=1,0,IF(L455=0,0,IF(C455="Funcionário",L455,IF(C455="Pró-Labore",IF(E455&lt;6482.73,E455*11%,Cadastros!$I$7)))))</f>
        <v>0</v>
      </c>
      <c r="I455" s="619">
        <f>IF(Folha!$B$2=1,0,IF(M455=0,0,IF(M455&lt;=10,0,M455)))</f>
        <v>0</v>
      </c>
      <c r="J455" s="21"/>
      <c r="K455" s="618" t="str">
        <f t="shared" si="18"/>
        <v/>
      </c>
      <c r="L455" s="615">
        <f>IF(E455&lt;Cadastros!$E$8,E455*Cadastros!$F$8,IF(E455&lt;=Cadastros!$E$9,E455*Cadastros!$F$9-Cadastros!$G$9,IF(E455&lt;=Cadastros!$E$10,E455*Cadastros!$F$10-Cadastros!$G$10,IF(E455&lt;=Cadastros!$E$11,E455*Cadastros!$F$11-Cadastros!$G$11,IF(E455&gt;Cadastros!$E$11,Cadastros!$I$7)))))</f>
        <v>0</v>
      </c>
      <c r="M455" s="615">
        <f>IF(P455&lt;Cadastros!$D$14,0,IF(P455&lt;=Cadastros!$D$15,P455*Cadastros!$E$15-Cadastros!$F$15,IF(P455&lt;=Cadastros!$D$16,P455*Cadastros!$E$16-Cadastros!$F$16,IF(P455&lt;=Cadastros!$D$17,P455*Cadastros!$E$17-Cadastros!$F$17,IF(P455&gt;Cadastros!$D$18,P455*Cadastros!$E$18-Cadastros!$F$18)))))</f>
        <v>0</v>
      </c>
      <c r="N455" s="615">
        <f t="shared" si="19"/>
        <v>0</v>
      </c>
      <c r="O455" s="372">
        <f>IF(N455=0,0,(F455*Cadastros!$G$14))</f>
        <v>0</v>
      </c>
      <c r="P455" s="615">
        <f t="shared" si="20"/>
        <v>0</v>
      </c>
      <c r="Q455" s="372">
        <f>IF(C455=Folha!$D$2,0,IF(E455&lt;=Cadastros!$H$14,Cadastros!$I$14*F455,0))</f>
        <v>0</v>
      </c>
    </row>
    <row r="456" spans="3:17" ht="30" customHeight="1" x14ac:dyDescent="0.25">
      <c r="C456" s="236"/>
      <c r="D456" s="237"/>
      <c r="E456" s="21"/>
      <c r="F456" s="238"/>
      <c r="G456" s="21"/>
      <c r="H456" s="619">
        <f>IF(Folha!$B$2=1,0,IF(L456=0,0,IF(C456="Funcionário",L456,IF(C456="Pró-Labore",IF(E456&lt;6482.73,E456*11%,Cadastros!$I$7)))))</f>
        <v>0</v>
      </c>
      <c r="I456" s="619">
        <f>IF(Folha!$B$2=1,0,IF(M456=0,0,IF(M456&lt;=10,0,M456)))</f>
        <v>0</v>
      </c>
      <c r="J456" s="21"/>
      <c r="K456" s="618" t="str">
        <f t="shared" si="18"/>
        <v/>
      </c>
      <c r="L456" s="615">
        <f>IF(E456&lt;Cadastros!$E$8,E456*Cadastros!$F$8,IF(E456&lt;=Cadastros!$E$9,E456*Cadastros!$F$9-Cadastros!$G$9,IF(E456&lt;=Cadastros!$E$10,E456*Cadastros!$F$10-Cadastros!$G$10,IF(E456&lt;=Cadastros!$E$11,E456*Cadastros!$F$11-Cadastros!$G$11,IF(E456&gt;Cadastros!$E$11,Cadastros!$I$7)))))</f>
        <v>0</v>
      </c>
      <c r="M456" s="615">
        <f>IF(P456&lt;Cadastros!$D$14,0,IF(P456&lt;=Cadastros!$D$15,P456*Cadastros!$E$15-Cadastros!$F$15,IF(P456&lt;=Cadastros!$D$16,P456*Cadastros!$E$16-Cadastros!$F$16,IF(P456&lt;=Cadastros!$D$17,P456*Cadastros!$E$17-Cadastros!$F$17,IF(P456&gt;Cadastros!$D$18,P456*Cadastros!$E$18-Cadastros!$F$18)))))</f>
        <v>0</v>
      </c>
      <c r="N456" s="615">
        <f t="shared" si="19"/>
        <v>0</v>
      </c>
      <c r="O456" s="372">
        <f>IF(N456=0,0,(F456*Cadastros!$G$14))</f>
        <v>0</v>
      </c>
      <c r="P456" s="615">
        <f t="shared" si="20"/>
        <v>0</v>
      </c>
      <c r="Q456" s="372">
        <f>IF(C456=Folha!$D$2,0,IF(E456&lt;=Cadastros!$H$14,Cadastros!$I$14*F456,0))</f>
        <v>0</v>
      </c>
    </row>
    <row r="457" spans="3:17" ht="30" customHeight="1" x14ac:dyDescent="0.25">
      <c r="C457" s="236"/>
      <c r="D457" s="237"/>
      <c r="E457" s="21"/>
      <c r="F457" s="238"/>
      <c r="G457" s="21"/>
      <c r="H457" s="619">
        <f>IF(Folha!$B$2=1,0,IF(L457=0,0,IF(C457="Funcionário",L457,IF(C457="Pró-Labore",IF(E457&lt;6482.73,E457*11%,Cadastros!$I$7)))))</f>
        <v>0</v>
      </c>
      <c r="I457" s="619">
        <f>IF(Folha!$B$2=1,0,IF(M457=0,0,IF(M457&lt;=10,0,M457)))</f>
        <v>0</v>
      </c>
      <c r="J457" s="21"/>
      <c r="K457" s="618" t="str">
        <f t="shared" si="18"/>
        <v/>
      </c>
      <c r="L457" s="615">
        <f>IF(E457&lt;Cadastros!$E$8,E457*Cadastros!$F$8,IF(E457&lt;=Cadastros!$E$9,E457*Cadastros!$F$9-Cadastros!$G$9,IF(E457&lt;=Cadastros!$E$10,E457*Cadastros!$F$10-Cadastros!$G$10,IF(E457&lt;=Cadastros!$E$11,E457*Cadastros!$F$11-Cadastros!$G$11,IF(E457&gt;Cadastros!$E$11,Cadastros!$I$7)))))</f>
        <v>0</v>
      </c>
      <c r="M457" s="615">
        <f>IF(P457&lt;Cadastros!$D$14,0,IF(P457&lt;=Cadastros!$D$15,P457*Cadastros!$E$15-Cadastros!$F$15,IF(P457&lt;=Cadastros!$D$16,P457*Cadastros!$E$16-Cadastros!$F$16,IF(P457&lt;=Cadastros!$D$17,P457*Cadastros!$E$17-Cadastros!$F$17,IF(P457&gt;Cadastros!$D$18,P457*Cadastros!$E$18-Cadastros!$F$18)))))</f>
        <v>0</v>
      </c>
      <c r="N457" s="615">
        <f t="shared" si="19"/>
        <v>0</v>
      </c>
      <c r="O457" s="372">
        <f>IF(N457=0,0,(F457*Cadastros!$G$14))</f>
        <v>0</v>
      </c>
      <c r="P457" s="615">
        <f t="shared" si="20"/>
        <v>0</v>
      </c>
      <c r="Q457" s="372">
        <f>IF(C457=Folha!$D$2,0,IF(E457&lt;=Cadastros!$H$14,Cadastros!$I$14*F457,0))</f>
        <v>0</v>
      </c>
    </row>
    <row r="458" spans="3:17" ht="30" customHeight="1" x14ac:dyDescent="0.25">
      <c r="C458" s="236"/>
      <c r="D458" s="237"/>
      <c r="E458" s="21"/>
      <c r="F458" s="238"/>
      <c r="G458" s="21"/>
      <c r="H458" s="619">
        <f>IF(Folha!$B$2=1,0,IF(L458=0,0,IF(C458="Funcionário",L458,IF(C458="Pró-Labore",IF(E458&lt;6482.73,E458*11%,Cadastros!$I$7)))))</f>
        <v>0</v>
      </c>
      <c r="I458" s="619">
        <f>IF(Folha!$B$2=1,0,IF(M458=0,0,IF(M458&lt;=10,0,M458)))</f>
        <v>0</v>
      </c>
      <c r="J458" s="21"/>
      <c r="K458" s="618" t="str">
        <f t="shared" si="18"/>
        <v/>
      </c>
      <c r="L458" s="615">
        <f>IF(E458&lt;Cadastros!$E$8,E458*Cadastros!$F$8,IF(E458&lt;=Cadastros!$E$9,E458*Cadastros!$F$9-Cadastros!$G$9,IF(E458&lt;=Cadastros!$E$10,E458*Cadastros!$F$10-Cadastros!$G$10,IF(E458&lt;=Cadastros!$E$11,E458*Cadastros!$F$11-Cadastros!$G$11,IF(E458&gt;Cadastros!$E$11,Cadastros!$I$7)))))</f>
        <v>0</v>
      </c>
      <c r="M458" s="615">
        <f>IF(P458&lt;Cadastros!$D$14,0,IF(P458&lt;=Cadastros!$D$15,P458*Cadastros!$E$15-Cadastros!$F$15,IF(P458&lt;=Cadastros!$D$16,P458*Cadastros!$E$16-Cadastros!$F$16,IF(P458&lt;=Cadastros!$D$17,P458*Cadastros!$E$17-Cadastros!$F$17,IF(P458&gt;Cadastros!$D$18,P458*Cadastros!$E$18-Cadastros!$F$18)))))</f>
        <v>0</v>
      </c>
      <c r="N458" s="615">
        <f t="shared" si="19"/>
        <v>0</v>
      </c>
      <c r="O458" s="372">
        <f>IF(N458=0,0,(F458*Cadastros!$G$14))</f>
        <v>0</v>
      </c>
      <c r="P458" s="615">
        <f t="shared" si="20"/>
        <v>0</v>
      </c>
      <c r="Q458" s="372">
        <f>IF(C458=Folha!$D$2,0,IF(E458&lt;=Cadastros!$H$14,Cadastros!$I$14*F458,0))</f>
        <v>0</v>
      </c>
    </row>
    <row r="459" spans="3:17" ht="30" customHeight="1" x14ac:dyDescent="0.25">
      <c r="C459" s="236"/>
      <c r="D459" s="237"/>
      <c r="E459" s="21"/>
      <c r="F459" s="238"/>
      <c r="G459" s="21"/>
      <c r="H459" s="619">
        <f>IF(Folha!$B$2=1,0,IF(L459=0,0,IF(C459="Funcionário",L459,IF(C459="Pró-Labore",IF(E459&lt;6482.73,E459*11%,Cadastros!$I$7)))))</f>
        <v>0</v>
      </c>
      <c r="I459" s="619">
        <f>IF(Folha!$B$2=1,0,IF(M459=0,0,IF(M459&lt;=10,0,M459)))</f>
        <v>0</v>
      </c>
      <c r="J459" s="21"/>
      <c r="K459" s="618" t="str">
        <f t="shared" si="18"/>
        <v/>
      </c>
      <c r="L459" s="615">
        <f>IF(E459&lt;Cadastros!$E$8,E459*Cadastros!$F$8,IF(E459&lt;=Cadastros!$E$9,E459*Cadastros!$F$9-Cadastros!$G$9,IF(E459&lt;=Cadastros!$E$10,E459*Cadastros!$F$10-Cadastros!$G$10,IF(E459&lt;=Cadastros!$E$11,E459*Cadastros!$F$11-Cadastros!$G$11,IF(E459&gt;Cadastros!$E$11,Cadastros!$I$7)))))</f>
        <v>0</v>
      </c>
      <c r="M459" s="615">
        <f>IF(P459&lt;Cadastros!$D$14,0,IF(P459&lt;=Cadastros!$D$15,P459*Cadastros!$E$15-Cadastros!$F$15,IF(P459&lt;=Cadastros!$D$16,P459*Cadastros!$E$16-Cadastros!$F$16,IF(P459&lt;=Cadastros!$D$17,P459*Cadastros!$E$17-Cadastros!$F$17,IF(P459&gt;Cadastros!$D$18,P459*Cadastros!$E$18-Cadastros!$F$18)))))</f>
        <v>0</v>
      </c>
      <c r="N459" s="615">
        <f t="shared" si="19"/>
        <v>0</v>
      </c>
      <c r="O459" s="372">
        <f>IF(N459=0,0,(F459*Cadastros!$G$14))</f>
        <v>0</v>
      </c>
      <c r="P459" s="615">
        <f t="shared" si="20"/>
        <v>0</v>
      </c>
      <c r="Q459" s="372">
        <f>IF(C459=Folha!$D$2,0,IF(E459&lt;=Cadastros!$H$14,Cadastros!$I$14*F459,0))</f>
        <v>0</v>
      </c>
    </row>
    <row r="460" spans="3:17" ht="30" customHeight="1" x14ac:dyDescent="0.25">
      <c r="C460" s="236"/>
      <c r="D460" s="237"/>
      <c r="E460" s="21"/>
      <c r="F460" s="238"/>
      <c r="G460" s="21"/>
      <c r="H460" s="619">
        <f>IF(Folha!$B$2=1,0,IF(L460=0,0,IF(C460="Funcionário",L460,IF(C460="Pró-Labore",IF(E460&lt;6482.73,E460*11%,Cadastros!$I$7)))))</f>
        <v>0</v>
      </c>
      <c r="I460" s="619">
        <f>IF(Folha!$B$2=1,0,IF(M460=0,0,IF(M460&lt;=10,0,M460)))</f>
        <v>0</v>
      </c>
      <c r="J460" s="21"/>
      <c r="K460" s="618" t="str">
        <f t="shared" si="18"/>
        <v/>
      </c>
      <c r="L460" s="615">
        <f>IF(E460&lt;Cadastros!$E$8,E460*Cadastros!$F$8,IF(E460&lt;=Cadastros!$E$9,E460*Cadastros!$F$9-Cadastros!$G$9,IF(E460&lt;=Cadastros!$E$10,E460*Cadastros!$F$10-Cadastros!$G$10,IF(E460&lt;=Cadastros!$E$11,E460*Cadastros!$F$11-Cadastros!$G$11,IF(E460&gt;Cadastros!$E$11,Cadastros!$I$7)))))</f>
        <v>0</v>
      </c>
      <c r="M460" s="615">
        <f>IF(P460&lt;Cadastros!$D$14,0,IF(P460&lt;=Cadastros!$D$15,P460*Cadastros!$E$15-Cadastros!$F$15,IF(P460&lt;=Cadastros!$D$16,P460*Cadastros!$E$16-Cadastros!$F$16,IF(P460&lt;=Cadastros!$D$17,P460*Cadastros!$E$17-Cadastros!$F$17,IF(P460&gt;Cadastros!$D$18,P460*Cadastros!$E$18-Cadastros!$F$18)))))</f>
        <v>0</v>
      </c>
      <c r="N460" s="615">
        <f t="shared" si="19"/>
        <v>0</v>
      </c>
      <c r="O460" s="372">
        <f>IF(N460=0,0,(F460*Cadastros!$G$14))</f>
        <v>0</v>
      </c>
      <c r="P460" s="615">
        <f t="shared" si="20"/>
        <v>0</v>
      </c>
      <c r="Q460" s="372">
        <f>IF(C460=Folha!$D$2,0,IF(E460&lt;=Cadastros!$H$14,Cadastros!$I$14*F460,0))</f>
        <v>0</v>
      </c>
    </row>
    <row r="461" spans="3:17" ht="30" customHeight="1" x14ac:dyDescent="0.25">
      <c r="C461" s="236"/>
      <c r="D461" s="237"/>
      <c r="E461" s="21"/>
      <c r="F461" s="238"/>
      <c r="G461" s="21"/>
      <c r="H461" s="619">
        <f>IF(Folha!$B$2=1,0,IF(L461=0,0,IF(C461="Funcionário",L461,IF(C461="Pró-Labore",IF(E461&lt;6482.73,E461*11%,Cadastros!$I$7)))))</f>
        <v>0</v>
      </c>
      <c r="I461" s="619">
        <f>IF(Folha!$B$2=1,0,IF(M461=0,0,IF(M461&lt;=10,0,M461)))</f>
        <v>0</v>
      </c>
      <c r="J461" s="21"/>
      <c r="K461" s="618" t="str">
        <f t="shared" si="18"/>
        <v/>
      </c>
      <c r="L461" s="615">
        <f>IF(E461&lt;Cadastros!$E$8,E461*Cadastros!$F$8,IF(E461&lt;=Cadastros!$E$9,E461*Cadastros!$F$9-Cadastros!$G$9,IF(E461&lt;=Cadastros!$E$10,E461*Cadastros!$F$10-Cadastros!$G$10,IF(E461&lt;=Cadastros!$E$11,E461*Cadastros!$F$11-Cadastros!$G$11,IF(E461&gt;Cadastros!$E$11,Cadastros!$I$7)))))</f>
        <v>0</v>
      </c>
      <c r="M461" s="615">
        <f>IF(P461&lt;Cadastros!$D$14,0,IF(P461&lt;=Cadastros!$D$15,P461*Cadastros!$E$15-Cadastros!$F$15,IF(P461&lt;=Cadastros!$D$16,P461*Cadastros!$E$16-Cadastros!$F$16,IF(P461&lt;=Cadastros!$D$17,P461*Cadastros!$E$17-Cadastros!$F$17,IF(P461&gt;Cadastros!$D$18,P461*Cadastros!$E$18-Cadastros!$F$18)))))</f>
        <v>0</v>
      </c>
      <c r="N461" s="615">
        <f t="shared" si="19"/>
        <v>0</v>
      </c>
      <c r="O461" s="372">
        <f>IF(N461=0,0,(F461*Cadastros!$G$14))</f>
        <v>0</v>
      </c>
      <c r="P461" s="615">
        <f t="shared" si="20"/>
        <v>0</v>
      </c>
      <c r="Q461" s="372">
        <f>IF(C461=Folha!$D$2,0,IF(E461&lt;=Cadastros!$H$14,Cadastros!$I$14*F461,0))</f>
        <v>0</v>
      </c>
    </row>
    <row r="462" spans="3:17" ht="30" customHeight="1" x14ac:dyDescent="0.25">
      <c r="C462" s="236"/>
      <c r="D462" s="237"/>
      <c r="E462" s="21"/>
      <c r="F462" s="238"/>
      <c r="G462" s="21"/>
      <c r="H462" s="619">
        <f>IF(Folha!$B$2=1,0,IF(L462=0,0,IF(C462="Funcionário",L462,IF(C462="Pró-Labore",IF(E462&lt;6482.73,E462*11%,Cadastros!$I$7)))))</f>
        <v>0</v>
      </c>
      <c r="I462" s="619">
        <f>IF(Folha!$B$2=1,0,IF(M462=0,0,IF(M462&lt;=10,0,M462)))</f>
        <v>0</v>
      </c>
      <c r="J462" s="21"/>
      <c r="K462" s="618" t="str">
        <f t="shared" si="18"/>
        <v/>
      </c>
      <c r="L462" s="615">
        <f>IF(E462&lt;Cadastros!$E$8,E462*Cadastros!$F$8,IF(E462&lt;=Cadastros!$E$9,E462*Cadastros!$F$9-Cadastros!$G$9,IF(E462&lt;=Cadastros!$E$10,E462*Cadastros!$F$10-Cadastros!$G$10,IF(E462&lt;=Cadastros!$E$11,E462*Cadastros!$F$11-Cadastros!$G$11,IF(E462&gt;Cadastros!$E$11,Cadastros!$I$7)))))</f>
        <v>0</v>
      </c>
      <c r="M462" s="615">
        <f>IF(P462&lt;Cadastros!$D$14,0,IF(P462&lt;=Cadastros!$D$15,P462*Cadastros!$E$15-Cadastros!$F$15,IF(P462&lt;=Cadastros!$D$16,P462*Cadastros!$E$16-Cadastros!$F$16,IF(P462&lt;=Cadastros!$D$17,P462*Cadastros!$E$17-Cadastros!$F$17,IF(P462&gt;Cadastros!$D$18,P462*Cadastros!$E$18-Cadastros!$F$18)))))</f>
        <v>0</v>
      </c>
      <c r="N462" s="615">
        <f t="shared" si="19"/>
        <v>0</v>
      </c>
      <c r="O462" s="372">
        <f>IF(N462=0,0,(F462*Cadastros!$G$14))</f>
        <v>0</v>
      </c>
      <c r="P462" s="615">
        <f t="shared" si="20"/>
        <v>0</v>
      </c>
      <c r="Q462" s="372">
        <f>IF(C462=Folha!$D$2,0,IF(E462&lt;=Cadastros!$H$14,Cadastros!$I$14*F462,0))</f>
        <v>0</v>
      </c>
    </row>
    <row r="463" spans="3:17" ht="30" customHeight="1" x14ac:dyDescent="0.25">
      <c r="C463" s="236"/>
      <c r="D463" s="237"/>
      <c r="E463" s="21"/>
      <c r="F463" s="238"/>
      <c r="G463" s="21"/>
      <c r="H463" s="619">
        <f>IF(Folha!$B$2=1,0,IF(L463=0,0,IF(C463="Funcionário",L463,IF(C463="Pró-Labore",IF(E463&lt;6482.73,E463*11%,Cadastros!$I$7)))))</f>
        <v>0</v>
      </c>
      <c r="I463" s="619">
        <f>IF(Folha!$B$2=1,0,IF(M463=0,0,IF(M463&lt;=10,0,M463)))</f>
        <v>0</v>
      </c>
      <c r="J463" s="21"/>
      <c r="K463" s="618" t="str">
        <f t="shared" si="18"/>
        <v/>
      </c>
      <c r="L463" s="615">
        <f>IF(E463&lt;Cadastros!$E$8,E463*Cadastros!$F$8,IF(E463&lt;=Cadastros!$E$9,E463*Cadastros!$F$9-Cadastros!$G$9,IF(E463&lt;=Cadastros!$E$10,E463*Cadastros!$F$10-Cadastros!$G$10,IF(E463&lt;=Cadastros!$E$11,E463*Cadastros!$F$11-Cadastros!$G$11,IF(E463&gt;Cadastros!$E$11,Cadastros!$I$7)))))</f>
        <v>0</v>
      </c>
      <c r="M463" s="615">
        <f>IF(P463&lt;Cadastros!$D$14,0,IF(P463&lt;=Cadastros!$D$15,P463*Cadastros!$E$15-Cadastros!$F$15,IF(P463&lt;=Cadastros!$D$16,P463*Cadastros!$E$16-Cadastros!$F$16,IF(P463&lt;=Cadastros!$D$17,P463*Cadastros!$E$17-Cadastros!$F$17,IF(P463&gt;Cadastros!$D$18,P463*Cadastros!$E$18-Cadastros!$F$18)))))</f>
        <v>0</v>
      </c>
      <c r="N463" s="615">
        <f t="shared" si="19"/>
        <v>0</v>
      </c>
      <c r="O463" s="372">
        <f>IF(N463=0,0,(F463*Cadastros!$G$14))</f>
        <v>0</v>
      </c>
      <c r="P463" s="615">
        <f t="shared" si="20"/>
        <v>0</v>
      </c>
      <c r="Q463" s="372">
        <f>IF(C463=Folha!$D$2,0,IF(E463&lt;=Cadastros!$H$14,Cadastros!$I$14*F463,0))</f>
        <v>0</v>
      </c>
    </row>
    <row r="464" spans="3:17" ht="30" customHeight="1" x14ac:dyDescent="0.25">
      <c r="C464" s="236"/>
      <c r="D464" s="237"/>
      <c r="E464" s="21"/>
      <c r="F464" s="238"/>
      <c r="G464" s="21"/>
      <c r="H464" s="619">
        <f>IF(Folha!$B$2=1,0,IF(L464=0,0,IF(C464="Funcionário",L464,IF(C464="Pró-Labore",IF(E464&lt;6482.73,E464*11%,Cadastros!$I$7)))))</f>
        <v>0</v>
      </c>
      <c r="I464" s="619">
        <f>IF(Folha!$B$2=1,0,IF(M464=0,0,IF(M464&lt;=10,0,M464)))</f>
        <v>0</v>
      </c>
      <c r="J464" s="21"/>
      <c r="K464" s="618" t="str">
        <f t="shared" ref="K464:K505" si="21">IF(E464="","",E464+G464+Q464-H464-I464-J464)</f>
        <v/>
      </c>
      <c r="L464" s="615">
        <f>IF(E464&lt;Cadastros!$E$8,E464*Cadastros!$F$8,IF(E464&lt;=Cadastros!$E$9,E464*Cadastros!$F$9-Cadastros!$G$9,IF(E464&lt;=Cadastros!$E$10,E464*Cadastros!$F$10-Cadastros!$G$10,IF(E464&lt;=Cadastros!$E$11,E464*Cadastros!$F$11-Cadastros!$G$11,IF(E464&gt;Cadastros!$E$11,Cadastros!$I$7)))))</f>
        <v>0</v>
      </c>
      <c r="M464" s="615">
        <f>IF(P464&lt;Cadastros!$D$14,0,IF(P464&lt;=Cadastros!$D$15,P464*Cadastros!$E$15-Cadastros!$F$15,IF(P464&lt;=Cadastros!$D$16,P464*Cadastros!$E$16-Cadastros!$F$16,IF(P464&lt;=Cadastros!$D$17,P464*Cadastros!$E$17-Cadastros!$F$17,IF(P464&gt;Cadastros!$D$18,P464*Cadastros!$E$18-Cadastros!$F$18)))))</f>
        <v>0</v>
      </c>
      <c r="N464" s="615">
        <f t="shared" ref="N464:N505" si="22">IF(E464="",0,E464-H464)</f>
        <v>0</v>
      </c>
      <c r="O464" s="372">
        <f>IF(N464=0,0,(F464*Cadastros!$G$14))</f>
        <v>0</v>
      </c>
      <c r="P464" s="615">
        <f t="shared" ref="P464:P505" si="23">N464-O464</f>
        <v>0</v>
      </c>
      <c r="Q464" s="372">
        <f>IF(C464=Folha!$D$2,0,IF(E464&lt;=Cadastros!$H$14,Cadastros!$I$14*F464,0))</f>
        <v>0</v>
      </c>
    </row>
    <row r="465" spans="3:17" ht="30" customHeight="1" x14ac:dyDescent="0.25">
      <c r="C465" s="236"/>
      <c r="D465" s="237"/>
      <c r="E465" s="21"/>
      <c r="F465" s="238"/>
      <c r="G465" s="21"/>
      <c r="H465" s="619">
        <f>IF(Folha!$B$2=1,0,IF(L465=0,0,IF(C465="Funcionário",L465,IF(C465="Pró-Labore",IF(E465&lt;6482.73,E465*11%,Cadastros!$I$7)))))</f>
        <v>0</v>
      </c>
      <c r="I465" s="619">
        <f>IF(Folha!$B$2=1,0,IF(M465=0,0,IF(M465&lt;=10,0,M465)))</f>
        <v>0</v>
      </c>
      <c r="J465" s="21"/>
      <c r="K465" s="618" t="str">
        <f t="shared" si="21"/>
        <v/>
      </c>
      <c r="L465" s="615">
        <f>IF(E465&lt;Cadastros!$E$8,E465*Cadastros!$F$8,IF(E465&lt;=Cadastros!$E$9,E465*Cadastros!$F$9-Cadastros!$G$9,IF(E465&lt;=Cadastros!$E$10,E465*Cadastros!$F$10-Cadastros!$G$10,IF(E465&lt;=Cadastros!$E$11,E465*Cadastros!$F$11-Cadastros!$G$11,IF(E465&gt;Cadastros!$E$11,Cadastros!$I$7)))))</f>
        <v>0</v>
      </c>
      <c r="M465" s="615">
        <f>IF(P465&lt;Cadastros!$D$14,0,IF(P465&lt;=Cadastros!$D$15,P465*Cadastros!$E$15-Cadastros!$F$15,IF(P465&lt;=Cadastros!$D$16,P465*Cadastros!$E$16-Cadastros!$F$16,IF(P465&lt;=Cadastros!$D$17,P465*Cadastros!$E$17-Cadastros!$F$17,IF(P465&gt;Cadastros!$D$18,P465*Cadastros!$E$18-Cadastros!$F$18)))))</f>
        <v>0</v>
      </c>
      <c r="N465" s="615">
        <f t="shared" si="22"/>
        <v>0</v>
      </c>
      <c r="O465" s="372">
        <f>IF(N465=0,0,(F465*Cadastros!$G$14))</f>
        <v>0</v>
      </c>
      <c r="P465" s="615">
        <f t="shared" si="23"/>
        <v>0</v>
      </c>
      <c r="Q465" s="372">
        <f>IF(C465=Folha!$D$2,0,IF(E465&lt;=Cadastros!$H$14,Cadastros!$I$14*F465,0))</f>
        <v>0</v>
      </c>
    </row>
    <row r="466" spans="3:17" ht="30" customHeight="1" x14ac:dyDescent="0.25">
      <c r="C466" s="236"/>
      <c r="D466" s="237"/>
      <c r="E466" s="21"/>
      <c r="F466" s="238"/>
      <c r="G466" s="21"/>
      <c r="H466" s="619">
        <f>IF(Folha!$B$2=1,0,IF(L466=0,0,IF(C466="Funcionário",L466,IF(C466="Pró-Labore",IF(E466&lt;6482.73,E466*11%,Cadastros!$I$7)))))</f>
        <v>0</v>
      </c>
      <c r="I466" s="619">
        <f>IF(Folha!$B$2=1,0,IF(M466=0,0,IF(M466&lt;=10,0,M466)))</f>
        <v>0</v>
      </c>
      <c r="J466" s="21"/>
      <c r="K466" s="618" t="str">
        <f t="shared" si="21"/>
        <v/>
      </c>
      <c r="L466" s="615">
        <f>IF(E466&lt;Cadastros!$E$8,E466*Cadastros!$F$8,IF(E466&lt;=Cadastros!$E$9,E466*Cadastros!$F$9-Cadastros!$G$9,IF(E466&lt;=Cadastros!$E$10,E466*Cadastros!$F$10-Cadastros!$G$10,IF(E466&lt;=Cadastros!$E$11,E466*Cadastros!$F$11-Cadastros!$G$11,IF(E466&gt;Cadastros!$E$11,Cadastros!$I$7)))))</f>
        <v>0</v>
      </c>
      <c r="M466" s="615">
        <f>IF(P466&lt;Cadastros!$D$14,0,IF(P466&lt;=Cadastros!$D$15,P466*Cadastros!$E$15-Cadastros!$F$15,IF(P466&lt;=Cadastros!$D$16,P466*Cadastros!$E$16-Cadastros!$F$16,IF(P466&lt;=Cadastros!$D$17,P466*Cadastros!$E$17-Cadastros!$F$17,IF(P466&gt;Cadastros!$D$18,P466*Cadastros!$E$18-Cadastros!$F$18)))))</f>
        <v>0</v>
      </c>
      <c r="N466" s="615">
        <f t="shared" si="22"/>
        <v>0</v>
      </c>
      <c r="O466" s="372">
        <f>IF(N466=0,0,(F466*Cadastros!$G$14))</f>
        <v>0</v>
      </c>
      <c r="P466" s="615">
        <f t="shared" si="23"/>
        <v>0</v>
      </c>
      <c r="Q466" s="372">
        <f>IF(C466=Folha!$D$2,0,IF(E466&lt;=Cadastros!$H$14,Cadastros!$I$14*F466,0))</f>
        <v>0</v>
      </c>
    </row>
    <row r="467" spans="3:17" ht="30" customHeight="1" x14ac:dyDescent="0.25">
      <c r="C467" s="236"/>
      <c r="D467" s="237"/>
      <c r="E467" s="21"/>
      <c r="F467" s="238"/>
      <c r="G467" s="21"/>
      <c r="H467" s="619">
        <f>IF(Folha!$B$2=1,0,IF(L467=0,0,IF(C467="Funcionário",L467,IF(C467="Pró-Labore",IF(E467&lt;6482.73,E467*11%,Cadastros!$I$7)))))</f>
        <v>0</v>
      </c>
      <c r="I467" s="619">
        <f>IF(Folha!$B$2=1,0,IF(M467=0,0,IF(M467&lt;=10,0,M467)))</f>
        <v>0</v>
      </c>
      <c r="J467" s="21"/>
      <c r="K467" s="618" t="str">
        <f t="shared" si="21"/>
        <v/>
      </c>
      <c r="L467" s="615">
        <f>IF(E467&lt;Cadastros!$E$8,E467*Cadastros!$F$8,IF(E467&lt;=Cadastros!$E$9,E467*Cadastros!$F$9-Cadastros!$G$9,IF(E467&lt;=Cadastros!$E$10,E467*Cadastros!$F$10-Cadastros!$G$10,IF(E467&lt;=Cadastros!$E$11,E467*Cadastros!$F$11-Cadastros!$G$11,IF(E467&gt;Cadastros!$E$11,Cadastros!$I$7)))))</f>
        <v>0</v>
      </c>
      <c r="M467" s="615">
        <f>IF(P467&lt;Cadastros!$D$14,0,IF(P467&lt;=Cadastros!$D$15,P467*Cadastros!$E$15-Cadastros!$F$15,IF(P467&lt;=Cadastros!$D$16,P467*Cadastros!$E$16-Cadastros!$F$16,IF(P467&lt;=Cadastros!$D$17,P467*Cadastros!$E$17-Cadastros!$F$17,IF(P467&gt;Cadastros!$D$18,P467*Cadastros!$E$18-Cadastros!$F$18)))))</f>
        <v>0</v>
      </c>
      <c r="N467" s="615">
        <f t="shared" si="22"/>
        <v>0</v>
      </c>
      <c r="O467" s="372">
        <f>IF(N467=0,0,(F467*Cadastros!$G$14))</f>
        <v>0</v>
      </c>
      <c r="P467" s="615">
        <f t="shared" si="23"/>
        <v>0</v>
      </c>
      <c r="Q467" s="372">
        <f>IF(C467=Folha!$D$2,0,IF(E467&lt;=Cadastros!$H$14,Cadastros!$I$14*F467,0))</f>
        <v>0</v>
      </c>
    </row>
    <row r="468" spans="3:17" ht="30" customHeight="1" x14ac:dyDescent="0.25">
      <c r="C468" s="236"/>
      <c r="D468" s="237"/>
      <c r="E468" s="21"/>
      <c r="F468" s="238"/>
      <c r="G468" s="21"/>
      <c r="H468" s="619">
        <f>IF(Folha!$B$2=1,0,IF(L468=0,0,IF(C468="Funcionário",L468,IF(C468="Pró-Labore",IF(E468&lt;6482.73,E468*11%,Cadastros!$I$7)))))</f>
        <v>0</v>
      </c>
      <c r="I468" s="619">
        <f>IF(Folha!$B$2=1,0,IF(M468=0,0,IF(M468&lt;=10,0,M468)))</f>
        <v>0</v>
      </c>
      <c r="J468" s="21"/>
      <c r="K468" s="618" t="str">
        <f t="shared" si="21"/>
        <v/>
      </c>
      <c r="L468" s="615">
        <f>IF(E468&lt;Cadastros!$E$8,E468*Cadastros!$F$8,IF(E468&lt;=Cadastros!$E$9,E468*Cadastros!$F$9-Cadastros!$G$9,IF(E468&lt;=Cadastros!$E$10,E468*Cadastros!$F$10-Cadastros!$G$10,IF(E468&lt;=Cadastros!$E$11,E468*Cadastros!$F$11-Cadastros!$G$11,IF(E468&gt;Cadastros!$E$11,Cadastros!$I$7)))))</f>
        <v>0</v>
      </c>
      <c r="M468" s="615">
        <f>IF(P468&lt;Cadastros!$D$14,0,IF(P468&lt;=Cadastros!$D$15,P468*Cadastros!$E$15-Cadastros!$F$15,IF(P468&lt;=Cadastros!$D$16,P468*Cadastros!$E$16-Cadastros!$F$16,IF(P468&lt;=Cadastros!$D$17,P468*Cadastros!$E$17-Cadastros!$F$17,IF(P468&gt;Cadastros!$D$18,P468*Cadastros!$E$18-Cadastros!$F$18)))))</f>
        <v>0</v>
      </c>
      <c r="N468" s="615">
        <f t="shared" si="22"/>
        <v>0</v>
      </c>
      <c r="O468" s="372">
        <f>IF(N468=0,0,(F468*Cadastros!$G$14))</f>
        <v>0</v>
      </c>
      <c r="P468" s="615">
        <f t="shared" si="23"/>
        <v>0</v>
      </c>
      <c r="Q468" s="372">
        <f>IF(C468=Folha!$D$2,0,IF(E468&lt;=Cadastros!$H$14,Cadastros!$I$14*F468,0))</f>
        <v>0</v>
      </c>
    </row>
    <row r="469" spans="3:17" ht="30" customHeight="1" x14ac:dyDescent="0.25">
      <c r="C469" s="236"/>
      <c r="D469" s="237"/>
      <c r="E469" s="21"/>
      <c r="F469" s="238"/>
      <c r="G469" s="21"/>
      <c r="H469" s="619">
        <f>IF(Folha!$B$2=1,0,IF(L469=0,0,IF(C469="Funcionário",L469,IF(C469="Pró-Labore",IF(E469&lt;6482.73,E469*11%,Cadastros!$I$7)))))</f>
        <v>0</v>
      </c>
      <c r="I469" s="619">
        <f>IF(Folha!$B$2=1,0,IF(M469=0,0,IF(M469&lt;=10,0,M469)))</f>
        <v>0</v>
      </c>
      <c r="J469" s="21"/>
      <c r="K469" s="618" t="str">
        <f t="shared" si="21"/>
        <v/>
      </c>
      <c r="L469" s="615">
        <f>IF(E469&lt;Cadastros!$E$8,E469*Cadastros!$F$8,IF(E469&lt;=Cadastros!$E$9,E469*Cadastros!$F$9-Cadastros!$G$9,IF(E469&lt;=Cadastros!$E$10,E469*Cadastros!$F$10-Cadastros!$G$10,IF(E469&lt;=Cadastros!$E$11,E469*Cadastros!$F$11-Cadastros!$G$11,IF(E469&gt;Cadastros!$E$11,Cadastros!$I$7)))))</f>
        <v>0</v>
      </c>
      <c r="M469" s="615">
        <f>IF(P469&lt;Cadastros!$D$14,0,IF(P469&lt;=Cadastros!$D$15,P469*Cadastros!$E$15-Cadastros!$F$15,IF(P469&lt;=Cadastros!$D$16,P469*Cadastros!$E$16-Cadastros!$F$16,IF(P469&lt;=Cadastros!$D$17,P469*Cadastros!$E$17-Cadastros!$F$17,IF(P469&gt;Cadastros!$D$18,P469*Cadastros!$E$18-Cadastros!$F$18)))))</f>
        <v>0</v>
      </c>
      <c r="N469" s="615">
        <f t="shared" si="22"/>
        <v>0</v>
      </c>
      <c r="O469" s="372">
        <f>IF(N469=0,0,(F469*Cadastros!$G$14))</f>
        <v>0</v>
      </c>
      <c r="P469" s="615">
        <f t="shared" si="23"/>
        <v>0</v>
      </c>
      <c r="Q469" s="372">
        <f>IF(C469=Folha!$D$2,0,IF(E469&lt;=Cadastros!$H$14,Cadastros!$I$14*F469,0))</f>
        <v>0</v>
      </c>
    </row>
    <row r="470" spans="3:17" ht="30" customHeight="1" x14ac:dyDescent="0.25">
      <c r="C470" s="236"/>
      <c r="D470" s="237"/>
      <c r="E470" s="21"/>
      <c r="F470" s="238"/>
      <c r="G470" s="21"/>
      <c r="H470" s="619">
        <f>IF(Folha!$B$2=1,0,IF(L470=0,0,IF(C470="Funcionário",L470,IF(C470="Pró-Labore",IF(E470&lt;6482.73,E470*11%,Cadastros!$I$7)))))</f>
        <v>0</v>
      </c>
      <c r="I470" s="619">
        <f>IF(Folha!$B$2=1,0,IF(M470=0,0,IF(M470&lt;=10,0,M470)))</f>
        <v>0</v>
      </c>
      <c r="J470" s="21"/>
      <c r="K470" s="618" t="str">
        <f t="shared" si="21"/>
        <v/>
      </c>
      <c r="L470" s="615">
        <f>IF(E470&lt;Cadastros!$E$8,E470*Cadastros!$F$8,IF(E470&lt;=Cadastros!$E$9,E470*Cadastros!$F$9-Cadastros!$G$9,IF(E470&lt;=Cadastros!$E$10,E470*Cadastros!$F$10-Cadastros!$G$10,IF(E470&lt;=Cadastros!$E$11,E470*Cadastros!$F$11-Cadastros!$G$11,IF(E470&gt;Cadastros!$E$11,Cadastros!$I$7)))))</f>
        <v>0</v>
      </c>
      <c r="M470" s="615">
        <f>IF(P470&lt;Cadastros!$D$14,0,IF(P470&lt;=Cadastros!$D$15,P470*Cadastros!$E$15-Cadastros!$F$15,IF(P470&lt;=Cadastros!$D$16,P470*Cadastros!$E$16-Cadastros!$F$16,IF(P470&lt;=Cadastros!$D$17,P470*Cadastros!$E$17-Cadastros!$F$17,IF(P470&gt;Cadastros!$D$18,P470*Cadastros!$E$18-Cadastros!$F$18)))))</f>
        <v>0</v>
      </c>
      <c r="N470" s="615">
        <f t="shared" si="22"/>
        <v>0</v>
      </c>
      <c r="O470" s="372">
        <f>IF(N470=0,0,(F470*Cadastros!$G$14))</f>
        <v>0</v>
      </c>
      <c r="P470" s="615">
        <f t="shared" si="23"/>
        <v>0</v>
      </c>
      <c r="Q470" s="372">
        <f>IF(C470=Folha!$D$2,0,IF(E470&lt;=Cadastros!$H$14,Cadastros!$I$14*F470,0))</f>
        <v>0</v>
      </c>
    </row>
    <row r="471" spans="3:17" ht="30" customHeight="1" x14ac:dyDescent="0.25">
      <c r="C471" s="236"/>
      <c r="D471" s="237"/>
      <c r="E471" s="21"/>
      <c r="F471" s="238"/>
      <c r="G471" s="21"/>
      <c r="H471" s="619">
        <f>IF(Folha!$B$2=1,0,IF(L471=0,0,IF(C471="Funcionário",L471,IF(C471="Pró-Labore",IF(E471&lt;6482.73,E471*11%,Cadastros!$I$7)))))</f>
        <v>0</v>
      </c>
      <c r="I471" s="619">
        <f>IF(Folha!$B$2=1,0,IF(M471=0,0,IF(M471&lt;=10,0,M471)))</f>
        <v>0</v>
      </c>
      <c r="J471" s="21"/>
      <c r="K471" s="618" t="str">
        <f t="shared" si="21"/>
        <v/>
      </c>
      <c r="L471" s="615">
        <f>IF(E471&lt;Cadastros!$E$8,E471*Cadastros!$F$8,IF(E471&lt;=Cadastros!$E$9,E471*Cadastros!$F$9-Cadastros!$G$9,IF(E471&lt;=Cadastros!$E$10,E471*Cadastros!$F$10-Cadastros!$G$10,IF(E471&lt;=Cadastros!$E$11,E471*Cadastros!$F$11-Cadastros!$G$11,IF(E471&gt;Cadastros!$E$11,Cadastros!$I$7)))))</f>
        <v>0</v>
      </c>
      <c r="M471" s="615">
        <f>IF(P471&lt;Cadastros!$D$14,0,IF(P471&lt;=Cadastros!$D$15,P471*Cadastros!$E$15-Cadastros!$F$15,IF(P471&lt;=Cadastros!$D$16,P471*Cadastros!$E$16-Cadastros!$F$16,IF(P471&lt;=Cadastros!$D$17,P471*Cadastros!$E$17-Cadastros!$F$17,IF(P471&gt;Cadastros!$D$18,P471*Cadastros!$E$18-Cadastros!$F$18)))))</f>
        <v>0</v>
      </c>
      <c r="N471" s="615">
        <f t="shared" si="22"/>
        <v>0</v>
      </c>
      <c r="O471" s="372">
        <f>IF(N471=0,0,(F471*Cadastros!$G$14))</f>
        <v>0</v>
      </c>
      <c r="P471" s="615">
        <f t="shared" si="23"/>
        <v>0</v>
      </c>
      <c r="Q471" s="372">
        <f>IF(C471=Folha!$D$2,0,IF(E471&lt;=Cadastros!$H$14,Cadastros!$I$14*F471,0))</f>
        <v>0</v>
      </c>
    </row>
    <row r="472" spans="3:17" ht="30" customHeight="1" x14ac:dyDescent="0.25">
      <c r="C472" s="236"/>
      <c r="D472" s="237"/>
      <c r="E472" s="21"/>
      <c r="F472" s="238"/>
      <c r="G472" s="21"/>
      <c r="H472" s="619">
        <f>IF(Folha!$B$2=1,0,IF(L472=0,0,IF(C472="Funcionário",L472,IF(C472="Pró-Labore",IF(E472&lt;6482.73,E472*11%,Cadastros!$I$7)))))</f>
        <v>0</v>
      </c>
      <c r="I472" s="619">
        <f>IF(Folha!$B$2=1,0,IF(M472=0,0,IF(M472&lt;=10,0,M472)))</f>
        <v>0</v>
      </c>
      <c r="J472" s="21"/>
      <c r="K472" s="618" t="str">
        <f t="shared" si="21"/>
        <v/>
      </c>
      <c r="L472" s="615">
        <f>IF(E472&lt;Cadastros!$E$8,E472*Cadastros!$F$8,IF(E472&lt;=Cadastros!$E$9,E472*Cadastros!$F$9-Cadastros!$G$9,IF(E472&lt;=Cadastros!$E$10,E472*Cadastros!$F$10-Cadastros!$G$10,IF(E472&lt;=Cadastros!$E$11,E472*Cadastros!$F$11-Cadastros!$G$11,IF(E472&gt;Cadastros!$E$11,Cadastros!$I$7)))))</f>
        <v>0</v>
      </c>
      <c r="M472" s="615">
        <f>IF(P472&lt;Cadastros!$D$14,0,IF(P472&lt;=Cadastros!$D$15,P472*Cadastros!$E$15-Cadastros!$F$15,IF(P472&lt;=Cadastros!$D$16,P472*Cadastros!$E$16-Cadastros!$F$16,IF(P472&lt;=Cadastros!$D$17,P472*Cadastros!$E$17-Cadastros!$F$17,IF(P472&gt;Cadastros!$D$18,P472*Cadastros!$E$18-Cadastros!$F$18)))))</f>
        <v>0</v>
      </c>
      <c r="N472" s="615">
        <f t="shared" si="22"/>
        <v>0</v>
      </c>
      <c r="O472" s="372">
        <f>IF(N472=0,0,(F472*Cadastros!$G$14))</f>
        <v>0</v>
      </c>
      <c r="P472" s="615">
        <f t="shared" si="23"/>
        <v>0</v>
      </c>
      <c r="Q472" s="372">
        <f>IF(C472=Folha!$D$2,0,IF(E472&lt;=Cadastros!$H$14,Cadastros!$I$14*F472,0))</f>
        <v>0</v>
      </c>
    </row>
    <row r="473" spans="3:17" ht="30" customHeight="1" x14ac:dyDescent="0.25">
      <c r="C473" s="236"/>
      <c r="D473" s="237"/>
      <c r="E473" s="21"/>
      <c r="F473" s="238"/>
      <c r="G473" s="21"/>
      <c r="H473" s="619">
        <f>IF(Folha!$B$2=1,0,IF(L473=0,0,IF(C473="Funcionário",L473,IF(C473="Pró-Labore",IF(E473&lt;6482.73,E473*11%,Cadastros!$I$7)))))</f>
        <v>0</v>
      </c>
      <c r="I473" s="619">
        <f>IF(Folha!$B$2=1,0,IF(M473=0,0,IF(M473&lt;=10,0,M473)))</f>
        <v>0</v>
      </c>
      <c r="J473" s="21"/>
      <c r="K473" s="618" t="str">
        <f t="shared" si="21"/>
        <v/>
      </c>
      <c r="L473" s="615">
        <f>IF(E473&lt;Cadastros!$E$8,E473*Cadastros!$F$8,IF(E473&lt;=Cadastros!$E$9,E473*Cadastros!$F$9-Cadastros!$G$9,IF(E473&lt;=Cadastros!$E$10,E473*Cadastros!$F$10-Cadastros!$G$10,IF(E473&lt;=Cadastros!$E$11,E473*Cadastros!$F$11-Cadastros!$G$11,IF(E473&gt;Cadastros!$E$11,Cadastros!$I$7)))))</f>
        <v>0</v>
      </c>
      <c r="M473" s="615">
        <f>IF(P473&lt;Cadastros!$D$14,0,IF(P473&lt;=Cadastros!$D$15,P473*Cadastros!$E$15-Cadastros!$F$15,IF(P473&lt;=Cadastros!$D$16,P473*Cadastros!$E$16-Cadastros!$F$16,IF(P473&lt;=Cadastros!$D$17,P473*Cadastros!$E$17-Cadastros!$F$17,IF(P473&gt;Cadastros!$D$18,P473*Cadastros!$E$18-Cadastros!$F$18)))))</f>
        <v>0</v>
      </c>
      <c r="N473" s="615">
        <f t="shared" si="22"/>
        <v>0</v>
      </c>
      <c r="O473" s="372">
        <f>IF(N473=0,0,(F473*Cadastros!$G$14))</f>
        <v>0</v>
      </c>
      <c r="P473" s="615">
        <f t="shared" si="23"/>
        <v>0</v>
      </c>
      <c r="Q473" s="372">
        <f>IF(C473=Folha!$D$2,0,IF(E473&lt;=Cadastros!$H$14,Cadastros!$I$14*F473,0))</f>
        <v>0</v>
      </c>
    </row>
    <row r="474" spans="3:17" ht="30" customHeight="1" x14ac:dyDescent="0.25">
      <c r="C474" s="236"/>
      <c r="D474" s="237"/>
      <c r="E474" s="21"/>
      <c r="F474" s="238"/>
      <c r="G474" s="21"/>
      <c r="H474" s="619">
        <f>IF(Folha!$B$2=1,0,IF(L474=0,0,IF(C474="Funcionário",L474,IF(C474="Pró-Labore",IF(E474&lt;6482.73,E474*11%,Cadastros!$I$7)))))</f>
        <v>0</v>
      </c>
      <c r="I474" s="619">
        <f>IF(Folha!$B$2=1,0,IF(M474=0,0,IF(M474&lt;=10,0,M474)))</f>
        <v>0</v>
      </c>
      <c r="J474" s="21"/>
      <c r="K474" s="618" t="str">
        <f t="shared" si="21"/>
        <v/>
      </c>
      <c r="L474" s="615">
        <f>IF(E474&lt;Cadastros!$E$8,E474*Cadastros!$F$8,IF(E474&lt;=Cadastros!$E$9,E474*Cadastros!$F$9-Cadastros!$G$9,IF(E474&lt;=Cadastros!$E$10,E474*Cadastros!$F$10-Cadastros!$G$10,IF(E474&lt;=Cadastros!$E$11,E474*Cadastros!$F$11-Cadastros!$G$11,IF(E474&gt;Cadastros!$E$11,Cadastros!$I$7)))))</f>
        <v>0</v>
      </c>
      <c r="M474" s="615">
        <f>IF(P474&lt;Cadastros!$D$14,0,IF(P474&lt;=Cadastros!$D$15,P474*Cadastros!$E$15-Cadastros!$F$15,IF(P474&lt;=Cadastros!$D$16,P474*Cadastros!$E$16-Cadastros!$F$16,IF(P474&lt;=Cadastros!$D$17,P474*Cadastros!$E$17-Cadastros!$F$17,IF(P474&gt;Cadastros!$D$18,P474*Cadastros!$E$18-Cadastros!$F$18)))))</f>
        <v>0</v>
      </c>
      <c r="N474" s="615">
        <f t="shared" si="22"/>
        <v>0</v>
      </c>
      <c r="O474" s="372">
        <f>IF(N474=0,0,(F474*Cadastros!$G$14))</f>
        <v>0</v>
      </c>
      <c r="P474" s="615">
        <f t="shared" si="23"/>
        <v>0</v>
      </c>
      <c r="Q474" s="372">
        <f>IF(C474=Folha!$D$2,0,IF(E474&lt;=Cadastros!$H$14,Cadastros!$I$14*F474,0))</f>
        <v>0</v>
      </c>
    </row>
    <row r="475" spans="3:17" ht="30" customHeight="1" x14ac:dyDescent="0.25">
      <c r="C475" s="236"/>
      <c r="D475" s="237"/>
      <c r="E475" s="21"/>
      <c r="F475" s="238"/>
      <c r="G475" s="21"/>
      <c r="H475" s="619">
        <f>IF(Folha!$B$2=1,0,IF(L475=0,0,IF(C475="Funcionário",L475,IF(C475="Pró-Labore",IF(E475&lt;6482.73,E475*11%,Cadastros!$I$7)))))</f>
        <v>0</v>
      </c>
      <c r="I475" s="619">
        <f>IF(Folha!$B$2=1,0,IF(M475=0,0,IF(M475&lt;=10,0,M475)))</f>
        <v>0</v>
      </c>
      <c r="J475" s="21"/>
      <c r="K475" s="618" t="str">
        <f t="shared" si="21"/>
        <v/>
      </c>
      <c r="L475" s="615">
        <f>IF(E475&lt;Cadastros!$E$8,E475*Cadastros!$F$8,IF(E475&lt;=Cadastros!$E$9,E475*Cadastros!$F$9-Cadastros!$G$9,IF(E475&lt;=Cadastros!$E$10,E475*Cadastros!$F$10-Cadastros!$G$10,IF(E475&lt;=Cadastros!$E$11,E475*Cadastros!$F$11-Cadastros!$G$11,IF(E475&gt;Cadastros!$E$11,Cadastros!$I$7)))))</f>
        <v>0</v>
      </c>
      <c r="M475" s="615">
        <f>IF(P475&lt;Cadastros!$D$14,0,IF(P475&lt;=Cadastros!$D$15,P475*Cadastros!$E$15-Cadastros!$F$15,IF(P475&lt;=Cadastros!$D$16,P475*Cadastros!$E$16-Cadastros!$F$16,IF(P475&lt;=Cadastros!$D$17,P475*Cadastros!$E$17-Cadastros!$F$17,IF(P475&gt;Cadastros!$D$18,P475*Cadastros!$E$18-Cadastros!$F$18)))))</f>
        <v>0</v>
      </c>
      <c r="N475" s="615">
        <f t="shared" si="22"/>
        <v>0</v>
      </c>
      <c r="O475" s="372">
        <f>IF(N475=0,0,(F475*Cadastros!$G$14))</f>
        <v>0</v>
      </c>
      <c r="P475" s="615">
        <f t="shared" si="23"/>
        <v>0</v>
      </c>
      <c r="Q475" s="372">
        <f>IF(C475=Folha!$D$2,0,IF(E475&lt;=Cadastros!$H$14,Cadastros!$I$14*F475,0))</f>
        <v>0</v>
      </c>
    </row>
    <row r="476" spans="3:17" ht="30" customHeight="1" x14ac:dyDescent="0.25">
      <c r="C476" s="236"/>
      <c r="D476" s="237"/>
      <c r="E476" s="21"/>
      <c r="F476" s="238"/>
      <c r="G476" s="21"/>
      <c r="H476" s="619">
        <f>IF(Folha!$B$2=1,0,IF(L476=0,0,IF(C476="Funcionário",L476,IF(C476="Pró-Labore",IF(E476&lt;6482.73,E476*11%,Cadastros!$I$7)))))</f>
        <v>0</v>
      </c>
      <c r="I476" s="619">
        <f>IF(Folha!$B$2=1,0,IF(M476=0,0,IF(M476&lt;=10,0,M476)))</f>
        <v>0</v>
      </c>
      <c r="J476" s="21"/>
      <c r="K476" s="618" t="str">
        <f t="shared" si="21"/>
        <v/>
      </c>
      <c r="L476" s="615">
        <f>IF(E476&lt;Cadastros!$E$8,E476*Cadastros!$F$8,IF(E476&lt;=Cadastros!$E$9,E476*Cadastros!$F$9-Cadastros!$G$9,IF(E476&lt;=Cadastros!$E$10,E476*Cadastros!$F$10-Cadastros!$G$10,IF(E476&lt;=Cadastros!$E$11,E476*Cadastros!$F$11-Cadastros!$G$11,IF(E476&gt;Cadastros!$E$11,Cadastros!$I$7)))))</f>
        <v>0</v>
      </c>
      <c r="M476" s="615">
        <f>IF(P476&lt;Cadastros!$D$14,0,IF(P476&lt;=Cadastros!$D$15,P476*Cadastros!$E$15-Cadastros!$F$15,IF(P476&lt;=Cadastros!$D$16,P476*Cadastros!$E$16-Cadastros!$F$16,IF(P476&lt;=Cadastros!$D$17,P476*Cadastros!$E$17-Cadastros!$F$17,IF(P476&gt;Cadastros!$D$18,P476*Cadastros!$E$18-Cadastros!$F$18)))))</f>
        <v>0</v>
      </c>
      <c r="N476" s="615">
        <f t="shared" si="22"/>
        <v>0</v>
      </c>
      <c r="O476" s="372">
        <f>IF(N476=0,0,(F476*Cadastros!$G$14))</f>
        <v>0</v>
      </c>
      <c r="P476" s="615">
        <f t="shared" si="23"/>
        <v>0</v>
      </c>
      <c r="Q476" s="372">
        <f>IF(C476=Folha!$D$2,0,IF(E476&lt;=Cadastros!$H$14,Cadastros!$I$14*F476,0))</f>
        <v>0</v>
      </c>
    </row>
    <row r="477" spans="3:17" ht="30" customHeight="1" x14ac:dyDescent="0.25">
      <c r="C477" s="236"/>
      <c r="D477" s="237"/>
      <c r="E477" s="21"/>
      <c r="F477" s="238"/>
      <c r="G477" s="21"/>
      <c r="H477" s="619">
        <f>IF(Folha!$B$2=1,0,IF(L477=0,0,IF(C477="Funcionário",L477,IF(C477="Pró-Labore",IF(E477&lt;6482.73,E477*11%,Cadastros!$I$7)))))</f>
        <v>0</v>
      </c>
      <c r="I477" s="619">
        <f>IF(Folha!$B$2=1,0,IF(M477=0,0,IF(M477&lt;=10,0,M477)))</f>
        <v>0</v>
      </c>
      <c r="J477" s="21"/>
      <c r="K477" s="618" t="str">
        <f t="shared" si="21"/>
        <v/>
      </c>
      <c r="L477" s="615">
        <f>IF(E477&lt;Cadastros!$E$8,E477*Cadastros!$F$8,IF(E477&lt;=Cadastros!$E$9,E477*Cadastros!$F$9-Cadastros!$G$9,IF(E477&lt;=Cadastros!$E$10,E477*Cadastros!$F$10-Cadastros!$G$10,IF(E477&lt;=Cadastros!$E$11,E477*Cadastros!$F$11-Cadastros!$G$11,IF(E477&gt;Cadastros!$E$11,Cadastros!$I$7)))))</f>
        <v>0</v>
      </c>
      <c r="M477" s="615">
        <f>IF(P477&lt;Cadastros!$D$14,0,IF(P477&lt;=Cadastros!$D$15,P477*Cadastros!$E$15-Cadastros!$F$15,IF(P477&lt;=Cadastros!$D$16,P477*Cadastros!$E$16-Cadastros!$F$16,IF(P477&lt;=Cadastros!$D$17,P477*Cadastros!$E$17-Cadastros!$F$17,IF(P477&gt;Cadastros!$D$18,P477*Cadastros!$E$18-Cadastros!$F$18)))))</f>
        <v>0</v>
      </c>
      <c r="N477" s="615">
        <f t="shared" si="22"/>
        <v>0</v>
      </c>
      <c r="O477" s="372">
        <f>IF(N477=0,0,(F477*Cadastros!$G$14))</f>
        <v>0</v>
      </c>
      <c r="P477" s="615">
        <f t="shared" si="23"/>
        <v>0</v>
      </c>
      <c r="Q477" s="372">
        <f>IF(C477=Folha!$D$2,0,IF(E477&lt;=Cadastros!$H$14,Cadastros!$I$14*F477,0))</f>
        <v>0</v>
      </c>
    </row>
    <row r="478" spans="3:17" ht="30" customHeight="1" x14ac:dyDescent="0.25">
      <c r="C478" s="236"/>
      <c r="D478" s="237"/>
      <c r="E478" s="21"/>
      <c r="F478" s="238"/>
      <c r="G478" s="21"/>
      <c r="H478" s="619">
        <f>IF(Folha!$B$2=1,0,IF(L478=0,0,IF(C478="Funcionário",L478,IF(C478="Pró-Labore",IF(E478&lt;6482.73,E478*11%,Cadastros!$I$7)))))</f>
        <v>0</v>
      </c>
      <c r="I478" s="619">
        <f>IF(Folha!$B$2=1,0,IF(M478=0,0,IF(M478&lt;=10,0,M478)))</f>
        <v>0</v>
      </c>
      <c r="J478" s="21"/>
      <c r="K478" s="618" t="str">
        <f t="shared" si="21"/>
        <v/>
      </c>
      <c r="L478" s="615">
        <f>IF(E478&lt;Cadastros!$E$8,E478*Cadastros!$F$8,IF(E478&lt;=Cadastros!$E$9,E478*Cadastros!$F$9-Cadastros!$G$9,IF(E478&lt;=Cadastros!$E$10,E478*Cadastros!$F$10-Cadastros!$G$10,IF(E478&lt;=Cadastros!$E$11,E478*Cadastros!$F$11-Cadastros!$G$11,IF(E478&gt;Cadastros!$E$11,Cadastros!$I$7)))))</f>
        <v>0</v>
      </c>
      <c r="M478" s="615">
        <f>IF(P478&lt;Cadastros!$D$14,0,IF(P478&lt;=Cadastros!$D$15,P478*Cadastros!$E$15-Cadastros!$F$15,IF(P478&lt;=Cadastros!$D$16,P478*Cadastros!$E$16-Cadastros!$F$16,IF(P478&lt;=Cadastros!$D$17,P478*Cadastros!$E$17-Cadastros!$F$17,IF(P478&gt;Cadastros!$D$18,P478*Cadastros!$E$18-Cadastros!$F$18)))))</f>
        <v>0</v>
      </c>
      <c r="N478" s="615">
        <f t="shared" si="22"/>
        <v>0</v>
      </c>
      <c r="O478" s="372">
        <f>IF(N478=0,0,(F478*Cadastros!$G$14))</f>
        <v>0</v>
      </c>
      <c r="P478" s="615">
        <f t="shared" si="23"/>
        <v>0</v>
      </c>
      <c r="Q478" s="372">
        <f>IF(C478=Folha!$D$2,0,IF(E478&lt;=Cadastros!$H$14,Cadastros!$I$14*F478,0))</f>
        <v>0</v>
      </c>
    </row>
    <row r="479" spans="3:17" ht="30" customHeight="1" x14ac:dyDescent="0.25">
      <c r="C479" s="236"/>
      <c r="D479" s="237"/>
      <c r="E479" s="21"/>
      <c r="F479" s="238"/>
      <c r="G479" s="21"/>
      <c r="H479" s="619">
        <f>IF(Folha!$B$2=1,0,IF(L479=0,0,IF(C479="Funcionário",L479,IF(C479="Pró-Labore",IF(E479&lt;6482.73,E479*11%,Cadastros!$I$7)))))</f>
        <v>0</v>
      </c>
      <c r="I479" s="619">
        <f>IF(Folha!$B$2=1,0,IF(M479=0,0,IF(M479&lt;=10,0,M479)))</f>
        <v>0</v>
      </c>
      <c r="J479" s="21"/>
      <c r="K479" s="618" t="str">
        <f t="shared" si="21"/>
        <v/>
      </c>
      <c r="L479" s="615">
        <f>IF(E479&lt;Cadastros!$E$8,E479*Cadastros!$F$8,IF(E479&lt;=Cadastros!$E$9,E479*Cadastros!$F$9-Cadastros!$G$9,IF(E479&lt;=Cadastros!$E$10,E479*Cadastros!$F$10-Cadastros!$G$10,IF(E479&lt;=Cadastros!$E$11,E479*Cadastros!$F$11-Cadastros!$G$11,IF(E479&gt;Cadastros!$E$11,Cadastros!$I$7)))))</f>
        <v>0</v>
      </c>
      <c r="M479" s="615">
        <f>IF(P479&lt;Cadastros!$D$14,0,IF(P479&lt;=Cadastros!$D$15,P479*Cadastros!$E$15-Cadastros!$F$15,IF(P479&lt;=Cadastros!$D$16,P479*Cadastros!$E$16-Cadastros!$F$16,IF(P479&lt;=Cadastros!$D$17,P479*Cadastros!$E$17-Cadastros!$F$17,IF(P479&gt;Cadastros!$D$18,P479*Cadastros!$E$18-Cadastros!$F$18)))))</f>
        <v>0</v>
      </c>
      <c r="N479" s="615">
        <f t="shared" si="22"/>
        <v>0</v>
      </c>
      <c r="O479" s="372">
        <f>IF(N479=0,0,(F479*Cadastros!$G$14))</f>
        <v>0</v>
      </c>
      <c r="P479" s="615">
        <f t="shared" si="23"/>
        <v>0</v>
      </c>
      <c r="Q479" s="372">
        <f>IF(C479=Folha!$D$2,0,IF(E479&lt;=Cadastros!$H$14,Cadastros!$I$14*F479,0))</f>
        <v>0</v>
      </c>
    </row>
    <row r="480" spans="3:17" ht="30" customHeight="1" x14ac:dyDescent="0.25">
      <c r="C480" s="236"/>
      <c r="D480" s="237"/>
      <c r="E480" s="21"/>
      <c r="F480" s="238"/>
      <c r="G480" s="21"/>
      <c r="H480" s="619">
        <f>IF(Folha!$B$2=1,0,IF(L480=0,0,IF(C480="Funcionário",L480,IF(C480="Pró-Labore",IF(E480&lt;6482.73,E480*11%,Cadastros!$I$7)))))</f>
        <v>0</v>
      </c>
      <c r="I480" s="619">
        <f>IF(Folha!$B$2=1,0,IF(M480=0,0,IF(M480&lt;=10,0,M480)))</f>
        <v>0</v>
      </c>
      <c r="J480" s="21"/>
      <c r="K480" s="618" t="str">
        <f t="shared" si="21"/>
        <v/>
      </c>
      <c r="L480" s="615">
        <f>IF(E480&lt;Cadastros!$E$8,E480*Cadastros!$F$8,IF(E480&lt;=Cadastros!$E$9,E480*Cadastros!$F$9-Cadastros!$G$9,IF(E480&lt;=Cadastros!$E$10,E480*Cadastros!$F$10-Cadastros!$G$10,IF(E480&lt;=Cadastros!$E$11,E480*Cadastros!$F$11-Cadastros!$G$11,IF(E480&gt;Cadastros!$E$11,Cadastros!$I$7)))))</f>
        <v>0</v>
      </c>
      <c r="M480" s="615">
        <f>IF(P480&lt;Cadastros!$D$14,0,IF(P480&lt;=Cadastros!$D$15,P480*Cadastros!$E$15-Cadastros!$F$15,IF(P480&lt;=Cadastros!$D$16,P480*Cadastros!$E$16-Cadastros!$F$16,IF(P480&lt;=Cadastros!$D$17,P480*Cadastros!$E$17-Cadastros!$F$17,IF(P480&gt;Cadastros!$D$18,P480*Cadastros!$E$18-Cadastros!$F$18)))))</f>
        <v>0</v>
      </c>
      <c r="N480" s="615">
        <f t="shared" si="22"/>
        <v>0</v>
      </c>
      <c r="O480" s="372">
        <f>IF(N480=0,0,(F480*Cadastros!$G$14))</f>
        <v>0</v>
      </c>
      <c r="P480" s="615">
        <f t="shared" si="23"/>
        <v>0</v>
      </c>
      <c r="Q480" s="372">
        <f>IF(C480=Folha!$D$2,0,IF(E480&lt;=Cadastros!$H$14,Cadastros!$I$14*F480,0))</f>
        <v>0</v>
      </c>
    </row>
    <row r="481" spans="3:17" ht="30" customHeight="1" x14ac:dyDescent="0.25">
      <c r="C481" s="236"/>
      <c r="D481" s="237"/>
      <c r="E481" s="21"/>
      <c r="F481" s="238"/>
      <c r="G481" s="21"/>
      <c r="H481" s="619">
        <f>IF(Folha!$B$2=1,0,IF(L481=0,0,IF(C481="Funcionário",L481,IF(C481="Pró-Labore",IF(E481&lt;6482.73,E481*11%,Cadastros!$I$7)))))</f>
        <v>0</v>
      </c>
      <c r="I481" s="619">
        <f>IF(Folha!$B$2=1,0,IF(M481=0,0,IF(M481&lt;=10,0,M481)))</f>
        <v>0</v>
      </c>
      <c r="J481" s="21"/>
      <c r="K481" s="618" t="str">
        <f t="shared" si="21"/>
        <v/>
      </c>
      <c r="L481" s="615">
        <f>IF(E481&lt;Cadastros!$E$8,E481*Cadastros!$F$8,IF(E481&lt;=Cadastros!$E$9,E481*Cadastros!$F$9-Cadastros!$G$9,IF(E481&lt;=Cadastros!$E$10,E481*Cadastros!$F$10-Cadastros!$G$10,IF(E481&lt;=Cadastros!$E$11,E481*Cadastros!$F$11-Cadastros!$G$11,IF(E481&gt;Cadastros!$E$11,Cadastros!$I$7)))))</f>
        <v>0</v>
      </c>
      <c r="M481" s="615">
        <f>IF(P481&lt;Cadastros!$D$14,0,IF(P481&lt;=Cadastros!$D$15,P481*Cadastros!$E$15-Cadastros!$F$15,IF(P481&lt;=Cadastros!$D$16,P481*Cadastros!$E$16-Cadastros!$F$16,IF(P481&lt;=Cadastros!$D$17,P481*Cadastros!$E$17-Cadastros!$F$17,IF(P481&gt;Cadastros!$D$18,P481*Cadastros!$E$18-Cadastros!$F$18)))))</f>
        <v>0</v>
      </c>
      <c r="N481" s="615">
        <f t="shared" si="22"/>
        <v>0</v>
      </c>
      <c r="O481" s="372">
        <f>IF(N481=0,0,(F481*Cadastros!$G$14))</f>
        <v>0</v>
      </c>
      <c r="P481" s="615">
        <f t="shared" si="23"/>
        <v>0</v>
      </c>
      <c r="Q481" s="372">
        <f>IF(C481=Folha!$D$2,0,IF(E481&lt;=Cadastros!$H$14,Cadastros!$I$14*F481,0))</f>
        <v>0</v>
      </c>
    </row>
    <row r="482" spans="3:17" ht="30" customHeight="1" x14ac:dyDescent="0.25">
      <c r="C482" s="236"/>
      <c r="D482" s="237"/>
      <c r="E482" s="21"/>
      <c r="F482" s="238"/>
      <c r="G482" s="21"/>
      <c r="H482" s="619">
        <f>IF(Folha!$B$2=1,0,IF(L482=0,0,IF(C482="Funcionário",L482,IF(C482="Pró-Labore",IF(E482&lt;6482.73,E482*11%,Cadastros!$I$7)))))</f>
        <v>0</v>
      </c>
      <c r="I482" s="619">
        <f>IF(Folha!$B$2=1,0,IF(M482=0,0,IF(M482&lt;=10,0,M482)))</f>
        <v>0</v>
      </c>
      <c r="J482" s="21"/>
      <c r="K482" s="618" t="str">
        <f t="shared" si="21"/>
        <v/>
      </c>
      <c r="L482" s="615">
        <f>IF(E482&lt;Cadastros!$E$8,E482*Cadastros!$F$8,IF(E482&lt;=Cadastros!$E$9,E482*Cadastros!$F$9-Cadastros!$G$9,IF(E482&lt;=Cadastros!$E$10,E482*Cadastros!$F$10-Cadastros!$G$10,IF(E482&lt;=Cadastros!$E$11,E482*Cadastros!$F$11-Cadastros!$G$11,IF(E482&gt;Cadastros!$E$11,Cadastros!$I$7)))))</f>
        <v>0</v>
      </c>
      <c r="M482" s="615">
        <f>IF(P482&lt;Cadastros!$D$14,0,IF(P482&lt;=Cadastros!$D$15,P482*Cadastros!$E$15-Cadastros!$F$15,IF(P482&lt;=Cadastros!$D$16,P482*Cadastros!$E$16-Cadastros!$F$16,IF(P482&lt;=Cadastros!$D$17,P482*Cadastros!$E$17-Cadastros!$F$17,IF(P482&gt;Cadastros!$D$18,P482*Cadastros!$E$18-Cadastros!$F$18)))))</f>
        <v>0</v>
      </c>
      <c r="N482" s="615">
        <f t="shared" si="22"/>
        <v>0</v>
      </c>
      <c r="O482" s="372">
        <f>IF(N482=0,0,(F482*Cadastros!$G$14))</f>
        <v>0</v>
      </c>
      <c r="P482" s="615">
        <f t="shared" si="23"/>
        <v>0</v>
      </c>
      <c r="Q482" s="372">
        <f>IF(C482=Folha!$D$2,0,IF(E482&lt;=Cadastros!$H$14,Cadastros!$I$14*F482,0))</f>
        <v>0</v>
      </c>
    </row>
    <row r="483" spans="3:17" ht="30" customHeight="1" x14ac:dyDescent="0.25">
      <c r="C483" s="236"/>
      <c r="D483" s="237"/>
      <c r="E483" s="21"/>
      <c r="F483" s="238"/>
      <c r="G483" s="21"/>
      <c r="H483" s="619">
        <f>IF(Folha!$B$2=1,0,IF(L483=0,0,IF(C483="Funcionário",L483,IF(C483="Pró-Labore",IF(E483&lt;6482.73,E483*11%,Cadastros!$I$7)))))</f>
        <v>0</v>
      </c>
      <c r="I483" s="619">
        <f>IF(Folha!$B$2=1,0,IF(M483=0,0,IF(M483&lt;=10,0,M483)))</f>
        <v>0</v>
      </c>
      <c r="J483" s="21"/>
      <c r="K483" s="618" t="str">
        <f t="shared" si="21"/>
        <v/>
      </c>
      <c r="L483" s="615">
        <f>IF(E483&lt;Cadastros!$E$8,E483*Cadastros!$F$8,IF(E483&lt;=Cadastros!$E$9,E483*Cadastros!$F$9-Cadastros!$G$9,IF(E483&lt;=Cadastros!$E$10,E483*Cadastros!$F$10-Cadastros!$G$10,IF(E483&lt;=Cadastros!$E$11,E483*Cadastros!$F$11-Cadastros!$G$11,IF(E483&gt;Cadastros!$E$11,Cadastros!$I$7)))))</f>
        <v>0</v>
      </c>
      <c r="M483" s="615">
        <f>IF(P483&lt;Cadastros!$D$14,0,IF(P483&lt;=Cadastros!$D$15,P483*Cadastros!$E$15-Cadastros!$F$15,IF(P483&lt;=Cadastros!$D$16,P483*Cadastros!$E$16-Cadastros!$F$16,IF(P483&lt;=Cadastros!$D$17,P483*Cadastros!$E$17-Cadastros!$F$17,IF(P483&gt;Cadastros!$D$18,P483*Cadastros!$E$18-Cadastros!$F$18)))))</f>
        <v>0</v>
      </c>
      <c r="N483" s="615">
        <f t="shared" si="22"/>
        <v>0</v>
      </c>
      <c r="O483" s="372">
        <f>IF(N483=0,0,(F483*Cadastros!$G$14))</f>
        <v>0</v>
      </c>
      <c r="P483" s="615">
        <f t="shared" si="23"/>
        <v>0</v>
      </c>
      <c r="Q483" s="372">
        <f>IF(C483=Folha!$D$2,0,IF(E483&lt;=Cadastros!$H$14,Cadastros!$I$14*F483,0))</f>
        <v>0</v>
      </c>
    </row>
    <row r="484" spans="3:17" ht="30" customHeight="1" x14ac:dyDescent="0.25">
      <c r="C484" s="236"/>
      <c r="D484" s="237"/>
      <c r="E484" s="21"/>
      <c r="F484" s="238"/>
      <c r="G484" s="21"/>
      <c r="H484" s="619">
        <f>IF(Folha!$B$2=1,0,IF(L484=0,0,IF(C484="Funcionário",L484,IF(C484="Pró-Labore",IF(E484&lt;6482.73,E484*11%,Cadastros!$I$7)))))</f>
        <v>0</v>
      </c>
      <c r="I484" s="619">
        <f>IF(Folha!$B$2=1,0,IF(M484=0,0,IF(M484&lt;=10,0,M484)))</f>
        <v>0</v>
      </c>
      <c r="J484" s="21"/>
      <c r="K484" s="618" t="str">
        <f t="shared" si="21"/>
        <v/>
      </c>
      <c r="L484" s="615">
        <f>IF(E484&lt;Cadastros!$E$8,E484*Cadastros!$F$8,IF(E484&lt;=Cadastros!$E$9,E484*Cadastros!$F$9-Cadastros!$G$9,IF(E484&lt;=Cadastros!$E$10,E484*Cadastros!$F$10-Cadastros!$G$10,IF(E484&lt;=Cadastros!$E$11,E484*Cadastros!$F$11-Cadastros!$G$11,IF(E484&gt;Cadastros!$E$11,Cadastros!$I$7)))))</f>
        <v>0</v>
      </c>
      <c r="M484" s="615">
        <f>IF(P484&lt;Cadastros!$D$14,0,IF(P484&lt;=Cadastros!$D$15,P484*Cadastros!$E$15-Cadastros!$F$15,IF(P484&lt;=Cadastros!$D$16,P484*Cadastros!$E$16-Cadastros!$F$16,IF(P484&lt;=Cadastros!$D$17,P484*Cadastros!$E$17-Cadastros!$F$17,IF(P484&gt;Cadastros!$D$18,P484*Cadastros!$E$18-Cadastros!$F$18)))))</f>
        <v>0</v>
      </c>
      <c r="N484" s="615">
        <f t="shared" si="22"/>
        <v>0</v>
      </c>
      <c r="O484" s="372">
        <f>IF(N484=0,0,(F484*Cadastros!$G$14))</f>
        <v>0</v>
      </c>
      <c r="P484" s="615">
        <f t="shared" si="23"/>
        <v>0</v>
      </c>
      <c r="Q484" s="372">
        <f>IF(C484=Folha!$D$2,0,IF(E484&lt;=Cadastros!$H$14,Cadastros!$I$14*F484,0))</f>
        <v>0</v>
      </c>
    </row>
    <row r="485" spans="3:17" ht="30" customHeight="1" x14ac:dyDescent="0.25">
      <c r="C485" s="236"/>
      <c r="D485" s="237"/>
      <c r="E485" s="21"/>
      <c r="F485" s="238"/>
      <c r="G485" s="21"/>
      <c r="H485" s="619">
        <f>IF(Folha!$B$2=1,0,IF(L485=0,0,IF(C485="Funcionário",L485,IF(C485="Pró-Labore",IF(E485&lt;6482.73,E485*11%,Cadastros!$I$7)))))</f>
        <v>0</v>
      </c>
      <c r="I485" s="619">
        <f>IF(Folha!$B$2=1,0,IF(M485=0,0,IF(M485&lt;=10,0,M485)))</f>
        <v>0</v>
      </c>
      <c r="J485" s="21"/>
      <c r="K485" s="618" t="str">
        <f t="shared" si="21"/>
        <v/>
      </c>
      <c r="L485" s="615">
        <f>IF(E485&lt;Cadastros!$E$8,E485*Cadastros!$F$8,IF(E485&lt;=Cadastros!$E$9,E485*Cadastros!$F$9-Cadastros!$G$9,IF(E485&lt;=Cadastros!$E$10,E485*Cadastros!$F$10-Cadastros!$G$10,IF(E485&lt;=Cadastros!$E$11,E485*Cadastros!$F$11-Cadastros!$G$11,IF(E485&gt;Cadastros!$E$11,Cadastros!$I$7)))))</f>
        <v>0</v>
      </c>
      <c r="M485" s="615">
        <f>IF(P485&lt;Cadastros!$D$14,0,IF(P485&lt;=Cadastros!$D$15,P485*Cadastros!$E$15-Cadastros!$F$15,IF(P485&lt;=Cadastros!$D$16,P485*Cadastros!$E$16-Cadastros!$F$16,IF(P485&lt;=Cadastros!$D$17,P485*Cadastros!$E$17-Cadastros!$F$17,IF(P485&gt;Cadastros!$D$18,P485*Cadastros!$E$18-Cadastros!$F$18)))))</f>
        <v>0</v>
      </c>
      <c r="N485" s="615">
        <f t="shared" si="22"/>
        <v>0</v>
      </c>
      <c r="O485" s="372">
        <f>IF(N485=0,0,(F485*Cadastros!$G$14))</f>
        <v>0</v>
      </c>
      <c r="P485" s="615">
        <f t="shared" si="23"/>
        <v>0</v>
      </c>
      <c r="Q485" s="372">
        <f>IF(C485=Folha!$D$2,0,IF(E485&lt;=Cadastros!$H$14,Cadastros!$I$14*F485,0))</f>
        <v>0</v>
      </c>
    </row>
    <row r="486" spans="3:17" ht="30" customHeight="1" x14ac:dyDescent="0.25">
      <c r="C486" s="236"/>
      <c r="D486" s="237"/>
      <c r="E486" s="21"/>
      <c r="F486" s="238"/>
      <c r="G486" s="21"/>
      <c r="H486" s="619">
        <f>IF(Folha!$B$2=1,0,IF(L486=0,0,IF(C486="Funcionário",L486,IF(C486="Pró-Labore",IF(E486&lt;6482.73,E486*11%,Cadastros!$I$7)))))</f>
        <v>0</v>
      </c>
      <c r="I486" s="619">
        <f>IF(Folha!$B$2=1,0,IF(M486=0,0,IF(M486&lt;=10,0,M486)))</f>
        <v>0</v>
      </c>
      <c r="J486" s="21"/>
      <c r="K486" s="618" t="str">
        <f t="shared" si="21"/>
        <v/>
      </c>
      <c r="L486" s="615">
        <f>IF(E486&lt;Cadastros!$E$8,E486*Cadastros!$F$8,IF(E486&lt;=Cadastros!$E$9,E486*Cadastros!$F$9-Cadastros!$G$9,IF(E486&lt;=Cadastros!$E$10,E486*Cadastros!$F$10-Cadastros!$G$10,IF(E486&lt;=Cadastros!$E$11,E486*Cadastros!$F$11-Cadastros!$G$11,IF(E486&gt;Cadastros!$E$11,Cadastros!$I$7)))))</f>
        <v>0</v>
      </c>
      <c r="M486" s="615">
        <f>IF(P486&lt;Cadastros!$D$14,0,IF(P486&lt;=Cadastros!$D$15,P486*Cadastros!$E$15-Cadastros!$F$15,IF(P486&lt;=Cadastros!$D$16,P486*Cadastros!$E$16-Cadastros!$F$16,IF(P486&lt;=Cadastros!$D$17,P486*Cadastros!$E$17-Cadastros!$F$17,IF(P486&gt;Cadastros!$D$18,P486*Cadastros!$E$18-Cadastros!$F$18)))))</f>
        <v>0</v>
      </c>
      <c r="N486" s="615">
        <f t="shared" si="22"/>
        <v>0</v>
      </c>
      <c r="O486" s="372">
        <f>IF(N486=0,0,(F486*Cadastros!$G$14))</f>
        <v>0</v>
      </c>
      <c r="P486" s="615">
        <f t="shared" si="23"/>
        <v>0</v>
      </c>
      <c r="Q486" s="372">
        <f>IF(C486=Folha!$D$2,0,IF(E486&lt;=Cadastros!$H$14,Cadastros!$I$14*F486,0))</f>
        <v>0</v>
      </c>
    </row>
    <row r="487" spans="3:17" ht="30" customHeight="1" x14ac:dyDescent="0.25">
      <c r="C487" s="236"/>
      <c r="D487" s="237"/>
      <c r="E487" s="21"/>
      <c r="F487" s="238"/>
      <c r="G487" s="21"/>
      <c r="H487" s="619">
        <f>IF(Folha!$B$2=1,0,IF(L487=0,0,IF(C487="Funcionário",L487,IF(C487="Pró-Labore",IF(E487&lt;6482.73,E487*11%,Cadastros!$I$7)))))</f>
        <v>0</v>
      </c>
      <c r="I487" s="619">
        <f>IF(Folha!$B$2=1,0,IF(M487=0,0,IF(M487&lt;=10,0,M487)))</f>
        <v>0</v>
      </c>
      <c r="J487" s="21"/>
      <c r="K487" s="618" t="str">
        <f t="shared" si="21"/>
        <v/>
      </c>
      <c r="L487" s="615">
        <f>IF(E487&lt;Cadastros!$E$8,E487*Cadastros!$F$8,IF(E487&lt;=Cadastros!$E$9,E487*Cadastros!$F$9-Cadastros!$G$9,IF(E487&lt;=Cadastros!$E$10,E487*Cadastros!$F$10-Cadastros!$G$10,IF(E487&lt;=Cadastros!$E$11,E487*Cadastros!$F$11-Cadastros!$G$11,IF(E487&gt;Cadastros!$E$11,Cadastros!$I$7)))))</f>
        <v>0</v>
      </c>
      <c r="M487" s="615">
        <f>IF(P487&lt;Cadastros!$D$14,0,IF(P487&lt;=Cadastros!$D$15,P487*Cadastros!$E$15-Cadastros!$F$15,IF(P487&lt;=Cadastros!$D$16,P487*Cadastros!$E$16-Cadastros!$F$16,IF(P487&lt;=Cadastros!$D$17,P487*Cadastros!$E$17-Cadastros!$F$17,IF(P487&gt;Cadastros!$D$18,P487*Cadastros!$E$18-Cadastros!$F$18)))))</f>
        <v>0</v>
      </c>
      <c r="N487" s="615">
        <f t="shared" si="22"/>
        <v>0</v>
      </c>
      <c r="O487" s="372">
        <f>IF(N487=0,0,(F487*Cadastros!$G$14))</f>
        <v>0</v>
      </c>
      <c r="P487" s="615">
        <f t="shared" si="23"/>
        <v>0</v>
      </c>
      <c r="Q487" s="372">
        <f>IF(C487=Folha!$D$2,0,IF(E487&lt;=Cadastros!$H$14,Cadastros!$I$14*F487,0))</f>
        <v>0</v>
      </c>
    </row>
    <row r="488" spans="3:17" ht="30" customHeight="1" x14ac:dyDescent="0.25">
      <c r="C488" s="236"/>
      <c r="D488" s="237"/>
      <c r="E488" s="21"/>
      <c r="F488" s="238"/>
      <c r="G488" s="21"/>
      <c r="H488" s="619">
        <f>IF(Folha!$B$2=1,0,IF(L488=0,0,IF(C488="Funcionário",L488,IF(C488="Pró-Labore",IF(E488&lt;6482.73,E488*11%,Cadastros!$I$7)))))</f>
        <v>0</v>
      </c>
      <c r="I488" s="619">
        <f>IF(Folha!$B$2=1,0,IF(M488=0,0,IF(M488&lt;=10,0,M488)))</f>
        <v>0</v>
      </c>
      <c r="J488" s="21"/>
      <c r="K488" s="618" t="str">
        <f t="shared" si="21"/>
        <v/>
      </c>
      <c r="L488" s="615">
        <f>IF(E488&lt;Cadastros!$E$8,E488*Cadastros!$F$8,IF(E488&lt;=Cadastros!$E$9,E488*Cadastros!$F$9-Cadastros!$G$9,IF(E488&lt;=Cadastros!$E$10,E488*Cadastros!$F$10-Cadastros!$G$10,IF(E488&lt;=Cadastros!$E$11,E488*Cadastros!$F$11-Cadastros!$G$11,IF(E488&gt;Cadastros!$E$11,Cadastros!$I$7)))))</f>
        <v>0</v>
      </c>
      <c r="M488" s="615">
        <f>IF(P488&lt;Cadastros!$D$14,0,IF(P488&lt;=Cadastros!$D$15,P488*Cadastros!$E$15-Cadastros!$F$15,IF(P488&lt;=Cadastros!$D$16,P488*Cadastros!$E$16-Cadastros!$F$16,IF(P488&lt;=Cadastros!$D$17,P488*Cadastros!$E$17-Cadastros!$F$17,IF(P488&gt;Cadastros!$D$18,P488*Cadastros!$E$18-Cadastros!$F$18)))))</f>
        <v>0</v>
      </c>
      <c r="N488" s="615">
        <f t="shared" si="22"/>
        <v>0</v>
      </c>
      <c r="O488" s="372">
        <f>IF(N488=0,0,(F488*Cadastros!$G$14))</f>
        <v>0</v>
      </c>
      <c r="P488" s="615">
        <f t="shared" si="23"/>
        <v>0</v>
      </c>
      <c r="Q488" s="372">
        <f>IF(C488=Folha!$D$2,0,IF(E488&lt;=Cadastros!$H$14,Cadastros!$I$14*F488,0))</f>
        <v>0</v>
      </c>
    </row>
    <row r="489" spans="3:17" ht="30" customHeight="1" x14ac:dyDescent="0.25">
      <c r="C489" s="236"/>
      <c r="D489" s="237"/>
      <c r="E489" s="21"/>
      <c r="F489" s="238"/>
      <c r="G489" s="21"/>
      <c r="H489" s="619">
        <f>IF(Folha!$B$2=1,0,IF(L489=0,0,IF(C489="Funcionário",L489,IF(C489="Pró-Labore",IF(E489&lt;6482.73,E489*11%,Cadastros!$I$7)))))</f>
        <v>0</v>
      </c>
      <c r="I489" s="619">
        <f>IF(Folha!$B$2=1,0,IF(M489=0,0,IF(M489&lt;=10,0,M489)))</f>
        <v>0</v>
      </c>
      <c r="J489" s="21"/>
      <c r="K489" s="618" t="str">
        <f t="shared" si="21"/>
        <v/>
      </c>
      <c r="L489" s="615">
        <f>IF(E489&lt;Cadastros!$E$8,E489*Cadastros!$F$8,IF(E489&lt;=Cadastros!$E$9,E489*Cadastros!$F$9-Cadastros!$G$9,IF(E489&lt;=Cadastros!$E$10,E489*Cadastros!$F$10-Cadastros!$G$10,IF(E489&lt;=Cadastros!$E$11,E489*Cadastros!$F$11-Cadastros!$G$11,IF(E489&gt;Cadastros!$E$11,Cadastros!$I$7)))))</f>
        <v>0</v>
      </c>
      <c r="M489" s="615">
        <f>IF(P489&lt;Cadastros!$D$14,0,IF(P489&lt;=Cadastros!$D$15,P489*Cadastros!$E$15-Cadastros!$F$15,IF(P489&lt;=Cadastros!$D$16,P489*Cadastros!$E$16-Cadastros!$F$16,IF(P489&lt;=Cadastros!$D$17,P489*Cadastros!$E$17-Cadastros!$F$17,IF(P489&gt;Cadastros!$D$18,P489*Cadastros!$E$18-Cadastros!$F$18)))))</f>
        <v>0</v>
      </c>
      <c r="N489" s="615">
        <f t="shared" si="22"/>
        <v>0</v>
      </c>
      <c r="O489" s="372">
        <f>IF(N489=0,0,(F489*Cadastros!$G$14))</f>
        <v>0</v>
      </c>
      <c r="P489" s="615">
        <f t="shared" si="23"/>
        <v>0</v>
      </c>
      <c r="Q489" s="372">
        <f>IF(C489=Folha!$D$2,0,IF(E489&lt;=Cadastros!$H$14,Cadastros!$I$14*F489,0))</f>
        <v>0</v>
      </c>
    </row>
    <row r="490" spans="3:17" ht="30" customHeight="1" x14ac:dyDescent="0.25">
      <c r="C490" s="236"/>
      <c r="D490" s="237"/>
      <c r="E490" s="21"/>
      <c r="F490" s="238"/>
      <c r="G490" s="21"/>
      <c r="H490" s="619">
        <f>IF(Folha!$B$2=1,0,IF(L490=0,0,IF(C490="Funcionário",L490,IF(C490="Pró-Labore",IF(E490&lt;6482.73,E490*11%,Cadastros!$I$7)))))</f>
        <v>0</v>
      </c>
      <c r="I490" s="619">
        <f>IF(Folha!$B$2=1,0,IF(M490=0,0,IF(M490&lt;=10,0,M490)))</f>
        <v>0</v>
      </c>
      <c r="J490" s="21"/>
      <c r="K490" s="618" t="str">
        <f t="shared" si="21"/>
        <v/>
      </c>
      <c r="L490" s="615">
        <f>IF(E490&lt;Cadastros!$E$8,E490*Cadastros!$F$8,IF(E490&lt;=Cadastros!$E$9,E490*Cadastros!$F$9-Cadastros!$G$9,IF(E490&lt;=Cadastros!$E$10,E490*Cadastros!$F$10-Cadastros!$G$10,IF(E490&lt;=Cadastros!$E$11,E490*Cadastros!$F$11-Cadastros!$G$11,IF(E490&gt;Cadastros!$E$11,Cadastros!$I$7)))))</f>
        <v>0</v>
      </c>
      <c r="M490" s="615">
        <f>IF(P490&lt;Cadastros!$D$14,0,IF(P490&lt;=Cadastros!$D$15,P490*Cadastros!$E$15-Cadastros!$F$15,IF(P490&lt;=Cadastros!$D$16,P490*Cadastros!$E$16-Cadastros!$F$16,IF(P490&lt;=Cadastros!$D$17,P490*Cadastros!$E$17-Cadastros!$F$17,IF(P490&gt;Cadastros!$D$18,P490*Cadastros!$E$18-Cadastros!$F$18)))))</f>
        <v>0</v>
      </c>
      <c r="N490" s="615">
        <f t="shared" si="22"/>
        <v>0</v>
      </c>
      <c r="O490" s="372">
        <f>IF(N490=0,0,(F490*Cadastros!$G$14))</f>
        <v>0</v>
      </c>
      <c r="P490" s="615">
        <f t="shared" si="23"/>
        <v>0</v>
      </c>
      <c r="Q490" s="372">
        <f>IF(C490=Folha!$D$2,0,IF(E490&lt;=Cadastros!$H$14,Cadastros!$I$14*F490,0))</f>
        <v>0</v>
      </c>
    </row>
    <row r="491" spans="3:17" ht="30" customHeight="1" x14ac:dyDescent="0.25">
      <c r="C491" s="236"/>
      <c r="D491" s="237"/>
      <c r="E491" s="21"/>
      <c r="F491" s="238"/>
      <c r="G491" s="21"/>
      <c r="H491" s="619">
        <f>IF(Folha!$B$2=1,0,IF(L491=0,0,IF(C491="Funcionário",L491,IF(C491="Pró-Labore",IF(E491&lt;6482.73,E491*11%,Cadastros!$I$7)))))</f>
        <v>0</v>
      </c>
      <c r="I491" s="619">
        <f>IF(Folha!$B$2=1,0,IF(M491=0,0,IF(M491&lt;=10,0,M491)))</f>
        <v>0</v>
      </c>
      <c r="J491" s="21"/>
      <c r="K491" s="618" t="str">
        <f t="shared" si="21"/>
        <v/>
      </c>
      <c r="L491" s="615">
        <f>IF(E491&lt;Cadastros!$E$8,E491*Cadastros!$F$8,IF(E491&lt;=Cadastros!$E$9,E491*Cadastros!$F$9-Cadastros!$G$9,IF(E491&lt;=Cadastros!$E$10,E491*Cadastros!$F$10-Cadastros!$G$10,IF(E491&lt;=Cadastros!$E$11,E491*Cadastros!$F$11-Cadastros!$G$11,IF(E491&gt;Cadastros!$E$11,Cadastros!$I$7)))))</f>
        <v>0</v>
      </c>
      <c r="M491" s="615">
        <f>IF(P491&lt;Cadastros!$D$14,0,IF(P491&lt;=Cadastros!$D$15,P491*Cadastros!$E$15-Cadastros!$F$15,IF(P491&lt;=Cadastros!$D$16,P491*Cadastros!$E$16-Cadastros!$F$16,IF(P491&lt;=Cadastros!$D$17,P491*Cadastros!$E$17-Cadastros!$F$17,IF(P491&gt;Cadastros!$D$18,P491*Cadastros!$E$18-Cadastros!$F$18)))))</f>
        <v>0</v>
      </c>
      <c r="N491" s="615">
        <f t="shared" si="22"/>
        <v>0</v>
      </c>
      <c r="O491" s="372">
        <f>IF(N491=0,0,(F491*Cadastros!$G$14))</f>
        <v>0</v>
      </c>
      <c r="P491" s="615">
        <f t="shared" si="23"/>
        <v>0</v>
      </c>
      <c r="Q491" s="372">
        <f>IF(C491=Folha!$D$2,0,IF(E491&lt;=Cadastros!$H$14,Cadastros!$I$14*F491,0))</f>
        <v>0</v>
      </c>
    </row>
    <row r="492" spans="3:17" ht="30" customHeight="1" x14ac:dyDescent="0.25">
      <c r="C492" s="236"/>
      <c r="D492" s="237"/>
      <c r="E492" s="21"/>
      <c r="F492" s="238"/>
      <c r="G492" s="21"/>
      <c r="H492" s="619">
        <f>IF(Folha!$B$2=1,0,IF(L492=0,0,IF(C492="Funcionário",L492,IF(C492="Pró-Labore",IF(E492&lt;6482.73,E492*11%,Cadastros!$I$7)))))</f>
        <v>0</v>
      </c>
      <c r="I492" s="619">
        <f>IF(Folha!$B$2=1,0,IF(M492=0,0,IF(M492&lt;=10,0,M492)))</f>
        <v>0</v>
      </c>
      <c r="J492" s="21"/>
      <c r="K492" s="618" t="str">
        <f t="shared" si="21"/>
        <v/>
      </c>
      <c r="L492" s="615">
        <f>IF(E492&lt;Cadastros!$E$8,E492*Cadastros!$F$8,IF(E492&lt;=Cadastros!$E$9,E492*Cadastros!$F$9-Cadastros!$G$9,IF(E492&lt;=Cadastros!$E$10,E492*Cadastros!$F$10-Cadastros!$G$10,IF(E492&lt;=Cadastros!$E$11,E492*Cadastros!$F$11-Cadastros!$G$11,IF(E492&gt;Cadastros!$E$11,Cadastros!$I$7)))))</f>
        <v>0</v>
      </c>
      <c r="M492" s="615">
        <f>IF(P492&lt;Cadastros!$D$14,0,IF(P492&lt;=Cadastros!$D$15,P492*Cadastros!$E$15-Cadastros!$F$15,IF(P492&lt;=Cadastros!$D$16,P492*Cadastros!$E$16-Cadastros!$F$16,IF(P492&lt;=Cadastros!$D$17,P492*Cadastros!$E$17-Cadastros!$F$17,IF(P492&gt;Cadastros!$D$18,P492*Cadastros!$E$18-Cadastros!$F$18)))))</f>
        <v>0</v>
      </c>
      <c r="N492" s="615">
        <f t="shared" si="22"/>
        <v>0</v>
      </c>
      <c r="O492" s="372">
        <f>IF(N492=0,0,(F492*Cadastros!$G$14))</f>
        <v>0</v>
      </c>
      <c r="P492" s="615">
        <f t="shared" si="23"/>
        <v>0</v>
      </c>
      <c r="Q492" s="372">
        <f>IF(C492=Folha!$D$2,0,IF(E492&lt;=Cadastros!$H$14,Cadastros!$I$14*F492,0))</f>
        <v>0</v>
      </c>
    </row>
    <row r="493" spans="3:17" ht="30" customHeight="1" x14ac:dyDescent="0.25">
      <c r="C493" s="236"/>
      <c r="D493" s="237"/>
      <c r="E493" s="21"/>
      <c r="F493" s="238"/>
      <c r="G493" s="21"/>
      <c r="H493" s="619">
        <f>IF(Folha!$B$2=1,0,IF(L493=0,0,IF(C493="Funcionário",L493,IF(C493="Pró-Labore",IF(E493&lt;6482.73,E493*11%,Cadastros!$I$7)))))</f>
        <v>0</v>
      </c>
      <c r="I493" s="619">
        <f>IF(Folha!$B$2=1,0,IF(M493=0,0,IF(M493&lt;=10,0,M493)))</f>
        <v>0</v>
      </c>
      <c r="J493" s="21"/>
      <c r="K493" s="618" t="str">
        <f t="shared" si="21"/>
        <v/>
      </c>
      <c r="L493" s="615">
        <f>IF(E493&lt;Cadastros!$E$8,E493*Cadastros!$F$8,IF(E493&lt;=Cadastros!$E$9,E493*Cadastros!$F$9-Cadastros!$G$9,IF(E493&lt;=Cadastros!$E$10,E493*Cadastros!$F$10-Cadastros!$G$10,IF(E493&lt;=Cadastros!$E$11,E493*Cadastros!$F$11-Cadastros!$G$11,IF(E493&gt;Cadastros!$E$11,Cadastros!$I$7)))))</f>
        <v>0</v>
      </c>
      <c r="M493" s="615">
        <f>IF(P493&lt;Cadastros!$D$14,0,IF(P493&lt;=Cadastros!$D$15,P493*Cadastros!$E$15-Cadastros!$F$15,IF(P493&lt;=Cadastros!$D$16,P493*Cadastros!$E$16-Cadastros!$F$16,IF(P493&lt;=Cadastros!$D$17,P493*Cadastros!$E$17-Cadastros!$F$17,IF(P493&gt;Cadastros!$D$18,P493*Cadastros!$E$18-Cadastros!$F$18)))))</f>
        <v>0</v>
      </c>
      <c r="N493" s="615">
        <f t="shared" si="22"/>
        <v>0</v>
      </c>
      <c r="O493" s="372">
        <f>IF(N493=0,0,(F493*Cadastros!$G$14))</f>
        <v>0</v>
      </c>
      <c r="P493" s="615">
        <f t="shared" si="23"/>
        <v>0</v>
      </c>
      <c r="Q493" s="372">
        <f>IF(C493=Folha!$D$2,0,IF(E493&lt;=Cadastros!$H$14,Cadastros!$I$14*F493,0))</f>
        <v>0</v>
      </c>
    </row>
    <row r="494" spans="3:17" ht="30" customHeight="1" x14ac:dyDescent="0.25">
      <c r="C494" s="236"/>
      <c r="D494" s="237"/>
      <c r="E494" s="21"/>
      <c r="F494" s="238"/>
      <c r="G494" s="21"/>
      <c r="H494" s="619">
        <f>IF(Folha!$B$2=1,0,IF(L494=0,0,IF(C494="Funcionário",L494,IF(C494="Pró-Labore",IF(E494&lt;6482.73,E494*11%,Cadastros!$I$7)))))</f>
        <v>0</v>
      </c>
      <c r="I494" s="619">
        <f>IF(Folha!$B$2=1,0,IF(M494=0,0,IF(M494&lt;=10,0,M494)))</f>
        <v>0</v>
      </c>
      <c r="J494" s="21"/>
      <c r="K494" s="618" t="str">
        <f t="shared" si="21"/>
        <v/>
      </c>
      <c r="L494" s="615">
        <f>IF(E494&lt;Cadastros!$E$8,E494*Cadastros!$F$8,IF(E494&lt;=Cadastros!$E$9,E494*Cadastros!$F$9-Cadastros!$G$9,IF(E494&lt;=Cadastros!$E$10,E494*Cadastros!$F$10-Cadastros!$G$10,IF(E494&lt;=Cadastros!$E$11,E494*Cadastros!$F$11-Cadastros!$G$11,IF(E494&gt;Cadastros!$E$11,Cadastros!$I$7)))))</f>
        <v>0</v>
      </c>
      <c r="M494" s="615">
        <f>IF(P494&lt;Cadastros!$D$14,0,IF(P494&lt;=Cadastros!$D$15,P494*Cadastros!$E$15-Cadastros!$F$15,IF(P494&lt;=Cadastros!$D$16,P494*Cadastros!$E$16-Cadastros!$F$16,IF(P494&lt;=Cadastros!$D$17,P494*Cadastros!$E$17-Cadastros!$F$17,IF(P494&gt;Cadastros!$D$18,P494*Cadastros!$E$18-Cadastros!$F$18)))))</f>
        <v>0</v>
      </c>
      <c r="N494" s="615">
        <f t="shared" si="22"/>
        <v>0</v>
      </c>
      <c r="O494" s="372">
        <f>IF(N494=0,0,(F494*Cadastros!$G$14))</f>
        <v>0</v>
      </c>
      <c r="P494" s="615">
        <f t="shared" si="23"/>
        <v>0</v>
      </c>
      <c r="Q494" s="372">
        <f>IF(C494=Folha!$D$2,0,IF(E494&lt;=Cadastros!$H$14,Cadastros!$I$14*F494,0))</f>
        <v>0</v>
      </c>
    </row>
    <row r="495" spans="3:17" ht="30" customHeight="1" x14ac:dyDescent="0.25">
      <c r="C495" s="236"/>
      <c r="D495" s="237"/>
      <c r="E495" s="21"/>
      <c r="F495" s="238"/>
      <c r="G495" s="21"/>
      <c r="H495" s="619">
        <f>IF(Folha!$B$2=1,0,IF(L495=0,0,IF(C495="Funcionário",L495,IF(C495="Pró-Labore",IF(E495&lt;6482.73,E495*11%,Cadastros!$I$7)))))</f>
        <v>0</v>
      </c>
      <c r="I495" s="619">
        <f>IF(Folha!$B$2=1,0,IF(M495=0,0,IF(M495&lt;=10,0,M495)))</f>
        <v>0</v>
      </c>
      <c r="J495" s="21"/>
      <c r="K495" s="618" t="str">
        <f t="shared" si="21"/>
        <v/>
      </c>
      <c r="L495" s="615">
        <f>IF(E495&lt;Cadastros!$E$8,E495*Cadastros!$F$8,IF(E495&lt;=Cadastros!$E$9,E495*Cadastros!$F$9-Cadastros!$G$9,IF(E495&lt;=Cadastros!$E$10,E495*Cadastros!$F$10-Cadastros!$G$10,IF(E495&lt;=Cadastros!$E$11,E495*Cadastros!$F$11-Cadastros!$G$11,IF(E495&gt;Cadastros!$E$11,Cadastros!$I$7)))))</f>
        <v>0</v>
      </c>
      <c r="M495" s="615">
        <f>IF(P495&lt;Cadastros!$D$14,0,IF(P495&lt;=Cadastros!$D$15,P495*Cadastros!$E$15-Cadastros!$F$15,IF(P495&lt;=Cadastros!$D$16,P495*Cadastros!$E$16-Cadastros!$F$16,IF(P495&lt;=Cadastros!$D$17,P495*Cadastros!$E$17-Cadastros!$F$17,IF(P495&gt;Cadastros!$D$18,P495*Cadastros!$E$18-Cadastros!$F$18)))))</f>
        <v>0</v>
      </c>
      <c r="N495" s="615">
        <f t="shared" si="22"/>
        <v>0</v>
      </c>
      <c r="O495" s="372">
        <f>IF(N495=0,0,(F495*Cadastros!$G$14))</f>
        <v>0</v>
      </c>
      <c r="P495" s="615">
        <f t="shared" si="23"/>
        <v>0</v>
      </c>
      <c r="Q495" s="372">
        <f>IF(C495=Folha!$D$2,0,IF(E495&lt;=Cadastros!$H$14,Cadastros!$I$14*F495,0))</f>
        <v>0</v>
      </c>
    </row>
    <row r="496" spans="3:17" ht="30" customHeight="1" x14ac:dyDescent="0.25">
      <c r="C496" s="236"/>
      <c r="D496" s="237"/>
      <c r="E496" s="21"/>
      <c r="F496" s="238"/>
      <c r="G496" s="21"/>
      <c r="H496" s="619">
        <f>IF(Folha!$B$2=1,0,IF(L496=0,0,IF(C496="Funcionário",L496,IF(C496="Pró-Labore",IF(E496&lt;6482.73,E496*11%,Cadastros!$I$7)))))</f>
        <v>0</v>
      </c>
      <c r="I496" s="619">
        <f>IF(Folha!$B$2=1,0,IF(M496=0,0,IF(M496&lt;=10,0,M496)))</f>
        <v>0</v>
      </c>
      <c r="J496" s="21"/>
      <c r="K496" s="618" t="str">
        <f t="shared" si="21"/>
        <v/>
      </c>
      <c r="L496" s="615">
        <f>IF(E496&lt;Cadastros!$E$8,E496*Cadastros!$F$8,IF(E496&lt;=Cadastros!$E$9,E496*Cadastros!$F$9-Cadastros!$G$9,IF(E496&lt;=Cadastros!$E$10,E496*Cadastros!$F$10-Cadastros!$G$10,IF(E496&lt;=Cadastros!$E$11,E496*Cadastros!$F$11-Cadastros!$G$11,IF(E496&gt;Cadastros!$E$11,Cadastros!$I$7)))))</f>
        <v>0</v>
      </c>
      <c r="M496" s="615">
        <f>IF(P496&lt;Cadastros!$D$14,0,IF(P496&lt;=Cadastros!$D$15,P496*Cadastros!$E$15-Cadastros!$F$15,IF(P496&lt;=Cadastros!$D$16,P496*Cadastros!$E$16-Cadastros!$F$16,IF(P496&lt;=Cadastros!$D$17,P496*Cadastros!$E$17-Cadastros!$F$17,IF(P496&gt;Cadastros!$D$18,P496*Cadastros!$E$18-Cadastros!$F$18)))))</f>
        <v>0</v>
      </c>
      <c r="N496" s="615">
        <f t="shared" si="22"/>
        <v>0</v>
      </c>
      <c r="O496" s="372">
        <f>IF(N496=0,0,(F496*Cadastros!$G$14))</f>
        <v>0</v>
      </c>
      <c r="P496" s="615">
        <f t="shared" si="23"/>
        <v>0</v>
      </c>
      <c r="Q496" s="372">
        <f>IF(C496=Folha!$D$2,0,IF(E496&lt;=Cadastros!$H$14,Cadastros!$I$14*F496,0))</f>
        <v>0</v>
      </c>
    </row>
    <row r="497" spans="3:17" ht="30" customHeight="1" x14ac:dyDescent="0.25">
      <c r="C497" s="236"/>
      <c r="D497" s="237"/>
      <c r="E497" s="21"/>
      <c r="F497" s="238"/>
      <c r="G497" s="21"/>
      <c r="H497" s="619">
        <f>IF(Folha!$B$2=1,0,IF(L497=0,0,IF(C497="Funcionário",L497,IF(C497="Pró-Labore",IF(E497&lt;6482.73,E497*11%,Cadastros!$I$7)))))</f>
        <v>0</v>
      </c>
      <c r="I497" s="619">
        <f>IF(Folha!$B$2=1,0,IF(M497=0,0,IF(M497&lt;=10,0,M497)))</f>
        <v>0</v>
      </c>
      <c r="J497" s="21"/>
      <c r="K497" s="618" t="str">
        <f t="shared" si="21"/>
        <v/>
      </c>
      <c r="L497" s="615">
        <f>IF(E497&lt;Cadastros!$E$8,E497*Cadastros!$F$8,IF(E497&lt;=Cadastros!$E$9,E497*Cadastros!$F$9-Cadastros!$G$9,IF(E497&lt;=Cadastros!$E$10,E497*Cadastros!$F$10-Cadastros!$G$10,IF(E497&lt;=Cadastros!$E$11,E497*Cadastros!$F$11-Cadastros!$G$11,IF(E497&gt;Cadastros!$E$11,Cadastros!$I$7)))))</f>
        <v>0</v>
      </c>
      <c r="M497" s="615">
        <f>IF(P497&lt;Cadastros!$D$14,0,IF(P497&lt;=Cadastros!$D$15,P497*Cadastros!$E$15-Cadastros!$F$15,IF(P497&lt;=Cadastros!$D$16,P497*Cadastros!$E$16-Cadastros!$F$16,IF(P497&lt;=Cadastros!$D$17,P497*Cadastros!$E$17-Cadastros!$F$17,IF(P497&gt;Cadastros!$D$18,P497*Cadastros!$E$18-Cadastros!$F$18)))))</f>
        <v>0</v>
      </c>
      <c r="N497" s="615">
        <f t="shared" si="22"/>
        <v>0</v>
      </c>
      <c r="O497" s="372">
        <f>IF(N497=0,0,(F497*Cadastros!$G$14))</f>
        <v>0</v>
      </c>
      <c r="P497" s="615">
        <f t="shared" si="23"/>
        <v>0</v>
      </c>
      <c r="Q497" s="372">
        <f>IF(C497=Folha!$D$2,0,IF(E497&lt;=Cadastros!$H$14,Cadastros!$I$14*F497,0))</f>
        <v>0</v>
      </c>
    </row>
    <row r="498" spans="3:17" ht="30" customHeight="1" x14ac:dyDescent="0.25">
      <c r="C498" s="236"/>
      <c r="D498" s="237"/>
      <c r="E498" s="21"/>
      <c r="F498" s="238"/>
      <c r="G498" s="21"/>
      <c r="H498" s="619">
        <f>IF(Folha!$B$2=1,0,IF(L498=0,0,IF(C498="Funcionário",L498,IF(C498="Pró-Labore",IF(E498&lt;6482.73,E498*11%,Cadastros!$I$7)))))</f>
        <v>0</v>
      </c>
      <c r="I498" s="619">
        <f>IF(Folha!$B$2=1,0,IF(M498=0,0,IF(M498&lt;=10,0,M498)))</f>
        <v>0</v>
      </c>
      <c r="J498" s="21"/>
      <c r="K498" s="618" t="str">
        <f t="shared" si="21"/>
        <v/>
      </c>
      <c r="L498" s="615">
        <f>IF(E498&lt;Cadastros!$E$8,E498*Cadastros!$F$8,IF(E498&lt;=Cadastros!$E$9,E498*Cadastros!$F$9-Cadastros!$G$9,IF(E498&lt;=Cadastros!$E$10,E498*Cadastros!$F$10-Cadastros!$G$10,IF(E498&lt;=Cadastros!$E$11,E498*Cadastros!$F$11-Cadastros!$G$11,IF(E498&gt;Cadastros!$E$11,Cadastros!$I$7)))))</f>
        <v>0</v>
      </c>
      <c r="M498" s="615">
        <f>IF(P498&lt;Cadastros!$D$14,0,IF(P498&lt;=Cadastros!$D$15,P498*Cadastros!$E$15-Cadastros!$F$15,IF(P498&lt;=Cadastros!$D$16,P498*Cadastros!$E$16-Cadastros!$F$16,IF(P498&lt;=Cadastros!$D$17,P498*Cadastros!$E$17-Cadastros!$F$17,IF(P498&gt;Cadastros!$D$18,P498*Cadastros!$E$18-Cadastros!$F$18)))))</f>
        <v>0</v>
      </c>
      <c r="N498" s="615">
        <f t="shared" si="22"/>
        <v>0</v>
      </c>
      <c r="O498" s="372">
        <f>IF(N498=0,0,(F498*Cadastros!$G$14))</f>
        <v>0</v>
      </c>
      <c r="P498" s="615">
        <f t="shared" si="23"/>
        <v>0</v>
      </c>
      <c r="Q498" s="372">
        <f>IF(C498=Folha!$D$2,0,IF(E498&lt;=Cadastros!$H$14,Cadastros!$I$14*F498,0))</f>
        <v>0</v>
      </c>
    </row>
    <row r="499" spans="3:17" ht="30" customHeight="1" x14ac:dyDescent="0.25">
      <c r="C499" s="236"/>
      <c r="D499" s="237"/>
      <c r="E499" s="21"/>
      <c r="F499" s="238"/>
      <c r="G499" s="21"/>
      <c r="H499" s="619">
        <f>IF(Folha!$B$2=1,0,IF(L499=0,0,IF(C499="Funcionário",L499,IF(C499="Pró-Labore",IF(E499&lt;6482.73,E499*11%,Cadastros!$I$7)))))</f>
        <v>0</v>
      </c>
      <c r="I499" s="619">
        <f>IF(Folha!$B$2=1,0,IF(M499=0,0,IF(M499&lt;=10,0,M499)))</f>
        <v>0</v>
      </c>
      <c r="J499" s="21"/>
      <c r="K499" s="618" t="str">
        <f t="shared" si="21"/>
        <v/>
      </c>
      <c r="L499" s="615">
        <f>IF(E499&lt;Cadastros!$E$8,E499*Cadastros!$F$8,IF(E499&lt;=Cadastros!$E$9,E499*Cadastros!$F$9-Cadastros!$G$9,IF(E499&lt;=Cadastros!$E$10,E499*Cadastros!$F$10-Cadastros!$G$10,IF(E499&lt;=Cadastros!$E$11,E499*Cadastros!$F$11-Cadastros!$G$11,IF(E499&gt;Cadastros!$E$11,Cadastros!$I$7)))))</f>
        <v>0</v>
      </c>
      <c r="M499" s="615">
        <f>IF(P499&lt;Cadastros!$D$14,0,IF(P499&lt;=Cadastros!$D$15,P499*Cadastros!$E$15-Cadastros!$F$15,IF(P499&lt;=Cadastros!$D$16,P499*Cadastros!$E$16-Cadastros!$F$16,IF(P499&lt;=Cadastros!$D$17,P499*Cadastros!$E$17-Cadastros!$F$17,IF(P499&gt;Cadastros!$D$18,P499*Cadastros!$E$18-Cadastros!$F$18)))))</f>
        <v>0</v>
      </c>
      <c r="N499" s="615">
        <f t="shared" si="22"/>
        <v>0</v>
      </c>
      <c r="O499" s="372">
        <f>IF(N499=0,0,(F499*Cadastros!$G$14))</f>
        <v>0</v>
      </c>
      <c r="P499" s="615">
        <f t="shared" si="23"/>
        <v>0</v>
      </c>
      <c r="Q499" s="372">
        <f>IF(C499=Folha!$D$2,0,IF(E499&lt;=Cadastros!$H$14,Cadastros!$I$14*F499,0))</f>
        <v>0</v>
      </c>
    </row>
    <row r="500" spans="3:17" ht="30" customHeight="1" x14ac:dyDescent="0.25">
      <c r="C500" s="236"/>
      <c r="D500" s="237"/>
      <c r="E500" s="21"/>
      <c r="F500" s="238"/>
      <c r="G500" s="21"/>
      <c r="H500" s="619">
        <f>IF(Folha!$B$2=1,0,IF(L500=0,0,IF(C500="Funcionário",L500,IF(C500="Pró-Labore",IF(E500&lt;6482.73,E500*11%,Cadastros!$I$7)))))</f>
        <v>0</v>
      </c>
      <c r="I500" s="619">
        <f>IF(Folha!$B$2=1,0,IF(M500=0,0,IF(M500&lt;=10,0,M500)))</f>
        <v>0</v>
      </c>
      <c r="J500" s="21"/>
      <c r="K500" s="618" t="str">
        <f t="shared" si="21"/>
        <v/>
      </c>
      <c r="L500" s="615">
        <f>IF(E500&lt;Cadastros!$E$8,E500*Cadastros!$F$8,IF(E500&lt;=Cadastros!$E$9,E500*Cadastros!$F$9-Cadastros!$G$9,IF(E500&lt;=Cadastros!$E$10,E500*Cadastros!$F$10-Cadastros!$G$10,IF(E500&lt;=Cadastros!$E$11,E500*Cadastros!$F$11-Cadastros!$G$11,IF(E500&gt;Cadastros!$E$11,Cadastros!$I$7)))))</f>
        <v>0</v>
      </c>
      <c r="M500" s="615">
        <f>IF(P500&lt;Cadastros!$D$14,0,IF(P500&lt;=Cadastros!$D$15,P500*Cadastros!$E$15-Cadastros!$F$15,IF(P500&lt;=Cadastros!$D$16,P500*Cadastros!$E$16-Cadastros!$F$16,IF(P500&lt;=Cadastros!$D$17,P500*Cadastros!$E$17-Cadastros!$F$17,IF(P500&gt;Cadastros!$D$18,P500*Cadastros!$E$18-Cadastros!$F$18)))))</f>
        <v>0</v>
      </c>
      <c r="N500" s="615">
        <f t="shared" si="22"/>
        <v>0</v>
      </c>
      <c r="O500" s="372">
        <f>IF(N500=0,0,(F500*Cadastros!$G$14))</f>
        <v>0</v>
      </c>
      <c r="P500" s="615">
        <f t="shared" si="23"/>
        <v>0</v>
      </c>
      <c r="Q500" s="372">
        <f>IF(C500=Folha!$D$2,0,IF(E500&lt;=Cadastros!$H$14,Cadastros!$I$14*F500,0))</f>
        <v>0</v>
      </c>
    </row>
    <row r="501" spans="3:17" ht="30" customHeight="1" x14ac:dyDescent="0.25">
      <c r="C501" s="236"/>
      <c r="D501" s="237"/>
      <c r="E501" s="21"/>
      <c r="F501" s="238"/>
      <c r="G501" s="21"/>
      <c r="H501" s="619">
        <f>IF(Folha!$B$2=1,0,IF(L501=0,0,IF(C501="Funcionário",L501,IF(C501="Pró-Labore",IF(E501&lt;6482.73,E501*11%,Cadastros!$I$7)))))</f>
        <v>0</v>
      </c>
      <c r="I501" s="619">
        <f>IF(Folha!$B$2=1,0,IF(M501=0,0,IF(M501&lt;=10,0,M501)))</f>
        <v>0</v>
      </c>
      <c r="J501" s="21"/>
      <c r="K501" s="618" t="str">
        <f t="shared" si="21"/>
        <v/>
      </c>
      <c r="L501" s="615">
        <f>IF(E501&lt;Cadastros!$E$8,E501*Cadastros!$F$8,IF(E501&lt;=Cadastros!$E$9,E501*Cadastros!$F$9-Cadastros!$G$9,IF(E501&lt;=Cadastros!$E$10,E501*Cadastros!$F$10-Cadastros!$G$10,IF(E501&lt;=Cadastros!$E$11,E501*Cadastros!$F$11-Cadastros!$G$11,IF(E501&gt;Cadastros!$E$11,Cadastros!$I$7)))))</f>
        <v>0</v>
      </c>
      <c r="M501" s="615">
        <f>IF(P501&lt;Cadastros!$D$14,0,IF(P501&lt;=Cadastros!$D$15,P501*Cadastros!$E$15-Cadastros!$F$15,IF(P501&lt;=Cadastros!$D$16,P501*Cadastros!$E$16-Cadastros!$F$16,IF(P501&lt;=Cadastros!$D$17,P501*Cadastros!$E$17-Cadastros!$F$17,IF(P501&gt;Cadastros!$D$18,P501*Cadastros!$E$18-Cadastros!$F$18)))))</f>
        <v>0</v>
      </c>
      <c r="N501" s="615">
        <f t="shared" si="22"/>
        <v>0</v>
      </c>
      <c r="O501" s="372">
        <f>IF(N501=0,0,(F501*Cadastros!$G$14))</f>
        <v>0</v>
      </c>
      <c r="P501" s="615">
        <f t="shared" si="23"/>
        <v>0</v>
      </c>
      <c r="Q501" s="372">
        <f>IF(C501=Folha!$D$2,0,IF(E501&lt;=Cadastros!$H$14,Cadastros!$I$14*F501,0))</f>
        <v>0</v>
      </c>
    </row>
    <row r="502" spans="3:17" ht="30" customHeight="1" x14ac:dyDescent="0.25">
      <c r="C502" s="236"/>
      <c r="D502" s="237"/>
      <c r="E502" s="21"/>
      <c r="F502" s="238"/>
      <c r="G502" s="21"/>
      <c r="H502" s="619">
        <f>IF(Folha!$B$2=1,0,IF(L502=0,0,IF(C502="Funcionário",L502,IF(C502="Pró-Labore",IF(E502&lt;6482.73,E502*11%,Cadastros!$I$7)))))</f>
        <v>0</v>
      </c>
      <c r="I502" s="619">
        <f>IF(Folha!$B$2=1,0,IF(M502=0,0,IF(M502&lt;=10,0,M502)))</f>
        <v>0</v>
      </c>
      <c r="J502" s="21"/>
      <c r="K502" s="618" t="str">
        <f t="shared" si="21"/>
        <v/>
      </c>
      <c r="L502" s="615">
        <f>IF(E502&lt;Cadastros!$E$8,E502*Cadastros!$F$8,IF(E502&lt;=Cadastros!$E$9,E502*Cadastros!$F$9-Cadastros!$G$9,IF(E502&lt;=Cadastros!$E$10,E502*Cadastros!$F$10-Cadastros!$G$10,IF(E502&lt;=Cadastros!$E$11,E502*Cadastros!$F$11-Cadastros!$G$11,IF(E502&gt;Cadastros!$E$11,Cadastros!$I$7)))))</f>
        <v>0</v>
      </c>
      <c r="M502" s="615">
        <f>IF(P502&lt;Cadastros!$D$14,0,IF(P502&lt;=Cadastros!$D$15,P502*Cadastros!$E$15-Cadastros!$F$15,IF(P502&lt;=Cadastros!$D$16,P502*Cadastros!$E$16-Cadastros!$F$16,IF(P502&lt;=Cadastros!$D$17,P502*Cadastros!$E$17-Cadastros!$F$17,IF(P502&gt;Cadastros!$D$18,P502*Cadastros!$E$18-Cadastros!$F$18)))))</f>
        <v>0</v>
      </c>
      <c r="N502" s="615">
        <f t="shared" si="22"/>
        <v>0</v>
      </c>
      <c r="O502" s="372">
        <f>IF(N502=0,0,(F502*Cadastros!$G$14))</f>
        <v>0</v>
      </c>
      <c r="P502" s="615">
        <f t="shared" si="23"/>
        <v>0</v>
      </c>
      <c r="Q502" s="372">
        <f>IF(C502=Folha!$D$2,0,IF(E502&lt;=Cadastros!$H$14,Cadastros!$I$14*F502,0))</f>
        <v>0</v>
      </c>
    </row>
    <row r="503" spans="3:17" ht="30" customHeight="1" x14ac:dyDescent="0.25">
      <c r="C503" s="236"/>
      <c r="D503" s="237"/>
      <c r="E503" s="21"/>
      <c r="F503" s="238"/>
      <c r="G503" s="21"/>
      <c r="H503" s="619">
        <f>IF(Folha!$B$2=1,0,IF(L503=0,0,IF(C503="Funcionário",L503,IF(C503="Pró-Labore",IF(E503&lt;6482.73,E503*11%,Cadastros!$I$7)))))</f>
        <v>0</v>
      </c>
      <c r="I503" s="619">
        <f>IF(Folha!$B$2=1,0,IF(M503=0,0,IF(M503&lt;=10,0,M503)))</f>
        <v>0</v>
      </c>
      <c r="J503" s="21"/>
      <c r="K503" s="618" t="str">
        <f t="shared" si="21"/>
        <v/>
      </c>
      <c r="L503" s="615">
        <f>IF(E503&lt;Cadastros!$E$8,E503*Cadastros!$F$8,IF(E503&lt;=Cadastros!$E$9,E503*Cadastros!$F$9-Cadastros!$G$9,IF(E503&lt;=Cadastros!$E$10,E503*Cadastros!$F$10-Cadastros!$G$10,IF(E503&lt;=Cadastros!$E$11,E503*Cadastros!$F$11-Cadastros!$G$11,IF(E503&gt;Cadastros!$E$11,Cadastros!$I$7)))))</f>
        <v>0</v>
      </c>
      <c r="M503" s="615">
        <f>IF(P503&lt;Cadastros!$D$14,0,IF(P503&lt;=Cadastros!$D$15,P503*Cadastros!$E$15-Cadastros!$F$15,IF(P503&lt;=Cadastros!$D$16,P503*Cadastros!$E$16-Cadastros!$F$16,IF(P503&lt;=Cadastros!$D$17,P503*Cadastros!$E$17-Cadastros!$F$17,IF(P503&gt;Cadastros!$D$18,P503*Cadastros!$E$18-Cadastros!$F$18)))))</f>
        <v>0</v>
      </c>
      <c r="N503" s="615">
        <f t="shared" si="22"/>
        <v>0</v>
      </c>
      <c r="O503" s="372">
        <f>IF(N503=0,0,(F503*Cadastros!$G$14))</f>
        <v>0</v>
      </c>
      <c r="P503" s="615">
        <f t="shared" si="23"/>
        <v>0</v>
      </c>
      <c r="Q503" s="372">
        <f>IF(C503=Folha!$D$2,0,IF(E503&lt;=Cadastros!$H$14,Cadastros!$I$14*F503,0))</f>
        <v>0</v>
      </c>
    </row>
    <row r="504" spans="3:17" ht="30" customHeight="1" x14ac:dyDescent="0.25">
      <c r="C504" s="236"/>
      <c r="D504" s="237"/>
      <c r="E504" s="21"/>
      <c r="F504" s="238"/>
      <c r="G504" s="21"/>
      <c r="H504" s="619">
        <f>IF(Folha!$B$2=1,0,IF(L504=0,0,IF(C504="Funcionário",L504,IF(C504="Pró-Labore",IF(E504&lt;6482.73,E504*11%,Cadastros!$I$7)))))</f>
        <v>0</v>
      </c>
      <c r="I504" s="619">
        <f>IF(Folha!$B$2=1,0,IF(M504=0,0,IF(M504&lt;=10,0,M504)))</f>
        <v>0</v>
      </c>
      <c r="J504" s="21"/>
      <c r="K504" s="618" t="str">
        <f t="shared" si="21"/>
        <v/>
      </c>
      <c r="L504" s="615">
        <f>IF(E504&lt;Cadastros!$E$8,E504*Cadastros!$F$8,IF(E504&lt;=Cadastros!$E$9,E504*Cadastros!$F$9-Cadastros!$G$9,IF(E504&lt;=Cadastros!$E$10,E504*Cadastros!$F$10-Cadastros!$G$10,IF(E504&lt;=Cadastros!$E$11,E504*Cadastros!$F$11-Cadastros!$G$11,IF(E504&gt;Cadastros!$E$11,Cadastros!$I$7)))))</f>
        <v>0</v>
      </c>
      <c r="M504" s="615">
        <f>IF(P504&lt;Cadastros!$D$14,0,IF(P504&lt;=Cadastros!$D$15,P504*Cadastros!$E$15-Cadastros!$F$15,IF(P504&lt;=Cadastros!$D$16,P504*Cadastros!$E$16-Cadastros!$F$16,IF(P504&lt;=Cadastros!$D$17,P504*Cadastros!$E$17-Cadastros!$F$17,IF(P504&gt;Cadastros!$D$18,P504*Cadastros!$E$18-Cadastros!$F$18)))))</f>
        <v>0</v>
      </c>
      <c r="N504" s="615">
        <f t="shared" si="22"/>
        <v>0</v>
      </c>
      <c r="O504" s="372">
        <f>IF(N504=0,0,(F504*Cadastros!$G$14))</f>
        <v>0</v>
      </c>
      <c r="P504" s="615">
        <f t="shared" si="23"/>
        <v>0</v>
      </c>
      <c r="Q504" s="372">
        <f>IF(C504=Folha!$D$2,0,IF(E504&lt;=Cadastros!$H$14,Cadastros!$I$14*F504,0))</f>
        <v>0</v>
      </c>
    </row>
    <row r="505" spans="3:17" ht="30" customHeight="1" x14ac:dyDescent="0.25">
      <c r="C505" s="236"/>
      <c r="D505" s="237"/>
      <c r="E505" s="21"/>
      <c r="F505" s="238"/>
      <c r="G505" s="21"/>
      <c r="H505" s="619">
        <f>IF(Folha!$B$2=1,0,IF(L505=0,0,IF(C505="Funcionário",L505,IF(C505="Pró-Labore",IF(E505&lt;6482.73,E505*11%,Cadastros!$I$7)))))</f>
        <v>0</v>
      </c>
      <c r="I505" s="619">
        <f>IF(Folha!$B$2=1,0,IF(M505=0,0,IF(M505&lt;=10,0,M505)))</f>
        <v>0</v>
      </c>
      <c r="J505" s="21"/>
      <c r="K505" s="618" t="str">
        <f t="shared" si="21"/>
        <v/>
      </c>
      <c r="L505" s="615">
        <f>IF(E505&lt;Cadastros!$E$8,E505*Cadastros!$F$8,IF(E505&lt;=Cadastros!$E$9,E505*Cadastros!$F$9-Cadastros!$G$9,IF(E505&lt;=Cadastros!$E$10,E505*Cadastros!$F$10-Cadastros!$G$10,IF(E505&lt;=Cadastros!$E$11,E505*Cadastros!$F$11-Cadastros!$G$11,IF(E505&gt;Cadastros!$E$11,Cadastros!$I$7)))))</f>
        <v>0</v>
      </c>
      <c r="M505" s="615">
        <f>IF(P505&lt;Cadastros!$D$14,0,IF(P505&lt;=Cadastros!$D$15,P505*Cadastros!$E$15-Cadastros!$F$15,IF(P505&lt;=Cadastros!$D$16,P505*Cadastros!$E$16-Cadastros!$F$16,IF(P505&lt;=Cadastros!$D$17,P505*Cadastros!$E$17-Cadastros!$F$17,IF(P505&gt;Cadastros!$D$18,P505*Cadastros!$E$18-Cadastros!$F$18)))))</f>
        <v>0</v>
      </c>
      <c r="N505" s="615">
        <f t="shared" si="22"/>
        <v>0</v>
      </c>
      <c r="O505" s="372">
        <f>IF(N505=0,0,(F505*Cadastros!$G$14))</f>
        <v>0</v>
      </c>
      <c r="P505" s="615">
        <f t="shared" si="23"/>
        <v>0</v>
      </c>
      <c r="Q505" s="372">
        <f>IF(C505=Folha!$D$2,0,IF(E505&lt;=Cadastros!$H$14,Cadastros!$I$14*F505,0))</f>
        <v>0</v>
      </c>
    </row>
    <row r="506" spans="3:17" ht="30" customHeight="1" x14ac:dyDescent="0.25">
      <c r="K506" s="370"/>
    </row>
  </sheetData>
  <sheetProtection sheet="1" objects="1" scenarios="1" selectLockedCells="1" autoFilter="0"/>
  <autoFilter ref="C14:K14" xr:uid="{00000000-0009-0000-0000-000036000000}"/>
  <mergeCells count="2">
    <mergeCell ref="C5:C7"/>
    <mergeCell ref="C10:C12"/>
  </mergeCells>
  <conditionalFormatting sqref="H15:I505">
    <cfRule type="cellIs" dxfId="55" priority="14" operator="equal">
      <formula>0</formula>
    </cfRule>
  </conditionalFormatting>
  <conditionalFormatting sqref="C17:C505">
    <cfRule type="containsText" dxfId="54" priority="10" operator="containsText" text="Pró-labore">
      <formula>NOT(ISERROR(SEARCH("Pró-labore",C17)))</formula>
    </cfRule>
    <cfRule type="containsText" dxfId="53" priority="11" operator="containsText" text="Funcionário">
      <formula>NOT(ISERROR(SEARCH("Funcionário",C17)))</formula>
    </cfRule>
  </conditionalFormatting>
  <conditionalFormatting sqref="C16:C505">
    <cfRule type="containsText" dxfId="52" priority="8" operator="containsText" text="Pró-labore">
      <formula>NOT(ISERROR(SEARCH("Pró-labore",C16)))</formula>
    </cfRule>
    <cfRule type="containsText" dxfId="51" priority="9" operator="containsText" text="Funcionário">
      <formula>NOT(ISERROR(SEARCH("Funcionário",C16)))</formula>
    </cfRule>
  </conditionalFormatting>
  <conditionalFormatting sqref="C15">
    <cfRule type="containsText" dxfId="50" priority="4" operator="containsText" text="Pró-labore">
      <formula>NOT(ISERROR(SEARCH("Pró-labore",C15)))</formula>
    </cfRule>
    <cfRule type="containsText" dxfId="49" priority="5" operator="containsText" text="Funcionário">
      <formula>NOT(ISERROR(SEARCH("Funcionário",C15)))</formula>
    </cfRule>
  </conditionalFormatting>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9154" r:id="rId3" name="Group Box 2">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mc:AlternateContent xmlns:mc="http://schemas.openxmlformats.org/markup-compatibility/2006">
          <mc:Choice Requires="x14">
            <control shapeId="49156" r:id="rId4" name="Group Box 4">
              <controlPr defaultSize="0" autoFill="0" autoPict="0">
                <anchor moveWithCells="1">
                  <from>
                    <xdr:col>2</xdr:col>
                    <xdr:colOff>0</xdr:colOff>
                    <xdr:row>3</xdr:row>
                    <xdr:rowOff>971550</xdr:rowOff>
                  </from>
                  <to>
                    <xdr:col>18</xdr:col>
                    <xdr:colOff>476250</xdr:colOff>
                    <xdr:row>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06ED9413-62AB-4A5C-B1E4-59201D20471B}">
            <xm:f>Folha!$B$2=2</xm:f>
            <x14:dxf>
              <font>
                <color theme="0" tint="-4.9989318521683403E-2"/>
              </font>
              <fill>
                <patternFill>
                  <bgColor theme="0" tint="-4.9989318521683403E-2"/>
                </patternFill>
              </fill>
            </x14:dxf>
          </x14:cfRule>
          <xm:sqref>E6:K7</xm:sqref>
        </x14:conditionalFormatting>
        <x14:conditionalFormatting xmlns:xm="http://schemas.microsoft.com/office/excel/2006/main">
          <x14:cfRule type="expression" priority="20" id="{29DEFDD9-73DC-40B9-8ED5-084BDF423D3F}">
            <xm:f>Folha!$B$2=1</xm:f>
            <x14:dxf>
              <font>
                <color theme="0" tint="-4.9989318521683403E-2"/>
              </font>
              <fill>
                <patternFill>
                  <bgColor theme="0" tint="-4.9989318521683403E-2"/>
                </patternFill>
              </fill>
            </x14:dxf>
          </x14:cfRule>
          <xm:sqref>D18:D505</xm:sqref>
        </x14:conditionalFormatting>
        <x14:conditionalFormatting xmlns:xm="http://schemas.microsoft.com/office/excel/2006/main">
          <x14:cfRule type="expression" priority="15" id="{E1CB5957-2373-4112-920D-B532C06505CD}">
            <xm:f>Folha!$B$2=1</xm:f>
            <x14:dxf>
              <font>
                <color theme="0" tint="-4.9989318521683403E-2"/>
              </font>
              <fill>
                <patternFill>
                  <bgColor theme="0" tint="-4.9989318521683403E-2"/>
                </patternFill>
              </fill>
            </x14:dxf>
          </x14:cfRule>
          <xm:sqref>D16:D17</xm:sqref>
        </x14:conditionalFormatting>
        <x14:conditionalFormatting xmlns:xm="http://schemas.microsoft.com/office/excel/2006/main">
          <x14:cfRule type="expression" priority="13" id="{960AA5BC-F4BD-482B-80C4-D3935F369A3D}">
            <xm:f>Folha!$B$2=1</xm:f>
            <x14:dxf>
              <font>
                <color theme="0" tint="-4.9989318521683403E-2"/>
              </font>
              <fill>
                <patternFill>
                  <bgColor theme="0" tint="-4.9989318521683403E-2"/>
                </patternFill>
              </fill>
            </x14:dxf>
          </x14:cfRule>
          <xm:sqref>F15:F505</xm:sqref>
        </x14:conditionalFormatting>
        <x14:conditionalFormatting xmlns:xm="http://schemas.microsoft.com/office/excel/2006/main">
          <x14:cfRule type="expression" priority="12" id="{650AD3B7-1DDC-4A95-90E4-69995899A966}">
            <xm:f>Folha!$B$2=1</xm:f>
            <x14:dxf>
              <font>
                <color theme="0" tint="-4.9989318521683403E-2"/>
              </font>
              <fill>
                <patternFill>
                  <bgColor theme="0" tint="-4.9989318521683403E-2"/>
                </patternFill>
              </fill>
            </x14:dxf>
          </x14:cfRule>
          <xm:sqref>H15:I505 K15:K505</xm:sqref>
        </x14:conditionalFormatting>
        <x14:conditionalFormatting xmlns:xm="http://schemas.microsoft.com/office/excel/2006/main">
          <x14:cfRule type="expression" priority="7" id="{7FCB84FF-F733-4C42-8AC0-40CDF708674D}">
            <xm:f>Folha!$B$2=1</xm:f>
            <x14:dxf>
              <font>
                <color theme="0" tint="-4.9989318521683403E-2"/>
              </font>
              <fill>
                <patternFill>
                  <bgColor theme="0" tint="-4.9989318521683403E-2"/>
                </patternFill>
              </fill>
            </x14:dxf>
          </x14:cfRule>
          <xm:sqref>C16:C505</xm:sqref>
        </x14:conditionalFormatting>
        <x14:conditionalFormatting xmlns:xm="http://schemas.microsoft.com/office/excel/2006/main">
          <x14:cfRule type="expression" priority="6" id="{C1F99F78-21C6-440E-B4A8-BBDC017F8008}">
            <xm:f>Folha!$B$2=1</xm:f>
            <x14:dxf>
              <font>
                <color theme="0" tint="-4.9989318521683403E-2"/>
              </font>
              <fill>
                <patternFill>
                  <bgColor theme="0" tint="-4.9989318521683403E-2"/>
                </patternFill>
              </fill>
            </x14:dxf>
          </x14:cfRule>
          <xm:sqref>E11:K12</xm:sqref>
        </x14:conditionalFormatting>
        <x14:conditionalFormatting xmlns:xm="http://schemas.microsoft.com/office/excel/2006/main">
          <x14:cfRule type="expression" priority="3" id="{3ACEEE9F-1C34-47AF-992E-F5A82628BD33}">
            <xm:f>Folha!$B$2=1</xm:f>
            <x14:dxf>
              <font>
                <color theme="0" tint="-4.9989318521683403E-2"/>
              </font>
              <fill>
                <patternFill>
                  <bgColor theme="0" tint="-4.9989318521683403E-2"/>
                </patternFill>
              </fill>
            </x14:dxf>
          </x14:cfRule>
          <xm:sqref>C15:E15 E16:E505</xm:sqref>
        </x14:conditionalFormatting>
        <x14:conditionalFormatting xmlns:xm="http://schemas.microsoft.com/office/excel/2006/main">
          <x14:cfRule type="expression" priority="2" id="{5A64C972-3EB5-4C2E-A9D2-CA5B8F113D3D}">
            <xm:f>Folha!$B$2=1</xm:f>
            <x14:dxf>
              <font>
                <color theme="0" tint="-4.9989318521683403E-2"/>
              </font>
              <fill>
                <patternFill>
                  <bgColor theme="0" tint="-4.9989318521683403E-2"/>
                </patternFill>
              </fill>
            </x14:dxf>
          </x14:cfRule>
          <xm:sqref>G15:G505</xm:sqref>
        </x14:conditionalFormatting>
        <x14:conditionalFormatting xmlns:xm="http://schemas.microsoft.com/office/excel/2006/main">
          <x14:cfRule type="expression" priority="1" id="{AC43917D-F1EF-42C0-9033-8446B3830CCE}">
            <xm:f>Folha!$B$2=1</xm:f>
            <x14:dxf>
              <font>
                <color theme="0" tint="-4.9989318521683403E-2"/>
              </font>
              <fill>
                <patternFill>
                  <bgColor theme="0" tint="-4.9989318521683403E-2"/>
                </patternFill>
              </fill>
            </x14:dxf>
          </x14:cfRule>
          <xm:sqref>J15:J505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3600-000000000000}">
          <x14:formula1>
            <xm:f>Folha!$D$1:$D$2</xm:f>
          </x14:formula1>
          <xm:sqref>C15:C505</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ilha66"/>
  <dimension ref="B1:Q40"/>
  <sheetViews>
    <sheetView showGridLines="0" showRowColHeaders="0" showZeros="0" workbookViewId="0">
      <pane ySplit="6" topLeftCell="A7" activePane="bottomLeft" state="frozen"/>
      <selection activeCell="T2" sqref="T2"/>
      <selection pane="bottomLeft" activeCell="E20" sqref="E20"/>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O4" s="170"/>
      <c r="P4" s="169"/>
      <c r="Q4" s="169"/>
    </row>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379" t="s">
        <v>83</v>
      </c>
      <c r="Q6" s="169"/>
    </row>
    <row r="7" spans="2:17" ht="30" customHeight="1" x14ac:dyDescent="0.25">
      <c r="B7" s="170"/>
      <c r="C7" s="417" t="s">
        <v>48</v>
      </c>
      <c r="D7" s="31"/>
      <c r="E7" s="31"/>
      <c r="F7" s="31"/>
      <c r="G7" s="31"/>
      <c r="H7" s="31"/>
      <c r="I7" s="31"/>
      <c r="J7" s="31"/>
      <c r="K7" s="31"/>
      <c r="L7" s="31"/>
      <c r="M7" s="31"/>
      <c r="N7" s="31"/>
      <c r="O7" s="31"/>
      <c r="P7" s="412">
        <f>SUM(D7:O7)</f>
        <v>0</v>
      </c>
      <c r="Q7" s="169"/>
    </row>
    <row r="8" spans="2:17" ht="30" customHeight="1" x14ac:dyDescent="0.25">
      <c r="B8" s="170"/>
      <c r="C8" s="418" t="s">
        <v>50</v>
      </c>
      <c r="D8" s="41"/>
      <c r="E8" s="41"/>
      <c r="F8" s="41"/>
      <c r="G8" s="41"/>
      <c r="H8" s="41"/>
      <c r="I8" s="41"/>
      <c r="J8" s="41"/>
      <c r="K8" s="41"/>
      <c r="L8" s="41"/>
      <c r="M8" s="41"/>
      <c r="N8" s="41"/>
      <c r="O8" s="41"/>
      <c r="P8" s="437">
        <f>SUM(D8:O8)</f>
        <v>0</v>
      </c>
      <c r="Q8" s="169"/>
    </row>
    <row r="9" spans="2:17" ht="30" customHeight="1" x14ac:dyDescent="0.25">
      <c r="B9" s="170"/>
      <c r="C9" s="419" t="s">
        <v>51</v>
      </c>
      <c r="D9" s="281"/>
      <c r="E9" s="281"/>
      <c r="F9" s="281"/>
      <c r="G9" s="281"/>
      <c r="H9" s="281"/>
      <c r="I9" s="281"/>
      <c r="J9" s="281"/>
      <c r="K9" s="281"/>
      <c r="L9" s="281"/>
      <c r="M9" s="281"/>
      <c r="N9" s="281"/>
      <c r="O9" s="281"/>
      <c r="P9" s="437">
        <f t="shared" ref="P9" si="0">SUM(D9:O9)</f>
        <v>0</v>
      </c>
      <c r="Q9" s="169"/>
    </row>
    <row r="10" spans="2:17" ht="30" customHeight="1" x14ac:dyDescent="0.25">
      <c r="C10" s="408" t="s">
        <v>83</v>
      </c>
      <c r="D10" s="409">
        <f>SUM(D7:D9)</f>
        <v>0</v>
      </c>
      <c r="E10" s="409">
        <f t="shared" ref="E10:O10" si="1">SUM(E7:E9)</f>
        <v>0</v>
      </c>
      <c r="F10" s="409">
        <f t="shared" si="1"/>
        <v>0</v>
      </c>
      <c r="G10" s="409">
        <f t="shared" si="1"/>
        <v>0</v>
      </c>
      <c r="H10" s="409">
        <f t="shared" si="1"/>
        <v>0</v>
      </c>
      <c r="I10" s="409">
        <f t="shared" si="1"/>
        <v>0</v>
      </c>
      <c r="J10" s="409">
        <f t="shared" si="1"/>
        <v>0</v>
      </c>
      <c r="K10" s="409">
        <f t="shared" si="1"/>
        <v>0</v>
      </c>
      <c r="L10" s="409">
        <f t="shared" si="1"/>
        <v>0</v>
      </c>
      <c r="M10" s="409">
        <f t="shared" si="1"/>
        <v>0</v>
      </c>
      <c r="N10" s="409">
        <f t="shared" si="1"/>
        <v>0</v>
      </c>
      <c r="O10" s="409">
        <f t="shared" si="1"/>
        <v>0</v>
      </c>
      <c r="P10" s="410">
        <f>SUM(D10:O10)</f>
        <v>0</v>
      </c>
    </row>
    <row r="11" spans="2:17" ht="21.95" customHeight="1" x14ac:dyDescent="0.25">
      <c r="D11" s="239"/>
    </row>
    <row r="12" spans="2:17" ht="21.95" customHeight="1" x14ac:dyDescent="0.25">
      <c r="Q12" s="169"/>
    </row>
    <row r="13" spans="2:17" ht="21.95" customHeight="1" thickBot="1" x14ac:dyDescent="0.3">
      <c r="B13" s="170"/>
      <c r="C13" s="170"/>
      <c r="D13" s="170"/>
      <c r="E13" s="170"/>
      <c r="F13" s="170"/>
      <c r="G13" s="170"/>
      <c r="H13" s="170"/>
      <c r="I13" s="170"/>
      <c r="J13" s="170"/>
      <c r="K13" s="170"/>
      <c r="L13" s="170"/>
      <c r="M13" s="170"/>
      <c r="N13" s="170"/>
      <c r="O13" s="170"/>
      <c r="P13" s="169"/>
      <c r="Q13" s="169"/>
    </row>
    <row r="14" spans="2:17" ht="21.95" customHeight="1" x14ac:dyDescent="0.25">
      <c r="B14" s="170"/>
      <c r="C14" s="266" t="s">
        <v>64</v>
      </c>
      <c r="D14" s="267" t="s">
        <v>65</v>
      </c>
      <c r="E14" s="267" t="s">
        <v>66</v>
      </c>
      <c r="F14" s="267" t="s">
        <v>67</v>
      </c>
      <c r="G14" s="267" t="s">
        <v>68</v>
      </c>
      <c r="H14" s="267" t="s">
        <v>69</v>
      </c>
      <c r="I14" s="267" t="s">
        <v>70</v>
      </c>
      <c r="J14" s="267" t="s">
        <v>71</v>
      </c>
      <c r="K14" s="267" t="s">
        <v>72</v>
      </c>
      <c r="L14" s="267" t="s">
        <v>73</v>
      </c>
      <c r="M14" s="267" t="s">
        <v>74</v>
      </c>
      <c r="N14" s="267" t="s">
        <v>75</v>
      </c>
      <c r="O14" s="267" t="s">
        <v>76</v>
      </c>
      <c r="P14" s="379" t="s">
        <v>83</v>
      </c>
      <c r="Q14" s="169"/>
    </row>
    <row r="15" spans="2:17" ht="30" customHeight="1" x14ac:dyDescent="0.25">
      <c r="B15" s="170"/>
      <c r="C15" s="438">
        <v>1</v>
      </c>
      <c r="D15" s="31"/>
      <c r="E15" s="31"/>
      <c r="F15" s="31"/>
      <c r="G15" s="31"/>
      <c r="H15" s="31"/>
      <c r="I15" s="31"/>
      <c r="J15" s="31"/>
      <c r="K15" s="31"/>
      <c r="L15" s="31"/>
      <c r="M15" s="31"/>
      <c r="N15" s="31"/>
      <c r="O15" s="31"/>
      <c r="P15" s="412">
        <f>SUM(D15:O15)</f>
        <v>0</v>
      </c>
      <c r="Q15" s="169"/>
    </row>
    <row r="16" spans="2:17" ht="30" customHeight="1" x14ac:dyDescent="0.25">
      <c r="B16" s="170"/>
      <c r="C16" s="439">
        <v>2</v>
      </c>
      <c r="D16" s="31"/>
      <c r="E16" s="31"/>
      <c r="F16" s="31"/>
      <c r="G16" s="31"/>
      <c r="H16" s="31"/>
      <c r="I16" s="31"/>
      <c r="J16" s="31"/>
      <c r="K16" s="31"/>
      <c r="L16" s="31"/>
      <c r="M16" s="31"/>
      <c r="N16" s="31"/>
      <c r="O16" s="31"/>
      <c r="P16" s="437">
        <f>SUM(D16:O16)</f>
        <v>0</v>
      </c>
      <c r="Q16" s="169"/>
    </row>
    <row r="17" spans="2:17" ht="30" customHeight="1" x14ac:dyDescent="0.25">
      <c r="B17" s="170"/>
      <c r="C17" s="439">
        <v>3</v>
      </c>
      <c r="D17" s="31"/>
      <c r="E17" s="31"/>
      <c r="F17" s="31"/>
      <c r="G17" s="31"/>
      <c r="H17" s="31"/>
      <c r="I17" s="31"/>
      <c r="J17" s="31"/>
      <c r="K17" s="31"/>
      <c r="L17" s="31"/>
      <c r="M17" s="31"/>
      <c r="N17" s="31"/>
      <c r="O17" s="31"/>
      <c r="P17" s="437">
        <f t="shared" ref="P17:P24" si="2">SUM(D17:O17)</f>
        <v>0</v>
      </c>
      <c r="Q17" s="169"/>
    </row>
    <row r="18" spans="2:17" ht="30" customHeight="1" x14ac:dyDescent="0.25">
      <c r="B18" s="170"/>
      <c r="C18" s="439">
        <v>4</v>
      </c>
      <c r="D18" s="31"/>
      <c r="E18" s="31"/>
      <c r="F18" s="31"/>
      <c r="G18" s="31"/>
      <c r="H18" s="31"/>
      <c r="I18" s="31"/>
      <c r="J18" s="31"/>
      <c r="K18" s="31"/>
      <c r="L18" s="31"/>
      <c r="M18" s="31"/>
      <c r="N18" s="31"/>
      <c r="O18" s="31"/>
      <c r="P18" s="437">
        <f t="shared" si="2"/>
        <v>0</v>
      </c>
      <c r="Q18" s="169"/>
    </row>
    <row r="19" spans="2:17" ht="30" customHeight="1" x14ac:dyDescent="0.25">
      <c r="B19" s="170"/>
      <c r="C19" s="439">
        <v>5</v>
      </c>
      <c r="D19" s="31"/>
      <c r="E19" s="31"/>
      <c r="F19" s="31"/>
      <c r="G19" s="31"/>
      <c r="H19" s="31"/>
      <c r="I19" s="31"/>
      <c r="J19" s="31"/>
      <c r="K19" s="31"/>
      <c r="L19" s="31"/>
      <c r="M19" s="31"/>
      <c r="N19" s="31"/>
      <c r="O19" s="31"/>
      <c r="P19" s="437">
        <f t="shared" si="2"/>
        <v>0</v>
      </c>
      <c r="Q19" s="169"/>
    </row>
    <row r="20" spans="2:17" ht="30" customHeight="1" x14ac:dyDescent="0.25">
      <c r="B20" s="170"/>
      <c r="C20" s="439">
        <v>6</v>
      </c>
      <c r="D20" s="31"/>
      <c r="E20" s="31"/>
      <c r="F20" s="31"/>
      <c r="G20" s="31"/>
      <c r="H20" s="31"/>
      <c r="I20" s="31"/>
      <c r="J20" s="31"/>
      <c r="K20" s="31"/>
      <c r="L20" s="31"/>
      <c r="M20" s="31"/>
      <c r="N20" s="31"/>
      <c r="O20" s="31"/>
      <c r="P20" s="437">
        <f t="shared" si="2"/>
        <v>0</v>
      </c>
      <c r="Q20" s="169"/>
    </row>
    <row r="21" spans="2:17" ht="30" customHeight="1" x14ac:dyDescent="0.25">
      <c r="B21" s="170"/>
      <c r="C21" s="439">
        <v>7</v>
      </c>
      <c r="D21" s="31"/>
      <c r="E21" s="31"/>
      <c r="F21" s="31"/>
      <c r="G21" s="31"/>
      <c r="H21" s="31"/>
      <c r="I21" s="31"/>
      <c r="J21" s="31"/>
      <c r="K21" s="31"/>
      <c r="L21" s="31"/>
      <c r="M21" s="31"/>
      <c r="N21" s="31"/>
      <c r="O21" s="31"/>
      <c r="P21" s="437">
        <f t="shared" si="2"/>
        <v>0</v>
      </c>
      <c r="Q21" s="169"/>
    </row>
    <row r="22" spans="2:17" ht="30" customHeight="1" x14ac:dyDescent="0.25">
      <c r="B22" s="170"/>
      <c r="C22" s="439">
        <v>8</v>
      </c>
      <c r="D22" s="31"/>
      <c r="E22" s="31"/>
      <c r="F22" s="31"/>
      <c r="G22" s="31"/>
      <c r="H22" s="31"/>
      <c r="I22" s="31"/>
      <c r="J22" s="31"/>
      <c r="K22" s="31"/>
      <c r="L22" s="31"/>
      <c r="M22" s="31"/>
      <c r="N22" s="31"/>
      <c r="O22" s="31"/>
      <c r="P22" s="437">
        <f t="shared" si="2"/>
        <v>0</v>
      </c>
      <c r="Q22" s="169"/>
    </row>
    <row r="23" spans="2:17" ht="30" customHeight="1" x14ac:dyDescent="0.25">
      <c r="B23" s="170"/>
      <c r="C23" s="439">
        <v>9</v>
      </c>
      <c r="D23" s="41"/>
      <c r="E23" s="41"/>
      <c r="F23" s="41"/>
      <c r="G23" s="41"/>
      <c r="H23" s="41"/>
      <c r="I23" s="41"/>
      <c r="J23" s="41"/>
      <c r="K23" s="41"/>
      <c r="L23" s="41"/>
      <c r="M23" s="41"/>
      <c r="N23" s="41"/>
      <c r="O23" s="41"/>
      <c r="P23" s="437">
        <f t="shared" si="2"/>
        <v>0</v>
      </c>
      <c r="Q23" s="169"/>
    </row>
    <row r="24" spans="2:17" ht="30" customHeight="1" x14ac:dyDescent="0.25">
      <c r="B24" s="170"/>
      <c r="C24" s="440">
        <v>10</v>
      </c>
      <c r="D24" s="281"/>
      <c r="E24" s="281"/>
      <c r="F24" s="281"/>
      <c r="G24" s="281"/>
      <c r="H24" s="281"/>
      <c r="I24" s="281"/>
      <c r="J24" s="281"/>
      <c r="K24" s="281"/>
      <c r="L24" s="281"/>
      <c r="M24" s="281"/>
      <c r="N24" s="281"/>
      <c r="O24" s="281"/>
      <c r="P24" s="437">
        <f t="shared" si="2"/>
        <v>0</v>
      </c>
      <c r="Q24" s="169"/>
    </row>
    <row r="25" spans="2:17" ht="30" customHeight="1" x14ac:dyDescent="0.25">
      <c r="C25" s="408" t="s">
        <v>83</v>
      </c>
      <c r="D25" s="409">
        <f>SUM(D15:D24)</f>
        <v>0</v>
      </c>
      <c r="E25" s="409">
        <f t="shared" ref="E25:O25" si="3">SUM(E15:E24)</f>
        <v>0</v>
      </c>
      <c r="F25" s="409">
        <f t="shared" si="3"/>
        <v>0</v>
      </c>
      <c r="G25" s="409">
        <f t="shared" si="3"/>
        <v>0</v>
      </c>
      <c r="H25" s="409">
        <f t="shared" si="3"/>
        <v>0</v>
      </c>
      <c r="I25" s="409">
        <f t="shared" si="3"/>
        <v>0</v>
      </c>
      <c r="J25" s="409">
        <f t="shared" si="3"/>
        <v>0</v>
      </c>
      <c r="K25" s="409">
        <f t="shared" si="3"/>
        <v>0</v>
      </c>
      <c r="L25" s="409">
        <f t="shared" si="3"/>
        <v>0</v>
      </c>
      <c r="M25" s="409">
        <f t="shared" si="3"/>
        <v>0</v>
      </c>
      <c r="N25" s="409">
        <f t="shared" si="3"/>
        <v>0</v>
      </c>
      <c r="O25" s="409">
        <f t="shared" si="3"/>
        <v>0</v>
      </c>
      <c r="P25" s="410">
        <f>SUM(D25:O25)</f>
        <v>0</v>
      </c>
    </row>
    <row r="26" spans="2:17" ht="21.95" customHeight="1" x14ac:dyDescent="0.25">
      <c r="D26" s="239"/>
    </row>
    <row r="27" spans="2:17" ht="21.95" customHeight="1" thickBot="1" x14ac:dyDescent="0.3">
      <c r="B27" s="170"/>
      <c r="C27" s="170"/>
      <c r="D27" s="170"/>
      <c r="E27" s="170"/>
      <c r="F27" s="170"/>
      <c r="G27" s="170"/>
      <c r="H27" s="170"/>
      <c r="I27" s="170"/>
      <c r="J27" s="170"/>
      <c r="K27" s="170"/>
      <c r="L27" s="170"/>
      <c r="M27" s="170"/>
      <c r="N27" s="170"/>
      <c r="O27" s="170"/>
      <c r="P27" s="169"/>
      <c r="Q27" s="169"/>
    </row>
    <row r="28" spans="2:17" ht="21.95" customHeight="1" x14ac:dyDescent="0.25">
      <c r="B28" s="170"/>
      <c r="C28" s="266" t="s">
        <v>64</v>
      </c>
      <c r="D28" s="267" t="s">
        <v>65</v>
      </c>
      <c r="E28" s="267" t="s">
        <v>66</v>
      </c>
      <c r="F28" s="267" t="s">
        <v>67</v>
      </c>
      <c r="G28" s="267" t="s">
        <v>68</v>
      </c>
      <c r="H28" s="267" t="s">
        <v>69</v>
      </c>
      <c r="I28" s="267" t="s">
        <v>70</v>
      </c>
      <c r="J28" s="267" t="s">
        <v>71</v>
      </c>
      <c r="K28" s="267" t="s">
        <v>72</v>
      </c>
      <c r="L28" s="267" t="s">
        <v>73</v>
      </c>
      <c r="M28" s="267" t="s">
        <v>74</v>
      </c>
      <c r="N28" s="267" t="s">
        <v>75</v>
      </c>
      <c r="O28" s="267" t="s">
        <v>76</v>
      </c>
      <c r="P28" s="379" t="s">
        <v>83</v>
      </c>
      <c r="Q28" s="169"/>
    </row>
    <row r="29" spans="2:17" ht="30" customHeight="1" x14ac:dyDescent="0.25">
      <c r="B29" s="170"/>
      <c r="C29" s="438">
        <v>1</v>
      </c>
      <c r="D29" s="31"/>
      <c r="E29" s="31"/>
      <c r="F29" s="31"/>
      <c r="G29" s="31"/>
      <c r="H29" s="31"/>
      <c r="I29" s="31"/>
      <c r="J29" s="31"/>
      <c r="K29" s="31"/>
      <c r="L29" s="31"/>
      <c r="M29" s="31"/>
      <c r="N29" s="31"/>
      <c r="O29" s="31"/>
      <c r="P29" s="412">
        <f>SUM(D29:O29)</f>
        <v>0</v>
      </c>
      <c r="Q29" s="169"/>
    </row>
    <row r="30" spans="2:17" ht="30" customHeight="1" x14ac:dyDescent="0.25">
      <c r="B30" s="170"/>
      <c r="C30" s="439">
        <v>2</v>
      </c>
      <c r="D30" s="31"/>
      <c r="E30" s="31"/>
      <c r="F30" s="31"/>
      <c r="G30" s="31"/>
      <c r="H30" s="31"/>
      <c r="I30" s="31"/>
      <c r="J30" s="31"/>
      <c r="K30" s="31"/>
      <c r="L30" s="31"/>
      <c r="M30" s="31"/>
      <c r="N30" s="31"/>
      <c r="O30" s="31"/>
      <c r="P30" s="437">
        <f>SUM(D30:O30)</f>
        <v>0</v>
      </c>
      <c r="Q30" s="169"/>
    </row>
    <row r="31" spans="2:17" ht="30" customHeight="1" x14ac:dyDescent="0.25">
      <c r="B31" s="170"/>
      <c r="C31" s="439">
        <v>3</v>
      </c>
      <c r="D31" s="31"/>
      <c r="E31" s="31"/>
      <c r="F31" s="31"/>
      <c r="G31" s="31"/>
      <c r="H31" s="31"/>
      <c r="I31" s="31"/>
      <c r="J31" s="31"/>
      <c r="K31" s="31"/>
      <c r="L31" s="31"/>
      <c r="M31" s="31"/>
      <c r="N31" s="31"/>
      <c r="O31" s="31"/>
      <c r="P31" s="437">
        <f t="shared" ref="P31:P38" si="4">SUM(D31:O31)</f>
        <v>0</v>
      </c>
      <c r="Q31" s="169"/>
    </row>
    <row r="32" spans="2:17" ht="30" customHeight="1" x14ac:dyDescent="0.25">
      <c r="B32" s="170"/>
      <c r="C32" s="439">
        <v>4</v>
      </c>
      <c r="D32" s="31"/>
      <c r="E32" s="31"/>
      <c r="F32" s="31"/>
      <c r="G32" s="31"/>
      <c r="H32" s="31"/>
      <c r="I32" s="31"/>
      <c r="J32" s="31"/>
      <c r="K32" s="31"/>
      <c r="L32" s="31"/>
      <c r="M32" s="31"/>
      <c r="N32" s="31"/>
      <c r="O32" s="31"/>
      <c r="P32" s="437">
        <f t="shared" si="4"/>
        <v>0</v>
      </c>
      <c r="Q32" s="169"/>
    </row>
    <row r="33" spans="2:17" ht="30" customHeight="1" x14ac:dyDescent="0.25">
      <c r="B33" s="170"/>
      <c r="C33" s="439">
        <v>5</v>
      </c>
      <c r="D33" s="31"/>
      <c r="E33" s="31"/>
      <c r="F33" s="31"/>
      <c r="G33" s="31"/>
      <c r="H33" s="31"/>
      <c r="I33" s="31"/>
      <c r="J33" s="31"/>
      <c r="K33" s="31"/>
      <c r="L33" s="31"/>
      <c r="M33" s="31"/>
      <c r="N33" s="31"/>
      <c r="O33" s="31"/>
      <c r="P33" s="437">
        <f t="shared" si="4"/>
        <v>0</v>
      </c>
      <c r="Q33" s="169"/>
    </row>
    <row r="34" spans="2:17" ht="30" customHeight="1" x14ac:dyDescent="0.25">
      <c r="B34" s="170"/>
      <c r="C34" s="439">
        <v>6</v>
      </c>
      <c r="D34" s="31"/>
      <c r="E34" s="31"/>
      <c r="F34" s="31"/>
      <c r="G34" s="31"/>
      <c r="H34" s="31"/>
      <c r="I34" s="31"/>
      <c r="J34" s="31"/>
      <c r="K34" s="31"/>
      <c r="L34" s="31"/>
      <c r="M34" s="31"/>
      <c r="N34" s="31"/>
      <c r="O34" s="31"/>
      <c r="P34" s="437">
        <f t="shared" si="4"/>
        <v>0</v>
      </c>
      <c r="Q34" s="169"/>
    </row>
    <row r="35" spans="2:17" ht="30" customHeight="1" x14ac:dyDescent="0.25">
      <c r="B35" s="170"/>
      <c r="C35" s="439">
        <v>7</v>
      </c>
      <c r="D35" s="31"/>
      <c r="E35" s="31"/>
      <c r="F35" s="31"/>
      <c r="G35" s="31"/>
      <c r="H35" s="31"/>
      <c r="I35" s="31"/>
      <c r="J35" s="31"/>
      <c r="K35" s="31"/>
      <c r="L35" s="31"/>
      <c r="M35" s="31"/>
      <c r="N35" s="31"/>
      <c r="O35" s="31"/>
      <c r="P35" s="437">
        <f t="shared" si="4"/>
        <v>0</v>
      </c>
      <c r="Q35" s="169"/>
    </row>
    <row r="36" spans="2:17" ht="30" customHeight="1" x14ac:dyDescent="0.25">
      <c r="B36" s="170"/>
      <c r="C36" s="439">
        <v>8</v>
      </c>
      <c r="D36" s="31"/>
      <c r="E36" s="31"/>
      <c r="F36" s="31"/>
      <c r="G36" s="31"/>
      <c r="H36" s="31"/>
      <c r="I36" s="31"/>
      <c r="J36" s="31"/>
      <c r="K36" s="31"/>
      <c r="L36" s="31"/>
      <c r="M36" s="31"/>
      <c r="N36" s="31"/>
      <c r="O36" s="31"/>
      <c r="P36" s="437">
        <f t="shared" si="4"/>
        <v>0</v>
      </c>
      <c r="Q36" s="169"/>
    </row>
    <row r="37" spans="2:17" ht="30" customHeight="1" x14ac:dyDescent="0.25">
      <c r="B37" s="170"/>
      <c r="C37" s="439">
        <v>9</v>
      </c>
      <c r="D37" s="41"/>
      <c r="E37" s="41"/>
      <c r="F37" s="41"/>
      <c r="G37" s="41"/>
      <c r="H37" s="41"/>
      <c r="I37" s="41"/>
      <c r="J37" s="41"/>
      <c r="K37" s="41"/>
      <c r="L37" s="41"/>
      <c r="M37" s="41"/>
      <c r="N37" s="41"/>
      <c r="O37" s="41"/>
      <c r="P37" s="437">
        <f t="shared" si="4"/>
        <v>0</v>
      </c>
      <c r="Q37" s="169"/>
    </row>
    <row r="38" spans="2:17" ht="30" customHeight="1" x14ac:dyDescent="0.25">
      <c r="B38" s="170"/>
      <c r="C38" s="440">
        <v>10</v>
      </c>
      <c r="D38" s="281"/>
      <c r="E38" s="281"/>
      <c r="F38" s="281"/>
      <c r="G38" s="281"/>
      <c r="H38" s="281"/>
      <c r="I38" s="281"/>
      <c r="J38" s="281"/>
      <c r="K38" s="281"/>
      <c r="L38" s="281"/>
      <c r="M38" s="281"/>
      <c r="N38" s="281"/>
      <c r="O38" s="281"/>
      <c r="P38" s="437">
        <f t="shared" si="4"/>
        <v>0</v>
      </c>
      <c r="Q38" s="169"/>
    </row>
    <row r="39" spans="2:17" ht="30" customHeight="1" x14ac:dyDescent="0.25">
      <c r="C39" s="408" t="s">
        <v>83</v>
      </c>
      <c r="D39" s="409">
        <f>SUM(D29:D38)</f>
        <v>0</v>
      </c>
      <c r="E39" s="409">
        <f t="shared" ref="E39:O39" si="5">SUM(E29:E38)</f>
        <v>0</v>
      </c>
      <c r="F39" s="409">
        <f t="shared" si="5"/>
        <v>0</v>
      </c>
      <c r="G39" s="409">
        <f t="shared" si="5"/>
        <v>0</v>
      </c>
      <c r="H39" s="409">
        <f t="shared" si="5"/>
        <v>0</v>
      </c>
      <c r="I39" s="409">
        <f t="shared" si="5"/>
        <v>0</v>
      </c>
      <c r="J39" s="409">
        <f t="shared" si="5"/>
        <v>0</v>
      </c>
      <c r="K39" s="409">
        <f t="shared" si="5"/>
        <v>0</v>
      </c>
      <c r="L39" s="409">
        <f t="shared" si="5"/>
        <v>0</v>
      </c>
      <c r="M39" s="409">
        <f t="shared" si="5"/>
        <v>0</v>
      </c>
      <c r="N39" s="409">
        <f t="shared" si="5"/>
        <v>0</v>
      </c>
      <c r="O39" s="409">
        <f t="shared" si="5"/>
        <v>0</v>
      </c>
      <c r="P39" s="410">
        <f>SUM(D39:O39)</f>
        <v>0</v>
      </c>
    </row>
    <row r="40" spans="2:17" ht="21.95" customHeight="1" x14ac:dyDescent="0.25">
      <c r="D40" s="239"/>
    </row>
  </sheetData>
  <sheetProtection sheet="1" objects="1" scenarios="1" selectLockedCells="1" sort="0" autoFilter="0"/>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53953" r:id="rId3" name="Group Box 1">
              <controlPr defaultSize="0" autoFill="0" autoPict="0">
                <anchor moveWithCells="1">
                  <from>
                    <xdr:col>1</xdr:col>
                    <xdr:colOff>0</xdr:colOff>
                    <xdr:row>4</xdr:row>
                    <xdr:rowOff>0</xdr:rowOff>
                  </from>
                  <to>
                    <xdr:col>16</xdr:col>
                    <xdr:colOff>123825</xdr:colOff>
                    <xdr:row>11</xdr:row>
                    <xdr:rowOff>238125</xdr:rowOff>
                  </to>
                </anchor>
              </controlPr>
            </control>
          </mc:Choice>
        </mc:AlternateContent>
        <mc:AlternateContent xmlns:mc="http://schemas.openxmlformats.org/markup-compatibility/2006">
          <mc:Choice Requires="x14">
            <control shapeId="253957" r:id="rId4" name="Group Box 5">
              <controlPr defaultSize="0" autoFill="0" autoPict="0">
                <anchor moveWithCells="1">
                  <from>
                    <xdr:col>1</xdr:col>
                    <xdr:colOff>0</xdr:colOff>
                    <xdr:row>11</xdr:row>
                    <xdr:rowOff>276225</xdr:rowOff>
                  </from>
                  <to>
                    <xdr:col>16</xdr:col>
                    <xdr:colOff>123825</xdr:colOff>
                    <xdr:row>25</xdr:row>
                    <xdr:rowOff>228600</xdr:rowOff>
                  </to>
                </anchor>
              </controlPr>
            </control>
          </mc:Choice>
        </mc:AlternateContent>
        <mc:AlternateContent xmlns:mc="http://schemas.openxmlformats.org/markup-compatibility/2006">
          <mc:Choice Requires="x14">
            <control shapeId="253958" r:id="rId5" name="Group Box 6">
              <controlPr defaultSize="0" autoFill="0" autoPict="0">
                <anchor moveWithCells="1">
                  <from>
                    <xdr:col>1</xdr:col>
                    <xdr:colOff>0</xdr:colOff>
                    <xdr:row>25</xdr:row>
                    <xdr:rowOff>276225</xdr:rowOff>
                  </from>
                  <to>
                    <xdr:col>16</xdr:col>
                    <xdr:colOff>123825</xdr:colOff>
                    <xdr:row>39</xdr:row>
                    <xdr:rowOff>228600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Planilha49"/>
  <dimension ref="B1:Q25"/>
  <sheetViews>
    <sheetView showGridLines="0" showRowColHeaders="0" showZeros="0" workbookViewId="0">
      <pane ySplit="6" topLeftCell="A7" activePane="bottomLeft" state="frozen"/>
      <selection pane="bottomLeft" activeCell="D8" sqref="D8"/>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O4" s="170"/>
      <c r="P4" s="169"/>
      <c r="Q4" s="169"/>
    </row>
    <row r="5" spans="2:17" ht="43.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379" t="s">
        <v>83</v>
      </c>
      <c r="Q6" s="169"/>
    </row>
    <row r="7" spans="2:17" ht="30" customHeight="1" x14ac:dyDescent="0.25">
      <c r="B7" s="170"/>
      <c r="C7" s="417" t="s">
        <v>48</v>
      </c>
      <c r="D7" s="41"/>
      <c r="E7" s="41"/>
      <c r="F7" s="41"/>
      <c r="G7" s="31"/>
      <c r="H7" s="31"/>
      <c r="I7" s="31"/>
      <c r="J7" s="31"/>
      <c r="K7" s="31"/>
      <c r="L7" s="31"/>
      <c r="M7" s="31"/>
      <c r="N7" s="31"/>
      <c r="O7" s="31"/>
      <c r="P7" s="412">
        <f>SUM(D7:O7)</f>
        <v>0</v>
      </c>
      <c r="Q7" s="169"/>
    </row>
    <row r="8" spans="2:17" ht="30" customHeight="1" x14ac:dyDescent="0.25">
      <c r="B8" s="170"/>
      <c r="C8" s="418" t="s">
        <v>50</v>
      </c>
      <c r="D8" s="41">
        <v>100000</v>
      </c>
      <c r="E8" s="41">
        <v>100000</v>
      </c>
      <c r="F8" s="41">
        <v>100000</v>
      </c>
      <c r="G8" s="41">
        <v>100000</v>
      </c>
      <c r="H8" s="41">
        <v>100000</v>
      </c>
      <c r="I8" s="41">
        <v>100000</v>
      </c>
      <c r="J8" s="41">
        <v>100000</v>
      </c>
      <c r="K8" s="41">
        <v>100000</v>
      </c>
      <c r="L8" s="41">
        <v>100000</v>
      </c>
      <c r="M8" s="41">
        <v>100000</v>
      </c>
      <c r="N8" s="41">
        <v>100000</v>
      </c>
      <c r="O8" s="41">
        <v>100000</v>
      </c>
      <c r="P8" s="411">
        <f t="shared" ref="P8:P9" si="0">SUM(D8:O8)</f>
        <v>1200000</v>
      </c>
      <c r="Q8" s="169"/>
    </row>
    <row r="9" spans="2:17" ht="30" customHeight="1" x14ac:dyDescent="0.25">
      <c r="B9" s="170"/>
      <c r="C9" s="419" t="s">
        <v>51</v>
      </c>
      <c r="D9" s="281"/>
      <c r="E9" s="281"/>
      <c r="F9" s="281"/>
      <c r="G9" s="281"/>
      <c r="H9" s="281"/>
      <c r="I9" s="281"/>
      <c r="J9" s="281"/>
      <c r="K9" s="281"/>
      <c r="L9" s="281"/>
      <c r="M9" s="281"/>
      <c r="N9" s="281"/>
      <c r="O9" s="281"/>
      <c r="P9" s="411">
        <f t="shared" si="0"/>
        <v>0</v>
      </c>
      <c r="Q9" s="169"/>
    </row>
    <row r="10" spans="2:17" ht="30" customHeight="1" x14ac:dyDescent="0.25">
      <c r="C10" s="408" t="s">
        <v>83</v>
      </c>
      <c r="D10" s="409">
        <f>SUM(D7:D9)</f>
        <v>100000</v>
      </c>
      <c r="E10" s="409">
        <f t="shared" ref="E10:O10" si="1">SUM(E7:E9)</f>
        <v>100000</v>
      </c>
      <c r="F10" s="409">
        <f t="shared" si="1"/>
        <v>100000</v>
      </c>
      <c r="G10" s="409">
        <f t="shared" si="1"/>
        <v>100000</v>
      </c>
      <c r="H10" s="409">
        <f t="shared" si="1"/>
        <v>100000</v>
      </c>
      <c r="I10" s="409">
        <f t="shared" si="1"/>
        <v>100000</v>
      </c>
      <c r="J10" s="409">
        <f t="shared" si="1"/>
        <v>100000</v>
      </c>
      <c r="K10" s="409">
        <f t="shared" si="1"/>
        <v>100000</v>
      </c>
      <c r="L10" s="409">
        <f t="shared" si="1"/>
        <v>100000</v>
      </c>
      <c r="M10" s="409">
        <f t="shared" si="1"/>
        <v>100000</v>
      </c>
      <c r="N10" s="416">
        <f t="shared" si="1"/>
        <v>100000</v>
      </c>
      <c r="O10" s="409">
        <f t="shared" si="1"/>
        <v>100000</v>
      </c>
      <c r="P10" s="410">
        <f>SUM(D10:O10)</f>
        <v>1200000</v>
      </c>
    </row>
    <row r="11" spans="2:17" ht="21.95" customHeight="1" x14ac:dyDescent="0.25">
      <c r="D11" s="239"/>
    </row>
    <row r="12" spans="2:17" ht="21.95" customHeight="1" x14ac:dyDescent="0.25">
      <c r="Q12" s="169"/>
    </row>
    <row r="13" spans="2:17" ht="21.95" customHeight="1" x14ac:dyDescent="0.25">
      <c r="B13" s="170"/>
      <c r="C13" s="170"/>
      <c r="D13" s="170"/>
      <c r="E13" s="170"/>
      <c r="F13" s="170"/>
      <c r="G13" s="170"/>
      <c r="H13" s="170"/>
      <c r="I13" s="170"/>
      <c r="J13" s="170"/>
      <c r="K13" s="170"/>
      <c r="L13" s="170"/>
      <c r="M13" s="170"/>
      <c r="N13" s="170"/>
      <c r="O13" s="170"/>
      <c r="P13" s="169"/>
      <c r="Q13" s="169"/>
    </row>
    <row r="14" spans="2:17" ht="21.95" customHeight="1" thickBot="1" x14ac:dyDescent="0.3">
      <c r="B14" s="170"/>
      <c r="C14" s="170"/>
      <c r="D14" s="170"/>
      <c r="E14" s="170"/>
      <c r="F14" s="170"/>
      <c r="G14" s="170"/>
      <c r="H14" s="170"/>
      <c r="I14" s="170"/>
      <c r="J14" s="170"/>
      <c r="K14" s="170"/>
      <c r="L14" s="170"/>
      <c r="M14" s="170"/>
      <c r="N14" s="170"/>
      <c r="O14" s="170"/>
      <c r="P14" s="170"/>
      <c r="Q14" s="169"/>
    </row>
    <row r="15" spans="2:17" ht="21.95" customHeight="1" x14ac:dyDescent="0.25">
      <c r="B15" s="170"/>
      <c r="C15" s="266" t="s">
        <v>64</v>
      </c>
      <c r="D15" s="267" t="s">
        <v>65</v>
      </c>
      <c r="E15" s="267" t="s">
        <v>66</v>
      </c>
      <c r="F15" s="267" t="s">
        <v>67</v>
      </c>
      <c r="G15" s="267" t="s">
        <v>68</v>
      </c>
      <c r="H15" s="267" t="s">
        <v>69</v>
      </c>
      <c r="I15" s="267" t="s">
        <v>70</v>
      </c>
      <c r="J15" s="267" t="s">
        <v>71</v>
      </c>
      <c r="K15" s="267" t="s">
        <v>72</v>
      </c>
      <c r="L15" s="267" t="s">
        <v>73</v>
      </c>
      <c r="M15" s="267" t="s">
        <v>74</v>
      </c>
      <c r="N15" s="267" t="s">
        <v>75</v>
      </c>
      <c r="O15" s="267" t="s">
        <v>76</v>
      </c>
      <c r="P15" s="379" t="s">
        <v>83</v>
      </c>
      <c r="Q15" s="169"/>
    </row>
    <row r="16" spans="2:17" ht="30" customHeight="1" x14ac:dyDescent="0.25">
      <c r="B16" s="170"/>
      <c r="C16" s="417" t="s">
        <v>100</v>
      </c>
      <c r="D16" s="420">
        <f>'Banco 01'!C92</f>
        <v>1650</v>
      </c>
      <c r="E16" s="420">
        <f>'Banco 01'!D92</f>
        <v>1650</v>
      </c>
      <c r="F16" s="420">
        <f>'Banco 01'!E92</f>
        <v>1650</v>
      </c>
      <c r="G16" s="420">
        <f>'Banco 01'!F92</f>
        <v>1650</v>
      </c>
      <c r="H16" s="420">
        <f>'Banco 01'!G92</f>
        <v>1650</v>
      </c>
      <c r="I16" s="420">
        <f>'Banco 01'!H92</f>
        <v>1650</v>
      </c>
      <c r="J16" s="420">
        <f>'Banco 01'!I92</f>
        <v>1650</v>
      </c>
      <c r="K16" s="420">
        <f>'Banco 01'!J92</f>
        <v>1650</v>
      </c>
      <c r="L16" s="420">
        <f>'Banco 01'!K92</f>
        <v>1650</v>
      </c>
      <c r="M16" s="420">
        <f>'Banco 01'!L92</f>
        <v>1650</v>
      </c>
      <c r="N16" s="420">
        <f>'Banco 01'!M92</f>
        <v>1650</v>
      </c>
      <c r="O16" s="420">
        <f>'Banco 01'!N92</f>
        <v>1650</v>
      </c>
      <c r="P16" s="412">
        <f>SUM(D16:O16)</f>
        <v>19800</v>
      </c>
      <c r="Q16" s="169"/>
    </row>
    <row r="17" spans="2:16" ht="30" customHeight="1" x14ac:dyDescent="0.25">
      <c r="B17" s="170"/>
      <c r="C17" s="418" t="s">
        <v>101</v>
      </c>
      <c r="D17" s="420">
        <f>'Banco 01'!C93</f>
        <v>7600</v>
      </c>
      <c r="E17" s="420">
        <f>'Banco 01'!D93</f>
        <v>7600</v>
      </c>
      <c r="F17" s="420">
        <f>'Banco 01'!E93</f>
        <v>7600</v>
      </c>
      <c r="G17" s="420">
        <f>'Banco 01'!F93</f>
        <v>7600</v>
      </c>
      <c r="H17" s="420">
        <f>'Banco 01'!G93</f>
        <v>7600</v>
      </c>
      <c r="I17" s="420">
        <f>'Banco 01'!H93</f>
        <v>7600</v>
      </c>
      <c r="J17" s="420">
        <f>'Banco 01'!I93</f>
        <v>7600</v>
      </c>
      <c r="K17" s="420">
        <f>'Banco 01'!J93</f>
        <v>7600</v>
      </c>
      <c r="L17" s="420">
        <f>'Banco 01'!K93</f>
        <v>7600</v>
      </c>
      <c r="M17" s="420">
        <f>'Banco 01'!L93</f>
        <v>7600</v>
      </c>
      <c r="N17" s="420">
        <f>'Banco 01'!M93</f>
        <v>7600</v>
      </c>
      <c r="O17" s="420">
        <f>'Banco 01'!N93</f>
        <v>7600</v>
      </c>
      <c r="P17" s="411">
        <f t="shared" ref="P17:P20" si="2">SUM(D17:O17)</f>
        <v>91200</v>
      </c>
    </row>
    <row r="18" spans="2:16" ht="30" customHeight="1" x14ac:dyDescent="0.25">
      <c r="C18" s="418" t="s">
        <v>77</v>
      </c>
      <c r="D18" s="420">
        <f>'Banco 01'!C94</f>
        <v>12000</v>
      </c>
      <c r="E18" s="420">
        <f>'Banco 01'!D94</f>
        <v>12000</v>
      </c>
      <c r="F18" s="420">
        <f>'Banco 01'!E94</f>
        <v>12000</v>
      </c>
      <c r="G18" s="420">
        <f>'Banco 01'!F94</f>
        <v>12000</v>
      </c>
      <c r="H18" s="420">
        <f>'Banco 01'!G94</f>
        <v>12000</v>
      </c>
      <c r="I18" s="420">
        <f>'Banco 01'!H94</f>
        <v>12000</v>
      </c>
      <c r="J18" s="420">
        <f>'Banco 01'!I94</f>
        <v>12000</v>
      </c>
      <c r="K18" s="420">
        <f>'Banco 01'!J94</f>
        <v>12000</v>
      </c>
      <c r="L18" s="420">
        <f>'Banco 01'!K94</f>
        <v>12000</v>
      </c>
      <c r="M18" s="420">
        <f>'Banco 01'!L94</f>
        <v>12000</v>
      </c>
      <c r="N18" s="420">
        <f>'Banco 01'!M94</f>
        <v>12000</v>
      </c>
      <c r="O18" s="420">
        <f>'Banco 01'!N94</f>
        <v>12000</v>
      </c>
      <c r="P18" s="411">
        <f t="shared" si="2"/>
        <v>144000</v>
      </c>
    </row>
    <row r="19" spans="2:16" ht="30" customHeight="1" x14ac:dyDescent="0.25">
      <c r="C19" s="418" t="s">
        <v>44</v>
      </c>
      <c r="D19" s="420">
        <f>IF($C$24=1,'Banco 01'!C95,0)</f>
        <v>0</v>
      </c>
      <c r="E19" s="420">
        <f>IF($C$24=1,'Banco 01'!D95,0)</f>
        <v>0</v>
      </c>
      <c r="F19" s="420">
        <f>IF($C$24=1,'Banco 01'!E95,0)</f>
        <v>0</v>
      </c>
      <c r="G19" s="420">
        <f>IF($C$24=1,'Banco 01'!F95,0)</f>
        <v>0</v>
      </c>
      <c r="H19" s="420">
        <f>IF($C$24=1,'Banco 01'!G95,0)</f>
        <v>0</v>
      </c>
      <c r="I19" s="420">
        <f>IF($C$24=1,'Banco 01'!H95,0)</f>
        <v>0</v>
      </c>
      <c r="J19" s="420">
        <f>IF($C$24=1,'Banco 01'!I95,0)</f>
        <v>0</v>
      </c>
      <c r="K19" s="420">
        <f>IF($C$24=1,'Banco 01'!J95,0)</f>
        <v>0</v>
      </c>
      <c r="L19" s="420">
        <f>IF($C$24=1,'Banco 01'!K95,0)</f>
        <v>0</v>
      </c>
      <c r="M19" s="420">
        <f>IF($C$24=1,'Banco 01'!L95,0)</f>
        <v>0</v>
      </c>
      <c r="N19" s="420">
        <f>IF($C$24=1,'Banco 01'!M95,0)</f>
        <v>0</v>
      </c>
      <c r="O19" s="420">
        <f>IF($C$24=1,'Banco 01'!N95,0)</f>
        <v>0</v>
      </c>
      <c r="P19" s="411">
        <f t="shared" si="2"/>
        <v>0</v>
      </c>
    </row>
    <row r="20" spans="2:16" ht="30" customHeight="1" x14ac:dyDescent="0.25">
      <c r="C20" s="419" t="s">
        <v>45</v>
      </c>
      <c r="D20" s="421">
        <f>IF($C$25=1,'Banco 01'!C96,0)</f>
        <v>0</v>
      </c>
      <c r="E20" s="421">
        <f>IF($C$25=1,'Banco 01'!D96,0)</f>
        <v>0</v>
      </c>
      <c r="F20" s="421">
        <f>IF($C$25=1,'Banco 01'!E96,0)</f>
        <v>0</v>
      </c>
      <c r="G20" s="421">
        <f>IF($C$25=1,'Banco 01'!F96,0)</f>
        <v>0</v>
      </c>
      <c r="H20" s="421">
        <f>IF($C$25=1,'Banco 01'!G96,0)</f>
        <v>0</v>
      </c>
      <c r="I20" s="421">
        <f>IF($C$25=1,'Banco 01'!H96,0)</f>
        <v>0</v>
      </c>
      <c r="J20" s="421">
        <f>IF($C$25=1,'Banco 01'!I96,0)</f>
        <v>0</v>
      </c>
      <c r="K20" s="421">
        <f>IF($C$25=1,'Banco 01'!J96,0)</f>
        <v>0</v>
      </c>
      <c r="L20" s="421">
        <f>IF($C$25=1,'Banco 01'!K96,0)</f>
        <v>0</v>
      </c>
      <c r="M20" s="421">
        <f>IF($C$25=1,'Banco 01'!L96,0)</f>
        <v>0</v>
      </c>
      <c r="N20" s="421">
        <f>IF($C$25=1,'Banco 01'!M96,0)</f>
        <v>0</v>
      </c>
      <c r="O20" s="421">
        <f>IF($C$25=1,'Banco 01'!N96,0)</f>
        <v>0</v>
      </c>
      <c r="P20" s="411">
        <f t="shared" si="2"/>
        <v>0</v>
      </c>
    </row>
    <row r="21" spans="2:16" ht="30" customHeight="1" x14ac:dyDescent="0.25">
      <c r="C21" s="408" t="s">
        <v>83</v>
      </c>
      <c r="D21" s="409">
        <f>SUM(D16:D20)</f>
        <v>21250</v>
      </c>
      <c r="E21" s="409">
        <f t="shared" ref="E21:P21" si="3">SUM(E16:E20)</f>
        <v>21250</v>
      </c>
      <c r="F21" s="409">
        <f t="shared" si="3"/>
        <v>21250</v>
      </c>
      <c r="G21" s="409">
        <f t="shared" si="3"/>
        <v>21250</v>
      </c>
      <c r="H21" s="409">
        <f t="shared" si="3"/>
        <v>21250</v>
      </c>
      <c r="I21" s="409">
        <f t="shared" si="3"/>
        <v>21250</v>
      </c>
      <c r="J21" s="409">
        <f t="shared" si="3"/>
        <v>21250</v>
      </c>
      <c r="K21" s="409">
        <f t="shared" si="3"/>
        <v>21250</v>
      </c>
      <c r="L21" s="409">
        <f t="shared" si="3"/>
        <v>21250</v>
      </c>
      <c r="M21" s="409">
        <f t="shared" si="3"/>
        <v>21250</v>
      </c>
      <c r="N21" s="409">
        <f t="shared" si="3"/>
        <v>21250</v>
      </c>
      <c r="O21" s="409">
        <f t="shared" si="3"/>
        <v>21250</v>
      </c>
      <c r="P21" s="410">
        <f t="shared" si="3"/>
        <v>255000</v>
      </c>
    </row>
    <row r="24" spans="2:16" ht="21.95" customHeight="1" x14ac:dyDescent="0.25">
      <c r="C24" s="371">
        <f>IF('Banco 01'!$B$90=1,'Banco 01'!P16,'Banco 01 (2)'!P16)</f>
        <v>1</v>
      </c>
      <c r="D24" s="371"/>
    </row>
    <row r="25" spans="2:16" ht="21.95" customHeight="1" x14ac:dyDescent="0.25">
      <c r="C25" s="371">
        <f>IF('Banco 01'!$B$90=1,'Banco 01'!P17,'Banco 01 (2)'!P17)</f>
        <v>1</v>
      </c>
      <c r="D25" s="371"/>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1202" r:id="rId3" name="Group Box 2">
              <controlPr defaultSize="0" autoFill="0" autoPict="0">
                <anchor moveWithCells="1">
                  <from>
                    <xdr:col>1</xdr:col>
                    <xdr:colOff>0</xdr:colOff>
                    <xdr:row>4</xdr:row>
                    <xdr:rowOff>0</xdr:rowOff>
                  </from>
                  <to>
                    <xdr:col>16</xdr:col>
                    <xdr:colOff>123825</xdr:colOff>
                    <xdr:row>11</xdr:row>
                    <xdr:rowOff>266700</xdr:rowOff>
                  </to>
                </anchor>
              </controlPr>
            </control>
          </mc:Choice>
        </mc:AlternateContent>
        <mc:AlternateContent xmlns:mc="http://schemas.openxmlformats.org/markup-compatibility/2006">
          <mc:Choice Requires="x14">
            <control shapeId="51203" r:id="rId4" name="Group Box 3">
              <controlPr defaultSize="0" autoFill="0" autoPict="0">
                <anchor moveWithCells="1">
                  <from>
                    <xdr:col>1</xdr:col>
                    <xdr:colOff>0</xdr:colOff>
                    <xdr:row>12</xdr:row>
                    <xdr:rowOff>19050</xdr:rowOff>
                  </from>
                  <to>
                    <xdr:col>16</xdr:col>
                    <xdr:colOff>123825</xdr:colOff>
                    <xdr:row>22</xdr:row>
                    <xdr:rowOff>219075</xdr:rowOff>
                  </to>
                </anchor>
              </controlPr>
            </control>
          </mc:Choice>
        </mc:AlternateContent>
        <mc:AlternateContent xmlns:mc="http://schemas.openxmlformats.org/markup-compatibility/2006">
          <mc:Choice Requires="x14">
            <control shapeId="51204" r:id="rId5" name="Option Button 4">
              <controlPr defaultSize="0" autoFill="0" autoLine="0" autoPict="0">
                <anchor moveWithCells="1">
                  <from>
                    <xdr:col>1</xdr:col>
                    <xdr:colOff>95250</xdr:colOff>
                    <xdr:row>12</xdr:row>
                    <xdr:rowOff>190500</xdr:rowOff>
                  </from>
                  <to>
                    <xdr:col>4</xdr:col>
                    <xdr:colOff>485775</xdr:colOff>
                    <xdr:row>13</xdr:row>
                    <xdr:rowOff>171450</xdr:rowOff>
                  </to>
                </anchor>
              </controlPr>
            </control>
          </mc:Choice>
        </mc:AlternateContent>
        <mc:AlternateContent xmlns:mc="http://schemas.openxmlformats.org/markup-compatibility/2006">
          <mc:Choice Requires="x14">
            <control shapeId="51205" r:id="rId6" name="Option Button 5">
              <controlPr defaultSize="0" autoFill="0" autoLine="0" autoPict="0">
                <anchor moveWithCells="1">
                  <from>
                    <xdr:col>4</xdr:col>
                    <xdr:colOff>447675</xdr:colOff>
                    <xdr:row>12</xdr:row>
                    <xdr:rowOff>190500</xdr:rowOff>
                  </from>
                  <to>
                    <xdr:col>7</xdr:col>
                    <xdr:colOff>28575</xdr:colOff>
                    <xdr:row>13</xdr:row>
                    <xdr:rowOff>171450</xdr:rowOff>
                  </to>
                </anchor>
              </controlPr>
            </control>
          </mc:Choice>
        </mc:AlternateContent>
        <mc:AlternateContent xmlns:mc="http://schemas.openxmlformats.org/markup-compatibility/2006">
          <mc:Choice Requires="x14">
            <control shapeId="51206" r:id="rId7" name="Option Button 6">
              <controlPr defaultSize="0" autoFill="0" autoLine="0" autoPict="0">
                <anchor moveWithCells="1">
                  <from>
                    <xdr:col>9</xdr:col>
                    <xdr:colOff>295275</xdr:colOff>
                    <xdr:row>4</xdr:row>
                    <xdr:rowOff>47625</xdr:rowOff>
                  </from>
                  <to>
                    <xdr:col>9</xdr:col>
                    <xdr:colOff>838200</xdr:colOff>
                    <xdr:row>4</xdr:row>
                    <xdr:rowOff>257175</xdr:rowOff>
                  </to>
                </anchor>
              </controlPr>
            </control>
          </mc:Choice>
        </mc:AlternateContent>
        <mc:AlternateContent xmlns:mc="http://schemas.openxmlformats.org/markup-compatibility/2006">
          <mc:Choice Requires="x14">
            <control shapeId="51207" r:id="rId8" name="Option Button 7">
              <controlPr defaultSize="0" autoFill="0" autoLine="0" autoPict="0">
                <anchor moveWithCells="1">
                  <from>
                    <xdr:col>9</xdr:col>
                    <xdr:colOff>857250</xdr:colOff>
                    <xdr:row>4</xdr:row>
                    <xdr:rowOff>47625</xdr:rowOff>
                  </from>
                  <to>
                    <xdr:col>10</xdr:col>
                    <xdr:colOff>514350</xdr:colOff>
                    <xdr:row>4</xdr:row>
                    <xdr:rowOff>257175</xdr:rowOff>
                  </to>
                </anchor>
              </controlPr>
            </control>
          </mc:Choice>
        </mc:AlternateContent>
        <mc:AlternateContent xmlns:mc="http://schemas.openxmlformats.org/markup-compatibility/2006">
          <mc:Choice Requires="x14">
            <control shapeId="51208" r:id="rId9" name="Group Box 8">
              <controlPr defaultSize="0" autoFill="0" autoPict="0">
                <anchor moveWithCells="1">
                  <from>
                    <xdr:col>1</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51211" r:id="rId10" name="Option Button 11">
              <controlPr defaultSize="0" autoFill="0" autoLine="0" autoPict="0">
                <anchor moveWithCells="1">
                  <from>
                    <xdr:col>9</xdr:col>
                    <xdr:colOff>304800</xdr:colOff>
                    <xdr:row>4</xdr:row>
                    <xdr:rowOff>285750</xdr:rowOff>
                  </from>
                  <to>
                    <xdr:col>9</xdr:col>
                    <xdr:colOff>704850</xdr:colOff>
                    <xdr:row>4</xdr:row>
                    <xdr:rowOff>495300</xdr:rowOff>
                  </to>
                </anchor>
              </controlPr>
            </control>
          </mc:Choice>
        </mc:AlternateContent>
        <mc:AlternateContent xmlns:mc="http://schemas.openxmlformats.org/markup-compatibility/2006">
          <mc:Choice Requires="x14">
            <control shapeId="51213" r:id="rId11" name="Option Button 13">
              <controlPr defaultSize="0" autoFill="0" autoLine="0" autoPict="0">
                <anchor moveWithCells="1">
                  <from>
                    <xdr:col>9</xdr:col>
                    <xdr:colOff>847725</xdr:colOff>
                    <xdr:row>4</xdr:row>
                    <xdr:rowOff>285750</xdr:rowOff>
                  </from>
                  <to>
                    <xdr:col>10</xdr:col>
                    <xdr:colOff>361950</xdr:colOff>
                    <xdr:row>4</xdr:row>
                    <xdr:rowOff>495300</xdr:rowOff>
                  </to>
                </anchor>
              </controlPr>
            </control>
          </mc:Choice>
        </mc:AlternateContent>
        <mc:AlternateContent xmlns:mc="http://schemas.openxmlformats.org/markup-compatibility/2006">
          <mc:Choice Requires="x14">
            <control shapeId="51214" r:id="rId12" name="Group Box 14">
              <controlPr defaultSize="0" autoFill="0" autoPict="0">
                <anchor moveWithCells="1">
                  <from>
                    <xdr:col>1</xdr:col>
                    <xdr:colOff>0</xdr:colOff>
                    <xdr:row>4</xdr:row>
                    <xdr:rowOff>266700</xdr:rowOff>
                  </from>
                  <to>
                    <xdr:col>16</xdr:col>
                    <xdr:colOff>114300</xdr:colOff>
                    <xdr:row>4</xdr:row>
                    <xdr:rowOff>514350</xdr:rowOff>
                  </to>
                </anchor>
              </controlPr>
            </control>
          </mc:Choice>
        </mc:AlternateContent>
        <mc:AlternateContent xmlns:mc="http://schemas.openxmlformats.org/markup-compatibility/2006">
          <mc:Choice Requires="x14">
            <control shapeId="51215" r:id="rId13" name="Group Box 15">
              <controlPr defaultSize="0" autoFill="0" autoPict="0">
                <anchor moveWithCells="1">
                  <from>
                    <xdr:col>9</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51216" r:id="rId14" name="Option Button 16">
              <controlPr defaultSize="0" autoFill="0" autoLine="0" autoPict="0">
                <anchor moveWithCells="1">
                  <from>
                    <xdr:col>3</xdr:col>
                    <xdr:colOff>409575</xdr:colOff>
                    <xdr:row>10</xdr:row>
                    <xdr:rowOff>171450</xdr:rowOff>
                  </from>
                  <to>
                    <xdr:col>3</xdr:col>
                    <xdr:colOff>876300</xdr:colOff>
                    <xdr:row>11</xdr:row>
                    <xdr:rowOff>104775</xdr:rowOff>
                  </to>
                </anchor>
              </controlPr>
            </control>
          </mc:Choice>
        </mc:AlternateContent>
        <mc:AlternateContent xmlns:mc="http://schemas.openxmlformats.org/markup-compatibility/2006">
          <mc:Choice Requires="x14">
            <control shapeId="51217" r:id="rId15" name="Option Button 17">
              <controlPr defaultSize="0" autoFill="0" autoLine="0" autoPict="0">
                <anchor moveWithCells="1">
                  <from>
                    <xdr:col>4</xdr:col>
                    <xdr:colOff>142875</xdr:colOff>
                    <xdr:row>10</xdr:row>
                    <xdr:rowOff>171450</xdr:rowOff>
                  </from>
                  <to>
                    <xdr:col>4</xdr:col>
                    <xdr:colOff>609600</xdr:colOff>
                    <xdr:row>11</xdr:row>
                    <xdr:rowOff>104775</xdr:rowOff>
                  </to>
                </anchor>
              </controlPr>
            </control>
          </mc:Choice>
        </mc:AlternateContent>
        <mc:AlternateContent xmlns:mc="http://schemas.openxmlformats.org/markup-compatibility/2006">
          <mc:Choice Requires="x14">
            <control shapeId="51218" r:id="rId16" name="Option Button 18">
              <controlPr defaultSize="0" autoFill="0" autoLine="0" autoPict="0">
                <anchor moveWithCells="1">
                  <from>
                    <xdr:col>10</xdr:col>
                    <xdr:colOff>447675</xdr:colOff>
                    <xdr:row>10</xdr:row>
                    <xdr:rowOff>171450</xdr:rowOff>
                  </from>
                  <to>
                    <xdr:col>10</xdr:col>
                    <xdr:colOff>876300</xdr:colOff>
                    <xdr:row>11</xdr:row>
                    <xdr:rowOff>104775</xdr:rowOff>
                  </to>
                </anchor>
              </controlPr>
            </control>
          </mc:Choice>
        </mc:AlternateContent>
        <mc:AlternateContent xmlns:mc="http://schemas.openxmlformats.org/markup-compatibility/2006">
          <mc:Choice Requires="x14">
            <control shapeId="51219" r:id="rId17" name="Option Button 19">
              <controlPr defaultSize="0" autoFill="0" autoLine="0" autoPict="0">
                <anchor moveWithCells="1">
                  <from>
                    <xdr:col>11</xdr:col>
                    <xdr:colOff>142875</xdr:colOff>
                    <xdr:row>10</xdr:row>
                    <xdr:rowOff>171450</xdr:rowOff>
                  </from>
                  <to>
                    <xdr:col>11</xdr:col>
                    <xdr:colOff>571500</xdr:colOff>
                    <xdr:row>11</xdr:row>
                    <xdr:rowOff>104775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Planilha22"/>
  <dimension ref="B1:Q25"/>
  <sheetViews>
    <sheetView showGridLines="0" showRowColHeaders="0" workbookViewId="0">
      <pane ySplit="6" topLeftCell="A7" activePane="bottomLeft" state="frozen"/>
      <selection pane="bottomLeft" activeCell="I8" sqref="H8:I8"/>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379" t="s">
        <v>83</v>
      </c>
      <c r="Q6" s="169"/>
    </row>
    <row r="7" spans="2:17" ht="30" customHeight="1" x14ac:dyDescent="0.25">
      <c r="B7" s="170"/>
      <c r="C7" s="417" t="s">
        <v>48</v>
      </c>
      <c r="D7" s="31"/>
      <c r="E7" s="31"/>
      <c r="F7" s="31"/>
      <c r="G7" s="31"/>
      <c r="H7" s="31"/>
      <c r="I7" s="31"/>
      <c r="J7" s="31"/>
      <c r="K7" s="31"/>
      <c r="L7" s="31"/>
      <c r="M7" s="31"/>
      <c r="N7" s="31"/>
      <c r="O7" s="31"/>
      <c r="P7" s="412">
        <f>SUM(D7:O7)</f>
        <v>0</v>
      </c>
      <c r="Q7" s="169"/>
    </row>
    <row r="8" spans="2:17" ht="30" customHeight="1" x14ac:dyDescent="0.25">
      <c r="B8" s="170"/>
      <c r="C8" s="418" t="s">
        <v>50</v>
      </c>
      <c r="D8" s="41"/>
      <c r="E8" s="41"/>
      <c r="F8" s="41"/>
      <c r="G8" s="41"/>
      <c r="H8" s="41"/>
      <c r="I8" s="41"/>
      <c r="J8" s="41"/>
      <c r="K8" s="41"/>
      <c r="L8" s="41"/>
      <c r="M8" s="41"/>
      <c r="N8" s="41"/>
      <c r="O8" s="41"/>
      <c r="P8" s="411">
        <f t="shared" ref="P8:P9" si="0">SUM(D8:O8)</f>
        <v>0</v>
      </c>
      <c r="Q8" s="169"/>
    </row>
    <row r="9" spans="2:17" ht="30" customHeight="1" x14ac:dyDescent="0.25">
      <c r="B9" s="170"/>
      <c r="C9" s="419" t="s">
        <v>51</v>
      </c>
      <c r="D9" s="281"/>
      <c r="E9" s="281"/>
      <c r="F9" s="281"/>
      <c r="G9" s="281"/>
      <c r="H9" s="281"/>
      <c r="I9" s="281"/>
      <c r="J9" s="281"/>
      <c r="K9" s="281"/>
      <c r="L9" s="281"/>
      <c r="M9" s="281"/>
      <c r="N9" s="281"/>
      <c r="O9" s="279"/>
      <c r="P9" s="411">
        <f t="shared" si="0"/>
        <v>0</v>
      </c>
      <c r="Q9" s="169"/>
    </row>
    <row r="10" spans="2:17" ht="30" customHeight="1" x14ac:dyDescent="0.25">
      <c r="C10" s="408" t="s">
        <v>83</v>
      </c>
      <c r="D10" s="409">
        <f>SUM(D7:D9)</f>
        <v>0</v>
      </c>
      <c r="E10" s="409">
        <f t="shared" ref="E10:O10" si="1">SUM(E7:E9)</f>
        <v>0</v>
      </c>
      <c r="F10" s="409">
        <f t="shared" si="1"/>
        <v>0</v>
      </c>
      <c r="G10" s="409">
        <f t="shared" si="1"/>
        <v>0</v>
      </c>
      <c r="H10" s="409">
        <f t="shared" si="1"/>
        <v>0</v>
      </c>
      <c r="I10" s="409">
        <f t="shared" si="1"/>
        <v>0</v>
      </c>
      <c r="J10" s="409">
        <f t="shared" si="1"/>
        <v>0</v>
      </c>
      <c r="K10" s="409">
        <f t="shared" si="1"/>
        <v>0</v>
      </c>
      <c r="L10" s="409">
        <f t="shared" si="1"/>
        <v>0</v>
      </c>
      <c r="M10" s="409">
        <f t="shared" si="1"/>
        <v>0</v>
      </c>
      <c r="N10" s="416">
        <f t="shared" si="1"/>
        <v>0</v>
      </c>
      <c r="O10" s="409">
        <f t="shared" si="1"/>
        <v>0</v>
      </c>
      <c r="P10" s="410">
        <f>SUM(D10:O10)</f>
        <v>0</v>
      </c>
    </row>
    <row r="11" spans="2:17" ht="21.95" customHeight="1" x14ac:dyDescent="0.25">
      <c r="D11" s="239"/>
    </row>
    <row r="12" spans="2:17" ht="21.95" customHeight="1" x14ac:dyDescent="0.25">
      <c r="Q12" s="169"/>
    </row>
    <row r="13" spans="2:17" ht="21.95" customHeight="1" x14ac:dyDescent="0.25">
      <c r="B13" s="170"/>
      <c r="C13" s="170"/>
      <c r="D13" s="170"/>
      <c r="E13" s="170"/>
      <c r="F13" s="170"/>
      <c r="G13" s="170"/>
      <c r="H13" s="170"/>
      <c r="I13" s="170"/>
      <c r="J13" s="170"/>
      <c r="K13" s="170"/>
      <c r="L13" s="170"/>
      <c r="M13" s="170"/>
      <c r="N13" s="170"/>
      <c r="O13" s="170"/>
      <c r="P13" s="169"/>
      <c r="Q13" s="169"/>
    </row>
    <row r="14" spans="2:17" ht="21.95" customHeight="1" thickBot="1" x14ac:dyDescent="0.3">
      <c r="B14" s="170"/>
      <c r="C14" s="170"/>
      <c r="D14" s="170"/>
      <c r="E14" s="170"/>
      <c r="F14" s="170"/>
      <c r="G14" s="170"/>
      <c r="H14" s="170"/>
      <c r="I14" s="170"/>
      <c r="J14" s="170"/>
      <c r="K14" s="170"/>
      <c r="L14" s="170"/>
      <c r="M14" s="170"/>
      <c r="N14" s="170"/>
      <c r="O14" s="170"/>
      <c r="P14" s="170"/>
      <c r="Q14" s="169"/>
    </row>
    <row r="15" spans="2:17" ht="21.95" customHeight="1" x14ac:dyDescent="0.25">
      <c r="B15" s="170"/>
      <c r="C15" s="266" t="s">
        <v>64</v>
      </c>
      <c r="D15" s="267" t="s">
        <v>65</v>
      </c>
      <c r="E15" s="267" t="s">
        <v>66</v>
      </c>
      <c r="F15" s="267" t="s">
        <v>67</v>
      </c>
      <c r="G15" s="267" t="s">
        <v>68</v>
      </c>
      <c r="H15" s="267" t="s">
        <v>69</v>
      </c>
      <c r="I15" s="267" t="s">
        <v>70</v>
      </c>
      <c r="J15" s="267" t="s">
        <v>71</v>
      </c>
      <c r="K15" s="267" t="s">
        <v>72</v>
      </c>
      <c r="L15" s="267" t="s">
        <v>73</v>
      </c>
      <c r="M15" s="267" t="s">
        <v>74</v>
      </c>
      <c r="N15" s="267" t="s">
        <v>75</v>
      </c>
      <c r="O15" s="267" t="s">
        <v>76</v>
      </c>
      <c r="P15" s="379" t="s">
        <v>83</v>
      </c>
      <c r="Q15" s="169"/>
    </row>
    <row r="16" spans="2:17" ht="30" customHeight="1" x14ac:dyDescent="0.25">
      <c r="B16" s="170"/>
      <c r="C16" s="417" t="s">
        <v>100</v>
      </c>
      <c r="D16" s="420">
        <f>IF('Banco 01'!$D$2=1,'Banco 01'!C99,0)</f>
        <v>0</v>
      </c>
      <c r="E16" s="420">
        <f>IF('Banco 01'!$D$2=1,'Banco 01'!D99,0)</f>
        <v>0</v>
      </c>
      <c r="F16" s="420">
        <f>IF('Banco 01'!$D$2=1,'Banco 01'!E99,0)</f>
        <v>0</v>
      </c>
      <c r="G16" s="420">
        <f>IF('Banco 01'!$D$2=1,'Banco 01'!F99,0)</f>
        <v>0</v>
      </c>
      <c r="H16" s="420">
        <f>IF('Banco 01'!$D$2=1,'Banco 01'!G99,0)</f>
        <v>0</v>
      </c>
      <c r="I16" s="420">
        <f>IF('Banco 01'!$D$2=1,'Banco 01'!H99,0)</f>
        <v>0</v>
      </c>
      <c r="J16" s="420">
        <f>IF('Banco 01'!$D$2=1,'Banco 01'!I99,0)</f>
        <v>0</v>
      </c>
      <c r="K16" s="420">
        <f>IF('Banco 01'!$D$2=1,'Banco 01'!J99,0)</f>
        <v>0</v>
      </c>
      <c r="L16" s="420">
        <f>IF('Banco 01'!$D$2=1,'Banco 01'!K99,0)</f>
        <v>0</v>
      </c>
      <c r="M16" s="420">
        <f>IF('Banco 01'!$D$2=1,'Banco 01'!L99,0)</f>
        <v>0</v>
      </c>
      <c r="N16" s="420">
        <f>IF('Banco 01'!$D$2=1,'Banco 01'!M99,0)</f>
        <v>0</v>
      </c>
      <c r="O16" s="420">
        <f>IF('Banco 01'!$D$2=1,'Banco 01'!N99,0)</f>
        <v>0</v>
      </c>
      <c r="P16" s="412">
        <f>SUM(D16:O16)</f>
        <v>0</v>
      </c>
      <c r="Q16" s="169"/>
    </row>
    <row r="17" spans="2:16" ht="30" customHeight="1" x14ac:dyDescent="0.25">
      <c r="B17" s="170"/>
      <c r="C17" s="418" t="s">
        <v>101</v>
      </c>
      <c r="D17" s="420">
        <f>IF('Banco 01'!$D$2=1,'Banco 01'!C100,0)</f>
        <v>0</v>
      </c>
      <c r="E17" s="420">
        <f>IF('Banco 01'!$D$2=1,'Banco 01'!D100,0)</f>
        <v>0</v>
      </c>
      <c r="F17" s="420">
        <f>IF('Banco 01'!$D$2=1,'Banco 01'!E100,0)</f>
        <v>0</v>
      </c>
      <c r="G17" s="420">
        <f>IF('Banco 01'!$D$2=1,'Banco 01'!F100,0)</f>
        <v>0</v>
      </c>
      <c r="H17" s="420">
        <f>IF('Banco 01'!$D$2=1,'Banco 01'!G100,0)</f>
        <v>0</v>
      </c>
      <c r="I17" s="420">
        <f>IF('Banco 01'!$D$2=1,'Banco 01'!H100,0)</f>
        <v>0</v>
      </c>
      <c r="J17" s="420">
        <f>IF('Banco 01'!$D$2=1,'Banco 01'!I100,0)</f>
        <v>0</v>
      </c>
      <c r="K17" s="420">
        <f>IF('Banco 01'!$D$2=1,'Banco 01'!J100,0)</f>
        <v>0</v>
      </c>
      <c r="L17" s="420">
        <f>IF('Banco 01'!$D$2=1,'Banco 01'!K100,0)</f>
        <v>0</v>
      </c>
      <c r="M17" s="420">
        <f>IF('Banco 01'!$D$2=1,'Banco 01'!L100,0)</f>
        <v>0</v>
      </c>
      <c r="N17" s="420">
        <f>IF('Banco 01'!$D$2=1,'Banco 01'!M100,0)</f>
        <v>0</v>
      </c>
      <c r="O17" s="420">
        <f>IF('Banco 01'!$D$2=1,'Banco 01'!N100,0)</f>
        <v>0</v>
      </c>
      <c r="P17" s="411">
        <f t="shared" ref="P17:P20" si="2">SUM(D17:O17)</f>
        <v>0</v>
      </c>
    </row>
    <row r="18" spans="2:16" ht="30" customHeight="1" x14ac:dyDescent="0.25">
      <c r="C18" s="418" t="s">
        <v>77</v>
      </c>
      <c r="D18" s="420">
        <f>'Banco 01'!C101</f>
        <v>0</v>
      </c>
      <c r="E18" s="420">
        <f>'Banco 01'!D101</f>
        <v>0</v>
      </c>
      <c r="F18" s="420">
        <f>'Banco 01'!E101</f>
        <v>0</v>
      </c>
      <c r="G18" s="420">
        <f>'Banco 01'!F101</f>
        <v>0</v>
      </c>
      <c r="H18" s="420">
        <f>'Banco 01'!G101</f>
        <v>0</v>
      </c>
      <c r="I18" s="420">
        <f>'Banco 01'!H101</f>
        <v>0</v>
      </c>
      <c r="J18" s="420">
        <f>'Banco 01'!I101</f>
        <v>0</v>
      </c>
      <c r="K18" s="420">
        <f>'Banco 01'!J101</f>
        <v>0</v>
      </c>
      <c r="L18" s="420">
        <f>'Banco 01'!K101</f>
        <v>0</v>
      </c>
      <c r="M18" s="420">
        <f>'Banco 01'!L101</f>
        <v>0</v>
      </c>
      <c r="N18" s="420">
        <f>'Banco 01'!M101</f>
        <v>0</v>
      </c>
      <c r="O18" s="420">
        <f>'Banco 01'!N101</f>
        <v>0</v>
      </c>
      <c r="P18" s="411">
        <f t="shared" si="2"/>
        <v>0</v>
      </c>
    </row>
    <row r="19" spans="2:16" ht="30" customHeight="1" x14ac:dyDescent="0.25">
      <c r="C19" s="418" t="s">
        <v>44</v>
      </c>
      <c r="D19" s="420">
        <f>IF($C$24=1,'Banco 01'!C102,0)</f>
        <v>0</v>
      </c>
      <c r="E19" s="420">
        <f>IF($C$24=1,'Banco 01'!D102,0)</f>
        <v>0</v>
      </c>
      <c r="F19" s="420">
        <f>IF($C$24=1,'Banco 01'!E102,0)</f>
        <v>0</v>
      </c>
      <c r="G19" s="420">
        <f>IF($C$24=1,'Banco 01'!F102,0)</f>
        <v>0</v>
      </c>
      <c r="H19" s="420">
        <f>IF($C$24=1,'Banco 01'!G102,0)</f>
        <v>0</v>
      </c>
      <c r="I19" s="420">
        <f>IF($C$24=1,'Banco 01'!H102,0)</f>
        <v>0</v>
      </c>
      <c r="J19" s="420">
        <f>IF($C$24=1,'Banco 01'!I102,0)</f>
        <v>0</v>
      </c>
      <c r="K19" s="420">
        <f>IF($C$24=1,'Banco 01'!J102,0)</f>
        <v>0</v>
      </c>
      <c r="L19" s="420">
        <f>IF($C$24=1,'Banco 01'!K102,0)</f>
        <v>0</v>
      </c>
      <c r="M19" s="420">
        <f>IF($C$24=1,'Banco 01'!L102,0)</f>
        <v>0</v>
      </c>
      <c r="N19" s="420">
        <f>IF($C$24=1,'Banco 01'!M102,0)</f>
        <v>0</v>
      </c>
      <c r="O19" s="420">
        <f>IF($C$24=1,'Banco 01'!N102,0)</f>
        <v>0</v>
      </c>
      <c r="P19" s="411">
        <f t="shared" si="2"/>
        <v>0</v>
      </c>
    </row>
    <row r="20" spans="2:16" ht="30" customHeight="1" x14ac:dyDescent="0.25">
      <c r="C20" s="419" t="s">
        <v>45</v>
      </c>
      <c r="D20" s="426">
        <f>IF($C$25=1,'Banco 01'!C103,0)</f>
        <v>0</v>
      </c>
      <c r="E20" s="426">
        <f>IF($C$25=1,'Banco 01'!D103,0)</f>
        <v>0</v>
      </c>
      <c r="F20" s="426">
        <f>IF($C$25=1,'Banco 01'!E103,0)</f>
        <v>0</v>
      </c>
      <c r="G20" s="426">
        <f>IF($C$25=1,'Banco 01'!F103,0)</f>
        <v>0</v>
      </c>
      <c r="H20" s="426">
        <f>IF($C$25=1,'Banco 01'!G103,0)</f>
        <v>0</v>
      </c>
      <c r="I20" s="426">
        <f>IF($C$25=1,'Banco 01'!H103,0)</f>
        <v>0</v>
      </c>
      <c r="J20" s="426">
        <f>IF($C$25=1,'Banco 01'!I103,0)</f>
        <v>0</v>
      </c>
      <c r="K20" s="426">
        <f>IF($C$25=1,'Banco 01'!J103,0)</f>
        <v>0</v>
      </c>
      <c r="L20" s="426">
        <f>IF($C$25=1,'Banco 01'!K103,0)</f>
        <v>0</v>
      </c>
      <c r="M20" s="426">
        <f>IF($C$25=1,'Banco 01'!L103,0)</f>
        <v>0</v>
      </c>
      <c r="N20" s="426">
        <f>IF($C$25=1,'Banco 01'!M103,0)</f>
        <v>0</v>
      </c>
      <c r="O20" s="426">
        <f>IF($C$25=1,'Banco 01'!N103,0)</f>
        <v>0</v>
      </c>
      <c r="P20" s="411">
        <f t="shared" si="2"/>
        <v>0</v>
      </c>
    </row>
    <row r="21" spans="2:16" ht="30" customHeight="1" x14ac:dyDescent="0.25">
      <c r="C21" s="408" t="s">
        <v>83</v>
      </c>
      <c r="D21" s="409">
        <f>SUM(D16:D20)</f>
        <v>0</v>
      </c>
      <c r="E21" s="409">
        <f t="shared" ref="E21:P21" si="3">SUM(E16:E20)</f>
        <v>0</v>
      </c>
      <c r="F21" s="409">
        <f t="shared" si="3"/>
        <v>0</v>
      </c>
      <c r="G21" s="409">
        <f t="shared" si="3"/>
        <v>0</v>
      </c>
      <c r="H21" s="409">
        <f t="shared" si="3"/>
        <v>0</v>
      </c>
      <c r="I21" s="409">
        <f t="shared" si="3"/>
        <v>0</v>
      </c>
      <c r="J21" s="409">
        <f t="shared" si="3"/>
        <v>0</v>
      </c>
      <c r="K21" s="409">
        <f t="shared" si="3"/>
        <v>0</v>
      </c>
      <c r="L21" s="409">
        <f t="shared" si="3"/>
        <v>0</v>
      </c>
      <c r="M21" s="409">
        <f t="shared" si="3"/>
        <v>0</v>
      </c>
      <c r="N21" s="409">
        <f t="shared" si="3"/>
        <v>0</v>
      </c>
      <c r="O21" s="409">
        <f t="shared" si="3"/>
        <v>0</v>
      </c>
      <c r="P21" s="410">
        <f t="shared" si="3"/>
        <v>0</v>
      </c>
    </row>
    <row r="24" spans="2:16" ht="21.95" customHeight="1" x14ac:dyDescent="0.25">
      <c r="C24" s="371">
        <f>IF('Banco 01'!$C$90=1,'Banco 01'!P30,'Banco 01 (2)'!P30)</f>
        <v>1</v>
      </c>
      <c r="D24" s="371"/>
    </row>
    <row r="25" spans="2:16" ht="21.95" customHeight="1" x14ac:dyDescent="0.25">
      <c r="C25" s="371">
        <f>IF('Banco 01'!$C$90=1,'Banco 01'!P31,'Banco 01 (2)'!P31)</f>
        <v>1</v>
      </c>
      <c r="D25" s="371"/>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2227" r:id="rId3" name="Group Box 3">
              <controlPr defaultSize="0" autoFill="0" autoPict="0">
                <anchor moveWithCells="1">
                  <from>
                    <xdr:col>1</xdr:col>
                    <xdr:colOff>0</xdr:colOff>
                    <xdr:row>4</xdr:row>
                    <xdr:rowOff>0</xdr:rowOff>
                  </from>
                  <to>
                    <xdr:col>16</xdr:col>
                    <xdr:colOff>123825</xdr:colOff>
                    <xdr:row>12</xdr:row>
                    <xdr:rowOff>0</xdr:rowOff>
                  </to>
                </anchor>
              </controlPr>
            </control>
          </mc:Choice>
        </mc:AlternateContent>
        <mc:AlternateContent xmlns:mc="http://schemas.openxmlformats.org/markup-compatibility/2006">
          <mc:Choice Requires="x14">
            <control shapeId="52229" r:id="rId4" name="Group Box 5">
              <controlPr defaultSize="0" autoFill="0" autoPict="0">
                <anchor moveWithCells="1">
                  <from>
                    <xdr:col>1</xdr:col>
                    <xdr:colOff>0</xdr:colOff>
                    <xdr:row>12</xdr:row>
                    <xdr:rowOff>19050</xdr:rowOff>
                  </from>
                  <to>
                    <xdr:col>16</xdr:col>
                    <xdr:colOff>123825</xdr:colOff>
                    <xdr:row>23</xdr:row>
                    <xdr:rowOff>133350</xdr:rowOff>
                  </to>
                </anchor>
              </controlPr>
            </control>
          </mc:Choice>
        </mc:AlternateContent>
        <mc:AlternateContent xmlns:mc="http://schemas.openxmlformats.org/markup-compatibility/2006">
          <mc:Choice Requires="x14">
            <control shapeId="52230" r:id="rId5" name="Option Button 6">
              <controlPr defaultSize="0" autoFill="0" autoLine="0" autoPict="0">
                <anchor moveWithCells="1">
                  <from>
                    <xdr:col>1</xdr:col>
                    <xdr:colOff>95250</xdr:colOff>
                    <xdr:row>12</xdr:row>
                    <xdr:rowOff>190500</xdr:rowOff>
                  </from>
                  <to>
                    <xdr:col>4</xdr:col>
                    <xdr:colOff>485775</xdr:colOff>
                    <xdr:row>13</xdr:row>
                    <xdr:rowOff>171450</xdr:rowOff>
                  </to>
                </anchor>
              </controlPr>
            </control>
          </mc:Choice>
        </mc:AlternateContent>
        <mc:AlternateContent xmlns:mc="http://schemas.openxmlformats.org/markup-compatibility/2006">
          <mc:Choice Requires="x14">
            <control shapeId="52231" r:id="rId6" name="Option Button 7">
              <controlPr defaultSize="0" autoFill="0" autoLine="0" autoPict="0">
                <anchor moveWithCells="1">
                  <from>
                    <xdr:col>4</xdr:col>
                    <xdr:colOff>447675</xdr:colOff>
                    <xdr:row>12</xdr:row>
                    <xdr:rowOff>190500</xdr:rowOff>
                  </from>
                  <to>
                    <xdr:col>7</xdr:col>
                    <xdr:colOff>28575</xdr:colOff>
                    <xdr:row>13</xdr:row>
                    <xdr:rowOff>171450</xdr:rowOff>
                  </to>
                </anchor>
              </controlPr>
            </control>
          </mc:Choice>
        </mc:AlternateContent>
        <mc:AlternateContent xmlns:mc="http://schemas.openxmlformats.org/markup-compatibility/2006">
          <mc:Choice Requires="x14">
            <control shapeId="52232" r:id="rId7" name="Group Box 8">
              <controlPr defaultSize="0" autoFill="0" autoPict="0">
                <anchor moveWithCells="1">
                  <from>
                    <xdr:col>1</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52233" r:id="rId8" name="Group Box 9">
              <controlPr defaultSize="0" autoFill="0" autoPict="0">
                <anchor moveWithCells="1">
                  <from>
                    <xdr:col>9</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52234" r:id="rId9" name="Option Button 10">
              <controlPr defaultSize="0" autoFill="0" autoLine="0" autoPict="0">
                <anchor moveWithCells="1">
                  <from>
                    <xdr:col>3</xdr:col>
                    <xdr:colOff>409575</xdr:colOff>
                    <xdr:row>10</xdr:row>
                    <xdr:rowOff>171450</xdr:rowOff>
                  </from>
                  <to>
                    <xdr:col>3</xdr:col>
                    <xdr:colOff>876300</xdr:colOff>
                    <xdr:row>11</xdr:row>
                    <xdr:rowOff>104775</xdr:rowOff>
                  </to>
                </anchor>
              </controlPr>
            </control>
          </mc:Choice>
        </mc:AlternateContent>
        <mc:AlternateContent xmlns:mc="http://schemas.openxmlformats.org/markup-compatibility/2006">
          <mc:Choice Requires="x14">
            <control shapeId="52235" r:id="rId10" name="Option Button 11">
              <controlPr defaultSize="0" autoFill="0" autoLine="0" autoPict="0">
                <anchor moveWithCells="1">
                  <from>
                    <xdr:col>4</xdr:col>
                    <xdr:colOff>142875</xdr:colOff>
                    <xdr:row>10</xdr:row>
                    <xdr:rowOff>171450</xdr:rowOff>
                  </from>
                  <to>
                    <xdr:col>4</xdr:col>
                    <xdr:colOff>609600</xdr:colOff>
                    <xdr:row>11</xdr:row>
                    <xdr:rowOff>104775</xdr:rowOff>
                  </to>
                </anchor>
              </controlPr>
            </control>
          </mc:Choice>
        </mc:AlternateContent>
        <mc:AlternateContent xmlns:mc="http://schemas.openxmlformats.org/markup-compatibility/2006">
          <mc:Choice Requires="x14">
            <control shapeId="52236" r:id="rId11" name="Option Button 12">
              <controlPr defaultSize="0" autoFill="0" autoLine="0" autoPict="0">
                <anchor moveWithCells="1">
                  <from>
                    <xdr:col>10</xdr:col>
                    <xdr:colOff>447675</xdr:colOff>
                    <xdr:row>10</xdr:row>
                    <xdr:rowOff>171450</xdr:rowOff>
                  </from>
                  <to>
                    <xdr:col>10</xdr:col>
                    <xdr:colOff>876300</xdr:colOff>
                    <xdr:row>11</xdr:row>
                    <xdr:rowOff>104775</xdr:rowOff>
                  </to>
                </anchor>
              </controlPr>
            </control>
          </mc:Choice>
        </mc:AlternateContent>
        <mc:AlternateContent xmlns:mc="http://schemas.openxmlformats.org/markup-compatibility/2006">
          <mc:Choice Requires="x14">
            <control shapeId="52237" r:id="rId12" name="Option Button 13">
              <controlPr defaultSize="0" autoFill="0" autoLine="0" autoPict="0">
                <anchor moveWithCells="1">
                  <from>
                    <xdr:col>11</xdr:col>
                    <xdr:colOff>142875</xdr:colOff>
                    <xdr:row>10</xdr:row>
                    <xdr:rowOff>171450</xdr:rowOff>
                  </from>
                  <to>
                    <xdr:col>11</xdr:col>
                    <xdr:colOff>571500</xdr:colOff>
                    <xdr:row>11</xdr:row>
                    <xdr:rowOff>104775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Planilha23"/>
  <dimension ref="B1:Q25"/>
  <sheetViews>
    <sheetView showGridLines="0" showRowColHeaders="0" workbookViewId="0">
      <pane ySplit="6" topLeftCell="A7" activePane="bottomLeft" state="frozen"/>
      <selection pane="bottomLeft" activeCell="J8" sqref="J8"/>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379" t="s">
        <v>83</v>
      </c>
      <c r="Q6" s="169"/>
    </row>
    <row r="7" spans="2:17" ht="30" customHeight="1" x14ac:dyDescent="0.25">
      <c r="B7" s="170"/>
      <c r="C7" s="417" t="s">
        <v>48</v>
      </c>
      <c r="D7" s="31"/>
      <c r="E7" s="31"/>
      <c r="F7" s="31"/>
      <c r="G7" s="31"/>
      <c r="H7" s="31"/>
      <c r="I7" s="31"/>
      <c r="J7" s="31"/>
      <c r="K7" s="31"/>
      <c r="L7" s="31"/>
      <c r="M7" s="31"/>
      <c r="N7" s="31"/>
      <c r="O7" s="31"/>
      <c r="P7" s="412">
        <f>SUM(D7:O7)</f>
        <v>0</v>
      </c>
      <c r="Q7" s="169"/>
    </row>
    <row r="8" spans="2:17" ht="30" customHeight="1" x14ac:dyDescent="0.25">
      <c r="B8" s="170"/>
      <c r="C8" s="418" t="s">
        <v>50</v>
      </c>
      <c r="D8" s="41"/>
      <c r="E8" s="41"/>
      <c r="F8" s="41"/>
      <c r="G8" s="41"/>
      <c r="H8" s="41"/>
      <c r="I8" s="41"/>
      <c r="J8" s="41"/>
      <c r="K8" s="41"/>
      <c r="L8" s="41"/>
      <c r="M8" s="41"/>
      <c r="N8" s="41"/>
      <c r="O8" s="41"/>
      <c r="P8" s="411">
        <f t="shared" ref="P8:P9" si="0">SUM(D8:O8)</f>
        <v>0</v>
      </c>
      <c r="Q8" s="169"/>
    </row>
    <row r="9" spans="2:17" ht="30" customHeight="1" x14ac:dyDescent="0.25">
      <c r="B9" s="170"/>
      <c r="C9" s="419" t="s">
        <v>51</v>
      </c>
      <c r="D9" s="281"/>
      <c r="E9" s="281"/>
      <c r="F9" s="281"/>
      <c r="G9" s="281"/>
      <c r="H9" s="281"/>
      <c r="I9" s="281"/>
      <c r="J9" s="281"/>
      <c r="K9" s="281"/>
      <c r="L9" s="281"/>
      <c r="M9" s="281"/>
      <c r="N9" s="281"/>
      <c r="O9" s="279"/>
      <c r="P9" s="411">
        <f t="shared" si="0"/>
        <v>0</v>
      </c>
      <c r="Q9" s="169"/>
    </row>
    <row r="10" spans="2:17" ht="30" customHeight="1" x14ac:dyDescent="0.25">
      <c r="C10" s="408" t="s">
        <v>83</v>
      </c>
      <c r="D10" s="409">
        <f>SUM(D7:D9)</f>
        <v>0</v>
      </c>
      <c r="E10" s="409">
        <f t="shared" ref="E10:O10" si="1">SUM(E7:E9)</f>
        <v>0</v>
      </c>
      <c r="F10" s="409">
        <f t="shared" si="1"/>
        <v>0</v>
      </c>
      <c r="G10" s="409">
        <f t="shared" si="1"/>
        <v>0</v>
      </c>
      <c r="H10" s="409">
        <f t="shared" si="1"/>
        <v>0</v>
      </c>
      <c r="I10" s="409">
        <f t="shared" si="1"/>
        <v>0</v>
      </c>
      <c r="J10" s="409">
        <f t="shared" si="1"/>
        <v>0</v>
      </c>
      <c r="K10" s="409">
        <f t="shared" si="1"/>
        <v>0</v>
      </c>
      <c r="L10" s="409">
        <f t="shared" si="1"/>
        <v>0</v>
      </c>
      <c r="M10" s="409">
        <f t="shared" si="1"/>
        <v>0</v>
      </c>
      <c r="N10" s="416">
        <f t="shared" si="1"/>
        <v>0</v>
      </c>
      <c r="O10" s="409">
        <f t="shared" si="1"/>
        <v>0</v>
      </c>
      <c r="P10" s="410">
        <f>SUM(D10:O10)</f>
        <v>0</v>
      </c>
    </row>
    <row r="11" spans="2:17" ht="21.95" customHeight="1" x14ac:dyDescent="0.25">
      <c r="D11" s="239"/>
    </row>
    <row r="12" spans="2:17" ht="21.95" customHeight="1" x14ac:dyDescent="0.25">
      <c r="Q12" s="169"/>
    </row>
    <row r="13" spans="2:17" ht="21.95" customHeight="1" x14ac:dyDescent="0.25">
      <c r="B13" s="170"/>
      <c r="C13" s="170"/>
      <c r="D13" s="170"/>
      <c r="E13" s="170"/>
      <c r="F13" s="170"/>
      <c r="G13" s="170"/>
      <c r="H13" s="170"/>
      <c r="I13" s="170"/>
      <c r="J13" s="170"/>
      <c r="K13" s="170"/>
      <c r="L13" s="170"/>
      <c r="M13" s="170"/>
      <c r="N13" s="170"/>
      <c r="O13" s="170"/>
      <c r="P13" s="169"/>
      <c r="Q13" s="169"/>
    </row>
    <row r="14" spans="2:17" ht="21.95" customHeight="1" thickBot="1" x14ac:dyDescent="0.3">
      <c r="B14" s="170"/>
      <c r="C14" s="170"/>
      <c r="D14" s="170"/>
      <c r="E14" s="170"/>
      <c r="F14" s="170"/>
      <c r="G14" s="170"/>
      <c r="H14" s="170"/>
      <c r="I14" s="170"/>
      <c r="J14" s="170"/>
      <c r="K14" s="170"/>
      <c r="L14" s="170"/>
      <c r="M14" s="170"/>
      <c r="N14" s="170"/>
      <c r="O14" s="170"/>
      <c r="P14" s="170"/>
      <c r="Q14" s="169"/>
    </row>
    <row r="15" spans="2:17" ht="21.95" customHeight="1" x14ac:dyDescent="0.25">
      <c r="B15" s="170"/>
      <c r="C15" s="266" t="s">
        <v>64</v>
      </c>
      <c r="D15" s="267" t="s">
        <v>65</v>
      </c>
      <c r="E15" s="267" t="s">
        <v>66</v>
      </c>
      <c r="F15" s="267" t="s">
        <v>67</v>
      </c>
      <c r="G15" s="267" t="s">
        <v>68</v>
      </c>
      <c r="H15" s="267" t="s">
        <v>69</v>
      </c>
      <c r="I15" s="267" t="s">
        <v>70</v>
      </c>
      <c r="J15" s="267" t="s">
        <v>71</v>
      </c>
      <c r="K15" s="267" t="s">
        <v>72</v>
      </c>
      <c r="L15" s="267" t="s">
        <v>73</v>
      </c>
      <c r="M15" s="267" t="s">
        <v>74</v>
      </c>
      <c r="N15" s="267" t="s">
        <v>75</v>
      </c>
      <c r="O15" s="267" t="s">
        <v>76</v>
      </c>
      <c r="P15" s="379" t="s">
        <v>83</v>
      </c>
      <c r="Q15" s="169"/>
    </row>
    <row r="16" spans="2:17" ht="30" customHeight="1" x14ac:dyDescent="0.25">
      <c r="B16" s="170"/>
      <c r="C16" s="417" t="s">
        <v>100</v>
      </c>
      <c r="D16" s="420">
        <f>'Banco 01'!C106</f>
        <v>0</v>
      </c>
      <c r="E16" s="420">
        <f>'Banco 01'!D106</f>
        <v>0</v>
      </c>
      <c r="F16" s="420">
        <f>'Banco 01'!E106</f>
        <v>0</v>
      </c>
      <c r="G16" s="420">
        <f>'Banco 01'!F106</f>
        <v>0</v>
      </c>
      <c r="H16" s="420">
        <f>'Banco 01'!G106</f>
        <v>0</v>
      </c>
      <c r="I16" s="420">
        <f>'Banco 01'!H106</f>
        <v>0</v>
      </c>
      <c r="J16" s="420">
        <f>'Banco 01'!I106</f>
        <v>0</v>
      </c>
      <c r="K16" s="420">
        <f>'Banco 01'!J106</f>
        <v>0</v>
      </c>
      <c r="L16" s="420">
        <f>'Banco 01'!K106</f>
        <v>0</v>
      </c>
      <c r="M16" s="420">
        <f>'Banco 01'!L106</f>
        <v>0</v>
      </c>
      <c r="N16" s="420">
        <f>'Banco 01'!M106</f>
        <v>0</v>
      </c>
      <c r="O16" s="420">
        <f>'Banco 01'!N106</f>
        <v>0</v>
      </c>
      <c r="P16" s="412">
        <f>SUM(D16:O16)</f>
        <v>0</v>
      </c>
      <c r="Q16" s="169"/>
    </row>
    <row r="17" spans="2:16" ht="30" customHeight="1" x14ac:dyDescent="0.25">
      <c r="B17" s="170"/>
      <c r="C17" s="418" t="s">
        <v>101</v>
      </c>
      <c r="D17" s="420">
        <f>'Banco 01'!C107</f>
        <v>0</v>
      </c>
      <c r="E17" s="420">
        <f>'Banco 01'!D107</f>
        <v>0</v>
      </c>
      <c r="F17" s="420">
        <f>'Banco 01'!E107</f>
        <v>0</v>
      </c>
      <c r="G17" s="420">
        <f>'Banco 01'!F107</f>
        <v>0</v>
      </c>
      <c r="H17" s="420">
        <f>'Banco 01'!G107</f>
        <v>0</v>
      </c>
      <c r="I17" s="420">
        <f>'Banco 01'!H107</f>
        <v>0</v>
      </c>
      <c r="J17" s="420">
        <f>'Banco 01'!I107</f>
        <v>0</v>
      </c>
      <c r="K17" s="420">
        <f>'Banco 01'!J107</f>
        <v>0</v>
      </c>
      <c r="L17" s="420">
        <f>'Banco 01'!K107</f>
        <v>0</v>
      </c>
      <c r="M17" s="420">
        <f>'Banco 01'!L107</f>
        <v>0</v>
      </c>
      <c r="N17" s="420">
        <f>'Banco 01'!M107</f>
        <v>0</v>
      </c>
      <c r="O17" s="420">
        <f>'Banco 01'!N107</f>
        <v>0</v>
      </c>
      <c r="P17" s="411">
        <f t="shared" ref="P17:P20" si="2">SUM(D17:O17)</f>
        <v>0</v>
      </c>
    </row>
    <row r="18" spans="2:16" ht="30" customHeight="1" x14ac:dyDescent="0.25">
      <c r="C18" s="418" t="s">
        <v>77</v>
      </c>
      <c r="D18" s="420">
        <f>IF('Banco 01'!$D$2=1,'Banco 01'!C108,0)</f>
        <v>0</v>
      </c>
      <c r="E18" s="420">
        <f>IF('Banco 01'!$D$2=1,'Banco 01'!D108,0)</f>
        <v>0</v>
      </c>
      <c r="F18" s="420">
        <f>IF('Banco 01'!$D$2=1,'Banco 01'!E108,0)</f>
        <v>0</v>
      </c>
      <c r="G18" s="420">
        <f>IF('Banco 01'!$D$2=1,'Banco 01'!F108,0)</f>
        <v>0</v>
      </c>
      <c r="H18" s="420">
        <f>IF('Banco 01'!$D$2=1,'Banco 01'!G108,0)</f>
        <v>0</v>
      </c>
      <c r="I18" s="420">
        <f>IF('Banco 01'!$D$2=1,'Banco 01'!H108,0)</f>
        <v>0</v>
      </c>
      <c r="J18" s="420">
        <f>IF('Banco 01'!$D$2=1,'Banco 01'!I108,0)</f>
        <v>0</v>
      </c>
      <c r="K18" s="420">
        <f>IF('Banco 01'!$D$2=1,'Banco 01'!J108,0)</f>
        <v>0</v>
      </c>
      <c r="L18" s="420">
        <f>IF('Banco 01'!$D$2=1,'Banco 01'!K108,0)</f>
        <v>0</v>
      </c>
      <c r="M18" s="420">
        <f>IF('Banco 01'!$D$2=1,'Banco 01'!L108,0)</f>
        <v>0</v>
      </c>
      <c r="N18" s="420">
        <f>IF('Banco 01'!$D$2=1,'Banco 01'!M108,0)</f>
        <v>0</v>
      </c>
      <c r="O18" s="420">
        <f>IF('Banco 01'!$D$2=1,'Banco 01'!N108,0)</f>
        <v>0</v>
      </c>
      <c r="P18" s="411">
        <f t="shared" si="2"/>
        <v>0</v>
      </c>
    </row>
    <row r="19" spans="2:16" ht="30" customHeight="1" x14ac:dyDescent="0.25">
      <c r="C19" s="418" t="s">
        <v>44</v>
      </c>
      <c r="D19" s="420">
        <f>IF($C$24=1,'Banco 01'!C109,0)</f>
        <v>0</v>
      </c>
      <c r="E19" s="420">
        <f>IF($C$24=1,'Banco 01'!D109,0)</f>
        <v>0</v>
      </c>
      <c r="F19" s="420">
        <f>IF($C$24=1,'Banco 01'!E109,0)</f>
        <v>0</v>
      </c>
      <c r="G19" s="420">
        <f>IF($C$24=1,'Banco 01'!F109,0)</f>
        <v>0</v>
      </c>
      <c r="H19" s="420">
        <f>IF($C$24=1,'Banco 01'!G109,0)</f>
        <v>0</v>
      </c>
      <c r="I19" s="420">
        <f>IF($C$24=1,'Banco 01'!H109,0)</f>
        <v>0</v>
      </c>
      <c r="J19" s="420">
        <f>IF($C$24=1,'Banco 01'!I109,0)</f>
        <v>0</v>
      </c>
      <c r="K19" s="420">
        <f>IF($C$24=1,'Banco 01'!J109,0)</f>
        <v>0</v>
      </c>
      <c r="L19" s="420">
        <f>IF($C$24=1,'Banco 01'!K109,0)</f>
        <v>0</v>
      </c>
      <c r="M19" s="420">
        <f>IF($C$24=1,'Banco 01'!L109,0)</f>
        <v>0</v>
      </c>
      <c r="N19" s="420">
        <f>IF($C$24=1,'Banco 01'!M109,0)</f>
        <v>0</v>
      </c>
      <c r="O19" s="420">
        <f>IF($C$24=1,'Banco 01'!N109,0)</f>
        <v>0</v>
      </c>
      <c r="P19" s="411">
        <f t="shared" si="2"/>
        <v>0</v>
      </c>
    </row>
    <row r="20" spans="2:16" ht="30" customHeight="1" x14ac:dyDescent="0.25">
      <c r="C20" s="419" t="s">
        <v>45</v>
      </c>
      <c r="D20" s="426">
        <f>IF($C$25=1,'Banco 01'!C110,0)</f>
        <v>0</v>
      </c>
      <c r="E20" s="426">
        <f>IF($C$25=1,'Banco 01'!D110,0)</f>
        <v>0</v>
      </c>
      <c r="F20" s="426">
        <f>IF($C$25=1,'Banco 01'!E110,0)</f>
        <v>0</v>
      </c>
      <c r="G20" s="426">
        <f>IF($C$25=1,'Banco 01'!F110,0)</f>
        <v>0</v>
      </c>
      <c r="H20" s="426">
        <f>IF($C$25=1,'Banco 01'!G110,0)</f>
        <v>0</v>
      </c>
      <c r="I20" s="426">
        <f>IF($C$25=1,'Banco 01'!H110,0)</f>
        <v>0</v>
      </c>
      <c r="J20" s="426">
        <f>IF($C$25=1,'Banco 01'!I110,0)</f>
        <v>0</v>
      </c>
      <c r="K20" s="426">
        <f>IF($C$25=1,'Banco 01'!J110,0)</f>
        <v>0</v>
      </c>
      <c r="L20" s="426">
        <f>IF($C$25=1,'Banco 01'!K110,0)</f>
        <v>0</v>
      </c>
      <c r="M20" s="426">
        <f>IF($C$25=1,'Banco 01'!L110,0)</f>
        <v>0</v>
      </c>
      <c r="N20" s="426">
        <f>IF($C$25=1,'Banco 01'!M110,0)</f>
        <v>0</v>
      </c>
      <c r="O20" s="426">
        <f>IF($C$25=1,'Banco 01'!N110,0)</f>
        <v>0</v>
      </c>
      <c r="P20" s="411">
        <f t="shared" si="2"/>
        <v>0</v>
      </c>
    </row>
    <row r="21" spans="2:16" ht="30" customHeight="1" x14ac:dyDescent="0.25">
      <c r="C21" s="408" t="s">
        <v>83</v>
      </c>
      <c r="D21" s="409">
        <f>SUM(D16:D20)</f>
        <v>0</v>
      </c>
      <c r="E21" s="409">
        <f t="shared" ref="E21:P21" si="3">SUM(E16:E20)</f>
        <v>0</v>
      </c>
      <c r="F21" s="409">
        <f t="shared" si="3"/>
        <v>0</v>
      </c>
      <c r="G21" s="409">
        <f t="shared" si="3"/>
        <v>0</v>
      </c>
      <c r="H21" s="409">
        <f t="shared" si="3"/>
        <v>0</v>
      </c>
      <c r="I21" s="409">
        <f t="shared" si="3"/>
        <v>0</v>
      </c>
      <c r="J21" s="409">
        <f t="shared" si="3"/>
        <v>0</v>
      </c>
      <c r="K21" s="409">
        <f t="shared" si="3"/>
        <v>0</v>
      </c>
      <c r="L21" s="409">
        <f t="shared" si="3"/>
        <v>0</v>
      </c>
      <c r="M21" s="409">
        <f t="shared" si="3"/>
        <v>0</v>
      </c>
      <c r="N21" s="409">
        <f t="shared" si="3"/>
        <v>0</v>
      </c>
      <c r="O21" s="409">
        <f t="shared" si="3"/>
        <v>0</v>
      </c>
      <c r="P21" s="410">
        <f t="shared" si="3"/>
        <v>0</v>
      </c>
    </row>
    <row r="24" spans="2:16" ht="21.95" customHeight="1" x14ac:dyDescent="0.25">
      <c r="C24" s="371">
        <f>IF('Banco 01'!$D$90=1,'Banco 01'!P44,'Banco 01 (2)'!P44)</f>
        <v>1</v>
      </c>
      <c r="D24" s="371"/>
    </row>
    <row r="25" spans="2:16" ht="21.95" customHeight="1" x14ac:dyDescent="0.25">
      <c r="C25" s="371">
        <f>IF('Banco 01'!$D$90=1,'Banco 01'!P45,'Banco 01 (2)'!P45)</f>
        <v>1</v>
      </c>
      <c r="D25" s="371"/>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3253" r:id="rId3" name="Label 5">
              <controlPr defaultSize="0" autoFill="0" autoLine="0" autoPict="0">
                <anchor moveWithCells="1">
                  <from>
                    <xdr:col>1</xdr:col>
                    <xdr:colOff>19050</xdr:colOff>
                    <xdr:row>21</xdr:row>
                    <xdr:rowOff>142875</xdr:rowOff>
                  </from>
                  <to>
                    <xdr:col>16</xdr:col>
                    <xdr:colOff>104775</xdr:colOff>
                    <xdr:row>22</xdr:row>
                    <xdr:rowOff>247650</xdr:rowOff>
                  </to>
                </anchor>
              </controlPr>
            </control>
          </mc:Choice>
        </mc:AlternateContent>
        <mc:AlternateContent xmlns:mc="http://schemas.openxmlformats.org/markup-compatibility/2006">
          <mc:Choice Requires="x14">
            <control shapeId="53258" r:id="rId4" name="Group Box 10">
              <controlPr defaultSize="0" autoFill="0" autoPict="0">
                <anchor moveWithCells="1">
                  <from>
                    <xdr:col>1</xdr:col>
                    <xdr:colOff>0</xdr:colOff>
                    <xdr:row>12</xdr:row>
                    <xdr:rowOff>19050</xdr:rowOff>
                  </from>
                  <to>
                    <xdr:col>16</xdr:col>
                    <xdr:colOff>123825</xdr:colOff>
                    <xdr:row>23</xdr:row>
                    <xdr:rowOff>104775</xdr:rowOff>
                  </to>
                </anchor>
              </controlPr>
            </control>
          </mc:Choice>
        </mc:AlternateContent>
        <mc:AlternateContent xmlns:mc="http://schemas.openxmlformats.org/markup-compatibility/2006">
          <mc:Choice Requires="x14">
            <control shapeId="53259" r:id="rId5" name="Option Button 11">
              <controlPr defaultSize="0" autoFill="0" autoLine="0" autoPict="0">
                <anchor moveWithCells="1">
                  <from>
                    <xdr:col>1</xdr:col>
                    <xdr:colOff>95250</xdr:colOff>
                    <xdr:row>12</xdr:row>
                    <xdr:rowOff>190500</xdr:rowOff>
                  </from>
                  <to>
                    <xdr:col>4</xdr:col>
                    <xdr:colOff>485775</xdr:colOff>
                    <xdr:row>13</xdr:row>
                    <xdr:rowOff>171450</xdr:rowOff>
                  </to>
                </anchor>
              </controlPr>
            </control>
          </mc:Choice>
        </mc:AlternateContent>
        <mc:AlternateContent xmlns:mc="http://schemas.openxmlformats.org/markup-compatibility/2006">
          <mc:Choice Requires="x14">
            <control shapeId="53260" r:id="rId6" name="Option Button 12">
              <controlPr defaultSize="0" autoFill="0" autoLine="0" autoPict="0">
                <anchor moveWithCells="1">
                  <from>
                    <xdr:col>4</xdr:col>
                    <xdr:colOff>447675</xdr:colOff>
                    <xdr:row>12</xdr:row>
                    <xdr:rowOff>190500</xdr:rowOff>
                  </from>
                  <to>
                    <xdr:col>7</xdr:col>
                    <xdr:colOff>28575</xdr:colOff>
                    <xdr:row>13</xdr:row>
                    <xdr:rowOff>171450</xdr:rowOff>
                  </to>
                </anchor>
              </controlPr>
            </control>
          </mc:Choice>
        </mc:AlternateContent>
        <mc:AlternateContent xmlns:mc="http://schemas.openxmlformats.org/markup-compatibility/2006">
          <mc:Choice Requires="x14">
            <control shapeId="53261" r:id="rId7" name="Group Box 13">
              <controlPr defaultSize="0" autoFill="0" autoPict="0">
                <anchor moveWithCells="1">
                  <from>
                    <xdr:col>1</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53262" r:id="rId8" name="Group Box 14">
              <controlPr defaultSize="0" autoFill="0" autoPict="0">
                <anchor moveWithCells="1">
                  <from>
                    <xdr:col>9</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53268" r:id="rId9" name="Group Box 20">
              <controlPr defaultSize="0" autoFill="0" autoPict="0">
                <anchor moveWithCells="1">
                  <from>
                    <xdr:col>8</xdr:col>
                    <xdr:colOff>876300</xdr:colOff>
                    <xdr:row>10</xdr:row>
                    <xdr:rowOff>38100</xdr:rowOff>
                  </from>
                  <to>
                    <xdr:col>16</xdr:col>
                    <xdr:colOff>133350</xdr:colOff>
                    <xdr:row>11</xdr:row>
                    <xdr:rowOff>266700</xdr:rowOff>
                  </to>
                </anchor>
              </controlPr>
            </control>
          </mc:Choice>
        </mc:AlternateContent>
        <mc:AlternateContent xmlns:mc="http://schemas.openxmlformats.org/markup-compatibility/2006">
          <mc:Choice Requires="x14">
            <control shapeId="53272" r:id="rId10" name="Option Button 24">
              <controlPr defaultSize="0" autoFill="0" autoLine="0" autoPict="0">
                <anchor moveWithCells="1">
                  <from>
                    <xdr:col>3</xdr:col>
                    <xdr:colOff>409575</xdr:colOff>
                    <xdr:row>10</xdr:row>
                    <xdr:rowOff>171450</xdr:rowOff>
                  </from>
                  <to>
                    <xdr:col>3</xdr:col>
                    <xdr:colOff>876300</xdr:colOff>
                    <xdr:row>11</xdr:row>
                    <xdr:rowOff>104775</xdr:rowOff>
                  </to>
                </anchor>
              </controlPr>
            </control>
          </mc:Choice>
        </mc:AlternateContent>
        <mc:AlternateContent xmlns:mc="http://schemas.openxmlformats.org/markup-compatibility/2006">
          <mc:Choice Requires="x14">
            <control shapeId="53273" r:id="rId11" name="Option Button 25">
              <controlPr defaultSize="0" autoFill="0" autoLine="0" autoPict="0">
                <anchor moveWithCells="1">
                  <from>
                    <xdr:col>4</xdr:col>
                    <xdr:colOff>142875</xdr:colOff>
                    <xdr:row>10</xdr:row>
                    <xdr:rowOff>171450</xdr:rowOff>
                  </from>
                  <to>
                    <xdr:col>4</xdr:col>
                    <xdr:colOff>609600</xdr:colOff>
                    <xdr:row>11</xdr:row>
                    <xdr:rowOff>104775</xdr:rowOff>
                  </to>
                </anchor>
              </controlPr>
            </control>
          </mc:Choice>
        </mc:AlternateContent>
        <mc:AlternateContent xmlns:mc="http://schemas.openxmlformats.org/markup-compatibility/2006">
          <mc:Choice Requires="x14">
            <control shapeId="53274" r:id="rId12" name="Option Button 26">
              <controlPr defaultSize="0" autoFill="0" autoLine="0" autoPict="0">
                <anchor moveWithCells="1">
                  <from>
                    <xdr:col>10</xdr:col>
                    <xdr:colOff>447675</xdr:colOff>
                    <xdr:row>10</xdr:row>
                    <xdr:rowOff>171450</xdr:rowOff>
                  </from>
                  <to>
                    <xdr:col>10</xdr:col>
                    <xdr:colOff>876300</xdr:colOff>
                    <xdr:row>11</xdr:row>
                    <xdr:rowOff>104775</xdr:rowOff>
                  </to>
                </anchor>
              </controlPr>
            </control>
          </mc:Choice>
        </mc:AlternateContent>
        <mc:AlternateContent xmlns:mc="http://schemas.openxmlformats.org/markup-compatibility/2006">
          <mc:Choice Requires="x14">
            <control shapeId="53275" r:id="rId13" name="Option Button 27">
              <controlPr defaultSize="0" autoFill="0" autoLine="0" autoPict="0">
                <anchor moveWithCells="1">
                  <from>
                    <xdr:col>11</xdr:col>
                    <xdr:colOff>142875</xdr:colOff>
                    <xdr:row>10</xdr:row>
                    <xdr:rowOff>171450</xdr:rowOff>
                  </from>
                  <to>
                    <xdr:col>11</xdr:col>
                    <xdr:colOff>571500</xdr:colOff>
                    <xdr:row>11</xdr:row>
                    <xdr:rowOff>104775</xdr:rowOff>
                  </to>
                </anchor>
              </controlPr>
            </control>
          </mc:Choice>
        </mc:AlternateContent>
        <mc:AlternateContent xmlns:mc="http://schemas.openxmlformats.org/markup-compatibility/2006">
          <mc:Choice Requires="x14">
            <control shapeId="53276" r:id="rId14" name="Group Box 28">
              <controlPr defaultSize="0" autoFill="0" autoPict="0">
                <anchor moveWithCells="1">
                  <from>
                    <xdr:col>1</xdr:col>
                    <xdr:colOff>0</xdr:colOff>
                    <xdr:row>3</xdr:row>
                    <xdr:rowOff>266700</xdr:rowOff>
                  </from>
                  <to>
                    <xdr:col>16</xdr:col>
                    <xdr:colOff>123825</xdr:colOff>
                    <xdr:row>11</xdr:row>
                    <xdr:rowOff>266700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Planilha24"/>
  <dimension ref="B1:Q25"/>
  <sheetViews>
    <sheetView showGridLines="0" showRowColHeaders="0" workbookViewId="0">
      <pane ySplit="6" topLeftCell="A7" activePane="bottomLeft" state="frozen"/>
      <selection pane="bottomLeft" activeCell="D8" sqref="D8"/>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379" t="s">
        <v>83</v>
      </c>
      <c r="Q6" s="169"/>
    </row>
    <row r="7" spans="2:17" ht="30" customHeight="1" x14ac:dyDescent="0.25">
      <c r="B7" s="170"/>
      <c r="C7" s="417" t="s">
        <v>48</v>
      </c>
      <c r="D7" s="31"/>
      <c r="E7" s="31"/>
      <c r="F7" s="31"/>
      <c r="G7" s="31"/>
      <c r="H7" s="31"/>
      <c r="I7" s="31"/>
      <c r="J7" s="31"/>
      <c r="K7" s="31"/>
      <c r="L7" s="31"/>
      <c r="M7" s="31"/>
      <c r="N7" s="31"/>
      <c r="O7" s="31"/>
      <c r="P7" s="412">
        <f>SUM(D7:O7)</f>
        <v>0</v>
      </c>
      <c r="Q7" s="169"/>
    </row>
    <row r="8" spans="2:17" ht="30" customHeight="1" x14ac:dyDescent="0.25">
      <c r="B8" s="170"/>
      <c r="C8" s="418" t="s">
        <v>50</v>
      </c>
      <c r="D8" s="41"/>
      <c r="E8" s="41"/>
      <c r="F8" s="41"/>
      <c r="G8" s="41"/>
      <c r="H8" s="41"/>
      <c r="I8" s="41"/>
      <c r="J8" s="41"/>
      <c r="K8" s="41"/>
      <c r="L8" s="41"/>
      <c r="M8" s="41"/>
      <c r="N8" s="41"/>
      <c r="O8" s="41"/>
      <c r="P8" s="411">
        <f t="shared" ref="P8:P9" si="0">SUM(D8:O8)</f>
        <v>0</v>
      </c>
      <c r="Q8" s="169"/>
    </row>
    <row r="9" spans="2:17" ht="30" customHeight="1" x14ac:dyDescent="0.25">
      <c r="B9" s="170"/>
      <c r="C9" s="419" t="s">
        <v>51</v>
      </c>
      <c r="D9" s="281"/>
      <c r="E9" s="281"/>
      <c r="F9" s="281"/>
      <c r="G9" s="281"/>
      <c r="H9" s="281"/>
      <c r="I9" s="281"/>
      <c r="J9" s="281"/>
      <c r="K9" s="281"/>
      <c r="L9" s="281"/>
      <c r="M9" s="281"/>
      <c r="N9" s="281"/>
      <c r="O9" s="279"/>
      <c r="P9" s="411">
        <f t="shared" si="0"/>
        <v>0</v>
      </c>
      <c r="Q9" s="169"/>
    </row>
    <row r="10" spans="2:17" ht="30" customHeight="1" x14ac:dyDescent="0.25">
      <c r="C10" s="408" t="s">
        <v>83</v>
      </c>
      <c r="D10" s="409">
        <f>SUM(D7:D9)</f>
        <v>0</v>
      </c>
      <c r="E10" s="409">
        <f t="shared" ref="E10:O10" si="1">SUM(E7:E9)</f>
        <v>0</v>
      </c>
      <c r="F10" s="409">
        <f t="shared" si="1"/>
        <v>0</v>
      </c>
      <c r="G10" s="409">
        <f t="shared" si="1"/>
        <v>0</v>
      </c>
      <c r="H10" s="409">
        <f t="shared" si="1"/>
        <v>0</v>
      </c>
      <c r="I10" s="409">
        <f t="shared" si="1"/>
        <v>0</v>
      </c>
      <c r="J10" s="409">
        <f t="shared" si="1"/>
        <v>0</v>
      </c>
      <c r="K10" s="409">
        <f t="shared" si="1"/>
        <v>0</v>
      </c>
      <c r="L10" s="409">
        <f t="shared" si="1"/>
        <v>0</v>
      </c>
      <c r="M10" s="409">
        <f t="shared" si="1"/>
        <v>0</v>
      </c>
      <c r="N10" s="416">
        <f t="shared" si="1"/>
        <v>0</v>
      </c>
      <c r="O10" s="409">
        <f t="shared" si="1"/>
        <v>0</v>
      </c>
      <c r="P10" s="410">
        <f>SUM(D10:O10)</f>
        <v>0</v>
      </c>
    </row>
    <row r="11" spans="2:17" ht="21.95" customHeight="1" x14ac:dyDescent="0.25">
      <c r="D11" s="239"/>
    </row>
    <row r="12" spans="2:17" ht="21.95" customHeight="1" x14ac:dyDescent="0.25">
      <c r="Q12" s="169"/>
    </row>
    <row r="13" spans="2:17" ht="21.95" customHeight="1" x14ac:dyDescent="0.25">
      <c r="B13" s="170"/>
      <c r="C13" s="170"/>
      <c r="D13" s="170"/>
      <c r="E13" s="170"/>
      <c r="F13" s="170"/>
      <c r="G13" s="170"/>
      <c r="H13" s="170"/>
      <c r="I13" s="170"/>
      <c r="J13" s="170"/>
      <c r="K13" s="170"/>
      <c r="L13" s="170"/>
      <c r="M13" s="170"/>
      <c r="N13" s="170"/>
      <c r="O13" s="170"/>
      <c r="P13" s="169"/>
      <c r="Q13" s="169"/>
    </row>
    <row r="14" spans="2:17" ht="21.95" customHeight="1" thickBot="1" x14ac:dyDescent="0.3">
      <c r="B14" s="170"/>
      <c r="C14" s="170"/>
      <c r="D14" s="170"/>
      <c r="E14" s="170"/>
      <c r="F14" s="170"/>
      <c r="G14" s="170"/>
      <c r="H14" s="170"/>
      <c r="I14" s="170"/>
      <c r="J14" s="170"/>
      <c r="K14" s="170"/>
      <c r="L14" s="170"/>
      <c r="M14" s="170"/>
      <c r="N14" s="170"/>
      <c r="O14" s="170"/>
      <c r="P14" s="170"/>
      <c r="Q14" s="169"/>
    </row>
    <row r="15" spans="2:17" ht="21.95" customHeight="1" x14ac:dyDescent="0.25">
      <c r="B15" s="170"/>
      <c r="C15" s="266" t="s">
        <v>64</v>
      </c>
      <c r="D15" s="267" t="s">
        <v>65</v>
      </c>
      <c r="E15" s="267" t="s">
        <v>66</v>
      </c>
      <c r="F15" s="267" t="s">
        <v>67</v>
      </c>
      <c r="G15" s="267" t="s">
        <v>68</v>
      </c>
      <c r="H15" s="267" t="s">
        <v>69</v>
      </c>
      <c r="I15" s="267" t="s">
        <v>70</v>
      </c>
      <c r="J15" s="267" t="s">
        <v>71</v>
      </c>
      <c r="K15" s="267" t="s">
        <v>72</v>
      </c>
      <c r="L15" s="267" t="s">
        <v>73</v>
      </c>
      <c r="M15" s="267" t="s">
        <v>74</v>
      </c>
      <c r="N15" s="267" t="s">
        <v>75</v>
      </c>
      <c r="O15" s="267" t="s">
        <v>76</v>
      </c>
      <c r="P15" s="379" t="s">
        <v>83</v>
      </c>
      <c r="Q15" s="169"/>
    </row>
    <row r="16" spans="2:17" ht="30" customHeight="1" x14ac:dyDescent="0.25">
      <c r="B16" s="170"/>
      <c r="C16" s="417" t="s">
        <v>100</v>
      </c>
      <c r="D16" s="420">
        <f>'Banco 01'!C113</f>
        <v>0</v>
      </c>
      <c r="E16" s="420">
        <f>'Banco 01'!D113</f>
        <v>0</v>
      </c>
      <c r="F16" s="420">
        <f>'Banco 01'!E113</f>
        <v>0</v>
      </c>
      <c r="G16" s="420">
        <f>'Banco 01'!F113</f>
        <v>0</v>
      </c>
      <c r="H16" s="420">
        <f>'Banco 01'!G113</f>
        <v>0</v>
      </c>
      <c r="I16" s="420">
        <f>'Banco 01'!H113</f>
        <v>0</v>
      </c>
      <c r="J16" s="420">
        <f>'Banco 01'!I113</f>
        <v>0</v>
      </c>
      <c r="K16" s="420">
        <f>'Banco 01'!J113</f>
        <v>0</v>
      </c>
      <c r="L16" s="420">
        <f>'Banco 01'!K113</f>
        <v>0</v>
      </c>
      <c r="M16" s="420">
        <f>'Banco 01'!L113</f>
        <v>0</v>
      </c>
      <c r="N16" s="420">
        <f>'Banco 01'!M113</f>
        <v>0</v>
      </c>
      <c r="O16" s="420">
        <f>'Banco 01'!N113</f>
        <v>0</v>
      </c>
      <c r="P16" s="412">
        <f>SUM(D16:O16)</f>
        <v>0</v>
      </c>
      <c r="Q16" s="169"/>
    </row>
    <row r="17" spans="2:16" ht="30" customHeight="1" x14ac:dyDescent="0.25">
      <c r="B17" s="170"/>
      <c r="C17" s="418" t="s">
        <v>101</v>
      </c>
      <c r="D17" s="420">
        <f>'Banco 01'!C114</f>
        <v>0</v>
      </c>
      <c r="E17" s="420">
        <f>'Banco 01'!D114</f>
        <v>0</v>
      </c>
      <c r="F17" s="420">
        <f>'Banco 01'!E114</f>
        <v>0</v>
      </c>
      <c r="G17" s="420">
        <f>'Banco 01'!F114</f>
        <v>0</v>
      </c>
      <c r="H17" s="420">
        <f>'Banco 01'!G114</f>
        <v>0</v>
      </c>
      <c r="I17" s="420">
        <f>'Banco 01'!H114</f>
        <v>0</v>
      </c>
      <c r="J17" s="420">
        <f>'Banco 01'!I114</f>
        <v>0</v>
      </c>
      <c r="K17" s="420">
        <f>'Banco 01'!J114</f>
        <v>0</v>
      </c>
      <c r="L17" s="420">
        <f>'Banco 01'!K114</f>
        <v>0</v>
      </c>
      <c r="M17" s="420">
        <f>'Banco 01'!L114</f>
        <v>0</v>
      </c>
      <c r="N17" s="420">
        <f>'Banco 01'!M114</f>
        <v>0</v>
      </c>
      <c r="O17" s="420">
        <f>'Banco 01'!N114</f>
        <v>0</v>
      </c>
      <c r="P17" s="411">
        <f t="shared" ref="P17:P20" si="2">SUM(D17:O17)</f>
        <v>0</v>
      </c>
    </row>
    <row r="18" spans="2:16" ht="30" customHeight="1" x14ac:dyDescent="0.25">
      <c r="C18" s="418" t="s">
        <v>77</v>
      </c>
      <c r="D18" s="420">
        <f>'Banco 01'!C115</f>
        <v>0</v>
      </c>
      <c r="E18" s="420">
        <f>'Banco 01'!D115</f>
        <v>0</v>
      </c>
      <c r="F18" s="420">
        <f>'Banco 01'!E115</f>
        <v>0</v>
      </c>
      <c r="G18" s="420">
        <f>'Banco 01'!F115</f>
        <v>0</v>
      </c>
      <c r="H18" s="420">
        <f>'Banco 01'!G115</f>
        <v>0</v>
      </c>
      <c r="I18" s="420">
        <f>'Banco 01'!H115</f>
        <v>0</v>
      </c>
      <c r="J18" s="420">
        <f>'Banco 01'!I115</f>
        <v>0</v>
      </c>
      <c r="K18" s="420">
        <f>'Banco 01'!J115</f>
        <v>0</v>
      </c>
      <c r="L18" s="420">
        <f>'Banco 01'!K115</f>
        <v>0</v>
      </c>
      <c r="M18" s="420">
        <f>'Banco 01'!L115</f>
        <v>0</v>
      </c>
      <c r="N18" s="420">
        <f>'Banco 01'!M115</f>
        <v>0</v>
      </c>
      <c r="O18" s="420">
        <f>'Banco 01'!N115</f>
        <v>0</v>
      </c>
      <c r="P18" s="411">
        <f t="shared" si="2"/>
        <v>0</v>
      </c>
    </row>
    <row r="19" spans="2:16" ht="30" customHeight="1" x14ac:dyDescent="0.25">
      <c r="C19" s="418" t="s">
        <v>44</v>
      </c>
      <c r="D19" s="420">
        <f>IF($C$24=1,'Banco 01'!C116,0)</f>
        <v>0</v>
      </c>
      <c r="E19" s="420">
        <f>IF($C$24=1,'Banco 01'!D116,0)</f>
        <v>0</v>
      </c>
      <c r="F19" s="420">
        <f>IF($C$24=1,'Banco 01'!E116,0)</f>
        <v>0</v>
      </c>
      <c r="G19" s="420">
        <f>IF($C$24=1,'Banco 01'!F116,0)</f>
        <v>0</v>
      </c>
      <c r="H19" s="420">
        <f>IF($C$24=1,'Banco 01'!G116,0)</f>
        <v>0</v>
      </c>
      <c r="I19" s="420">
        <f>IF($C$24=1,'Banco 01'!H116,0)</f>
        <v>0</v>
      </c>
      <c r="J19" s="420">
        <f>IF($C$24=1,'Banco 01'!I116,0)</f>
        <v>0</v>
      </c>
      <c r="K19" s="420">
        <f>IF($C$24=1,'Banco 01'!J116,0)</f>
        <v>0</v>
      </c>
      <c r="L19" s="420">
        <f>IF($C$24=1,'Banco 01'!K116,0)</f>
        <v>0</v>
      </c>
      <c r="M19" s="420">
        <f>IF($C$24=1,'Banco 01'!L116,0)</f>
        <v>0</v>
      </c>
      <c r="N19" s="420">
        <f>IF($C$24=1,'Banco 01'!M116,0)</f>
        <v>0</v>
      </c>
      <c r="O19" s="420">
        <f>IF($C$24=1,'Banco 01'!N116,0)</f>
        <v>0</v>
      </c>
      <c r="P19" s="411">
        <f t="shared" si="2"/>
        <v>0</v>
      </c>
    </row>
    <row r="20" spans="2:16" ht="30" customHeight="1" x14ac:dyDescent="0.25">
      <c r="C20" s="419" t="s">
        <v>45</v>
      </c>
      <c r="D20" s="426">
        <f>IF($C$25=1,'Banco 01'!C117,0)</f>
        <v>0</v>
      </c>
      <c r="E20" s="426">
        <f>IF($C$25=1,'Banco 01'!D117,0)</f>
        <v>0</v>
      </c>
      <c r="F20" s="426">
        <f>IF($C$25=1,'Banco 01'!E117,0)</f>
        <v>0</v>
      </c>
      <c r="G20" s="426">
        <f>IF($C$25=1,'Banco 01'!F117,0)</f>
        <v>0</v>
      </c>
      <c r="H20" s="426">
        <f>IF($C$25=1,'Banco 01'!G117,0)</f>
        <v>0</v>
      </c>
      <c r="I20" s="426">
        <f>IF($C$25=1,'Banco 01'!H117,0)</f>
        <v>0</v>
      </c>
      <c r="J20" s="426">
        <f>IF($C$25=1,'Banco 01'!I117,0)</f>
        <v>0</v>
      </c>
      <c r="K20" s="426">
        <f>IF($C$25=1,'Banco 01'!J117,0)</f>
        <v>0</v>
      </c>
      <c r="L20" s="426">
        <f>IF($C$25=1,'Banco 01'!K117,0)</f>
        <v>0</v>
      </c>
      <c r="M20" s="426">
        <f>IF($C$25=1,'Banco 01'!L117,0)</f>
        <v>0</v>
      </c>
      <c r="N20" s="426">
        <f>IF($C$25=1,'Banco 01'!M117,0)</f>
        <v>0</v>
      </c>
      <c r="O20" s="426">
        <f>IF($C$25=1,'Banco 01'!N117,0)</f>
        <v>0</v>
      </c>
      <c r="P20" s="411">
        <f t="shared" si="2"/>
        <v>0</v>
      </c>
    </row>
    <row r="21" spans="2:16" ht="30" customHeight="1" x14ac:dyDescent="0.25">
      <c r="C21" s="408" t="s">
        <v>83</v>
      </c>
      <c r="D21" s="409">
        <f>SUM(D16:D20)</f>
        <v>0</v>
      </c>
      <c r="E21" s="409">
        <f t="shared" ref="E21:P21" si="3">SUM(E16:E20)</f>
        <v>0</v>
      </c>
      <c r="F21" s="409">
        <f t="shared" si="3"/>
        <v>0</v>
      </c>
      <c r="G21" s="409">
        <f t="shared" si="3"/>
        <v>0</v>
      </c>
      <c r="H21" s="409">
        <f t="shared" si="3"/>
        <v>0</v>
      </c>
      <c r="I21" s="409">
        <f t="shared" si="3"/>
        <v>0</v>
      </c>
      <c r="J21" s="409">
        <f t="shared" si="3"/>
        <v>0</v>
      </c>
      <c r="K21" s="409">
        <f t="shared" si="3"/>
        <v>0</v>
      </c>
      <c r="L21" s="409">
        <f t="shared" si="3"/>
        <v>0</v>
      </c>
      <c r="M21" s="409">
        <f t="shared" si="3"/>
        <v>0</v>
      </c>
      <c r="N21" s="409">
        <f t="shared" si="3"/>
        <v>0</v>
      </c>
      <c r="O21" s="409">
        <f t="shared" si="3"/>
        <v>0</v>
      </c>
      <c r="P21" s="410">
        <f t="shared" si="3"/>
        <v>0</v>
      </c>
    </row>
    <row r="24" spans="2:16" ht="21.95" customHeight="1" x14ac:dyDescent="0.25">
      <c r="C24" s="371">
        <f>IF('Banco 01'!$E$90=1,'Banco 01'!P58,'Banco 01 (2)'!P58)</f>
        <v>1</v>
      </c>
      <c r="D24" s="371"/>
    </row>
    <row r="25" spans="2:16" ht="21.95" customHeight="1" x14ac:dyDescent="0.25">
      <c r="C25" s="371">
        <f>IF('Banco 01'!$E$90=1,'Banco 01'!P59,'Banco 01 (2)'!P59)</f>
        <v>1</v>
      </c>
      <c r="D25" s="371"/>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4277" r:id="rId3" name="Group Box 5">
              <controlPr defaultSize="0" autoFill="0" autoPict="0">
                <anchor moveWithCells="1">
                  <from>
                    <xdr:col>1</xdr:col>
                    <xdr:colOff>0</xdr:colOff>
                    <xdr:row>12</xdr:row>
                    <xdr:rowOff>19050</xdr:rowOff>
                  </from>
                  <to>
                    <xdr:col>16</xdr:col>
                    <xdr:colOff>123825</xdr:colOff>
                    <xdr:row>23</xdr:row>
                    <xdr:rowOff>95250</xdr:rowOff>
                  </to>
                </anchor>
              </controlPr>
            </control>
          </mc:Choice>
        </mc:AlternateContent>
        <mc:AlternateContent xmlns:mc="http://schemas.openxmlformats.org/markup-compatibility/2006">
          <mc:Choice Requires="x14">
            <control shapeId="54278" r:id="rId4" name="Option Button 6">
              <controlPr defaultSize="0" autoFill="0" autoLine="0" autoPict="0">
                <anchor moveWithCells="1">
                  <from>
                    <xdr:col>1</xdr:col>
                    <xdr:colOff>95250</xdr:colOff>
                    <xdr:row>12</xdr:row>
                    <xdr:rowOff>190500</xdr:rowOff>
                  </from>
                  <to>
                    <xdr:col>4</xdr:col>
                    <xdr:colOff>485775</xdr:colOff>
                    <xdr:row>13</xdr:row>
                    <xdr:rowOff>171450</xdr:rowOff>
                  </to>
                </anchor>
              </controlPr>
            </control>
          </mc:Choice>
        </mc:AlternateContent>
        <mc:AlternateContent xmlns:mc="http://schemas.openxmlformats.org/markup-compatibility/2006">
          <mc:Choice Requires="x14">
            <control shapeId="54279" r:id="rId5" name="Option Button 7">
              <controlPr defaultSize="0" autoFill="0" autoLine="0" autoPict="0">
                <anchor moveWithCells="1">
                  <from>
                    <xdr:col>4</xdr:col>
                    <xdr:colOff>447675</xdr:colOff>
                    <xdr:row>12</xdr:row>
                    <xdr:rowOff>190500</xdr:rowOff>
                  </from>
                  <to>
                    <xdr:col>7</xdr:col>
                    <xdr:colOff>28575</xdr:colOff>
                    <xdr:row>13</xdr:row>
                    <xdr:rowOff>171450</xdr:rowOff>
                  </to>
                </anchor>
              </controlPr>
            </control>
          </mc:Choice>
        </mc:AlternateContent>
        <mc:AlternateContent xmlns:mc="http://schemas.openxmlformats.org/markup-compatibility/2006">
          <mc:Choice Requires="x14">
            <control shapeId="54280" r:id="rId6" name="Group Box 8">
              <controlPr defaultSize="0" autoFill="0" autoPict="0">
                <anchor moveWithCells="1">
                  <from>
                    <xdr:col>1</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54281" r:id="rId7" name="Group Box 9">
              <controlPr defaultSize="0" autoFill="0" autoPict="0">
                <anchor moveWithCells="1">
                  <from>
                    <xdr:col>9</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54282" r:id="rId8" name="Option Button 10">
              <controlPr defaultSize="0" autoFill="0" autoLine="0" autoPict="0">
                <anchor moveWithCells="1">
                  <from>
                    <xdr:col>3</xdr:col>
                    <xdr:colOff>409575</xdr:colOff>
                    <xdr:row>10</xdr:row>
                    <xdr:rowOff>171450</xdr:rowOff>
                  </from>
                  <to>
                    <xdr:col>3</xdr:col>
                    <xdr:colOff>876300</xdr:colOff>
                    <xdr:row>11</xdr:row>
                    <xdr:rowOff>104775</xdr:rowOff>
                  </to>
                </anchor>
              </controlPr>
            </control>
          </mc:Choice>
        </mc:AlternateContent>
        <mc:AlternateContent xmlns:mc="http://schemas.openxmlformats.org/markup-compatibility/2006">
          <mc:Choice Requires="x14">
            <control shapeId="54283" r:id="rId9" name="Option Button 11">
              <controlPr defaultSize="0" autoFill="0" autoLine="0" autoPict="0">
                <anchor moveWithCells="1">
                  <from>
                    <xdr:col>4</xdr:col>
                    <xdr:colOff>142875</xdr:colOff>
                    <xdr:row>10</xdr:row>
                    <xdr:rowOff>171450</xdr:rowOff>
                  </from>
                  <to>
                    <xdr:col>4</xdr:col>
                    <xdr:colOff>609600</xdr:colOff>
                    <xdr:row>11</xdr:row>
                    <xdr:rowOff>104775</xdr:rowOff>
                  </to>
                </anchor>
              </controlPr>
            </control>
          </mc:Choice>
        </mc:AlternateContent>
        <mc:AlternateContent xmlns:mc="http://schemas.openxmlformats.org/markup-compatibility/2006">
          <mc:Choice Requires="x14">
            <control shapeId="54284" r:id="rId10" name="Option Button 12">
              <controlPr defaultSize="0" autoFill="0" autoLine="0" autoPict="0">
                <anchor moveWithCells="1">
                  <from>
                    <xdr:col>10</xdr:col>
                    <xdr:colOff>447675</xdr:colOff>
                    <xdr:row>10</xdr:row>
                    <xdr:rowOff>171450</xdr:rowOff>
                  </from>
                  <to>
                    <xdr:col>10</xdr:col>
                    <xdr:colOff>876300</xdr:colOff>
                    <xdr:row>11</xdr:row>
                    <xdr:rowOff>104775</xdr:rowOff>
                  </to>
                </anchor>
              </controlPr>
            </control>
          </mc:Choice>
        </mc:AlternateContent>
        <mc:AlternateContent xmlns:mc="http://schemas.openxmlformats.org/markup-compatibility/2006">
          <mc:Choice Requires="x14">
            <control shapeId="54285" r:id="rId11" name="Option Button 13">
              <controlPr defaultSize="0" autoFill="0" autoLine="0" autoPict="0">
                <anchor moveWithCells="1">
                  <from>
                    <xdr:col>11</xdr:col>
                    <xdr:colOff>142875</xdr:colOff>
                    <xdr:row>10</xdr:row>
                    <xdr:rowOff>171450</xdr:rowOff>
                  </from>
                  <to>
                    <xdr:col>11</xdr:col>
                    <xdr:colOff>571500</xdr:colOff>
                    <xdr:row>11</xdr:row>
                    <xdr:rowOff>104775</xdr:rowOff>
                  </to>
                </anchor>
              </controlPr>
            </control>
          </mc:Choice>
        </mc:AlternateContent>
        <mc:AlternateContent xmlns:mc="http://schemas.openxmlformats.org/markup-compatibility/2006">
          <mc:Choice Requires="x14">
            <control shapeId="54286" r:id="rId12" name="Group Box 14">
              <controlPr defaultSize="0" autoFill="0" autoPict="0">
                <anchor moveWithCells="1">
                  <from>
                    <xdr:col>1</xdr:col>
                    <xdr:colOff>0</xdr:colOff>
                    <xdr:row>3</xdr:row>
                    <xdr:rowOff>266700</xdr:rowOff>
                  </from>
                  <to>
                    <xdr:col>16</xdr:col>
                    <xdr:colOff>123825</xdr:colOff>
                    <xdr:row>11</xdr:row>
                    <xdr:rowOff>266700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Planilha27"/>
  <dimension ref="B1:Q25"/>
  <sheetViews>
    <sheetView showGridLines="0" showRowColHeaders="0" workbookViewId="0">
      <pane ySplit="6" topLeftCell="A7" activePane="bottomLeft" state="frozen"/>
      <selection pane="bottomLeft" activeCell="N8" sqref="N8"/>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379" t="s">
        <v>83</v>
      </c>
      <c r="Q6" s="169"/>
    </row>
    <row r="7" spans="2:17" ht="30" customHeight="1" x14ac:dyDescent="0.25">
      <c r="B7" s="170"/>
      <c r="C7" s="417" t="s">
        <v>48</v>
      </c>
      <c r="D7" s="31"/>
      <c r="E7" s="31"/>
      <c r="F7" s="31"/>
      <c r="G7" s="31"/>
      <c r="H7" s="31"/>
      <c r="I7" s="31"/>
      <c r="J7" s="31"/>
      <c r="K7" s="31"/>
      <c r="L7" s="31"/>
      <c r="M7" s="31"/>
      <c r="N7" s="31"/>
      <c r="O7" s="31"/>
      <c r="P7" s="412">
        <f>SUM(D7:O7)</f>
        <v>0</v>
      </c>
      <c r="Q7" s="169"/>
    </row>
    <row r="8" spans="2:17" ht="30" customHeight="1" x14ac:dyDescent="0.25">
      <c r="B8" s="170"/>
      <c r="C8" s="418" t="s">
        <v>50</v>
      </c>
      <c r="D8" s="41"/>
      <c r="E8" s="41"/>
      <c r="F8" s="41"/>
      <c r="G8" s="41"/>
      <c r="H8" s="41"/>
      <c r="I8" s="41"/>
      <c r="J8" s="41"/>
      <c r="K8" s="41"/>
      <c r="L8" s="41"/>
      <c r="M8" s="41"/>
      <c r="N8" s="41"/>
      <c r="O8" s="41"/>
      <c r="P8" s="411">
        <f t="shared" ref="P8:P9" si="0">SUM(D8:O8)</f>
        <v>0</v>
      </c>
      <c r="Q8" s="169"/>
    </row>
    <row r="9" spans="2:17" ht="30" customHeight="1" x14ac:dyDescent="0.25">
      <c r="B9" s="170"/>
      <c r="C9" s="419" t="s">
        <v>51</v>
      </c>
      <c r="D9" s="281"/>
      <c r="E9" s="281"/>
      <c r="F9" s="281"/>
      <c r="G9" s="281"/>
      <c r="H9" s="281"/>
      <c r="I9" s="281"/>
      <c r="J9" s="281"/>
      <c r="K9" s="281"/>
      <c r="L9" s="281"/>
      <c r="M9" s="281"/>
      <c r="N9" s="281"/>
      <c r="O9" s="279"/>
      <c r="P9" s="411">
        <f t="shared" si="0"/>
        <v>0</v>
      </c>
      <c r="Q9" s="169"/>
    </row>
    <row r="10" spans="2:17" ht="30" customHeight="1" x14ac:dyDescent="0.25">
      <c r="C10" s="408" t="s">
        <v>83</v>
      </c>
      <c r="D10" s="409">
        <f>SUM(D7:D9)</f>
        <v>0</v>
      </c>
      <c r="E10" s="409">
        <f t="shared" ref="E10:O10" si="1">SUM(E7:E9)</f>
        <v>0</v>
      </c>
      <c r="F10" s="409">
        <f t="shared" si="1"/>
        <v>0</v>
      </c>
      <c r="G10" s="409">
        <f t="shared" si="1"/>
        <v>0</v>
      </c>
      <c r="H10" s="409">
        <f t="shared" si="1"/>
        <v>0</v>
      </c>
      <c r="I10" s="409">
        <f t="shared" si="1"/>
        <v>0</v>
      </c>
      <c r="J10" s="409">
        <f t="shared" si="1"/>
        <v>0</v>
      </c>
      <c r="K10" s="409">
        <f t="shared" si="1"/>
        <v>0</v>
      </c>
      <c r="L10" s="409">
        <f t="shared" si="1"/>
        <v>0</v>
      </c>
      <c r="M10" s="409">
        <f t="shared" si="1"/>
        <v>0</v>
      </c>
      <c r="N10" s="416">
        <f t="shared" si="1"/>
        <v>0</v>
      </c>
      <c r="O10" s="409">
        <f t="shared" si="1"/>
        <v>0</v>
      </c>
      <c r="P10" s="410">
        <f>SUM(D10:O10)</f>
        <v>0</v>
      </c>
    </row>
    <row r="11" spans="2:17" ht="21.95" customHeight="1" x14ac:dyDescent="0.25">
      <c r="D11" s="239"/>
    </row>
    <row r="12" spans="2:17" ht="21.95" customHeight="1" x14ac:dyDescent="0.25">
      <c r="Q12" s="169"/>
    </row>
    <row r="13" spans="2:17" ht="21.95" customHeight="1" x14ac:dyDescent="0.25">
      <c r="B13" s="170"/>
      <c r="C13" s="170"/>
      <c r="D13" s="170"/>
      <c r="E13" s="170"/>
      <c r="F13" s="170"/>
      <c r="G13" s="170"/>
      <c r="H13" s="170"/>
      <c r="I13" s="170"/>
      <c r="J13" s="170"/>
      <c r="K13" s="170"/>
      <c r="L13" s="170"/>
      <c r="M13" s="170"/>
      <c r="N13" s="170"/>
      <c r="O13" s="170"/>
      <c r="P13" s="169"/>
      <c r="Q13" s="169"/>
    </row>
    <row r="14" spans="2:17" ht="21.95" customHeight="1" thickBot="1" x14ac:dyDescent="0.3">
      <c r="B14" s="170"/>
      <c r="C14" s="170"/>
      <c r="D14" s="170"/>
      <c r="E14" s="170"/>
      <c r="F14" s="170"/>
      <c r="G14" s="170"/>
      <c r="H14" s="170"/>
      <c r="I14" s="170"/>
      <c r="J14" s="170"/>
      <c r="K14" s="170"/>
      <c r="L14" s="170"/>
      <c r="M14" s="170"/>
      <c r="N14" s="170"/>
      <c r="O14" s="170"/>
      <c r="P14" s="170"/>
      <c r="Q14" s="169"/>
    </row>
    <row r="15" spans="2:17" ht="21.95" customHeight="1" x14ac:dyDescent="0.25">
      <c r="B15" s="170"/>
      <c r="C15" s="266" t="s">
        <v>64</v>
      </c>
      <c r="D15" s="267" t="s">
        <v>65</v>
      </c>
      <c r="E15" s="267" t="s">
        <v>66</v>
      </c>
      <c r="F15" s="267" t="s">
        <v>67</v>
      </c>
      <c r="G15" s="267" t="s">
        <v>68</v>
      </c>
      <c r="H15" s="267" t="s">
        <v>69</v>
      </c>
      <c r="I15" s="267" t="s">
        <v>70</v>
      </c>
      <c r="J15" s="267" t="s">
        <v>71</v>
      </c>
      <c r="K15" s="267" t="s">
        <v>72</v>
      </c>
      <c r="L15" s="267" t="s">
        <v>73</v>
      </c>
      <c r="M15" s="267" t="s">
        <v>74</v>
      </c>
      <c r="N15" s="267" t="s">
        <v>75</v>
      </c>
      <c r="O15" s="267" t="s">
        <v>76</v>
      </c>
      <c r="P15" s="379" t="s">
        <v>83</v>
      </c>
      <c r="Q15" s="169"/>
    </row>
    <row r="16" spans="2:17" ht="30" customHeight="1" x14ac:dyDescent="0.25">
      <c r="B16" s="170"/>
      <c r="C16" s="417" t="s">
        <v>100</v>
      </c>
      <c r="D16" s="420">
        <f>'Banco 01'!C120</f>
        <v>0</v>
      </c>
      <c r="E16" s="420">
        <f>'Banco 01'!D120</f>
        <v>0</v>
      </c>
      <c r="F16" s="420">
        <f>'Banco 01'!E120</f>
        <v>0</v>
      </c>
      <c r="G16" s="420">
        <f>'Banco 01'!F120</f>
        <v>0</v>
      </c>
      <c r="H16" s="420">
        <f>'Banco 01'!G120</f>
        <v>0</v>
      </c>
      <c r="I16" s="420">
        <f>'Banco 01'!H120</f>
        <v>0</v>
      </c>
      <c r="J16" s="420">
        <f>'Banco 01'!I120</f>
        <v>0</v>
      </c>
      <c r="K16" s="420">
        <f>'Banco 01'!J120</f>
        <v>0</v>
      </c>
      <c r="L16" s="420">
        <f>'Banco 01'!K120</f>
        <v>0</v>
      </c>
      <c r="M16" s="420">
        <f>'Banco 01'!L120</f>
        <v>0</v>
      </c>
      <c r="N16" s="420">
        <f>'Banco 01'!M120</f>
        <v>0</v>
      </c>
      <c r="O16" s="420">
        <f>'Banco 01'!N120</f>
        <v>0</v>
      </c>
      <c r="P16" s="412">
        <f>SUM(D16:O16)</f>
        <v>0</v>
      </c>
      <c r="Q16" s="169"/>
    </row>
    <row r="17" spans="2:16" ht="30" customHeight="1" x14ac:dyDescent="0.25">
      <c r="B17" s="170"/>
      <c r="C17" s="418" t="s">
        <v>101</v>
      </c>
      <c r="D17" s="420">
        <f>'Banco 01'!C121</f>
        <v>0</v>
      </c>
      <c r="E17" s="420">
        <f>'Banco 01'!D121</f>
        <v>0</v>
      </c>
      <c r="F17" s="420">
        <f>'Banco 01'!E121</f>
        <v>0</v>
      </c>
      <c r="G17" s="420">
        <f>'Banco 01'!F121</f>
        <v>0</v>
      </c>
      <c r="H17" s="420">
        <f>'Banco 01'!G121</f>
        <v>0</v>
      </c>
      <c r="I17" s="420">
        <f>'Banco 01'!H121</f>
        <v>0</v>
      </c>
      <c r="J17" s="420">
        <f>'Banco 01'!I121</f>
        <v>0</v>
      </c>
      <c r="K17" s="420">
        <f>'Banco 01'!J121</f>
        <v>0</v>
      </c>
      <c r="L17" s="420">
        <f>'Banco 01'!K121</f>
        <v>0</v>
      </c>
      <c r="M17" s="420">
        <f>'Banco 01'!L121</f>
        <v>0</v>
      </c>
      <c r="N17" s="420">
        <f>'Banco 01'!M121</f>
        <v>0</v>
      </c>
      <c r="O17" s="420">
        <f>'Banco 01'!N121</f>
        <v>0</v>
      </c>
      <c r="P17" s="411">
        <f t="shared" ref="P17:P20" si="2">SUM(D17:O17)</f>
        <v>0</v>
      </c>
    </row>
    <row r="18" spans="2:16" ht="30" customHeight="1" x14ac:dyDescent="0.25">
      <c r="C18" s="418" t="s">
        <v>77</v>
      </c>
      <c r="D18" s="420">
        <f>'Banco 01'!C122</f>
        <v>0</v>
      </c>
      <c r="E18" s="420">
        <f>'Banco 01'!D122</f>
        <v>0</v>
      </c>
      <c r="F18" s="420">
        <f>'Banco 01'!E122</f>
        <v>0</v>
      </c>
      <c r="G18" s="420">
        <f>'Banco 01'!F122</f>
        <v>0</v>
      </c>
      <c r="H18" s="420">
        <f>'Banco 01'!G122</f>
        <v>0</v>
      </c>
      <c r="I18" s="420">
        <f>'Banco 01'!H122</f>
        <v>0</v>
      </c>
      <c r="J18" s="420">
        <f>'Banco 01'!I122</f>
        <v>0</v>
      </c>
      <c r="K18" s="420">
        <f>'Banco 01'!J122</f>
        <v>0</v>
      </c>
      <c r="L18" s="420">
        <f>'Banco 01'!K122</f>
        <v>0</v>
      </c>
      <c r="M18" s="420">
        <f>'Banco 01'!L122</f>
        <v>0</v>
      </c>
      <c r="N18" s="420">
        <f>'Banco 01'!M122</f>
        <v>0</v>
      </c>
      <c r="O18" s="420">
        <f>'Banco 01'!N122</f>
        <v>0</v>
      </c>
      <c r="P18" s="411">
        <f t="shared" si="2"/>
        <v>0</v>
      </c>
    </row>
    <row r="19" spans="2:16" ht="30" customHeight="1" x14ac:dyDescent="0.25">
      <c r="C19" s="418" t="s">
        <v>44</v>
      </c>
      <c r="D19" s="420">
        <f>IF($C$24=1,'Banco 01'!C123,0)</f>
        <v>0</v>
      </c>
      <c r="E19" s="420">
        <f>IF($C$24=1,'Banco 01'!D123,0)</f>
        <v>0</v>
      </c>
      <c r="F19" s="420">
        <f>IF($C$24=1,'Banco 01'!E123,0)</f>
        <v>0</v>
      </c>
      <c r="G19" s="420">
        <f>IF($C$24=1,'Banco 01'!F123,0)</f>
        <v>0</v>
      </c>
      <c r="H19" s="420">
        <f>IF($C$24=1,'Banco 01'!G123,0)</f>
        <v>0</v>
      </c>
      <c r="I19" s="420">
        <f>IF($C$24=1,'Banco 01'!H123,0)</f>
        <v>0</v>
      </c>
      <c r="J19" s="420">
        <f>IF($C$24=1,'Banco 01'!I123,0)</f>
        <v>0</v>
      </c>
      <c r="K19" s="420">
        <f>IF($C$24=1,'Banco 01'!J123,0)</f>
        <v>0</v>
      </c>
      <c r="L19" s="420">
        <f>IF($C$24=1,'Banco 01'!K123,0)</f>
        <v>0</v>
      </c>
      <c r="M19" s="420">
        <f>IF($C$24=1,'Banco 01'!L123,0)</f>
        <v>0</v>
      </c>
      <c r="N19" s="420">
        <f>IF($C$24=1,'Banco 01'!M123,0)</f>
        <v>0</v>
      </c>
      <c r="O19" s="420">
        <f>IF($C$24=1,'Banco 01'!N123,0)</f>
        <v>0</v>
      </c>
      <c r="P19" s="411">
        <f t="shared" si="2"/>
        <v>0</v>
      </c>
    </row>
    <row r="20" spans="2:16" ht="30" customHeight="1" x14ac:dyDescent="0.25">
      <c r="C20" s="419" t="s">
        <v>45</v>
      </c>
      <c r="D20" s="426">
        <f>IF($C$25=1,'Banco 01'!C124,0)</f>
        <v>0</v>
      </c>
      <c r="E20" s="426">
        <f>IF($C$25=1,'Banco 01'!D124,0)</f>
        <v>0</v>
      </c>
      <c r="F20" s="426">
        <f>IF($C$25=1,'Banco 01'!E124,0)</f>
        <v>0</v>
      </c>
      <c r="G20" s="426">
        <f>IF($C$25=1,'Banco 01'!F124,0)</f>
        <v>0</v>
      </c>
      <c r="H20" s="426">
        <f>IF($C$25=1,'Banco 01'!G124,0)</f>
        <v>0</v>
      </c>
      <c r="I20" s="426">
        <f>IF($C$25=1,'Banco 01'!H124,0)</f>
        <v>0</v>
      </c>
      <c r="J20" s="426">
        <f>IF($C$25=1,'Banco 01'!I124,0)</f>
        <v>0</v>
      </c>
      <c r="K20" s="426">
        <f>IF($C$25=1,'Banco 01'!J124,0)</f>
        <v>0</v>
      </c>
      <c r="L20" s="426">
        <f>IF($C$25=1,'Banco 01'!K124,0)</f>
        <v>0</v>
      </c>
      <c r="M20" s="426">
        <f>IF($C$25=1,'Banco 01'!L124,0)</f>
        <v>0</v>
      </c>
      <c r="N20" s="426">
        <f>IF($C$25=1,'Banco 01'!M124,0)</f>
        <v>0</v>
      </c>
      <c r="O20" s="426">
        <f>IF($C$25=1,'Banco 01'!N124,0)</f>
        <v>0</v>
      </c>
      <c r="P20" s="411">
        <f t="shared" si="2"/>
        <v>0</v>
      </c>
    </row>
    <row r="21" spans="2:16" ht="30" customHeight="1" x14ac:dyDescent="0.25">
      <c r="C21" s="408" t="s">
        <v>83</v>
      </c>
      <c r="D21" s="409">
        <f>SUM(D16:D20)</f>
        <v>0</v>
      </c>
      <c r="E21" s="409">
        <f t="shared" ref="E21:P21" si="3">SUM(E16:E20)</f>
        <v>0</v>
      </c>
      <c r="F21" s="409">
        <f t="shared" si="3"/>
        <v>0</v>
      </c>
      <c r="G21" s="409">
        <f t="shared" si="3"/>
        <v>0</v>
      </c>
      <c r="H21" s="409">
        <f t="shared" si="3"/>
        <v>0</v>
      </c>
      <c r="I21" s="409">
        <f t="shared" si="3"/>
        <v>0</v>
      </c>
      <c r="J21" s="409">
        <f t="shared" si="3"/>
        <v>0</v>
      </c>
      <c r="K21" s="409">
        <f t="shared" si="3"/>
        <v>0</v>
      </c>
      <c r="L21" s="409">
        <f t="shared" si="3"/>
        <v>0</v>
      </c>
      <c r="M21" s="409">
        <f t="shared" si="3"/>
        <v>0</v>
      </c>
      <c r="N21" s="409">
        <f t="shared" si="3"/>
        <v>0</v>
      </c>
      <c r="O21" s="409">
        <f t="shared" si="3"/>
        <v>0</v>
      </c>
      <c r="P21" s="410">
        <f t="shared" si="3"/>
        <v>0</v>
      </c>
    </row>
    <row r="24" spans="2:16" ht="21.95" customHeight="1" x14ac:dyDescent="0.25">
      <c r="C24" s="371">
        <v>1</v>
      </c>
      <c r="D24" s="371"/>
    </row>
    <row r="25" spans="2:16" ht="21.95" customHeight="1" x14ac:dyDescent="0.25">
      <c r="C25" s="371">
        <v>1</v>
      </c>
      <c r="D25" s="371"/>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68614" r:id="rId3" name="Group Box 6">
              <controlPr defaultSize="0" autoFill="0" autoPict="0">
                <anchor moveWithCells="1">
                  <from>
                    <xdr:col>1</xdr:col>
                    <xdr:colOff>0</xdr:colOff>
                    <xdr:row>12</xdr:row>
                    <xdr:rowOff>19050</xdr:rowOff>
                  </from>
                  <to>
                    <xdr:col>16</xdr:col>
                    <xdr:colOff>123825</xdr:colOff>
                    <xdr:row>23</xdr:row>
                    <xdr:rowOff>104775</xdr:rowOff>
                  </to>
                </anchor>
              </controlPr>
            </control>
          </mc:Choice>
        </mc:AlternateContent>
        <mc:AlternateContent xmlns:mc="http://schemas.openxmlformats.org/markup-compatibility/2006">
          <mc:Choice Requires="x14">
            <control shapeId="68615" r:id="rId4" name="Option Button 7">
              <controlPr defaultSize="0" autoFill="0" autoLine="0" autoPict="0">
                <anchor moveWithCells="1">
                  <from>
                    <xdr:col>1</xdr:col>
                    <xdr:colOff>95250</xdr:colOff>
                    <xdr:row>12</xdr:row>
                    <xdr:rowOff>190500</xdr:rowOff>
                  </from>
                  <to>
                    <xdr:col>4</xdr:col>
                    <xdr:colOff>485775</xdr:colOff>
                    <xdr:row>13</xdr:row>
                    <xdr:rowOff>171450</xdr:rowOff>
                  </to>
                </anchor>
              </controlPr>
            </control>
          </mc:Choice>
        </mc:AlternateContent>
        <mc:AlternateContent xmlns:mc="http://schemas.openxmlformats.org/markup-compatibility/2006">
          <mc:Choice Requires="x14">
            <control shapeId="68616" r:id="rId5" name="Option Button 8">
              <controlPr defaultSize="0" autoFill="0" autoLine="0" autoPict="0">
                <anchor moveWithCells="1">
                  <from>
                    <xdr:col>4</xdr:col>
                    <xdr:colOff>447675</xdr:colOff>
                    <xdr:row>12</xdr:row>
                    <xdr:rowOff>190500</xdr:rowOff>
                  </from>
                  <to>
                    <xdr:col>7</xdr:col>
                    <xdr:colOff>28575</xdr:colOff>
                    <xdr:row>13</xdr:row>
                    <xdr:rowOff>171450</xdr:rowOff>
                  </to>
                </anchor>
              </controlPr>
            </control>
          </mc:Choice>
        </mc:AlternateContent>
        <mc:AlternateContent xmlns:mc="http://schemas.openxmlformats.org/markup-compatibility/2006">
          <mc:Choice Requires="x14">
            <control shapeId="68617" r:id="rId6" name="Group Box 9">
              <controlPr defaultSize="0" autoFill="0" autoPict="0">
                <anchor moveWithCells="1">
                  <from>
                    <xdr:col>1</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68618" r:id="rId7" name="Group Box 10">
              <controlPr defaultSize="0" autoFill="0" autoPict="0">
                <anchor moveWithCells="1">
                  <from>
                    <xdr:col>9</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68619" r:id="rId8" name="Option Button 11">
              <controlPr defaultSize="0" autoFill="0" autoLine="0" autoPict="0">
                <anchor moveWithCells="1">
                  <from>
                    <xdr:col>3</xdr:col>
                    <xdr:colOff>409575</xdr:colOff>
                    <xdr:row>10</xdr:row>
                    <xdr:rowOff>171450</xdr:rowOff>
                  </from>
                  <to>
                    <xdr:col>3</xdr:col>
                    <xdr:colOff>876300</xdr:colOff>
                    <xdr:row>11</xdr:row>
                    <xdr:rowOff>104775</xdr:rowOff>
                  </to>
                </anchor>
              </controlPr>
            </control>
          </mc:Choice>
        </mc:AlternateContent>
        <mc:AlternateContent xmlns:mc="http://schemas.openxmlformats.org/markup-compatibility/2006">
          <mc:Choice Requires="x14">
            <control shapeId="68620" r:id="rId9" name="Option Button 12">
              <controlPr defaultSize="0" autoFill="0" autoLine="0" autoPict="0">
                <anchor moveWithCells="1">
                  <from>
                    <xdr:col>4</xdr:col>
                    <xdr:colOff>142875</xdr:colOff>
                    <xdr:row>10</xdr:row>
                    <xdr:rowOff>171450</xdr:rowOff>
                  </from>
                  <to>
                    <xdr:col>4</xdr:col>
                    <xdr:colOff>609600</xdr:colOff>
                    <xdr:row>11</xdr:row>
                    <xdr:rowOff>104775</xdr:rowOff>
                  </to>
                </anchor>
              </controlPr>
            </control>
          </mc:Choice>
        </mc:AlternateContent>
        <mc:AlternateContent xmlns:mc="http://schemas.openxmlformats.org/markup-compatibility/2006">
          <mc:Choice Requires="x14">
            <control shapeId="68621" r:id="rId10" name="Option Button 13">
              <controlPr defaultSize="0" autoFill="0" autoLine="0" autoPict="0">
                <anchor moveWithCells="1">
                  <from>
                    <xdr:col>10</xdr:col>
                    <xdr:colOff>447675</xdr:colOff>
                    <xdr:row>10</xdr:row>
                    <xdr:rowOff>171450</xdr:rowOff>
                  </from>
                  <to>
                    <xdr:col>10</xdr:col>
                    <xdr:colOff>876300</xdr:colOff>
                    <xdr:row>11</xdr:row>
                    <xdr:rowOff>104775</xdr:rowOff>
                  </to>
                </anchor>
              </controlPr>
            </control>
          </mc:Choice>
        </mc:AlternateContent>
        <mc:AlternateContent xmlns:mc="http://schemas.openxmlformats.org/markup-compatibility/2006">
          <mc:Choice Requires="x14">
            <control shapeId="68622" r:id="rId11" name="Option Button 14">
              <controlPr defaultSize="0" autoFill="0" autoLine="0" autoPict="0">
                <anchor moveWithCells="1">
                  <from>
                    <xdr:col>11</xdr:col>
                    <xdr:colOff>142875</xdr:colOff>
                    <xdr:row>10</xdr:row>
                    <xdr:rowOff>171450</xdr:rowOff>
                  </from>
                  <to>
                    <xdr:col>11</xdr:col>
                    <xdr:colOff>571500</xdr:colOff>
                    <xdr:row>11</xdr:row>
                    <xdr:rowOff>104775</xdr:rowOff>
                  </to>
                </anchor>
              </controlPr>
            </control>
          </mc:Choice>
        </mc:AlternateContent>
        <mc:AlternateContent xmlns:mc="http://schemas.openxmlformats.org/markup-compatibility/2006">
          <mc:Choice Requires="x14">
            <control shapeId="68623" r:id="rId12" name="Group Box 15">
              <controlPr defaultSize="0" autoFill="0" autoPict="0">
                <anchor moveWithCells="1">
                  <from>
                    <xdr:col>1</xdr:col>
                    <xdr:colOff>0</xdr:colOff>
                    <xdr:row>3</xdr:row>
                    <xdr:rowOff>266700</xdr:rowOff>
                  </from>
                  <to>
                    <xdr:col>16</xdr:col>
                    <xdr:colOff>123825</xdr:colOff>
                    <xdr:row>11</xdr:row>
                    <xdr:rowOff>266700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Planilha17"/>
  <dimension ref="B1:Q25"/>
  <sheetViews>
    <sheetView showGridLines="0" showRowColHeaders="0" showZeros="0" workbookViewId="0">
      <pane ySplit="6" topLeftCell="A7" activePane="bottomLeft" state="frozen"/>
      <selection pane="bottomLeft"/>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379" t="s">
        <v>83</v>
      </c>
      <c r="Q6" s="169"/>
    </row>
    <row r="7" spans="2:17" ht="30" customHeight="1" x14ac:dyDescent="0.25">
      <c r="B7" s="170"/>
      <c r="C7" s="417" t="s">
        <v>48</v>
      </c>
      <c r="D7" s="428">
        <f>'Banco 01'!C78</f>
        <v>0</v>
      </c>
      <c r="E7" s="428">
        <f>'Banco 01'!D78</f>
        <v>0</v>
      </c>
      <c r="F7" s="428">
        <f>'Banco 01'!E78</f>
        <v>0</v>
      </c>
      <c r="G7" s="428">
        <f>'Banco 01'!F78</f>
        <v>0</v>
      </c>
      <c r="H7" s="428">
        <f>'Banco 01'!G78</f>
        <v>0</v>
      </c>
      <c r="I7" s="428">
        <f>'Banco 01'!H78</f>
        <v>0</v>
      </c>
      <c r="J7" s="428">
        <f>'Banco 01'!I78</f>
        <v>0</v>
      </c>
      <c r="K7" s="428">
        <f>'Banco 01'!J78</f>
        <v>0</v>
      </c>
      <c r="L7" s="428">
        <f>'Banco 01'!K78</f>
        <v>0</v>
      </c>
      <c r="M7" s="428">
        <f>'Banco 01'!L78</f>
        <v>0</v>
      </c>
      <c r="N7" s="428">
        <f>'Banco 01'!M78</f>
        <v>0</v>
      </c>
      <c r="O7" s="429">
        <f>'Banco 01'!N78</f>
        <v>0</v>
      </c>
      <c r="P7" s="412">
        <f>SUM(D7:O7)</f>
        <v>0</v>
      </c>
      <c r="Q7" s="169"/>
    </row>
    <row r="8" spans="2:17" ht="30" customHeight="1" x14ac:dyDescent="0.25">
      <c r="B8" s="170"/>
      <c r="C8" s="418" t="s">
        <v>50</v>
      </c>
      <c r="D8" s="430">
        <f>'Banco 01'!C79</f>
        <v>100000</v>
      </c>
      <c r="E8" s="430">
        <f>'Banco 01'!D79</f>
        <v>100000</v>
      </c>
      <c r="F8" s="430">
        <f>'Banco 01'!E79</f>
        <v>100000</v>
      </c>
      <c r="G8" s="430">
        <f>'Banco 01'!F79</f>
        <v>100000</v>
      </c>
      <c r="H8" s="430">
        <f>'Banco 01'!G79</f>
        <v>100000</v>
      </c>
      <c r="I8" s="430">
        <f>'Banco 01'!H79</f>
        <v>100000</v>
      </c>
      <c r="J8" s="430">
        <f>'Banco 01'!I79</f>
        <v>100000</v>
      </c>
      <c r="K8" s="430">
        <f>'Banco 01'!J79</f>
        <v>100000</v>
      </c>
      <c r="L8" s="430">
        <f>'Banco 01'!K79</f>
        <v>100000</v>
      </c>
      <c r="M8" s="430">
        <f>'Banco 01'!L79</f>
        <v>100000</v>
      </c>
      <c r="N8" s="430">
        <f>'Banco 01'!M79</f>
        <v>100000</v>
      </c>
      <c r="O8" s="431">
        <f>'Banco 01'!N79</f>
        <v>100000</v>
      </c>
      <c r="P8" s="411">
        <f t="shared" ref="P8:P9" si="0">SUM(D8:O8)</f>
        <v>1200000</v>
      </c>
      <c r="Q8" s="169"/>
    </row>
    <row r="9" spans="2:17" ht="30" customHeight="1" x14ac:dyDescent="0.25">
      <c r="B9" s="170"/>
      <c r="C9" s="419" t="s">
        <v>51</v>
      </c>
      <c r="D9" s="432">
        <f>'Banco 01'!C80</f>
        <v>0</v>
      </c>
      <c r="E9" s="432">
        <f>'Banco 01'!D80</f>
        <v>0</v>
      </c>
      <c r="F9" s="432">
        <f>'Banco 01'!E80</f>
        <v>0</v>
      </c>
      <c r="G9" s="432">
        <f>'Banco 01'!F80</f>
        <v>0</v>
      </c>
      <c r="H9" s="432">
        <f>'Banco 01'!G80</f>
        <v>0</v>
      </c>
      <c r="I9" s="432">
        <f>'Banco 01'!H80</f>
        <v>0</v>
      </c>
      <c r="J9" s="432">
        <f>'Banco 01'!I80</f>
        <v>0</v>
      </c>
      <c r="K9" s="432">
        <f>'Banco 01'!J80</f>
        <v>0</v>
      </c>
      <c r="L9" s="432">
        <f>'Banco 01'!K80</f>
        <v>0</v>
      </c>
      <c r="M9" s="432">
        <f>'Banco 01'!L80</f>
        <v>0</v>
      </c>
      <c r="N9" s="432">
        <f>'Banco 01'!M80</f>
        <v>0</v>
      </c>
      <c r="O9" s="433">
        <f>'Banco 01'!N80</f>
        <v>0</v>
      </c>
      <c r="P9" s="411">
        <f t="shared" si="0"/>
        <v>0</v>
      </c>
      <c r="Q9" s="169"/>
    </row>
    <row r="10" spans="2:17" ht="30" customHeight="1" x14ac:dyDescent="0.25">
      <c r="C10" s="434" t="s">
        <v>83</v>
      </c>
      <c r="D10" s="435">
        <f>SUM(D7:D9)</f>
        <v>100000</v>
      </c>
      <c r="E10" s="435">
        <f t="shared" ref="E10:O10" si="1">SUM(E7:E9)</f>
        <v>100000</v>
      </c>
      <c r="F10" s="435">
        <f t="shared" si="1"/>
        <v>100000</v>
      </c>
      <c r="G10" s="435">
        <f t="shared" si="1"/>
        <v>100000</v>
      </c>
      <c r="H10" s="435">
        <f t="shared" si="1"/>
        <v>100000</v>
      </c>
      <c r="I10" s="435">
        <f t="shared" si="1"/>
        <v>100000</v>
      </c>
      <c r="J10" s="435">
        <f t="shared" si="1"/>
        <v>100000</v>
      </c>
      <c r="K10" s="435">
        <f t="shared" si="1"/>
        <v>100000</v>
      </c>
      <c r="L10" s="435">
        <f t="shared" si="1"/>
        <v>100000</v>
      </c>
      <c r="M10" s="435">
        <f t="shared" si="1"/>
        <v>100000</v>
      </c>
      <c r="N10" s="435">
        <f t="shared" si="1"/>
        <v>100000</v>
      </c>
      <c r="O10" s="435">
        <f t="shared" si="1"/>
        <v>100000</v>
      </c>
      <c r="P10" s="436">
        <f>SUM(D10:O10)</f>
        <v>1200000</v>
      </c>
    </row>
    <row r="11" spans="2:17" ht="21.95" customHeight="1" x14ac:dyDescent="0.25">
      <c r="D11" s="239"/>
    </row>
    <row r="12" spans="2:17" ht="21.95" customHeight="1" x14ac:dyDescent="0.25">
      <c r="Q12" s="169"/>
    </row>
    <row r="13" spans="2:17" ht="21.95" customHeight="1" x14ac:dyDescent="0.25">
      <c r="B13" s="170"/>
      <c r="C13" s="170"/>
      <c r="D13" s="170"/>
      <c r="E13" s="170"/>
      <c r="F13" s="170"/>
      <c r="G13" s="170"/>
      <c r="H13" s="170"/>
      <c r="I13" s="170"/>
      <c r="J13" s="170"/>
      <c r="K13" s="170"/>
      <c r="L13" s="170"/>
      <c r="M13" s="170"/>
      <c r="N13" s="170"/>
      <c r="O13" s="170"/>
      <c r="P13" s="169"/>
      <c r="Q13" s="169"/>
    </row>
    <row r="14" spans="2:17" ht="21.95" customHeight="1" thickBot="1" x14ac:dyDescent="0.3">
      <c r="B14" s="170"/>
      <c r="C14" s="170"/>
      <c r="D14" s="170"/>
      <c r="E14" s="170"/>
      <c r="F14" s="170"/>
      <c r="G14" s="170"/>
      <c r="H14" s="170"/>
      <c r="I14" s="170"/>
      <c r="J14" s="170"/>
      <c r="K14" s="170"/>
      <c r="L14" s="170"/>
      <c r="M14" s="170"/>
      <c r="N14" s="170"/>
      <c r="O14" s="170"/>
      <c r="P14" s="170"/>
      <c r="Q14" s="169"/>
    </row>
    <row r="15" spans="2:17" ht="21.95" customHeight="1" x14ac:dyDescent="0.25">
      <c r="B15" s="170"/>
      <c r="C15" s="266" t="s">
        <v>64</v>
      </c>
      <c r="D15" s="267" t="s">
        <v>65</v>
      </c>
      <c r="E15" s="267" t="s">
        <v>66</v>
      </c>
      <c r="F15" s="267" t="s">
        <v>67</v>
      </c>
      <c r="G15" s="267" t="s">
        <v>68</v>
      </c>
      <c r="H15" s="267" t="s">
        <v>69</v>
      </c>
      <c r="I15" s="267" t="s">
        <v>70</v>
      </c>
      <c r="J15" s="267" t="s">
        <v>71</v>
      </c>
      <c r="K15" s="267" t="s">
        <v>72</v>
      </c>
      <c r="L15" s="267" t="s">
        <v>73</v>
      </c>
      <c r="M15" s="267" t="s">
        <v>74</v>
      </c>
      <c r="N15" s="267" t="s">
        <v>75</v>
      </c>
      <c r="O15" s="267" t="s">
        <v>76</v>
      </c>
      <c r="P15" s="379" t="s">
        <v>83</v>
      </c>
      <c r="Q15" s="169"/>
    </row>
    <row r="16" spans="2:17" ht="30" customHeight="1" x14ac:dyDescent="0.25">
      <c r="B16" s="170"/>
      <c r="C16" s="417" t="s">
        <v>100</v>
      </c>
      <c r="D16" s="422">
        <f>'Banco 01'!C83</f>
        <v>1650</v>
      </c>
      <c r="E16" s="422">
        <f>'Banco 01'!D83</f>
        <v>1650</v>
      </c>
      <c r="F16" s="422">
        <f>'Banco 01'!E83</f>
        <v>1650</v>
      </c>
      <c r="G16" s="422">
        <f>'Banco 01'!F83</f>
        <v>1650</v>
      </c>
      <c r="H16" s="422">
        <f>'Banco 01'!G83</f>
        <v>1650</v>
      </c>
      <c r="I16" s="422">
        <f>'Banco 01'!H83</f>
        <v>1650</v>
      </c>
      <c r="J16" s="422">
        <f>'Banco 01'!I83</f>
        <v>1650</v>
      </c>
      <c r="K16" s="422">
        <f>'Banco 01'!J83</f>
        <v>1650</v>
      </c>
      <c r="L16" s="422">
        <f>'Banco 01'!K83</f>
        <v>1650</v>
      </c>
      <c r="M16" s="422">
        <f>'Banco 01'!L83</f>
        <v>1650</v>
      </c>
      <c r="N16" s="422">
        <f>'Banco 01'!M83</f>
        <v>1650</v>
      </c>
      <c r="O16" s="423">
        <f>'Banco 01'!N83</f>
        <v>1650</v>
      </c>
      <c r="P16" s="412">
        <f>SUM(D16:O16)</f>
        <v>19800</v>
      </c>
      <c r="Q16" s="169"/>
    </row>
    <row r="17" spans="2:16" ht="30" customHeight="1" x14ac:dyDescent="0.25">
      <c r="B17" s="170"/>
      <c r="C17" s="418" t="s">
        <v>101</v>
      </c>
      <c r="D17" s="420">
        <f>'Banco 01'!C84</f>
        <v>7600</v>
      </c>
      <c r="E17" s="420">
        <f>'Banco 01'!D84</f>
        <v>7600</v>
      </c>
      <c r="F17" s="420">
        <f>'Banco 01'!E84</f>
        <v>7600</v>
      </c>
      <c r="G17" s="420">
        <f>'Banco 01'!F84</f>
        <v>7600</v>
      </c>
      <c r="H17" s="420">
        <f>'Banco 01'!G84</f>
        <v>7600</v>
      </c>
      <c r="I17" s="420">
        <f>'Banco 01'!H84</f>
        <v>7600</v>
      </c>
      <c r="J17" s="420">
        <f>'Banco 01'!I84</f>
        <v>7600</v>
      </c>
      <c r="K17" s="420">
        <f>'Banco 01'!J84</f>
        <v>7600</v>
      </c>
      <c r="L17" s="420">
        <f>'Banco 01'!K84</f>
        <v>7600</v>
      </c>
      <c r="M17" s="420">
        <f>'Banco 01'!L84</f>
        <v>7600</v>
      </c>
      <c r="N17" s="420">
        <f>'Banco 01'!M84</f>
        <v>7600</v>
      </c>
      <c r="O17" s="424">
        <f>'Banco 01'!N84</f>
        <v>7600</v>
      </c>
      <c r="P17" s="411">
        <f t="shared" ref="P17:P20" si="2">SUM(D17:O17)</f>
        <v>91200</v>
      </c>
    </row>
    <row r="18" spans="2:16" ht="30" customHeight="1" x14ac:dyDescent="0.25">
      <c r="C18" s="418" t="s">
        <v>77</v>
      </c>
      <c r="D18" s="420">
        <f>'Banco 01'!C85</f>
        <v>12000</v>
      </c>
      <c r="E18" s="420">
        <f>'Banco 01'!D85</f>
        <v>12000</v>
      </c>
      <c r="F18" s="420">
        <f>'Banco 01'!E85</f>
        <v>12000</v>
      </c>
      <c r="G18" s="420">
        <f>'Banco 01'!F85</f>
        <v>12000</v>
      </c>
      <c r="H18" s="420">
        <f>'Banco 01'!G85</f>
        <v>12000</v>
      </c>
      <c r="I18" s="420">
        <f>'Banco 01'!H85</f>
        <v>12000</v>
      </c>
      <c r="J18" s="420">
        <f>'Banco 01'!I85</f>
        <v>12000</v>
      </c>
      <c r="K18" s="420">
        <f>'Banco 01'!J85</f>
        <v>12000</v>
      </c>
      <c r="L18" s="420">
        <f>'Banco 01'!K85</f>
        <v>12000</v>
      </c>
      <c r="M18" s="420">
        <f>'Banco 01'!L85</f>
        <v>12000</v>
      </c>
      <c r="N18" s="420">
        <f>'Banco 01'!M85</f>
        <v>12000</v>
      </c>
      <c r="O18" s="424">
        <f>'Banco 01'!N85</f>
        <v>12000</v>
      </c>
      <c r="P18" s="411">
        <f t="shared" si="2"/>
        <v>144000</v>
      </c>
    </row>
    <row r="19" spans="2:16" ht="30" customHeight="1" x14ac:dyDescent="0.25">
      <c r="C19" s="418" t="s">
        <v>44</v>
      </c>
      <c r="D19" s="420">
        <f>IF($C$24=1,'Banco 01'!C86,0)</f>
        <v>0</v>
      </c>
      <c r="E19" s="420">
        <f>IF($C$24=1,'Banco 01'!D86,0)</f>
        <v>0</v>
      </c>
      <c r="F19" s="420">
        <f>IF($C$24=1,'Banco 01'!E86,0)</f>
        <v>0</v>
      </c>
      <c r="G19" s="420">
        <f>IF($C$24=1,'Banco 01'!F86,0)</f>
        <v>0</v>
      </c>
      <c r="H19" s="420">
        <f>IF($C$24=1,'Banco 01'!G86,0)</f>
        <v>0</v>
      </c>
      <c r="I19" s="420">
        <f>IF($C$24=1,'Banco 01'!H86,0)</f>
        <v>0</v>
      </c>
      <c r="J19" s="420">
        <f>IF($C$24=1,'Banco 01'!I86,0)</f>
        <v>0</v>
      </c>
      <c r="K19" s="420">
        <f>IF($C$24=1,'Banco 01'!J86,0)</f>
        <v>0</v>
      </c>
      <c r="L19" s="420">
        <f>IF($C$24=1,'Banco 01'!K86,0)</f>
        <v>0</v>
      </c>
      <c r="M19" s="420">
        <f>IF($C$24=1,'Banco 01'!L86,0)</f>
        <v>0</v>
      </c>
      <c r="N19" s="420">
        <f>IF($C$24=1,'Banco 01'!M86,0)</f>
        <v>0</v>
      </c>
      <c r="O19" s="420">
        <f>IF($C$24=1,'Banco 01'!N86,0)</f>
        <v>0</v>
      </c>
      <c r="P19" s="411">
        <f t="shared" si="2"/>
        <v>0</v>
      </c>
    </row>
    <row r="20" spans="2:16" ht="30" customHeight="1" x14ac:dyDescent="0.25">
      <c r="C20" s="419" t="s">
        <v>45</v>
      </c>
      <c r="D20" s="425">
        <f>IF($C$25=1,'Banco 01'!C87,0)</f>
        <v>0</v>
      </c>
      <c r="E20" s="425">
        <f>IF($C$25=1,'Banco 01'!D87,0)</f>
        <v>0</v>
      </c>
      <c r="F20" s="425">
        <f>IF($C$25=1,'Banco 01'!E87,0)</f>
        <v>0</v>
      </c>
      <c r="G20" s="425">
        <f>IF($C$25=1,'Banco 01'!F87,0)</f>
        <v>0</v>
      </c>
      <c r="H20" s="425">
        <f>IF($C$25=1,'Banco 01'!G87,0)</f>
        <v>0</v>
      </c>
      <c r="I20" s="425">
        <f>IF($C$25=1,'Banco 01'!H87,0)</f>
        <v>0</v>
      </c>
      <c r="J20" s="425">
        <f>IF($C$25=1,'Banco 01'!I87,0)</f>
        <v>0</v>
      </c>
      <c r="K20" s="425">
        <f>IF($C$25=1,'Banco 01'!J87,0)</f>
        <v>0</v>
      </c>
      <c r="L20" s="425">
        <f>IF($C$25=1,'Banco 01'!K87,0)</f>
        <v>0</v>
      </c>
      <c r="M20" s="425">
        <f>IF($C$25=1,'Banco 01'!L87,0)</f>
        <v>0</v>
      </c>
      <c r="N20" s="425">
        <f>IF($C$25=1,'Banco 01'!M87,0)</f>
        <v>0</v>
      </c>
      <c r="O20" s="425">
        <f>IF($C$25=1,'Banco 01'!N87,0)</f>
        <v>0</v>
      </c>
      <c r="P20" s="411">
        <f t="shared" si="2"/>
        <v>0</v>
      </c>
    </row>
    <row r="21" spans="2:16" ht="30" customHeight="1" x14ac:dyDescent="0.25">
      <c r="C21" s="427" t="s">
        <v>83</v>
      </c>
      <c r="D21" s="435">
        <f>SUM(D16:D20)</f>
        <v>21250</v>
      </c>
      <c r="E21" s="435">
        <f t="shared" ref="E21:P21" si="3">SUM(E16:E20)</f>
        <v>21250</v>
      </c>
      <c r="F21" s="435">
        <f t="shared" si="3"/>
        <v>21250</v>
      </c>
      <c r="G21" s="435">
        <f t="shared" si="3"/>
        <v>21250</v>
      </c>
      <c r="H21" s="435">
        <f t="shared" si="3"/>
        <v>21250</v>
      </c>
      <c r="I21" s="435">
        <f t="shared" si="3"/>
        <v>21250</v>
      </c>
      <c r="J21" s="435">
        <f t="shared" si="3"/>
        <v>21250</v>
      </c>
      <c r="K21" s="435">
        <f t="shared" si="3"/>
        <v>21250</v>
      </c>
      <c r="L21" s="435">
        <f t="shared" si="3"/>
        <v>21250</v>
      </c>
      <c r="M21" s="435">
        <f t="shared" si="3"/>
        <v>21250</v>
      </c>
      <c r="N21" s="435">
        <f t="shared" si="3"/>
        <v>21250</v>
      </c>
      <c r="O21" s="435">
        <f t="shared" si="3"/>
        <v>21250</v>
      </c>
      <c r="P21" s="436">
        <f t="shared" si="3"/>
        <v>255000</v>
      </c>
    </row>
    <row r="24" spans="2:16" ht="21.95" customHeight="1" x14ac:dyDescent="0.25">
      <c r="C24" s="371">
        <v>1</v>
      </c>
      <c r="D24" s="371"/>
    </row>
    <row r="25" spans="2:16" ht="21.95" customHeight="1" x14ac:dyDescent="0.25">
      <c r="C25" s="371">
        <v>1</v>
      </c>
      <c r="D25" s="371"/>
    </row>
  </sheetData>
  <sheetProtection sheet="1" objects="1" scenarios="1" selectLockedCells="1" selectUnlockedCells="1"/>
  <phoneticPr fontId="18" type="noConversion"/>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65541" r:id="rId3" name="Group Box 5">
              <controlPr defaultSize="0" autoFill="0" autoPict="0">
                <anchor moveWithCells="1">
                  <from>
                    <xdr:col>1</xdr:col>
                    <xdr:colOff>0</xdr:colOff>
                    <xdr:row>12</xdr:row>
                    <xdr:rowOff>19050</xdr:rowOff>
                  </from>
                  <to>
                    <xdr:col>16</xdr:col>
                    <xdr:colOff>123825</xdr:colOff>
                    <xdr:row>23</xdr:row>
                    <xdr:rowOff>104775</xdr:rowOff>
                  </to>
                </anchor>
              </controlPr>
            </control>
          </mc:Choice>
        </mc:AlternateContent>
        <mc:AlternateContent xmlns:mc="http://schemas.openxmlformats.org/markup-compatibility/2006">
          <mc:Choice Requires="x14">
            <control shapeId="65542" r:id="rId4" name="Option Button 6">
              <controlPr defaultSize="0" autoFill="0" autoLine="0" autoPict="0">
                <anchor moveWithCells="1">
                  <from>
                    <xdr:col>1</xdr:col>
                    <xdr:colOff>95250</xdr:colOff>
                    <xdr:row>12</xdr:row>
                    <xdr:rowOff>190500</xdr:rowOff>
                  </from>
                  <to>
                    <xdr:col>4</xdr:col>
                    <xdr:colOff>485775</xdr:colOff>
                    <xdr:row>13</xdr:row>
                    <xdr:rowOff>171450</xdr:rowOff>
                  </to>
                </anchor>
              </controlPr>
            </control>
          </mc:Choice>
        </mc:AlternateContent>
        <mc:AlternateContent xmlns:mc="http://schemas.openxmlformats.org/markup-compatibility/2006">
          <mc:Choice Requires="x14">
            <control shapeId="65543" r:id="rId5" name="Option Button 7">
              <controlPr defaultSize="0" autoFill="0" autoLine="0" autoPict="0">
                <anchor moveWithCells="1">
                  <from>
                    <xdr:col>4</xdr:col>
                    <xdr:colOff>447675</xdr:colOff>
                    <xdr:row>12</xdr:row>
                    <xdr:rowOff>190500</xdr:rowOff>
                  </from>
                  <to>
                    <xdr:col>7</xdr:col>
                    <xdr:colOff>28575</xdr:colOff>
                    <xdr:row>13</xdr:row>
                    <xdr:rowOff>171450</xdr:rowOff>
                  </to>
                </anchor>
              </controlPr>
            </control>
          </mc:Choice>
        </mc:AlternateContent>
        <mc:AlternateContent xmlns:mc="http://schemas.openxmlformats.org/markup-compatibility/2006">
          <mc:Choice Requires="x14">
            <control shapeId="65544" r:id="rId6" name="Group Box 8">
              <controlPr defaultSize="0" autoFill="0" autoPict="0">
                <anchor moveWithCells="1">
                  <from>
                    <xdr:col>1</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65545" r:id="rId7" name="Group Box 9">
              <controlPr defaultSize="0" autoFill="0" autoPict="0">
                <anchor moveWithCells="1">
                  <from>
                    <xdr:col>9</xdr:col>
                    <xdr:colOff>0</xdr:colOff>
                    <xdr:row>10</xdr:row>
                    <xdr:rowOff>38100</xdr:rowOff>
                  </from>
                  <to>
                    <xdr:col>16</xdr:col>
                    <xdr:colOff>123825</xdr:colOff>
                    <xdr:row>11</xdr:row>
                    <xdr:rowOff>266700</xdr:rowOff>
                  </to>
                </anchor>
              </controlPr>
            </control>
          </mc:Choice>
        </mc:AlternateContent>
        <mc:AlternateContent xmlns:mc="http://schemas.openxmlformats.org/markup-compatibility/2006">
          <mc:Choice Requires="x14">
            <control shapeId="65546" r:id="rId8" name="Option Button 10">
              <controlPr defaultSize="0" autoFill="0" autoLine="0" autoPict="0">
                <anchor moveWithCells="1">
                  <from>
                    <xdr:col>3</xdr:col>
                    <xdr:colOff>409575</xdr:colOff>
                    <xdr:row>10</xdr:row>
                    <xdr:rowOff>171450</xdr:rowOff>
                  </from>
                  <to>
                    <xdr:col>3</xdr:col>
                    <xdr:colOff>876300</xdr:colOff>
                    <xdr:row>11</xdr:row>
                    <xdr:rowOff>104775</xdr:rowOff>
                  </to>
                </anchor>
              </controlPr>
            </control>
          </mc:Choice>
        </mc:AlternateContent>
        <mc:AlternateContent xmlns:mc="http://schemas.openxmlformats.org/markup-compatibility/2006">
          <mc:Choice Requires="x14">
            <control shapeId="65547" r:id="rId9" name="Option Button 11">
              <controlPr defaultSize="0" autoFill="0" autoLine="0" autoPict="0">
                <anchor moveWithCells="1">
                  <from>
                    <xdr:col>4</xdr:col>
                    <xdr:colOff>142875</xdr:colOff>
                    <xdr:row>10</xdr:row>
                    <xdr:rowOff>171450</xdr:rowOff>
                  </from>
                  <to>
                    <xdr:col>4</xdr:col>
                    <xdr:colOff>609600</xdr:colOff>
                    <xdr:row>11</xdr:row>
                    <xdr:rowOff>104775</xdr:rowOff>
                  </to>
                </anchor>
              </controlPr>
            </control>
          </mc:Choice>
        </mc:AlternateContent>
        <mc:AlternateContent xmlns:mc="http://schemas.openxmlformats.org/markup-compatibility/2006">
          <mc:Choice Requires="x14">
            <control shapeId="65548" r:id="rId10" name="Option Button 12">
              <controlPr defaultSize="0" autoFill="0" autoLine="0" autoPict="0">
                <anchor moveWithCells="1">
                  <from>
                    <xdr:col>10</xdr:col>
                    <xdr:colOff>447675</xdr:colOff>
                    <xdr:row>10</xdr:row>
                    <xdr:rowOff>171450</xdr:rowOff>
                  </from>
                  <to>
                    <xdr:col>10</xdr:col>
                    <xdr:colOff>876300</xdr:colOff>
                    <xdr:row>11</xdr:row>
                    <xdr:rowOff>104775</xdr:rowOff>
                  </to>
                </anchor>
              </controlPr>
            </control>
          </mc:Choice>
        </mc:AlternateContent>
        <mc:AlternateContent xmlns:mc="http://schemas.openxmlformats.org/markup-compatibility/2006">
          <mc:Choice Requires="x14">
            <control shapeId="65549" r:id="rId11" name="Option Button 13">
              <controlPr defaultSize="0" autoFill="0" autoLine="0" autoPict="0">
                <anchor moveWithCells="1">
                  <from>
                    <xdr:col>11</xdr:col>
                    <xdr:colOff>142875</xdr:colOff>
                    <xdr:row>10</xdr:row>
                    <xdr:rowOff>171450</xdr:rowOff>
                  </from>
                  <to>
                    <xdr:col>11</xdr:col>
                    <xdr:colOff>571500</xdr:colOff>
                    <xdr:row>11</xdr:row>
                    <xdr:rowOff>104775</xdr:rowOff>
                  </to>
                </anchor>
              </controlPr>
            </control>
          </mc:Choice>
        </mc:AlternateContent>
        <mc:AlternateContent xmlns:mc="http://schemas.openxmlformats.org/markup-compatibility/2006">
          <mc:Choice Requires="x14">
            <control shapeId="65550" r:id="rId12" name="Group Box 14">
              <controlPr defaultSize="0" autoFill="0" autoPict="0">
                <anchor moveWithCells="1">
                  <from>
                    <xdr:col>1</xdr:col>
                    <xdr:colOff>0</xdr:colOff>
                    <xdr:row>3</xdr:row>
                    <xdr:rowOff>266700</xdr:rowOff>
                  </from>
                  <to>
                    <xdr:col>16</xdr:col>
                    <xdr:colOff>123825</xdr:colOff>
                    <xdr:row>11</xdr:row>
                    <xdr:rowOff>266700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Planilha18"/>
  <dimension ref="B1:Q12"/>
  <sheetViews>
    <sheetView showGridLines="0" showRowColHeaders="0" workbookViewId="0">
      <pane ySplit="6" topLeftCell="A7" activePane="bottomLeft" state="frozen"/>
      <selection activeCell="T2" sqref="T2"/>
      <selection pane="bottomLeft" activeCell="D8" sqref="D8"/>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B4" s="170"/>
      <c r="C4" s="170"/>
      <c r="D4" s="170"/>
      <c r="E4" s="170"/>
      <c r="F4" s="170"/>
      <c r="G4" s="170"/>
      <c r="H4" s="170"/>
      <c r="I4" s="170"/>
      <c r="J4" s="170"/>
      <c r="K4" s="170"/>
      <c r="L4" s="170"/>
      <c r="M4" s="170"/>
      <c r="N4" s="170"/>
      <c r="O4" s="170"/>
      <c r="P4" s="169"/>
      <c r="Q4" s="169"/>
    </row>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267" t="s">
        <v>83</v>
      </c>
      <c r="Q6" s="169"/>
    </row>
    <row r="7" spans="2:17" ht="30" customHeight="1" x14ac:dyDescent="0.25">
      <c r="B7" s="170"/>
      <c r="C7" s="417" t="s">
        <v>87</v>
      </c>
      <c r="D7" s="31"/>
      <c r="E7" s="31"/>
      <c r="F7" s="31"/>
      <c r="G7" s="31"/>
      <c r="H7" s="31"/>
      <c r="I7" s="31"/>
      <c r="J7" s="31"/>
      <c r="K7" s="31"/>
      <c r="L7" s="31"/>
      <c r="M7" s="31"/>
      <c r="N7" s="31"/>
      <c r="O7" s="31"/>
      <c r="P7" s="441">
        <f>SUM(D7:O7)</f>
        <v>0</v>
      </c>
      <c r="Q7" s="169"/>
    </row>
    <row r="8" spans="2:17" ht="30" customHeight="1" x14ac:dyDescent="0.25">
      <c r="B8" s="170"/>
      <c r="C8" s="418" t="s">
        <v>89</v>
      </c>
      <c r="D8" s="41"/>
      <c r="E8" s="41"/>
      <c r="F8" s="41"/>
      <c r="G8" s="41"/>
      <c r="H8" s="41"/>
      <c r="I8" s="41"/>
      <c r="J8" s="41"/>
      <c r="K8" s="41"/>
      <c r="L8" s="41"/>
      <c r="M8" s="41"/>
      <c r="N8" s="41"/>
      <c r="O8" s="41"/>
      <c r="P8" s="442">
        <f>SUM(D8:O8)</f>
        <v>0</v>
      </c>
      <c r="Q8" s="169"/>
    </row>
    <row r="9" spans="2:17" ht="30" customHeight="1" x14ac:dyDescent="0.25">
      <c r="B9" s="170"/>
      <c r="C9" s="407" t="s">
        <v>90</v>
      </c>
      <c r="D9" s="31"/>
      <c r="E9" s="31"/>
      <c r="F9" s="31"/>
      <c r="G9" s="31"/>
      <c r="H9" s="31"/>
      <c r="I9" s="31"/>
      <c r="J9" s="31"/>
      <c r="K9" s="31"/>
      <c r="L9" s="31"/>
      <c r="M9" s="31"/>
      <c r="N9" s="31"/>
      <c r="O9" s="31"/>
      <c r="P9" s="442">
        <f t="shared" ref="P9:P11" si="0">SUM(D9:O9)</f>
        <v>0</v>
      </c>
      <c r="Q9" s="169"/>
    </row>
    <row r="10" spans="2:17" ht="30" customHeight="1" x14ac:dyDescent="0.25">
      <c r="B10" s="170"/>
      <c r="C10" s="407" t="s">
        <v>91</v>
      </c>
      <c r="D10" s="31"/>
      <c r="E10" s="31"/>
      <c r="F10" s="31"/>
      <c r="G10" s="31"/>
      <c r="H10" s="31"/>
      <c r="I10" s="31"/>
      <c r="J10" s="31"/>
      <c r="K10" s="31"/>
      <c r="L10" s="31"/>
      <c r="M10" s="31"/>
      <c r="N10" s="31"/>
      <c r="O10" s="31"/>
      <c r="P10" s="442">
        <f t="shared" si="0"/>
        <v>0</v>
      </c>
      <c r="Q10" s="169"/>
    </row>
    <row r="11" spans="2:17" ht="30" customHeight="1" x14ac:dyDescent="0.25">
      <c r="C11" s="419" t="s">
        <v>92</v>
      </c>
      <c r="D11" s="281"/>
      <c r="E11" s="281"/>
      <c r="F11" s="281"/>
      <c r="G11" s="281"/>
      <c r="H11" s="281"/>
      <c r="I11" s="281"/>
      <c r="J11" s="281"/>
      <c r="K11" s="281"/>
      <c r="L11" s="281"/>
      <c r="M11" s="281"/>
      <c r="N11" s="281"/>
      <c r="O11" s="281"/>
      <c r="P11" s="442">
        <f t="shared" si="0"/>
        <v>0</v>
      </c>
    </row>
    <row r="12" spans="2:17" ht="30" customHeight="1" x14ac:dyDescent="0.25">
      <c r="C12" s="408" t="s">
        <v>88</v>
      </c>
      <c r="D12" s="409">
        <f>SUM(D7:D10)-D11</f>
        <v>0</v>
      </c>
      <c r="E12" s="409">
        <f t="shared" ref="E12:O12" si="1">SUM(E7:E10)-E11</f>
        <v>0</v>
      </c>
      <c r="F12" s="409">
        <f t="shared" si="1"/>
        <v>0</v>
      </c>
      <c r="G12" s="409">
        <f t="shared" si="1"/>
        <v>0</v>
      </c>
      <c r="H12" s="409">
        <f t="shared" si="1"/>
        <v>0</v>
      </c>
      <c r="I12" s="409">
        <f t="shared" si="1"/>
        <v>0</v>
      </c>
      <c r="J12" s="409">
        <f t="shared" si="1"/>
        <v>0</v>
      </c>
      <c r="K12" s="409">
        <f t="shared" si="1"/>
        <v>0</v>
      </c>
      <c r="L12" s="409">
        <f t="shared" si="1"/>
        <v>0</v>
      </c>
      <c r="M12" s="409">
        <f t="shared" si="1"/>
        <v>0</v>
      </c>
      <c r="N12" s="409">
        <f t="shared" si="1"/>
        <v>0</v>
      </c>
      <c r="O12" s="409">
        <f t="shared" si="1"/>
        <v>0</v>
      </c>
      <c r="P12" s="409">
        <f t="shared" ref="P12" si="2">SUM(D12:O12)</f>
        <v>0</v>
      </c>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5297" r:id="rId3" name="Group Box 1">
              <controlPr defaultSize="0" autoFill="0" autoPict="0">
                <anchor moveWithCells="1">
                  <from>
                    <xdr:col>1</xdr:col>
                    <xdr:colOff>0</xdr:colOff>
                    <xdr:row>4</xdr:row>
                    <xdr:rowOff>0</xdr:rowOff>
                  </from>
                  <to>
                    <xdr:col>16</xdr:col>
                    <xdr:colOff>123825</xdr:colOff>
                    <xdr:row>19</xdr:row>
                    <xdr:rowOff>200025</xdr:rowOff>
                  </to>
                </anchor>
              </controlPr>
            </control>
          </mc:Choice>
        </mc:AlternateContent>
        <mc:AlternateContent xmlns:mc="http://schemas.openxmlformats.org/markup-compatibility/2006">
          <mc:Choice Requires="x14">
            <control shapeId="55298" r:id="rId4" name="Label 2">
              <controlPr defaultSize="0" autoFill="0" autoLine="0" autoPict="0">
                <anchor moveWithCells="1">
                  <from>
                    <xdr:col>2</xdr:col>
                    <xdr:colOff>19050</xdr:colOff>
                    <xdr:row>13</xdr:row>
                    <xdr:rowOff>19050</xdr:rowOff>
                  </from>
                  <to>
                    <xdr:col>8</xdr:col>
                    <xdr:colOff>76200</xdr:colOff>
                    <xdr:row>19</xdr:row>
                    <xdr:rowOff>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Planilha26"/>
  <dimension ref="B1:Q10"/>
  <sheetViews>
    <sheetView showGridLines="0" showRowColHeaders="0" showZeros="0" workbookViewId="0">
      <pane ySplit="6" topLeftCell="A7" activePane="bottomLeft" state="frozen"/>
      <selection activeCell="T2" sqref="T2"/>
      <selection pane="bottomLeft" activeCell="D7" sqref="D7"/>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267" t="s">
        <v>83</v>
      </c>
      <c r="Q6" s="169"/>
    </row>
    <row r="7" spans="2:17" ht="30" customHeight="1" x14ac:dyDescent="0.25">
      <c r="B7" s="170"/>
      <c r="C7" s="417" t="s">
        <v>87</v>
      </c>
      <c r="D7" s="31"/>
      <c r="E7" s="31"/>
      <c r="F7" s="31"/>
      <c r="G7" s="31"/>
      <c r="H7" s="31"/>
      <c r="I7" s="31"/>
      <c r="J7" s="31"/>
      <c r="K7" s="31"/>
      <c r="L7" s="31"/>
      <c r="M7" s="31"/>
      <c r="N7" s="31"/>
      <c r="O7" s="31"/>
      <c r="P7" s="441">
        <f>SUM(D7:O7)</f>
        <v>0</v>
      </c>
      <c r="Q7" s="169"/>
    </row>
    <row r="8" spans="2:17" ht="30" customHeight="1" x14ac:dyDescent="0.25">
      <c r="B8" s="170"/>
      <c r="C8" s="418" t="s">
        <v>93</v>
      </c>
      <c r="D8" s="31"/>
      <c r="E8" s="31"/>
      <c r="F8" s="31"/>
      <c r="G8" s="31"/>
      <c r="H8" s="31"/>
      <c r="I8" s="31"/>
      <c r="J8" s="31"/>
      <c r="K8" s="31"/>
      <c r="L8" s="31"/>
      <c r="M8" s="31"/>
      <c r="N8" s="31"/>
      <c r="O8" s="31"/>
      <c r="P8" s="442">
        <f>SUM(D8:O8)</f>
        <v>0</v>
      </c>
      <c r="Q8" s="169"/>
    </row>
    <row r="9" spans="2:17" ht="30" customHeight="1" x14ac:dyDescent="0.25">
      <c r="B9" s="170"/>
      <c r="C9" s="419" t="s">
        <v>92</v>
      </c>
      <c r="D9" s="281"/>
      <c r="E9" s="281"/>
      <c r="F9" s="281"/>
      <c r="G9" s="281"/>
      <c r="H9" s="281"/>
      <c r="I9" s="281"/>
      <c r="J9" s="281"/>
      <c r="K9" s="281"/>
      <c r="L9" s="281"/>
      <c r="M9" s="281"/>
      <c r="N9" s="281"/>
      <c r="O9" s="281"/>
      <c r="P9" s="442">
        <f t="shared" ref="P9" si="0">SUM(D9:O9)</f>
        <v>0</v>
      </c>
      <c r="Q9" s="169"/>
    </row>
    <row r="10" spans="2:17" ht="30" customHeight="1" x14ac:dyDescent="0.25">
      <c r="B10" s="170"/>
      <c r="C10" s="408" t="s">
        <v>94</v>
      </c>
      <c r="D10" s="409">
        <f>SUM(D7:D8)-D9</f>
        <v>0</v>
      </c>
      <c r="E10" s="409">
        <f t="shared" ref="E10:O10" si="1">SUM(E7:E8)-E9</f>
        <v>0</v>
      </c>
      <c r="F10" s="409">
        <f t="shared" si="1"/>
        <v>0</v>
      </c>
      <c r="G10" s="409">
        <f t="shared" si="1"/>
        <v>0</v>
      </c>
      <c r="H10" s="409">
        <f t="shared" si="1"/>
        <v>0</v>
      </c>
      <c r="I10" s="409">
        <f t="shared" si="1"/>
        <v>0</v>
      </c>
      <c r="J10" s="409">
        <f t="shared" si="1"/>
        <v>0</v>
      </c>
      <c r="K10" s="409">
        <f t="shared" si="1"/>
        <v>0</v>
      </c>
      <c r="L10" s="409">
        <f t="shared" si="1"/>
        <v>0</v>
      </c>
      <c r="M10" s="409">
        <f t="shared" si="1"/>
        <v>0</v>
      </c>
      <c r="N10" s="409">
        <f t="shared" si="1"/>
        <v>0</v>
      </c>
      <c r="O10" s="409">
        <f t="shared" si="1"/>
        <v>0</v>
      </c>
      <c r="P10" s="409">
        <f t="shared" ref="P10" si="2">SUM(D10:O10)</f>
        <v>0</v>
      </c>
      <c r="Q10" s="169"/>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62465" r:id="rId3" name="Group Box 1">
              <controlPr defaultSize="0" autoFill="0" autoPict="0">
                <anchor moveWithCells="1">
                  <from>
                    <xdr:col>1</xdr:col>
                    <xdr:colOff>0</xdr:colOff>
                    <xdr:row>4</xdr:row>
                    <xdr:rowOff>0</xdr:rowOff>
                  </from>
                  <to>
                    <xdr:col>16</xdr:col>
                    <xdr:colOff>123825</xdr:colOff>
                    <xdr:row>19</xdr:row>
                    <xdr:rowOff>200025</xdr:rowOff>
                  </to>
                </anchor>
              </controlPr>
            </control>
          </mc:Choice>
        </mc:AlternateContent>
        <mc:AlternateContent xmlns:mc="http://schemas.openxmlformats.org/markup-compatibility/2006">
          <mc:Choice Requires="x14">
            <control shapeId="62466" r:id="rId4" name="Label 2">
              <controlPr defaultSize="0" autoFill="0" autoLine="0" autoPict="0">
                <anchor moveWithCells="1">
                  <from>
                    <xdr:col>2</xdr:col>
                    <xdr:colOff>19050</xdr:colOff>
                    <xdr:row>10</xdr:row>
                    <xdr:rowOff>133350</xdr:rowOff>
                  </from>
                  <to>
                    <xdr:col>8</xdr:col>
                    <xdr:colOff>76200</xdr:colOff>
                    <xdr:row>15</xdr:row>
                    <xdr:rowOff>19050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Planilha25"/>
  <dimension ref="B1:Q12"/>
  <sheetViews>
    <sheetView showGridLines="0" showRowColHeaders="0" workbookViewId="0">
      <pane ySplit="6" topLeftCell="A7" activePane="bottomLeft" state="frozen"/>
      <selection activeCell="T2" sqref="T2"/>
      <selection pane="bottomLeft" activeCell="F8" sqref="F8"/>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267" t="s">
        <v>83</v>
      </c>
      <c r="Q6" s="169"/>
    </row>
    <row r="7" spans="2:17" ht="30" customHeight="1" x14ac:dyDescent="0.25">
      <c r="B7" s="170"/>
      <c r="C7" s="417" t="s">
        <v>98</v>
      </c>
      <c r="D7" s="31"/>
      <c r="E7" s="31"/>
      <c r="F7" s="31"/>
      <c r="G7" s="31"/>
      <c r="H7" s="31"/>
      <c r="I7" s="31"/>
      <c r="J7" s="31"/>
      <c r="K7" s="31"/>
      <c r="L7" s="31"/>
      <c r="M7" s="31"/>
      <c r="N7" s="31"/>
      <c r="O7" s="31"/>
      <c r="P7" s="441">
        <f>SUM(D7:O7)</f>
        <v>0</v>
      </c>
      <c r="Q7" s="169"/>
    </row>
    <row r="8" spans="2:17" ht="30" customHeight="1" x14ac:dyDescent="0.25">
      <c r="B8" s="170"/>
      <c r="C8" s="418" t="s">
        <v>90</v>
      </c>
      <c r="D8" s="41"/>
      <c r="E8" s="41"/>
      <c r="F8" s="41"/>
      <c r="G8" s="41"/>
      <c r="H8" s="41"/>
      <c r="I8" s="41"/>
      <c r="J8" s="41"/>
      <c r="K8" s="41"/>
      <c r="L8" s="41"/>
      <c r="M8" s="41"/>
      <c r="N8" s="41"/>
      <c r="O8" s="41"/>
      <c r="P8" s="442">
        <f>SUM(D8:O8)</f>
        <v>0</v>
      </c>
      <c r="Q8" s="169"/>
    </row>
    <row r="9" spans="2:17" ht="30" customHeight="1" x14ac:dyDescent="0.25">
      <c r="B9" s="170"/>
      <c r="C9" s="418" t="s">
        <v>95</v>
      </c>
      <c r="D9" s="41"/>
      <c r="E9" s="41"/>
      <c r="F9" s="41"/>
      <c r="G9" s="41"/>
      <c r="H9" s="41"/>
      <c r="I9" s="41"/>
      <c r="J9" s="41"/>
      <c r="K9" s="41"/>
      <c r="L9" s="41"/>
      <c r="M9" s="41"/>
      <c r="N9" s="41"/>
      <c r="O9" s="41"/>
      <c r="P9" s="442">
        <f t="shared" ref="P9:P11" si="0">SUM(D9:O9)</f>
        <v>0</v>
      </c>
      <c r="Q9" s="169"/>
    </row>
    <row r="10" spans="2:17" ht="30" customHeight="1" x14ac:dyDescent="0.25">
      <c r="B10" s="170"/>
      <c r="C10" s="418" t="s">
        <v>96</v>
      </c>
      <c r="D10" s="41"/>
      <c r="E10" s="41"/>
      <c r="F10" s="41"/>
      <c r="G10" s="41"/>
      <c r="H10" s="41"/>
      <c r="I10" s="41"/>
      <c r="J10" s="41"/>
      <c r="K10" s="41"/>
      <c r="L10" s="41"/>
      <c r="M10" s="41"/>
      <c r="N10" s="41"/>
      <c r="O10" s="41"/>
      <c r="P10" s="442">
        <f t="shared" si="0"/>
        <v>0</v>
      </c>
      <c r="Q10" s="169"/>
    </row>
    <row r="11" spans="2:17" ht="30" customHeight="1" x14ac:dyDescent="0.25">
      <c r="C11" s="419" t="s">
        <v>97</v>
      </c>
      <c r="D11" s="281"/>
      <c r="E11" s="281"/>
      <c r="F11" s="281"/>
      <c r="G11" s="281"/>
      <c r="H11" s="281"/>
      <c r="I11" s="281"/>
      <c r="J11" s="281"/>
      <c r="K11" s="281"/>
      <c r="L11" s="281"/>
      <c r="M11" s="281"/>
      <c r="N11" s="281"/>
      <c r="O11" s="281"/>
      <c r="P11" s="442">
        <f t="shared" si="0"/>
        <v>0</v>
      </c>
    </row>
    <row r="12" spans="2:17" ht="30" customHeight="1" x14ac:dyDescent="0.25">
      <c r="C12" s="434" t="s">
        <v>99</v>
      </c>
      <c r="D12" s="409">
        <f>SUM(D7:D10)-D11</f>
        <v>0</v>
      </c>
      <c r="E12" s="409">
        <f t="shared" ref="E12:O12" si="1">SUM(E7:E10)-E11</f>
        <v>0</v>
      </c>
      <c r="F12" s="409">
        <f t="shared" si="1"/>
        <v>0</v>
      </c>
      <c r="G12" s="409">
        <f t="shared" si="1"/>
        <v>0</v>
      </c>
      <c r="H12" s="409">
        <f t="shared" si="1"/>
        <v>0</v>
      </c>
      <c r="I12" s="409">
        <f t="shared" si="1"/>
        <v>0</v>
      </c>
      <c r="J12" s="409">
        <f t="shared" si="1"/>
        <v>0</v>
      </c>
      <c r="K12" s="409">
        <f t="shared" si="1"/>
        <v>0</v>
      </c>
      <c r="L12" s="409">
        <f t="shared" si="1"/>
        <v>0</v>
      </c>
      <c r="M12" s="409">
        <f t="shared" si="1"/>
        <v>0</v>
      </c>
      <c r="N12" s="409">
        <f t="shared" si="1"/>
        <v>0</v>
      </c>
      <c r="O12" s="409">
        <f t="shared" si="1"/>
        <v>0</v>
      </c>
      <c r="P12" s="409">
        <f t="shared" ref="P12" si="2">SUM(D12:O12)</f>
        <v>0</v>
      </c>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63489" r:id="rId3" name="Group Box 1">
              <controlPr defaultSize="0" autoFill="0" autoPict="0">
                <anchor moveWithCells="1">
                  <from>
                    <xdr:col>1</xdr:col>
                    <xdr:colOff>0</xdr:colOff>
                    <xdr:row>3</xdr:row>
                    <xdr:rowOff>276225</xdr:rowOff>
                  </from>
                  <to>
                    <xdr:col>16</xdr:col>
                    <xdr:colOff>123825</xdr:colOff>
                    <xdr:row>19</xdr:row>
                    <xdr:rowOff>95250</xdr:rowOff>
                  </to>
                </anchor>
              </controlPr>
            </control>
          </mc:Choice>
        </mc:AlternateContent>
        <mc:AlternateContent xmlns:mc="http://schemas.openxmlformats.org/markup-compatibility/2006">
          <mc:Choice Requires="x14">
            <control shapeId="63490" r:id="rId4" name="Label 2">
              <controlPr defaultSize="0" autoFill="0" autoLine="0" autoPict="0">
                <anchor moveWithCells="1">
                  <from>
                    <xdr:col>2</xdr:col>
                    <xdr:colOff>19050</xdr:colOff>
                    <xdr:row>13</xdr:row>
                    <xdr:rowOff>19050</xdr:rowOff>
                  </from>
                  <to>
                    <xdr:col>8</xdr:col>
                    <xdr:colOff>76200</xdr:colOff>
                    <xdr:row>19</xdr:row>
                    <xdr:rowOff>0</xdr:rowOff>
                  </to>
                </anchor>
              </controlPr>
            </control>
          </mc:Choice>
        </mc:AlternateContent>
        <mc:AlternateContent xmlns:mc="http://schemas.openxmlformats.org/markup-compatibility/2006">
          <mc:Choice Requires="x14">
            <control shapeId="63493" r:id="rId5" name="Label 5">
              <controlPr defaultSize="0" autoFill="0" autoLine="0" autoPict="0">
                <anchor moveWithCells="1">
                  <from>
                    <xdr:col>2</xdr:col>
                    <xdr:colOff>19050</xdr:colOff>
                    <xdr:row>13</xdr:row>
                    <xdr:rowOff>19050</xdr:rowOff>
                  </from>
                  <to>
                    <xdr:col>8</xdr:col>
                    <xdr:colOff>76200</xdr:colOff>
                    <xdr:row>19</xdr:row>
                    <xdr:rowOff>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Planilha19"/>
  <dimension ref="B1:Q14"/>
  <sheetViews>
    <sheetView showGridLines="0" showRowColHeaders="0" workbookViewId="0">
      <pane ySplit="5" topLeftCell="A6" activePane="bottomLeft" state="frozen"/>
      <selection activeCell="T2" sqref="T2"/>
      <selection pane="bottomLeft" activeCell="P15" sqref="P15"/>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60" customHeight="1" x14ac:dyDescent="0.25"/>
    <row r="4" spans="2:17" ht="21.95" customHeight="1" thickBot="1" x14ac:dyDescent="0.3">
      <c r="B4" s="170"/>
      <c r="C4" s="170"/>
      <c r="D4" s="170"/>
      <c r="E4" s="170"/>
      <c r="F4" s="170"/>
      <c r="G4" s="170"/>
      <c r="H4" s="170"/>
      <c r="I4" s="170"/>
      <c r="J4" s="170"/>
      <c r="K4" s="170"/>
      <c r="L4" s="170"/>
      <c r="M4" s="170"/>
      <c r="N4" s="170"/>
      <c r="O4" s="170"/>
      <c r="P4" s="169"/>
      <c r="Q4" s="169"/>
    </row>
    <row r="5" spans="2:17" ht="21.95" customHeight="1" x14ac:dyDescent="0.25">
      <c r="B5" s="170"/>
      <c r="C5" s="266" t="s">
        <v>64</v>
      </c>
      <c r="D5" s="267" t="s">
        <v>65</v>
      </c>
      <c r="E5" s="267" t="s">
        <v>66</v>
      </c>
      <c r="F5" s="267" t="s">
        <v>67</v>
      </c>
      <c r="G5" s="267" t="s">
        <v>68</v>
      </c>
      <c r="H5" s="267" t="s">
        <v>69</v>
      </c>
      <c r="I5" s="267" t="s">
        <v>70</v>
      </c>
      <c r="J5" s="267" t="s">
        <v>71</v>
      </c>
      <c r="K5" s="267" t="s">
        <v>72</v>
      </c>
      <c r="L5" s="267" t="s">
        <v>73</v>
      </c>
      <c r="M5" s="267" t="s">
        <v>74</v>
      </c>
      <c r="N5" s="267" t="s">
        <v>75</v>
      </c>
      <c r="O5" s="267" t="s">
        <v>76</v>
      </c>
      <c r="P5" s="379" t="s">
        <v>83</v>
      </c>
      <c r="Q5" s="169"/>
    </row>
    <row r="6" spans="2:17" ht="30" customHeight="1" x14ac:dyDescent="0.25">
      <c r="B6" s="170"/>
      <c r="C6" s="443" t="s">
        <v>316</v>
      </c>
      <c r="D6" s="420">
        <f>DespAna!D6</f>
        <v>0</v>
      </c>
      <c r="E6" s="420">
        <f>DespAna!E6</f>
        <v>0</v>
      </c>
      <c r="F6" s="420">
        <f>DespAna!F6</f>
        <v>0</v>
      </c>
      <c r="G6" s="420">
        <f>DespAna!G6</f>
        <v>0</v>
      </c>
      <c r="H6" s="420">
        <f>DespAna!H6</f>
        <v>0</v>
      </c>
      <c r="I6" s="420">
        <f>DespAna!I6</f>
        <v>0</v>
      </c>
      <c r="J6" s="420">
        <f>DespAna!J6</f>
        <v>0</v>
      </c>
      <c r="K6" s="420">
        <f>DespAna!K6</f>
        <v>0</v>
      </c>
      <c r="L6" s="420">
        <f>DespAna!L6</f>
        <v>0</v>
      </c>
      <c r="M6" s="420">
        <f>DespAna!M6</f>
        <v>0</v>
      </c>
      <c r="N6" s="420">
        <f>DespAna!N6</f>
        <v>0</v>
      </c>
      <c r="O6" s="420">
        <f>DespAna!O6</f>
        <v>0</v>
      </c>
      <c r="P6" s="412">
        <f>SUM(D6:O6)</f>
        <v>0</v>
      </c>
      <c r="Q6" s="169"/>
    </row>
    <row r="7" spans="2:17" ht="30" customHeight="1" x14ac:dyDescent="0.25">
      <c r="B7" s="170"/>
      <c r="C7" s="444" t="s">
        <v>317</v>
      </c>
      <c r="D7" s="445">
        <f>DespAna!D32</f>
        <v>0</v>
      </c>
      <c r="E7" s="445">
        <f>DespAna!E32</f>
        <v>0</v>
      </c>
      <c r="F7" s="445">
        <f>DespAna!F32</f>
        <v>0</v>
      </c>
      <c r="G7" s="445">
        <f>DespAna!G32</f>
        <v>0</v>
      </c>
      <c r="H7" s="445">
        <f>DespAna!H32</f>
        <v>0</v>
      </c>
      <c r="I7" s="445">
        <f>DespAna!I32</f>
        <v>0</v>
      </c>
      <c r="J7" s="445">
        <f>DespAna!J32</f>
        <v>0</v>
      </c>
      <c r="K7" s="445">
        <f>DespAna!K32</f>
        <v>0</v>
      </c>
      <c r="L7" s="445">
        <f>DespAna!L32</f>
        <v>0</v>
      </c>
      <c r="M7" s="445">
        <f>DespAna!M32</f>
        <v>0</v>
      </c>
      <c r="N7" s="445">
        <f>DespAna!N32</f>
        <v>0</v>
      </c>
      <c r="O7" s="445">
        <f>DespAna!O32</f>
        <v>0</v>
      </c>
      <c r="P7" s="411">
        <f>SUM(D7:O7)</f>
        <v>0</v>
      </c>
      <c r="Q7" s="169"/>
    </row>
    <row r="8" spans="2:17" ht="30" customHeight="1" x14ac:dyDescent="0.25">
      <c r="B8" s="170"/>
      <c r="C8" s="444" t="s">
        <v>308</v>
      </c>
      <c r="D8" s="445">
        <f>DespAna!D58</f>
        <v>0</v>
      </c>
      <c r="E8" s="445">
        <f>DespAna!E58</f>
        <v>0</v>
      </c>
      <c r="F8" s="445">
        <f>DespAna!F58</f>
        <v>0</v>
      </c>
      <c r="G8" s="445">
        <f>DespAna!G58</f>
        <v>0</v>
      </c>
      <c r="H8" s="445">
        <f>DespAna!H58</f>
        <v>0</v>
      </c>
      <c r="I8" s="445">
        <f>DespAna!I58</f>
        <v>0</v>
      </c>
      <c r="J8" s="445">
        <f>DespAna!J58</f>
        <v>0</v>
      </c>
      <c r="K8" s="445">
        <f>DespAna!K58</f>
        <v>0</v>
      </c>
      <c r="L8" s="445">
        <f>DespAna!L58</f>
        <v>0</v>
      </c>
      <c r="M8" s="445">
        <f>DespAna!M58</f>
        <v>0</v>
      </c>
      <c r="N8" s="445">
        <f>DespAna!N58</f>
        <v>0</v>
      </c>
      <c r="O8" s="445">
        <f>DespAna!O58</f>
        <v>0</v>
      </c>
      <c r="P8" s="411">
        <f t="shared" ref="P8:P12" si="0">SUM(D8:O8)</f>
        <v>0</v>
      </c>
      <c r="Q8" s="169"/>
    </row>
    <row r="9" spans="2:17" ht="30" customHeight="1" x14ac:dyDescent="0.25">
      <c r="C9" s="444" t="s">
        <v>309</v>
      </c>
      <c r="D9" s="445">
        <f>DespAna!D84</f>
        <v>0</v>
      </c>
      <c r="E9" s="445">
        <f>DespAna!E84</f>
        <v>0</v>
      </c>
      <c r="F9" s="445">
        <f>DespAna!F84</f>
        <v>0</v>
      </c>
      <c r="G9" s="445">
        <f>DespAna!G84</f>
        <v>0</v>
      </c>
      <c r="H9" s="445">
        <f>DespAna!H84</f>
        <v>0</v>
      </c>
      <c r="I9" s="445">
        <f>DespAna!I84</f>
        <v>0</v>
      </c>
      <c r="J9" s="445">
        <f>DespAna!J84</f>
        <v>0</v>
      </c>
      <c r="K9" s="445">
        <f>DespAna!K84</f>
        <v>0</v>
      </c>
      <c r="L9" s="445">
        <f>DespAna!L84</f>
        <v>0</v>
      </c>
      <c r="M9" s="445">
        <f>DespAna!M84</f>
        <v>0</v>
      </c>
      <c r="N9" s="445">
        <f>DespAna!N84</f>
        <v>0</v>
      </c>
      <c r="O9" s="445">
        <f>DespAna!O84</f>
        <v>0</v>
      </c>
      <c r="P9" s="411">
        <f t="shared" si="0"/>
        <v>0</v>
      </c>
    </row>
    <row r="10" spans="2:17" ht="30" customHeight="1" x14ac:dyDescent="0.25">
      <c r="C10" s="444" t="s">
        <v>310</v>
      </c>
      <c r="D10" s="445">
        <f>DespAna!D110</f>
        <v>0</v>
      </c>
      <c r="E10" s="445">
        <f>DespAna!E110</f>
        <v>0</v>
      </c>
      <c r="F10" s="445">
        <f>DespAna!F110</f>
        <v>0</v>
      </c>
      <c r="G10" s="445">
        <f>DespAna!G110</f>
        <v>0</v>
      </c>
      <c r="H10" s="445">
        <f>DespAna!H110</f>
        <v>0</v>
      </c>
      <c r="I10" s="445">
        <f>DespAna!I110</f>
        <v>0</v>
      </c>
      <c r="J10" s="445">
        <f>DespAna!J110</f>
        <v>0</v>
      </c>
      <c r="K10" s="445">
        <f>DespAna!K110</f>
        <v>0</v>
      </c>
      <c r="L10" s="445">
        <f>DespAna!L110</f>
        <v>0</v>
      </c>
      <c r="M10" s="445">
        <f>DespAna!M110</f>
        <v>0</v>
      </c>
      <c r="N10" s="445">
        <f>DespAna!N110</f>
        <v>0</v>
      </c>
      <c r="O10" s="445">
        <f>DespAna!O110</f>
        <v>0</v>
      </c>
      <c r="P10" s="411">
        <f t="shared" si="0"/>
        <v>0</v>
      </c>
    </row>
    <row r="11" spans="2:17" ht="30" customHeight="1" x14ac:dyDescent="0.25">
      <c r="C11" s="444" t="s">
        <v>318</v>
      </c>
      <c r="D11" s="445">
        <f>DespAna!D136</f>
        <v>0</v>
      </c>
      <c r="E11" s="445">
        <f>DespAna!E136</f>
        <v>0</v>
      </c>
      <c r="F11" s="445">
        <f>DespAna!F136</f>
        <v>0</v>
      </c>
      <c r="G11" s="445">
        <f>DespAna!G136</f>
        <v>0</v>
      </c>
      <c r="H11" s="445">
        <f>DespAna!H136</f>
        <v>0</v>
      </c>
      <c r="I11" s="445">
        <f>DespAna!I136</f>
        <v>0</v>
      </c>
      <c r="J11" s="445">
        <f>DespAna!J136</f>
        <v>0</v>
      </c>
      <c r="K11" s="445">
        <f>DespAna!K136</f>
        <v>0</v>
      </c>
      <c r="L11" s="445">
        <f>DespAna!L136</f>
        <v>0</v>
      </c>
      <c r="M11" s="445">
        <f>DespAna!M136</f>
        <v>0</v>
      </c>
      <c r="N11" s="445">
        <f>DespAna!N136</f>
        <v>0</v>
      </c>
      <c r="O11" s="445">
        <f>DespAna!O136</f>
        <v>0</v>
      </c>
      <c r="P11" s="411">
        <f t="shared" si="0"/>
        <v>0</v>
      </c>
    </row>
    <row r="12" spans="2:17" ht="30" customHeight="1" x14ac:dyDescent="0.25">
      <c r="C12" s="444" t="s">
        <v>319</v>
      </c>
      <c r="D12" s="445">
        <f>DespAna!D162</f>
        <v>0</v>
      </c>
      <c r="E12" s="445">
        <f>DespAna!E162</f>
        <v>0</v>
      </c>
      <c r="F12" s="445">
        <f>DespAna!F162</f>
        <v>0</v>
      </c>
      <c r="G12" s="445">
        <f>DespAna!G162</f>
        <v>0</v>
      </c>
      <c r="H12" s="445">
        <f>DespAna!H162</f>
        <v>0</v>
      </c>
      <c r="I12" s="445">
        <f>DespAna!I162</f>
        <v>0</v>
      </c>
      <c r="J12" s="445">
        <f>DespAna!J162</f>
        <v>0</v>
      </c>
      <c r="K12" s="445">
        <f>DespAna!K162</f>
        <v>0</v>
      </c>
      <c r="L12" s="445">
        <f>DespAna!L162</f>
        <v>0</v>
      </c>
      <c r="M12" s="445">
        <f>DespAna!M162</f>
        <v>0</v>
      </c>
      <c r="N12" s="445">
        <f>DespAna!N162</f>
        <v>0</v>
      </c>
      <c r="O12" s="445">
        <f>DespAna!O162</f>
        <v>0</v>
      </c>
      <c r="P12" s="411">
        <f t="shared" si="0"/>
        <v>0</v>
      </c>
    </row>
    <row r="13" spans="2:17" ht="30" customHeight="1" x14ac:dyDescent="0.25">
      <c r="C13" s="444" t="s">
        <v>320</v>
      </c>
      <c r="D13" s="420">
        <f>DespAna!D188</f>
        <v>0</v>
      </c>
      <c r="E13" s="420">
        <f>DespAna!E188</f>
        <v>0</v>
      </c>
      <c r="F13" s="420">
        <f>DespAna!F188</f>
        <v>0</v>
      </c>
      <c r="G13" s="420">
        <f>DespAna!G188</f>
        <v>0</v>
      </c>
      <c r="H13" s="420">
        <f>DespAna!H188</f>
        <v>0</v>
      </c>
      <c r="I13" s="420">
        <f>DespAna!I188</f>
        <v>0</v>
      </c>
      <c r="J13" s="420">
        <f>DespAna!J188</f>
        <v>0</v>
      </c>
      <c r="K13" s="420">
        <f>DespAna!K188</f>
        <v>0</v>
      </c>
      <c r="L13" s="420">
        <f>DespAna!L188</f>
        <v>0</v>
      </c>
      <c r="M13" s="420">
        <f>DespAna!M188</f>
        <v>0</v>
      </c>
      <c r="N13" s="420">
        <f>DespAna!N188</f>
        <v>0</v>
      </c>
      <c r="O13" s="420">
        <f>DespAna!O188</f>
        <v>0</v>
      </c>
      <c r="P13" s="411">
        <f t="shared" ref="P13" si="1">SUM(D13:O13)</f>
        <v>0</v>
      </c>
    </row>
    <row r="14" spans="2:17" ht="30" customHeight="1" x14ac:dyDescent="0.25">
      <c r="C14" s="552" t="s">
        <v>83</v>
      </c>
      <c r="D14" s="553">
        <f>SUM(D6:D13)</f>
        <v>0</v>
      </c>
      <c r="E14" s="553">
        <f t="shared" ref="E14:O14" si="2">SUM(E6:E13)</f>
        <v>0</v>
      </c>
      <c r="F14" s="553">
        <f t="shared" si="2"/>
        <v>0</v>
      </c>
      <c r="G14" s="553">
        <f t="shared" si="2"/>
        <v>0</v>
      </c>
      <c r="H14" s="553">
        <f t="shared" si="2"/>
        <v>0</v>
      </c>
      <c r="I14" s="553">
        <f t="shared" si="2"/>
        <v>0</v>
      </c>
      <c r="J14" s="553">
        <f t="shared" si="2"/>
        <v>0</v>
      </c>
      <c r="K14" s="553">
        <f t="shared" si="2"/>
        <v>0</v>
      </c>
      <c r="L14" s="553">
        <f t="shared" si="2"/>
        <v>0</v>
      </c>
      <c r="M14" s="553">
        <f t="shared" si="2"/>
        <v>0</v>
      </c>
      <c r="N14" s="553">
        <f t="shared" si="2"/>
        <v>0</v>
      </c>
      <c r="O14" s="553">
        <f t="shared" si="2"/>
        <v>0</v>
      </c>
      <c r="P14" s="554">
        <f>SUM(D14:O14)</f>
        <v>0</v>
      </c>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6321" r:id="rId3" name="Group Box 1">
              <controlPr defaultSize="0" autoFill="0" autoPict="0">
                <anchor moveWithCells="1">
                  <from>
                    <xdr:col>1</xdr:col>
                    <xdr:colOff>0</xdr:colOff>
                    <xdr:row>3</xdr:row>
                    <xdr:rowOff>19050</xdr:rowOff>
                  </from>
                  <to>
                    <xdr:col>16</xdr:col>
                    <xdr:colOff>123825</xdr:colOff>
                    <xdr:row>14</xdr:row>
                    <xdr:rowOff>238125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Planilha79"/>
  <dimension ref="B1:Q213"/>
  <sheetViews>
    <sheetView showGridLines="0" showRowColHeaders="0" workbookViewId="0">
      <pane ySplit="5" topLeftCell="A6" activePane="bottomLeft" state="frozen"/>
      <selection activeCell="T2" sqref="T2"/>
      <selection pane="bottomLeft" activeCell="C7" sqref="C7"/>
    </sheetView>
  </sheetViews>
  <sheetFormatPr defaultColWidth="9.140625" defaultRowHeight="30"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60" customHeight="1" x14ac:dyDescent="0.25"/>
    <row r="4" spans="2:17" ht="21.95" customHeight="1" thickBot="1" x14ac:dyDescent="0.3">
      <c r="B4" s="170"/>
      <c r="C4" s="170"/>
      <c r="D4" s="170"/>
      <c r="E4" s="170"/>
      <c r="F4" s="170"/>
      <c r="G4" s="170"/>
      <c r="H4" s="170"/>
      <c r="I4" s="170"/>
      <c r="J4" s="170"/>
      <c r="K4" s="170"/>
      <c r="L4" s="170"/>
      <c r="M4" s="170"/>
      <c r="N4" s="170"/>
      <c r="O4" s="170"/>
      <c r="P4" s="169"/>
      <c r="Q4" s="169"/>
    </row>
    <row r="5" spans="2:17" ht="21.95" customHeight="1" x14ac:dyDescent="0.25">
      <c r="B5" s="170"/>
      <c r="C5" s="266" t="s">
        <v>64</v>
      </c>
      <c r="D5" s="267" t="s">
        <v>65</v>
      </c>
      <c r="E5" s="267" t="s">
        <v>66</v>
      </c>
      <c r="F5" s="267" t="s">
        <v>67</v>
      </c>
      <c r="G5" s="267" t="s">
        <v>68</v>
      </c>
      <c r="H5" s="267" t="s">
        <v>69</v>
      </c>
      <c r="I5" s="267" t="s">
        <v>70</v>
      </c>
      <c r="J5" s="267" t="s">
        <v>71</v>
      </c>
      <c r="K5" s="267" t="s">
        <v>72</v>
      </c>
      <c r="L5" s="267" t="s">
        <v>73</v>
      </c>
      <c r="M5" s="267" t="s">
        <v>74</v>
      </c>
      <c r="N5" s="267" t="s">
        <v>75</v>
      </c>
      <c r="O5" s="267" t="s">
        <v>76</v>
      </c>
      <c r="P5" s="267" t="s">
        <v>83</v>
      </c>
      <c r="Q5" s="169"/>
    </row>
    <row r="6" spans="2:17" ht="30" customHeight="1" x14ac:dyDescent="0.25">
      <c r="B6" s="170"/>
      <c r="C6" s="547" t="s">
        <v>316</v>
      </c>
      <c r="D6" s="548">
        <f>SUM(D7:D31)</f>
        <v>0</v>
      </c>
      <c r="E6" s="548">
        <f t="shared" ref="E6:O6" si="0">SUM(E7:E31)</f>
        <v>0</v>
      </c>
      <c r="F6" s="548">
        <f t="shared" si="0"/>
        <v>0</v>
      </c>
      <c r="G6" s="548">
        <f t="shared" si="0"/>
        <v>0</v>
      </c>
      <c r="H6" s="548">
        <f t="shared" si="0"/>
        <v>0</v>
      </c>
      <c r="I6" s="548">
        <f t="shared" si="0"/>
        <v>0</v>
      </c>
      <c r="J6" s="548">
        <f t="shared" si="0"/>
        <v>0</v>
      </c>
      <c r="K6" s="548">
        <f t="shared" si="0"/>
        <v>0</v>
      </c>
      <c r="L6" s="548">
        <f t="shared" si="0"/>
        <v>0</v>
      </c>
      <c r="M6" s="548">
        <f t="shared" si="0"/>
        <v>0</v>
      </c>
      <c r="N6" s="548">
        <f t="shared" si="0"/>
        <v>0</v>
      </c>
      <c r="O6" s="548">
        <f t="shared" si="0"/>
        <v>0</v>
      </c>
      <c r="P6" s="448">
        <f>SUM(D6:O6)</f>
        <v>0</v>
      </c>
      <c r="Q6" s="169"/>
    </row>
    <row r="7" spans="2:17" ht="30" customHeight="1" x14ac:dyDescent="0.25">
      <c r="B7" s="170"/>
      <c r="C7" s="348" t="s">
        <v>332</v>
      </c>
      <c r="D7" s="31"/>
      <c r="E7" s="31"/>
      <c r="F7" s="31"/>
      <c r="G7" s="31"/>
      <c r="H7" s="31"/>
      <c r="I7" s="41"/>
      <c r="J7" s="31"/>
      <c r="K7" s="31"/>
      <c r="L7" s="31"/>
      <c r="M7" s="31"/>
      <c r="N7" s="31"/>
      <c r="O7" s="31"/>
      <c r="P7" s="447">
        <f>SUM(D7:O7)</f>
        <v>0</v>
      </c>
      <c r="Q7" s="169"/>
    </row>
    <row r="8" spans="2:17" ht="30" customHeight="1" x14ac:dyDescent="0.25">
      <c r="B8" s="170"/>
      <c r="C8" s="348"/>
      <c r="D8" s="31"/>
      <c r="E8" s="31"/>
      <c r="F8" s="31"/>
      <c r="G8" s="31"/>
      <c r="H8" s="31"/>
      <c r="I8" s="41"/>
      <c r="J8" s="31"/>
      <c r="K8" s="31"/>
      <c r="L8" s="31"/>
      <c r="M8" s="31"/>
      <c r="N8" s="31"/>
      <c r="O8" s="31"/>
      <c r="P8" s="447">
        <f t="shared" ref="P8:P31" si="1">SUM(D8:O8)</f>
        <v>0</v>
      </c>
      <c r="Q8" s="169"/>
    </row>
    <row r="9" spans="2:17" ht="30" customHeight="1" x14ac:dyDescent="0.25">
      <c r="B9" s="170"/>
      <c r="C9" s="348"/>
      <c r="D9" s="31"/>
      <c r="E9" s="31"/>
      <c r="F9" s="31"/>
      <c r="G9" s="31"/>
      <c r="H9" s="31"/>
      <c r="I9" s="41"/>
      <c r="J9" s="31"/>
      <c r="K9" s="31"/>
      <c r="L9" s="31"/>
      <c r="M9" s="31"/>
      <c r="N9" s="31"/>
      <c r="O9" s="31"/>
      <c r="P9" s="447">
        <f t="shared" si="1"/>
        <v>0</v>
      </c>
      <c r="Q9" s="169"/>
    </row>
    <row r="10" spans="2:17" ht="30" customHeight="1" x14ac:dyDescent="0.25">
      <c r="B10" s="170"/>
      <c r="C10" s="348"/>
      <c r="D10" s="31"/>
      <c r="E10" s="31"/>
      <c r="F10" s="31"/>
      <c r="G10" s="31"/>
      <c r="H10" s="31"/>
      <c r="I10" s="41"/>
      <c r="J10" s="31"/>
      <c r="K10" s="31"/>
      <c r="L10" s="31"/>
      <c r="M10" s="31"/>
      <c r="N10" s="31"/>
      <c r="O10" s="31"/>
      <c r="P10" s="447">
        <f t="shared" si="1"/>
        <v>0</v>
      </c>
      <c r="Q10" s="169"/>
    </row>
    <row r="11" spans="2:17" ht="30" customHeight="1" x14ac:dyDescent="0.25">
      <c r="B11" s="170"/>
      <c r="C11" s="348"/>
      <c r="D11" s="31"/>
      <c r="E11" s="31"/>
      <c r="F11" s="31"/>
      <c r="G11" s="31"/>
      <c r="H11" s="31"/>
      <c r="I11" s="41"/>
      <c r="J11" s="31"/>
      <c r="K11" s="31"/>
      <c r="L11" s="31"/>
      <c r="M11" s="31"/>
      <c r="N11" s="31"/>
      <c r="O11" s="31"/>
      <c r="P11" s="447">
        <f t="shared" si="1"/>
        <v>0</v>
      </c>
      <c r="Q11" s="169"/>
    </row>
    <row r="12" spans="2:17" ht="30" customHeight="1" x14ac:dyDescent="0.25">
      <c r="B12" s="170"/>
      <c r="C12" s="348"/>
      <c r="D12" s="31"/>
      <c r="E12" s="31"/>
      <c r="F12" s="31"/>
      <c r="G12" s="31"/>
      <c r="H12" s="31"/>
      <c r="I12" s="41"/>
      <c r="J12" s="31"/>
      <c r="K12" s="31"/>
      <c r="L12" s="31"/>
      <c r="M12" s="31"/>
      <c r="N12" s="31"/>
      <c r="O12" s="31"/>
      <c r="P12" s="447">
        <f t="shared" si="1"/>
        <v>0</v>
      </c>
      <c r="Q12" s="169"/>
    </row>
    <row r="13" spans="2:17" ht="30" customHeight="1" x14ac:dyDescent="0.25">
      <c r="B13" s="170"/>
      <c r="C13" s="348"/>
      <c r="D13" s="31"/>
      <c r="E13" s="31"/>
      <c r="F13" s="31"/>
      <c r="G13" s="31"/>
      <c r="H13" s="31"/>
      <c r="I13" s="41"/>
      <c r="J13" s="31"/>
      <c r="K13" s="31"/>
      <c r="L13" s="31"/>
      <c r="M13" s="31"/>
      <c r="N13" s="31"/>
      <c r="O13" s="31"/>
      <c r="P13" s="447">
        <f t="shared" si="1"/>
        <v>0</v>
      </c>
      <c r="Q13" s="169"/>
    </row>
    <row r="14" spans="2:17" ht="30" customHeight="1" x14ac:dyDescent="0.25">
      <c r="B14" s="170"/>
      <c r="C14" s="348"/>
      <c r="D14" s="31"/>
      <c r="E14" s="31"/>
      <c r="F14" s="31"/>
      <c r="G14" s="31"/>
      <c r="H14" s="31"/>
      <c r="I14" s="41"/>
      <c r="J14" s="31"/>
      <c r="K14" s="31"/>
      <c r="L14" s="31"/>
      <c r="M14" s="31"/>
      <c r="N14" s="31"/>
      <c r="O14" s="31"/>
      <c r="P14" s="447">
        <f t="shared" si="1"/>
        <v>0</v>
      </c>
      <c r="Q14" s="169"/>
    </row>
    <row r="15" spans="2:17" ht="30" customHeight="1" x14ac:dyDescent="0.25">
      <c r="B15" s="170"/>
      <c r="C15" s="348"/>
      <c r="D15" s="31"/>
      <c r="E15" s="31"/>
      <c r="F15" s="31"/>
      <c r="G15" s="31"/>
      <c r="H15" s="31"/>
      <c r="I15" s="41"/>
      <c r="J15" s="31"/>
      <c r="K15" s="31"/>
      <c r="L15" s="31"/>
      <c r="M15" s="31"/>
      <c r="N15" s="31"/>
      <c r="O15" s="31"/>
      <c r="P15" s="447">
        <f t="shared" si="1"/>
        <v>0</v>
      </c>
      <c r="Q15" s="169"/>
    </row>
    <row r="16" spans="2:17" ht="30" customHeight="1" x14ac:dyDescent="0.25">
      <c r="B16" s="170"/>
      <c r="C16" s="348"/>
      <c r="D16" s="31"/>
      <c r="E16" s="31"/>
      <c r="F16" s="31"/>
      <c r="G16" s="31"/>
      <c r="H16" s="31"/>
      <c r="I16" s="41"/>
      <c r="J16" s="31"/>
      <c r="K16" s="31"/>
      <c r="L16" s="31"/>
      <c r="M16" s="31"/>
      <c r="N16" s="31"/>
      <c r="O16" s="31"/>
      <c r="P16" s="447">
        <f t="shared" si="1"/>
        <v>0</v>
      </c>
      <c r="Q16" s="169"/>
    </row>
    <row r="17" spans="2:17" ht="30" customHeight="1" x14ac:dyDescent="0.25">
      <c r="B17" s="170"/>
      <c r="C17" s="348"/>
      <c r="D17" s="31"/>
      <c r="E17" s="31"/>
      <c r="F17" s="31"/>
      <c r="G17" s="31"/>
      <c r="H17" s="31"/>
      <c r="I17" s="41"/>
      <c r="J17" s="31"/>
      <c r="K17" s="31"/>
      <c r="L17" s="31"/>
      <c r="M17" s="31"/>
      <c r="N17" s="31"/>
      <c r="O17" s="31"/>
      <c r="P17" s="447">
        <f t="shared" si="1"/>
        <v>0</v>
      </c>
      <c r="Q17" s="169"/>
    </row>
    <row r="18" spans="2:17" ht="30" customHeight="1" x14ac:dyDescent="0.25">
      <c r="B18" s="170"/>
      <c r="C18" s="348"/>
      <c r="D18" s="31"/>
      <c r="E18" s="31"/>
      <c r="F18" s="31"/>
      <c r="G18" s="31"/>
      <c r="H18" s="31"/>
      <c r="I18" s="41"/>
      <c r="J18" s="31"/>
      <c r="K18" s="31"/>
      <c r="L18" s="31"/>
      <c r="M18" s="31"/>
      <c r="N18" s="31"/>
      <c r="O18" s="31"/>
      <c r="P18" s="447">
        <f t="shared" si="1"/>
        <v>0</v>
      </c>
      <c r="Q18" s="169"/>
    </row>
    <row r="19" spans="2:17" ht="30" customHeight="1" x14ac:dyDescent="0.25">
      <c r="B19" s="170"/>
      <c r="C19" s="348"/>
      <c r="D19" s="31"/>
      <c r="E19" s="31"/>
      <c r="F19" s="31"/>
      <c r="G19" s="31"/>
      <c r="H19" s="31"/>
      <c r="I19" s="41"/>
      <c r="J19" s="31"/>
      <c r="K19" s="31"/>
      <c r="L19" s="31"/>
      <c r="M19" s="31"/>
      <c r="N19" s="31"/>
      <c r="O19" s="31"/>
      <c r="P19" s="447">
        <f t="shared" si="1"/>
        <v>0</v>
      </c>
      <c r="Q19" s="169"/>
    </row>
    <row r="20" spans="2:17" ht="30" customHeight="1" x14ac:dyDescent="0.25">
      <c r="B20" s="170"/>
      <c r="C20" s="348"/>
      <c r="D20" s="31"/>
      <c r="E20" s="31"/>
      <c r="F20" s="31"/>
      <c r="G20" s="31"/>
      <c r="H20" s="31"/>
      <c r="I20" s="41"/>
      <c r="J20" s="31"/>
      <c r="K20" s="31"/>
      <c r="L20" s="31"/>
      <c r="M20" s="31"/>
      <c r="N20" s="31"/>
      <c r="O20" s="31"/>
      <c r="P20" s="447">
        <f t="shared" si="1"/>
        <v>0</v>
      </c>
      <c r="Q20" s="169"/>
    </row>
    <row r="21" spans="2:17" ht="30" customHeight="1" x14ac:dyDescent="0.25">
      <c r="B21" s="170"/>
      <c r="C21" s="348"/>
      <c r="D21" s="31"/>
      <c r="E21" s="31"/>
      <c r="F21" s="31"/>
      <c r="G21" s="31"/>
      <c r="H21" s="31"/>
      <c r="I21" s="41"/>
      <c r="J21" s="31"/>
      <c r="K21" s="31"/>
      <c r="L21" s="31"/>
      <c r="M21" s="31"/>
      <c r="N21" s="31"/>
      <c r="O21" s="31"/>
      <c r="P21" s="447">
        <f t="shared" si="1"/>
        <v>0</v>
      </c>
      <c r="Q21" s="169"/>
    </row>
    <row r="22" spans="2:17" ht="30" customHeight="1" x14ac:dyDescent="0.25">
      <c r="B22" s="170"/>
      <c r="C22" s="348"/>
      <c r="D22" s="31"/>
      <c r="E22" s="31"/>
      <c r="F22" s="31"/>
      <c r="G22" s="31"/>
      <c r="H22" s="31"/>
      <c r="I22" s="41"/>
      <c r="J22" s="31"/>
      <c r="K22" s="31"/>
      <c r="L22" s="31"/>
      <c r="M22" s="31"/>
      <c r="N22" s="31"/>
      <c r="O22" s="31"/>
      <c r="P22" s="447">
        <f t="shared" si="1"/>
        <v>0</v>
      </c>
      <c r="Q22" s="169"/>
    </row>
    <row r="23" spans="2:17" ht="30" customHeight="1" x14ac:dyDescent="0.25">
      <c r="B23" s="170"/>
      <c r="C23" s="348"/>
      <c r="D23" s="31"/>
      <c r="E23" s="31"/>
      <c r="F23" s="31"/>
      <c r="G23" s="31"/>
      <c r="H23" s="31"/>
      <c r="I23" s="41"/>
      <c r="J23" s="31"/>
      <c r="K23" s="31"/>
      <c r="L23" s="31"/>
      <c r="M23" s="31"/>
      <c r="N23" s="31"/>
      <c r="O23" s="31"/>
      <c r="P23" s="447">
        <f t="shared" si="1"/>
        <v>0</v>
      </c>
      <c r="Q23" s="169"/>
    </row>
    <row r="24" spans="2:17" ht="30" customHeight="1" x14ac:dyDescent="0.25">
      <c r="B24" s="170"/>
      <c r="C24" s="348"/>
      <c r="D24" s="31"/>
      <c r="E24" s="31"/>
      <c r="F24" s="31"/>
      <c r="G24" s="31"/>
      <c r="H24" s="31"/>
      <c r="I24" s="41"/>
      <c r="J24" s="31"/>
      <c r="K24" s="31"/>
      <c r="L24" s="31"/>
      <c r="M24" s="31"/>
      <c r="N24" s="31"/>
      <c r="O24" s="31"/>
      <c r="P24" s="447">
        <f t="shared" si="1"/>
        <v>0</v>
      </c>
      <c r="Q24" s="169"/>
    </row>
    <row r="25" spans="2:17" ht="30" customHeight="1" x14ac:dyDescent="0.25">
      <c r="B25" s="170"/>
      <c r="C25" s="348"/>
      <c r="D25" s="31"/>
      <c r="E25" s="31"/>
      <c r="F25" s="31"/>
      <c r="G25" s="31"/>
      <c r="H25" s="31"/>
      <c r="I25" s="41"/>
      <c r="J25" s="31"/>
      <c r="K25" s="31"/>
      <c r="L25" s="31"/>
      <c r="M25" s="31"/>
      <c r="N25" s="31"/>
      <c r="O25" s="31"/>
      <c r="P25" s="447">
        <f t="shared" si="1"/>
        <v>0</v>
      </c>
      <c r="Q25" s="169"/>
    </row>
    <row r="26" spans="2:17" ht="30" customHeight="1" x14ac:dyDescent="0.25">
      <c r="B26" s="170"/>
      <c r="C26" s="348"/>
      <c r="D26" s="31"/>
      <c r="E26" s="31"/>
      <c r="F26" s="31"/>
      <c r="G26" s="31"/>
      <c r="H26" s="31"/>
      <c r="I26" s="41"/>
      <c r="J26" s="31"/>
      <c r="K26" s="31"/>
      <c r="L26" s="31"/>
      <c r="M26" s="31"/>
      <c r="N26" s="31"/>
      <c r="O26" s="31"/>
      <c r="P26" s="447">
        <f t="shared" si="1"/>
        <v>0</v>
      </c>
      <c r="Q26" s="169"/>
    </row>
    <row r="27" spans="2:17" ht="30" customHeight="1" x14ac:dyDescent="0.25">
      <c r="B27" s="170"/>
      <c r="C27" s="348"/>
      <c r="D27" s="31"/>
      <c r="E27" s="31"/>
      <c r="F27" s="31"/>
      <c r="G27" s="31"/>
      <c r="H27" s="31"/>
      <c r="I27" s="41"/>
      <c r="J27" s="31"/>
      <c r="K27" s="31"/>
      <c r="L27" s="31"/>
      <c r="M27" s="31"/>
      <c r="N27" s="31"/>
      <c r="O27" s="31"/>
      <c r="P27" s="447">
        <f t="shared" si="1"/>
        <v>0</v>
      </c>
      <c r="Q27" s="169"/>
    </row>
    <row r="28" spans="2:17" ht="30" customHeight="1" x14ac:dyDescent="0.25">
      <c r="B28" s="170"/>
      <c r="C28" s="348"/>
      <c r="D28" s="31"/>
      <c r="E28" s="31"/>
      <c r="F28" s="31"/>
      <c r="G28" s="31"/>
      <c r="H28" s="31"/>
      <c r="I28" s="41"/>
      <c r="J28" s="31"/>
      <c r="K28" s="31"/>
      <c r="L28" s="31"/>
      <c r="M28" s="31"/>
      <c r="N28" s="31"/>
      <c r="O28" s="31"/>
      <c r="P28" s="447">
        <f t="shared" si="1"/>
        <v>0</v>
      </c>
      <c r="Q28" s="169"/>
    </row>
    <row r="29" spans="2:17" ht="30" customHeight="1" x14ac:dyDescent="0.25">
      <c r="B29" s="170"/>
      <c r="C29" s="348"/>
      <c r="D29" s="31"/>
      <c r="E29" s="31"/>
      <c r="F29" s="31"/>
      <c r="G29" s="31"/>
      <c r="H29" s="31"/>
      <c r="I29" s="41"/>
      <c r="J29" s="31"/>
      <c r="K29" s="31"/>
      <c r="L29" s="31"/>
      <c r="M29" s="31"/>
      <c r="N29" s="31"/>
      <c r="O29" s="31"/>
      <c r="P29" s="447">
        <f t="shared" si="1"/>
        <v>0</v>
      </c>
      <c r="Q29" s="169"/>
    </row>
    <row r="30" spans="2:17" ht="30" customHeight="1" x14ac:dyDescent="0.25">
      <c r="B30" s="170"/>
      <c r="C30" s="348"/>
      <c r="D30" s="31"/>
      <c r="E30" s="31"/>
      <c r="F30" s="31"/>
      <c r="G30" s="31"/>
      <c r="H30" s="31"/>
      <c r="I30" s="41"/>
      <c r="J30" s="31"/>
      <c r="K30" s="31"/>
      <c r="L30" s="31"/>
      <c r="M30" s="31"/>
      <c r="N30" s="31"/>
      <c r="O30" s="31"/>
      <c r="P30" s="447">
        <f t="shared" si="1"/>
        <v>0</v>
      </c>
      <c r="Q30" s="169"/>
    </row>
    <row r="31" spans="2:17" ht="30" customHeight="1" x14ac:dyDescent="0.25">
      <c r="B31" s="170"/>
      <c r="C31" s="348"/>
      <c r="D31" s="31"/>
      <c r="E31" s="31"/>
      <c r="F31" s="31"/>
      <c r="G31" s="31"/>
      <c r="H31" s="31"/>
      <c r="I31" s="41"/>
      <c r="J31" s="31"/>
      <c r="K31" s="31"/>
      <c r="L31" s="31"/>
      <c r="M31" s="31"/>
      <c r="N31" s="31"/>
      <c r="O31" s="31"/>
      <c r="P31" s="447">
        <f t="shared" si="1"/>
        <v>0</v>
      </c>
      <c r="Q31" s="169"/>
    </row>
    <row r="32" spans="2:17" ht="30" customHeight="1" x14ac:dyDescent="0.25">
      <c r="B32" s="170"/>
      <c r="C32" s="547" t="s">
        <v>317</v>
      </c>
      <c r="D32" s="548">
        <f>SUM(D33:D57)</f>
        <v>0</v>
      </c>
      <c r="E32" s="548">
        <f t="shared" ref="E32" si="2">SUM(E33:E57)</f>
        <v>0</v>
      </c>
      <c r="F32" s="548">
        <f t="shared" ref="F32" si="3">SUM(F33:F57)</f>
        <v>0</v>
      </c>
      <c r="G32" s="548">
        <f t="shared" ref="G32" si="4">SUM(G33:G57)</f>
        <v>0</v>
      </c>
      <c r="H32" s="548">
        <f t="shared" ref="H32" si="5">SUM(H33:H57)</f>
        <v>0</v>
      </c>
      <c r="I32" s="548">
        <f t="shared" ref="I32" si="6">SUM(I33:I57)</f>
        <v>0</v>
      </c>
      <c r="J32" s="548">
        <f t="shared" ref="J32" si="7">SUM(J33:J57)</f>
        <v>0</v>
      </c>
      <c r="K32" s="548">
        <f t="shared" ref="K32" si="8">SUM(K33:K57)</f>
        <v>0</v>
      </c>
      <c r="L32" s="548">
        <f t="shared" ref="L32" si="9">SUM(L33:L57)</f>
        <v>0</v>
      </c>
      <c r="M32" s="548">
        <f t="shared" ref="M32" si="10">SUM(M33:M57)</f>
        <v>0</v>
      </c>
      <c r="N32" s="548">
        <f t="shared" ref="N32" si="11">SUM(N33:N57)</f>
        <v>0</v>
      </c>
      <c r="O32" s="548">
        <f t="shared" ref="O32" si="12">SUM(O33:O57)</f>
        <v>0</v>
      </c>
      <c r="P32" s="448">
        <f>SUM(D32:O32)</f>
        <v>0</v>
      </c>
      <c r="Q32" s="169"/>
    </row>
    <row r="33" spans="2:17" ht="30" customHeight="1" x14ac:dyDescent="0.25">
      <c r="B33" s="170"/>
      <c r="C33" s="348"/>
      <c r="D33" s="31"/>
      <c r="E33" s="31"/>
      <c r="F33" s="31"/>
      <c r="G33" s="31"/>
      <c r="H33" s="31"/>
      <c r="I33" s="41"/>
      <c r="J33" s="31"/>
      <c r="K33" s="31"/>
      <c r="L33" s="31"/>
      <c r="M33" s="31"/>
      <c r="N33" s="31"/>
      <c r="O33" s="31"/>
      <c r="P33" s="447">
        <f>SUM(D33:O33)</f>
        <v>0</v>
      </c>
      <c r="Q33" s="169"/>
    </row>
    <row r="34" spans="2:17" ht="30" customHeight="1" x14ac:dyDescent="0.25">
      <c r="B34" s="170"/>
      <c r="C34" s="348"/>
      <c r="D34" s="31"/>
      <c r="E34" s="31"/>
      <c r="F34" s="31"/>
      <c r="G34" s="31"/>
      <c r="H34" s="31"/>
      <c r="I34" s="41"/>
      <c r="J34" s="31"/>
      <c r="K34" s="31"/>
      <c r="L34" s="31"/>
      <c r="M34" s="31"/>
      <c r="N34" s="31"/>
      <c r="O34" s="31"/>
      <c r="P34" s="447">
        <f t="shared" ref="P34:P57" si="13">SUM(D34:O34)</f>
        <v>0</v>
      </c>
      <c r="Q34" s="169"/>
    </row>
    <row r="35" spans="2:17" ht="30" customHeight="1" x14ac:dyDescent="0.25">
      <c r="B35" s="170"/>
      <c r="C35" s="348"/>
      <c r="D35" s="31"/>
      <c r="E35" s="31"/>
      <c r="F35" s="31"/>
      <c r="G35" s="31"/>
      <c r="H35" s="31"/>
      <c r="I35" s="41"/>
      <c r="J35" s="31"/>
      <c r="K35" s="31"/>
      <c r="L35" s="31"/>
      <c r="M35" s="31"/>
      <c r="N35" s="31"/>
      <c r="O35" s="31"/>
      <c r="P35" s="447">
        <f t="shared" si="13"/>
        <v>0</v>
      </c>
      <c r="Q35" s="169"/>
    </row>
    <row r="36" spans="2:17" ht="30" customHeight="1" x14ac:dyDescent="0.25">
      <c r="B36" s="170"/>
      <c r="C36" s="348"/>
      <c r="D36" s="31"/>
      <c r="E36" s="31"/>
      <c r="F36" s="31"/>
      <c r="G36" s="31"/>
      <c r="H36" s="31"/>
      <c r="I36" s="41"/>
      <c r="J36" s="31"/>
      <c r="K36" s="31"/>
      <c r="L36" s="31"/>
      <c r="M36" s="31"/>
      <c r="N36" s="31"/>
      <c r="O36" s="31"/>
      <c r="P36" s="447">
        <f t="shared" si="13"/>
        <v>0</v>
      </c>
      <c r="Q36" s="169"/>
    </row>
    <row r="37" spans="2:17" ht="30" customHeight="1" x14ac:dyDescent="0.25">
      <c r="B37" s="170"/>
      <c r="C37" s="348"/>
      <c r="D37" s="31"/>
      <c r="E37" s="31"/>
      <c r="F37" s="31"/>
      <c r="G37" s="31"/>
      <c r="H37" s="31"/>
      <c r="I37" s="41"/>
      <c r="J37" s="31"/>
      <c r="K37" s="31"/>
      <c r="L37" s="31"/>
      <c r="M37" s="31"/>
      <c r="N37" s="31"/>
      <c r="O37" s="31"/>
      <c r="P37" s="447">
        <f t="shared" si="13"/>
        <v>0</v>
      </c>
      <c r="Q37" s="169"/>
    </row>
    <row r="38" spans="2:17" ht="30" customHeight="1" x14ac:dyDescent="0.25">
      <c r="B38" s="170"/>
      <c r="C38" s="348"/>
      <c r="D38" s="31"/>
      <c r="E38" s="31"/>
      <c r="F38" s="31"/>
      <c r="G38" s="31"/>
      <c r="H38" s="31"/>
      <c r="I38" s="41"/>
      <c r="J38" s="31"/>
      <c r="K38" s="31"/>
      <c r="L38" s="31"/>
      <c r="M38" s="31"/>
      <c r="N38" s="31"/>
      <c r="O38" s="31"/>
      <c r="P38" s="447">
        <f t="shared" si="13"/>
        <v>0</v>
      </c>
      <c r="Q38" s="169"/>
    </row>
    <row r="39" spans="2:17" ht="30" customHeight="1" x14ac:dyDescent="0.25">
      <c r="B39" s="170"/>
      <c r="C39" s="348"/>
      <c r="D39" s="31"/>
      <c r="E39" s="31"/>
      <c r="F39" s="31"/>
      <c r="G39" s="31"/>
      <c r="H39" s="31"/>
      <c r="I39" s="41"/>
      <c r="J39" s="31"/>
      <c r="K39" s="31"/>
      <c r="L39" s="31"/>
      <c r="M39" s="31"/>
      <c r="N39" s="31"/>
      <c r="O39" s="31"/>
      <c r="P39" s="447">
        <f t="shared" si="13"/>
        <v>0</v>
      </c>
      <c r="Q39" s="169"/>
    </row>
    <row r="40" spans="2:17" ht="30" customHeight="1" x14ac:dyDescent="0.25">
      <c r="B40" s="170"/>
      <c r="C40" s="348"/>
      <c r="D40" s="31"/>
      <c r="E40" s="31"/>
      <c r="F40" s="31"/>
      <c r="G40" s="31"/>
      <c r="H40" s="31"/>
      <c r="I40" s="41"/>
      <c r="J40" s="31"/>
      <c r="K40" s="31"/>
      <c r="L40" s="31"/>
      <c r="M40" s="31"/>
      <c r="N40" s="31"/>
      <c r="O40" s="31"/>
      <c r="P40" s="447">
        <f t="shared" si="13"/>
        <v>0</v>
      </c>
      <c r="Q40" s="169"/>
    </row>
    <row r="41" spans="2:17" ht="30" customHeight="1" x14ac:dyDescent="0.25">
      <c r="B41" s="170"/>
      <c r="C41" s="348"/>
      <c r="D41" s="31"/>
      <c r="E41" s="31"/>
      <c r="F41" s="31"/>
      <c r="G41" s="31"/>
      <c r="H41" s="31"/>
      <c r="I41" s="41"/>
      <c r="J41" s="31"/>
      <c r="K41" s="31"/>
      <c r="L41" s="31"/>
      <c r="M41" s="31"/>
      <c r="N41" s="31"/>
      <c r="O41" s="31"/>
      <c r="P41" s="447">
        <f t="shared" si="13"/>
        <v>0</v>
      </c>
      <c r="Q41" s="169"/>
    </row>
    <row r="42" spans="2:17" ht="30" customHeight="1" x14ac:dyDescent="0.25">
      <c r="B42" s="170"/>
      <c r="C42" s="348"/>
      <c r="D42" s="31"/>
      <c r="E42" s="31"/>
      <c r="F42" s="31"/>
      <c r="G42" s="31"/>
      <c r="H42" s="31"/>
      <c r="I42" s="41"/>
      <c r="J42" s="31"/>
      <c r="K42" s="31"/>
      <c r="L42" s="31"/>
      <c r="M42" s="31"/>
      <c r="N42" s="31"/>
      <c r="O42" s="31"/>
      <c r="P42" s="447">
        <f t="shared" si="13"/>
        <v>0</v>
      </c>
      <c r="Q42" s="169"/>
    </row>
    <row r="43" spans="2:17" ht="30" customHeight="1" x14ac:dyDescent="0.25">
      <c r="B43" s="170"/>
      <c r="C43" s="348"/>
      <c r="D43" s="31"/>
      <c r="E43" s="31"/>
      <c r="F43" s="31"/>
      <c r="G43" s="31"/>
      <c r="H43" s="31"/>
      <c r="I43" s="41"/>
      <c r="J43" s="31"/>
      <c r="K43" s="31"/>
      <c r="L43" s="31"/>
      <c r="M43" s="31"/>
      <c r="N43" s="31"/>
      <c r="O43" s="31"/>
      <c r="P43" s="447">
        <f t="shared" si="13"/>
        <v>0</v>
      </c>
      <c r="Q43" s="169"/>
    </row>
    <row r="44" spans="2:17" ht="30" customHeight="1" x14ac:dyDescent="0.25">
      <c r="B44" s="170"/>
      <c r="C44" s="348"/>
      <c r="D44" s="31"/>
      <c r="E44" s="31"/>
      <c r="F44" s="31"/>
      <c r="G44" s="31"/>
      <c r="H44" s="31"/>
      <c r="I44" s="41"/>
      <c r="J44" s="31"/>
      <c r="K44" s="31"/>
      <c r="L44" s="31"/>
      <c r="M44" s="31"/>
      <c r="N44" s="31"/>
      <c r="O44" s="31"/>
      <c r="P44" s="447">
        <f t="shared" si="13"/>
        <v>0</v>
      </c>
      <c r="Q44" s="169"/>
    </row>
    <row r="45" spans="2:17" ht="30" customHeight="1" x14ac:dyDescent="0.25">
      <c r="B45" s="170"/>
      <c r="C45" s="348"/>
      <c r="D45" s="31"/>
      <c r="E45" s="31"/>
      <c r="F45" s="31"/>
      <c r="G45" s="31"/>
      <c r="H45" s="31"/>
      <c r="I45" s="41"/>
      <c r="J45" s="31"/>
      <c r="K45" s="31"/>
      <c r="L45" s="31"/>
      <c r="M45" s="31"/>
      <c r="N45" s="31"/>
      <c r="O45" s="31"/>
      <c r="P45" s="447">
        <f t="shared" si="13"/>
        <v>0</v>
      </c>
      <c r="Q45" s="169"/>
    </row>
    <row r="46" spans="2:17" ht="30" customHeight="1" x14ac:dyDescent="0.25">
      <c r="B46" s="170"/>
      <c r="C46" s="348"/>
      <c r="D46" s="31"/>
      <c r="E46" s="31"/>
      <c r="F46" s="31"/>
      <c r="G46" s="31"/>
      <c r="H46" s="31"/>
      <c r="I46" s="41"/>
      <c r="J46" s="31"/>
      <c r="K46" s="31"/>
      <c r="L46" s="31"/>
      <c r="M46" s="31"/>
      <c r="N46" s="31"/>
      <c r="O46" s="31"/>
      <c r="P46" s="447">
        <f t="shared" si="13"/>
        <v>0</v>
      </c>
      <c r="Q46" s="169"/>
    </row>
    <row r="47" spans="2:17" ht="30" customHeight="1" x14ac:dyDescent="0.25">
      <c r="B47" s="170"/>
      <c r="C47" s="348"/>
      <c r="D47" s="31"/>
      <c r="E47" s="31"/>
      <c r="F47" s="31"/>
      <c r="G47" s="31"/>
      <c r="H47" s="31"/>
      <c r="I47" s="41"/>
      <c r="J47" s="31"/>
      <c r="K47" s="31"/>
      <c r="L47" s="31"/>
      <c r="M47" s="31"/>
      <c r="N47" s="31"/>
      <c r="O47" s="31"/>
      <c r="P47" s="447">
        <f t="shared" si="13"/>
        <v>0</v>
      </c>
      <c r="Q47" s="169"/>
    </row>
    <row r="48" spans="2:17" ht="30" customHeight="1" x14ac:dyDescent="0.25">
      <c r="B48" s="170"/>
      <c r="C48" s="348"/>
      <c r="D48" s="31"/>
      <c r="E48" s="31"/>
      <c r="F48" s="31"/>
      <c r="G48" s="31"/>
      <c r="H48" s="31"/>
      <c r="I48" s="41"/>
      <c r="J48" s="31"/>
      <c r="K48" s="31"/>
      <c r="L48" s="31"/>
      <c r="M48" s="31"/>
      <c r="N48" s="31"/>
      <c r="O48" s="31"/>
      <c r="P48" s="447">
        <f t="shared" si="13"/>
        <v>0</v>
      </c>
      <c r="Q48" s="169"/>
    </row>
    <row r="49" spans="2:17" ht="30" customHeight="1" x14ac:dyDescent="0.25">
      <c r="B49" s="170"/>
      <c r="C49" s="348"/>
      <c r="D49" s="31"/>
      <c r="E49" s="31"/>
      <c r="F49" s="31"/>
      <c r="G49" s="31"/>
      <c r="H49" s="31"/>
      <c r="I49" s="41"/>
      <c r="J49" s="31"/>
      <c r="K49" s="31"/>
      <c r="L49" s="31"/>
      <c r="M49" s="31"/>
      <c r="N49" s="31"/>
      <c r="O49" s="31"/>
      <c r="P49" s="447">
        <f t="shared" si="13"/>
        <v>0</v>
      </c>
      <c r="Q49" s="169"/>
    </row>
    <row r="50" spans="2:17" ht="30" customHeight="1" x14ac:dyDescent="0.25">
      <c r="B50" s="170"/>
      <c r="C50" s="348"/>
      <c r="D50" s="31"/>
      <c r="E50" s="31"/>
      <c r="F50" s="31"/>
      <c r="G50" s="31"/>
      <c r="H50" s="31"/>
      <c r="I50" s="41"/>
      <c r="J50" s="31"/>
      <c r="K50" s="31"/>
      <c r="L50" s="31"/>
      <c r="M50" s="31"/>
      <c r="N50" s="31"/>
      <c r="O50" s="31"/>
      <c r="P50" s="447">
        <f t="shared" si="13"/>
        <v>0</v>
      </c>
      <c r="Q50" s="169"/>
    </row>
    <row r="51" spans="2:17" ht="30" customHeight="1" x14ac:dyDescent="0.25">
      <c r="B51" s="170"/>
      <c r="C51" s="348"/>
      <c r="D51" s="31"/>
      <c r="E51" s="31"/>
      <c r="F51" s="31"/>
      <c r="G51" s="31"/>
      <c r="H51" s="31"/>
      <c r="I51" s="41"/>
      <c r="J51" s="31"/>
      <c r="K51" s="31"/>
      <c r="L51" s="31"/>
      <c r="M51" s="31"/>
      <c r="N51" s="31"/>
      <c r="O51" s="31"/>
      <c r="P51" s="447">
        <f t="shared" si="13"/>
        <v>0</v>
      </c>
      <c r="Q51" s="169"/>
    </row>
    <row r="52" spans="2:17" ht="30" customHeight="1" x14ac:dyDescent="0.25">
      <c r="B52" s="170"/>
      <c r="C52" s="348"/>
      <c r="D52" s="31"/>
      <c r="E52" s="31"/>
      <c r="F52" s="31"/>
      <c r="G52" s="31"/>
      <c r="H52" s="31"/>
      <c r="I52" s="41"/>
      <c r="J52" s="31"/>
      <c r="K52" s="31"/>
      <c r="L52" s="31"/>
      <c r="M52" s="31"/>
      <c r="N52" s="31"/>
      <c r="O52" s="31"/>
      <c r="P52" s="447">
        <f t="shared" si="13"/>
        <v>0</v>
      </c>
      <c r="Q52" s="169"/>
    </row>
    <row r="53" spans="2:17" ht="30" customHeight="1" x14ac:dyDescent="0.25">
      <c r="B53" s="170"/>
      <c r="C53" s="348"/>
      <c r="D53" s="31"/>
      <c r="E53" s="31"/>
      <c r="F53" s="31"/>
      <c r="G53" s="31"/>
      <c r="H53" s="31"/>
      <c r="I53" s="41"/>
      <c r="J53" s="31"/>
      <c r="K53" s="31"/>
      <c r="L53" s="31"/>
      <c r="M53" s="31"/>
      <c r="N53" s="31"/>
      <c r="O53" s="31"/>
      <c r="P53" s="447">
        <f t="shared" si="13"/>
        <v>0</v>
      </c>
      <c r="Q53" s="169"/>
    </row>
    <row r="54" spans="2:17" ht="30" customHeight="1" x14ac:dyDescent="0.25">
      <c r="B54" s="170"/>
      <c r="C54" s="348"/>
      <c r="D54" s="31"/>
      <c r="E54" s="31"/>
      <c r="F54" s="31"/>
      <c r="G54" s="31"/>
      <c r="H54" s="31"/>
      <c r="I54" s="41"/>
      <c r="J54" s="31"/>
      <c r="K54" s="31"/>
      <c r="L54" s="31"/>
      <c r="M54" s="31"/>
      <c r="N54" s="31"/>
      <c r="O54" s="31"/>
      <c r="P54" s="447">
        <f t="shared" si="13"/>
        <v>0</v>
      </c>
      <c r="Q54" s="169"/>
    </row>
    <row r="55" spans="2:17" ht="30" customHeight="1" x14ac:dyDescent="0.25">
      <c r="B55" s="170"/>
      <c r="C55" s="348"/>
      <c r="D55" s="31"/>
      <c r="E55" s="31"/>
      <c r="F55" s="31"/>
      <c r="G55" s="31"/>
      <c r="H55" s="31"/>
      <c r="I55" s="41"/>
      <c r="J55" s="31"/>
      <c r="K55" s="31"/>
      <c r="L55" s="31"/>
      <c r="M55" s="31"/>
      <c r="N55" s="31"/>
      <c r="O55" s="31"/>
      <c r="P55" s="447">
        <f t="shared" si="13"/>
        <v>0</v>
      </c>
      <c r="Q55" s="169"/>
    </row>
    <row r="56" spans="2:17" ht="30" customHeight="1" x14ac:dyDescent="0.25">
      <c r="B56" s="170"/>
      <c r="C56" s="348"/>
      <c r="D56" s="31"/>
      <c r="E56" s="31"/>
      <c r="F56" s="31"/>
      <c r="G56" s="31"/>
      <c r="H56" s="31"/>
      <c r="I56" s="41"/>
      <c r="J56" s="31"/>
      <c r="K56" s="31"/>
      <c r="L56" s="31"/>
      <c r="M56" s="31"/>
      <c r="N56" s="31"/>
      <c r="O56" s="31"/>
      <c r="P56" s="447">
        <f t="shared" si="13"/>
        <v>0</v>
      </c>
      <c r="Q56" s="169"/>
    </row>
    <row r="57" spans="2:17" ht="30" customHeight="1" x14ac:dyDescent="0.25">
      <c r="B57" s="170"/>
      <c r="C57" s="348"/>
      <c r="D57" s="31"/>
      <c r="E57" s="31"/>
      <c r="F57" s="31"/>
      <c r="G57" s="31"/>
      <c r="H57" s="31"/>
      <c r="I57" s="41"/>
      <c r="J57" s="31"/>
      <c r="K57" s="31"/>
      <c r="L57" s="31"/>
      <c r="M57" s="31"/>
      <c r="N57" s="31"/>
      <c r="O57" s="31"/>
      <c r="P57" s="447">
        <f t="shared" si="13"/>
        <v>0</v>
      </c>
      <c r="Q57" s="169"/>
    </row>
    <row r="58" spans="2:17" ht="30" customHeight="1" x14ac:dyDescent="0.25">
      <c r="B58" s="170"/>
      <c r="C58" s="547" t="s">
        <v>308</v>
      </c>
      <c r="D58" s="548">
        <f>SUM(D59:D83)</f>
        <v>0</v>
      </c>
      <c r="E58" s="548">
        <f t="shared" ref="E58" si="14">SUM(E59:E83)</f>
        <v>0</v>
      </c>
      <c r="F58" s="548">
        <f t="shared" ref="F58" si="15">SUM(F59:F83)</f>
        <v>0</v>
      </c>
      <c r="G58" s="548">
        <f t="shared" ref="G58" si="16">SUM(G59:G83)</f>
        <v>0</v>
      </c>
      <c r="H58" s="548">
        <f t="shared" ref="H58" si="17">SUM(H59:H83)</f>
        <v>0</v>
      </c>
      <c r="I58" s="548">
        <f t="shared" ref="I58" si="18">SUM(I59:I83)</f>
        <v>0</v>
      </c>
      <c r="J58" s="548">
        <f t="shared" ref="J58" si="19">SUM(J59:J83)</f>
        <v>0</v>
      </c>
      <c r="K58" s="548">
        <f t="shared" ref="K58" si="20">SUM(K59:K83)</f>
        <v>0</v>
      </c>
      <c r="L58" s="548">
        <f t="shared" ref="L58" si="21">SUM(L59:L83)</f>
        <v>0</v>
      </c>
      <c r="M58" s="548">
        <f t="shared" ref="M58" si="22">SUM(M59:M83)</f>
        <v>0</v>
      </c>
      <c r="N58" s="548">
        <f t="shared" ref="N58" si="23">SUM(N59:N83)</f>
        <v>0</v>
      </c>
      <c r="O58" s="548">
        <f t="shared" ref="O58" si="24">SUM(O59:O83)</f>
        <v>0</v>
      </c>
      <c r="P58" s="448">
        <f t="shared" ref="P58:P188" si="25">SUM(D58:O58)</f>
        <v>0</v>
      </c>
      <c r="Q58" s="169"/>
    </row>
    <row r="59" spans="2:17" ht="30" customHeight="1" x14ac:dyDescent="0.25">
      <c r="B59" s="170"/>
      <c r="C59" s="348"/>
      <c r="D59" s="31"/>
      <c r="E59" s="31"/>
      <c r="F59" s="31"/>
      <c r="G59" s="31"/>
      <c r="H59" s="31"/>
      <c r="I59" s="41"/>
      <c r="J59" s="31"/>
      <c r="K59" s="31"/>
      <c r="L59" s="31"/>
      <c r="M59" s="31"/>
      <c r="N59" s="31"/>
      <c r="O59" s="31"/>
      <c r="P59" s="447">
        <f>SUM(D59:O59)</f>
        <v>0</v>
      </c>
      <c r="Q59" s="169"/>
    </row>
    <row r="60" spans="2:17" ht="30" customHeight="1" x14ac:dyDescent="0.25">
      <c r="B60" s="170"/>
      <c r="C60" s="348"/>
      <c r="D60" s="31"/>
      <c r="E60" s="31"/>
      <c r="F60" s="31"/>
      <c r="G60" s="31"/>
      <c r="H60" s="31"/>
      <c r="I60" s="41"/>
      <c r="J60" s="31"/>
      <c r="K60" s="31"/>
      <c r="L60" s="31"/>
      <c r="M60" s="31"/>
      <c r="N60" s="31"/>
      <c r="O60" s="31"/>
      <c r="P60" s="447">
        <f t="shared" ref="P60:P83" si="26">SUM(D60:O60)</f>
        <v>0</v>
      </c>
      <c r="Q60" s="169"/>
    </row>
    <row r="61" spans="2:17" ht="30" customHeight="1" x14ac:dyDescent="0.25">
      <c r="B61" s="170"/>
      <c r="C61" s="348"/>
      <c r="D61" s="31"/>
      <c r="E61" s="31"/>
      <c r="F61" s="31"/>
      <c r="G61" s="31"/>
      <c r="H61" s="31"/>
      <c r="I61" s="41"/>
      <c r="J61" s="31"/>
      <c r="K61" s="31"/>
      <c r="L61" s="31"/>
      <c r="M61" s="31"/>
      <c r="N61" s="31"/>
      <c r="O61" s="31"/>
      <c r="P61" s="447">
        <f t="shared" si="26"/>
        <v>0</v>
      </c>
      <c r="Q61" s="169"/>
    </row>
    <row r="62" spans="2:17" ht="30" customHeight="1" x14ac:dyDescent="0.25">
      <c r="B62" s="170"/>
      <c r="C62" s="348"/>
      <c r="D62" s="31"/>
      <c r="E62" s="31"/>
      <c r="F62" s="31"/>
      <c r="G62" s="31"/>
      <c r="H62" s="31"/>
      <c r="I62" s="41"/>
      <c r="J62" s="31"/>
      <c r="K62" s="31"/>
      <c r="L62" s="31"/>
      <c r="M62" s="31"/>
      <c r="N62" s="31"/>
      <c r="O62" s="31"/>
      <c r="P62" s="447">
        <f t="shared" si="26"/>
        <v>0</v>
      </c>
      <c r="Q62" s="169"/>
    </row>
    <row r="63" spans="2:17" ht="30" customHeight="1" x14ac:dyDescent="0.25">
      <c r="B63" s="170"/>
      <c r="C63" s="348"/>
      <c r="D63" s="31"/>
      <c r="E63" s="31"/>
      <c r="F63" s="31"/>
      <c r="G63" s="31"/>
      <c r="H63" s="31"/>
      <c r="I63" s="41"/>
      <c r="J63" s="31"/>
      <c r="K63" s="31"/>
      <c r="L63" s="31"/>
      <c r="M63" s="31"/>
      <c r="N63" s="31"/>
      <c r="O63" s="31"/>
      <c r="P63" s="447">
        <f t="shared" si="26"/>
        <v>0</v>
      </c>
      <c r="Q63" s="169"/>
    </row>
    <row r="64" spans="2:17" ht="30" customHeight="1" x14ac:dyDescent="0.25">
      <c r="B64" s="170"/>
      <c r="C64" s="348"/>
      <c r="D64" s="31"/>
      <c r="E64" s="31"/>
      <c r="F64" s="31"/>
      <c r="G64" s="31"/>
      <c r="H64" s="31"/>
      <c r="I64" s="41"/>
      <c r="J64" s="31"/>
      <c r="K64" s="31"/>
      <c r="L64" s="31"/>
      <c r="M64" s="31"/>
      <c r="N64" s="31"/>
      <c r="O64" s="31"/>
      <c r="P64" s="447">
        <f t="shared" si="26"/>
        <v>0</v>
      </c>
      <c r="Q64" s="169"/>
    </row>
    <row r="65" spans="2:17" ht="30" customHeight="1" x14ac:dyDescent="0.25">
      <c r="B65" s="170"/>
      <c r="C65" s="348"/>
      <c r="D65" s="31"/>
      <c r="E65" s="31"/>
      <c r="F65" s="31"/>
      <c r="G65" s="31"/>
      <c r="H65" s="31"/>
      <c r="I65" s="41"/>
      <c r="J65" s="31"/>
      <c r="K65" s="31"/>
      <c r="L65" s="31"/>
      <c r="M65" s="31"/>
      <c r="N65" s="31"/>
      <c r="O65" s="31"/>
      <c r="P65" s="447">
        <f t="shared" si="26"/>
        <v>0</v>
      </c>
      <c r="Q65" s="169"/>
    </row>
    <row r="66" spans="2:17" ht="30" customHeight="1" x14ac:dyDescent="0.25">
      <c r="B66" s="170"/>
      <c r="C66" s="348"/>
      <c r="D66" s="31"/>
      <c r="E66" s="31"/>
      <c r="F66" s="31"/>
      <c r="G66" s="31"/>
      <c r="H66" s="31"/>
      <c r="I66" s="41"/>
      <c r="J66" s="31"/>
      <c r="K66" s="31"/>
      <c r="L66" s="31"/>
      <c r="M66" s="31"/>
      <c r="N66" s="31"/>
      <c r="O66" s="31"/>
      <c r="P66" s="447">
        <f t="shared" si="26"/>
        <v>0</v>
      </c>
      <c r="Q66" s="169"/>
    </row>
    <row r="67" spans="2:17" ht="30" customHeight="1" x14ac:dyDescent="0.25">
      <c r="B67" s="170"/>
      <c r="C67" s="348"/>
      <c r="D67" s="31"/>
      <c r="E67" s="31"/>
      <c r="F67" s="31"/>
      <c r="G67" s="31"/>
      <c r="H67" s="31"/>
      <c r="I67" s="41"/>
      <c r="J67" s="31"/>
      <c r="K67" s="31"/>
      <c r="L67" s="31"/>
      <c r="M67" s="31"/>
      <c r="N67" s="31"/>
      <c r="O67" s="31"/>
      <c r="P67" s="447">
        <f t="shared" si="26"/>
        <v>0</v>
      </c>
      <c r="Q67" s="169"/>
    </row>
    <row r="68" spans="2:17" ht="30" customHeight="1" x14ac:dyDescent="0.25">
      <c r="B68" s="170"/>
      <c r="C68" s="348"/>
      <c r="D68" s="31"/>
      <c r="E68" s="31"/>
      <c r="F68" s="31"/>
      <c r="G68" s="31"/>
      <c r="H68" s="31"/>
      <c r="I68" s="41"/>
      <c r="J68" s="31"/>
      <c r="K68" s="31"/>
      <c r="L68" s="31"/>
      <c r="M68" s="31"/>
      <c r="N68" s="31"/>
      <c r="O68" s="31"/>
      <c r="P68" s="447">
        <f t="shared" si="26"/>
        <v>0</v>
      </c>
      <c r="Q68" s="169"/>
    </row>
    <row r="69" spans="2:17" ht="30" customHeight="1" x14ac:dyDescent="0.25">
      <c r="B69" s="170"/>
      <c r="C69" s="348"/>
      <c r="D69" s="31"/>
      <c r="E69" s="31"/>
      <c r="F69" s="31"/>
      <c r="G69" s="31"/>
      <c r="H69" s="31"/>
      <c r="I69" s="41"/>
      <c r="J69" s="31"/>
      <c r="K69" s="31"/>
      <c r="L69" s="31"/>
      <c r="M69" s="31"/>
      <c r="N69" s="31"/>
      <c r="O69" s="31"/>
      <c r="P69" s="447">
        <f t="shared" si="26"/>
        <v>0</v>
      </c>
      <c r="Q69" s="169"/>
    </row>
    <row r="70" spans="2:17" ht="30" customHeight="1" x14ac:dyDescent="0.25">
      <c r="B70" s="170"/>
      <c r="C70" s="348"/>
      <c r="D70" s="31"/>
      <c r="E70" s="31"/>
      <c r="F70" s="31"/>
      <c r="G70" s="31"/>
      <c r="H70" s="31"/>
      <c r="I70" s="41"/>
      <c r="J70" s="31"/>
      <c r="K70" s="31"/>
      <c r="L70" s="31"/>
      <c r="M70" s="31"/>
      <c r="N70" s="31"/>
      <c r="O70" s="31"/>
      <c r="P70" s="447">
        <f t="shared" si="26"/>
        <v>0</v>
      </c>
      <c r="Q70" s="169"/>
    </row>
    <row r="71" spans="2:17" ht="30" customHeight="1" x14ac:dyDescent="0.25">
      <c r="B71" s="170"/>
      <c r="C71" s="348"/>
      <c r="D71" s="31"/>
      <c r="E71" s="31"/>
      <c r="F71" s="31"/>
      <c r="G71" s="31"/>
      <c r="H71" s="31"/>
      <c r="I71" s="41"/>
      <c r="J71" s="31"/>
      <c r="K71" s="31"/>
      <c r="L71" s="31"/>
      <c r="M71" s="31"/>
      <c r="N71" s="31"/>
      <c r="O71" s="31"/>
      <c r="P71" s="447">
        <f t="shared" si="26"/>
        <v>0</v>
      </c>
      <c r="Q71" s="169"/>
    </row>
    <row r="72" spans="2:17" ht="30" customHeight="1" x14ac:dyDescent="0.25">
      <c r="B72" s="170"/>
      <c r="C72" s="348"/>
      <c r="D72" s="31"/>
      <c r="E72" s="31"/>
      <c r="F72" s="31"/>
      <c r="G72" s="31"/>
      <c r="H72" s="31"/>
      <c r="I72" s="41"/>
      <c r="J72" s="31"/>
      <c r="K72" s="31"/>
      <c r="L72" s="31"/>
      <c r="M72" s="31"/>
      <c r="N72" s="31"/>
      <c r="O72" s="31"/>
      <c r="P72" s="447">
        <f t="shared" si="26"/>
        <v>0</v>
      </c>
      <c r="Q72" s="169"/>
    </row>
    <row r="73" spans="2:17" ht="30" customHeight="1" x14ac:dyDescent="0.25">
      <c r="B73" s="170"/>
      <c r="C73" s="348"/>
      <c r="D73" s="31"/>
      <c r="E73" s="31"/>
      <c r="F73" s="31"/>
      <c r="G73" s="31"/>
      <c r="H73" s="31"/>
      <c r="I73" s="41"/>
      <c r="J73" s="31"/>
      <c r="K73" s="31"/>
      <c r="L73" s="31"/>
      <c r="M73" s="31"/>
      <c r="N73" s="31"/>
      <c r="O73" s="31"/>
      <c r="P73" s="447">
        <f t="shared" si="26"/>
        <v>0</v>
      </c>
      <c r="Q73" s="169"/>
    </row>
    <row r="74" spans="2:17" ht="30" customHeight="1" x14ac:dyDescent="0.25">
      <c r="B74" s="170"/>
      <c r="C74" s="348"/>
      <c r="D74" s="31"/>
      <c r="E74" s="31"/>
      <c r="F74" s="31"/>
      <c r="G74" s="31"/>
      <c r="H74" s="31"/>
      <c r="I74" s="41"/>
      <c r="J74" s="31"/>
      <c r="K74" s="31"/>
      <c r="L74" s="31"/>
      <c r="M74" s="31"/>
      <c r="N74" s="31"/>
      <c r="O74" s="31"/>
      <c r="P74" s="447">
        <f t="shared" si="26"/>
        <v>0</v>
      </c>
      <c r="Q74" s="169"/>
    </row>
    <row r="75" spans="2:17" ht="30" customHeight="1" x14ac:dyDescent="0.25">
      <c r="B75" s="170"/>
      <c r="C75" s="348"/>
      <c r="D75" s="31"/>
      <c r="E75" s="31"/>
      <c r="F75" s="31"/>
      <c r="G75" s="31"/>
      <c r="H75" s="31"/>
      <c r="I75" s="41"/>
      <c r="J75" s="31"/>
      <c r="K75" s="31"/>
      <c r="L75" s="31"/>
      <c r="M75" s="31"/>
      <c r="N75" s="31"/>
      <c r="O75" s="31"/>
      <c r="P75" s="447">
        <f t="shared" si="26"/>
        <v>0</v>
      </c>
      <c r="Q75" s="169"/>
    </row>
    <row r="76" spans="2:17" ht="30" customHeight="1" x14ac:dyDescent="0.25">
      <c r="B76" s="170"/>
      <c r="C76" s="348"/>
      <c r="D76" s="31"/>
      <c r="E76" s="31"/>
      <c r="F76" s="31"/>
      <c r="G76" s="31"/>
      <c r="H76" s="31"/>
      <c r="I76" s="41"/>
      <c r="J76" s="31"/>
      <c r="K76" s="31"/>
      <c r="L76" s="31"/>
      <c r="M76" s="31"/>
      <c r="N76" s="31"/>
      <c r="O76" s="31"/>
      <c r="P76" s="447">
        <f t="shared" si="26"/>
        <v>0</v>
      </c>
      <c r="Q76" s="169"/>
    </row>
    <row r="77" spans="2:17" ht="30" customHeight="1" x14ac:dyDescent="0.25">
      <c r="B77" s="170"/>
      <c r="C77" s="348"/>
      <c r="D77" s="31"/>
      <c r="E77" s="31"/>
      <c r="F77" s="31"/>
      <c r="G77" s="31"/>
      <c r="H77" s="31"/>
      <c r="I77" s="41"/>
      <c r="J77" s="31"/>
      <c r="K77" s="31"/>
      <c r="L77" s="31"/>
      <c r="M77" s="31"/>
      <c r="N77" s="31"/>
      <c r="O77" s="31"/>
      <c r="P77" s="447">
        <f t="shared" si="26"/>
        <v>0</v>
      </c>
      <c r="Q77" s="169"/>
    </row>
    <row r="78" spans="2:17" ht="30" customHeight="1" x14ac:dyDescent="0.25">
      <c r="B78" s="170"/>
      <c r="C78" s="348"/>
      <c r="D78" s="31"/>
      <c r="E78" s="31"/>
      <c r="F78" s="31"/>
      <c r="G78" s="31"/>
      <c r="H78" s="31"/>
      <c r="I78" s="41"/>
      <c r="J78" s="31"/>
      <c r="K78" s="31"/>
      <c r="L78" s="31"/>
      <c r="M78" s="31"/>
      <c r="N78" s="31"/>
      <c r="O78" s="31"/>
      <c r="P78" s="447">
        <f t="shared" si="26"/>
        <v>0</v>
      </c>
      <c r="Q78" s="169"/>
    </row>
    <row r="79" spans="2:17" ht="30" customHeight="1" x14ac:dyDescent="0.25">
      <c r="B79" s="170"/>
      <c r="C79" s="348"/>
      <c r="D79" s="31"/>
      <c r="E79" s="31"/>
      <c r="F79" s="31"/>
      <c r="G79" s="31"/>
      <c r="H79" s="31"/>
      <c r="I79" s="41"/>
      <c r="J79" s="31"/>
      <c r="K79" s="31"/>
      <c r="L79" s="31"/>
      <c r="M79" s="31"/>
      <c r="N79" s="31"/>
      <c r="O79" s="31"/>
      <c r="P79" s="447">
        <f t="shared" si="26"/>
        <v>0</v>
      </c>
      <c r="Q79" s="169"/>
    </row>
    <row r="80" spans="2:17" ht="30" customHeight="1" x14ac:dyDescent="0.25">
      <c r="B80" s="170"/>
      <c r="C80" s="348"/>
      <c r="D80" s="31"/>
      <c r="E80" s="31"/>
      <c r="F80" s="31"/>
      <c r="G80" s="31"/>
      <c r="H80" s="31"/>
      <c r="I80" s="41"/>
      <c r="J80" s="31"/>
      <c r="K80" s="31"/>
      <c r="L80" s="31"/>
      <c r="M80" s="31"/>
      <c r="N80" s="31"/>
      <c r="O80" s="31"/>
      <c r="P80" s="447">
        <f t="shared" si="26"/>
        <v>0</v>
      </c>
      <c r="Q80" s="169"/>
    </row>
    <row r="81" spans="2:17" ht="30" customHeight="1" x14ac:dyDescent="0.25">
      <c r="B81" s="170"/>
      <c r="C81" s="348"/>
      <c r="D81" s="31"/>
      <c r="E81" s="31"/>
      <c r="F81" s="31"/>
      <c r="G81" s="31"/>
      <c r="H81" s="31"/>
      <c r="I81" s="41"/>
      <c r="J81" s="31"/>
      <c r="K81" s="31"/>
      <c r="L81" s="31"/>
      <c r="M81" s="31"/>
      <c r="N81" s="31"/>
      <c r="O81" s="31"/>
      <c r="P81" s="447">
        <f t="shared" si="26"/>
        <v>0</v>
      </c>
      <c r="Q81" s="169"/>
    </row>
    <row r="82" spans="2:17" ht="30" customHeight="1" x14ac:dyDescent="0.25">
      <c r="B82" s="170"/>
      <c r="C82" s="348"/>
      <c r="D82" s="31"/>
      <c r="E82" s="31"/>
      <c r="F82" s="31"/>
      <c r="G82" s="31"/>
      <c r="H82" s="31"/>
      <c r="I82" s="41"/>
      <c r="J82" s="31"/>
      <c r="K82" s="31"/>
      <c r="L82" s="31"/>
      <c r="M82" s="31"/>
      <c r="N82" s="31"/>
      <c r="O82" s="31"/>
      <c r="P82" s="447">
        <f t="shared" si="26"/>
        <v>0</v>
      </c>
      <c r="Q82" s="169"/>
    </row>
    <row r="83" spans="2:17" ht="30" customHeight="1" x14ac:dyDescent="0.25">
      <c r="B83" s="170"/>
      <c r="C83" s="348"/>
      <c r="D83" s="31"/>
      <c r="E83" s="31"/>
      <c r="F83" s="31"/>
      <c r="G83" s="31"/>
      <c r="H83" s="31"/>
      <c r="I83" s="41"/>
      <c r="J83" s="31"/>
      <c r="K83" s="31"/>
      <c r="L83" s="31"/>
      <c r="M83" s="31"/>
      <c r="N83" s="31"/>
      <c r="O83" s="31"/>
      <c r="P83" s="447">
        <f t="shared" si="26"/>
        <v>0</v>
      </c>
      <c r="Q83" s="169"/>
    </row>
    <row r="84" spans="2:17" ht="30" customHeight="1" x14ac:dyDescent="0.25">
      <c r="C84" s="547" t="s">
        <v>309</v>
      </c>
      <c r="D84" s="548">
        <f>SUM(D85:D109)</f>
        <v>0</v>
      </c>
      <c r="E84" s="548">
        <f t="shared" ref="E84" si="27">SUM(E85:E109)</f>
        <v>0</v>
      </c>
      <c r="F84" s="548">
        <f t="shared" ref="F84" si="28">SUM(F85:F109)</f>
        <v>0</v>
      </c>
      <c r="G84" s="548">
        <f t="shared" ref="G84" si="29">SUM(G85:G109)</f>
        <v>0</v>
      </c>
      <c r="H84" s="548">
        <f t="shared" ref="H84" si="30">SUM(H85:H109)</f>
        <v>0</v>
      </c>
      <c r="I84" s="548">
        <f t="shared" ref="I84" si="31">SUM(I85:I109)</f>
        <v>0</v>
      </c>
      <c r="J84" s="548">
        <f t="shared" ref="J84" si="32">SUM(J85:J109)</f>
        <v>0</v>
      </c>
      <c r="K84" s="548">
        <f t="shared" ref="K84" si="33">SUM(K85:K109)</f>
        <v>0</v>
      </c>
      <c r="L84" s="548">
        <f t="shared" ref="L84" si="34">SUM(L85:L109)</f>
        <v>0</v>
      </c>
      <c r="M84" s="548">
        <f t="shared" ref="M84" si="35">SUM(M85:M109)</f>
        <v>0</v>
      </c>
      <c r="N84" s="548">
        <f t="shared" ref="N84" si="36">SUM(N85:N109)</f>
        <v>0</v>
      </c>
      <c r="O84" s="548">
        <f t="shared" ref="O84" si="37">SUM(O85:O109)</f>
        <v>0</v>
      </c>
      <c r="P84" s="448">
        <f t="shared" si="25"/>
        <v>0</v>
      </c>
    </row>
    <row r="85" spans="2:17" ht="30" customHeight="1" x14ac:dyDescent="0.25">
      <c r="B85" s="170"/>
      <c r="C85" s="348"/>
      <c r="D85" s="31"/>
      <c r="E85" s="31"/>
      <c r="F85" s="31"/>
      <c r="G85" s="31"/>
      <c r="H85" s="31"/>
      <c r="I85" s="41"/>
      <c r="J85" s="31"/>
      <c r="K85" s="31"/>
      <c r="L85" s="31"/>
      <c r="M85" s="31"/>
      <c r="N85" s="31"/>
      <c r="O85" s="31"/>
      <c r="P85" s="447">
        <f>SUM(D85:O85)</f>
        <v>0</v>
      </c>
      <c r="Q85" s="169"/>
    </row>
    <row r="86" spans="2:17" ht="30" customHeight="1" x14ac:dyDescent="0.25">
      <c r="B86" s="170"/>
      <c r="C86" s="348"/>
      <c r="D86" s="31"/>
      <c r="E86" s="31"/>
      <c r="F86" s="31"/>
      <c r="G86" s="31"/>
      <c r="H86" s="31"/>
      <c r="I86" s="41"/>
      <c r="J86" s="31"/>
      <c r="K86" s="31"/>
      <c r="L86" s="31"/>
      <c r="M86" s="31"/>
      <c r="N86" s="31"/>
      <c r="O86" s="31"/>
      <c r="P86" s="447">
        <f t="shared" ref="P86:P109" si="38">SUM(D86:O86)</f>
        <v>0</v>
      </c>
      <c r="Q86" s="169"/>
    </row>
    <row r="87" spans="2:17" ht="30" customHeight="1" x14ac:dyDescent="0.25">
      <c r="B87" s="170"/>
      <c r="C87" s="348"/>
      <c r="D87" s="31"/>
      <c r="E87" s="31"/>
      <c r="F87" s="31"/>
      <c r="G87" s="31"/>
      <c r="H87" s="31"/>
      <c r="I87" s="41"/>
      <c r="J87" s="31"/>
      <c r="K87" s="31"/>
      <c r="L87" s="31"/>
      <c r="M87" s="31"/>
      <c r="N87" s="31"/>
      <c r="O87" s="31"/>
      <c r="P87" s="447">
        <f t="shared" si="38"/>
        <v>0</v>
      </c>
      <c r="Q87" s="169"/>
    </row>
    <row r="88" spans="2:17" ht="30" customHeight="1" x14ac:dyDescent="0.25">
      <c r="B88" s="170"/>
      <c r="C88" s="348"/>
      <c r="D88" s="31"/>
      <c r="E88" s="31"/>
      <c r="F88" s="31"/>
      <c r="G88" s="31"/>
      <c r="H88" s="31"/>
      <c r="I88" s="41"/>
      <c r="J88" s="31"/>
      <c r="K88" s="31"/>
      <c r="L88" s="31"/>
      <c r="M88" s="31"/>
      <c r="N88" s="31"/>
      <c r="O88" s="31"/>
      <c r="P88" s="447">
        <f t="shared" si="38"/>
        <v>0</v>
      </c>
      <c r="Q88" s="169"/>
    </row>
    <row r="89" spans="2:17" ht="30" customHeight="1" x14ac:dyDescent="0.25">
      <c r="B89" s="170"/>
      <c r="C89" s="348"/>
      <c r="D89" s="31"/>
      <c r="E89" s="31"/>
      <c r="F89" s="31"/>
      <c r="G89" s="31"/>
      <c r="H89" s="31"/>
      <c r="I89" s="41"/>
      <c r="J89" s="31"/>
      <c r="K89" s="31"/>
      <c r="L89" s="31"/>
      <c r="M89" s="31"/>
      <c r="N89" s="31"/>
      <c r="O89" s="31"/>
      <c r="P89" s="447">
        <f t="shared" si="38"/>
        <v>0</v>
      </c>
      <c r="Q89" s="169"/>
    </row>
    <row r="90" spans="2:17" ht="30" customHeight="1" x14ac:dyDescent="0.25">
      <c r="B90" s="170"/>
      <c r="C90" s="348"/>
      <c r="D90" s="31"/>
      <c r="E90" s="31"/>
      <c r="F90" s="31"/>
      <c r="G90" s="31"/>
      <c r="H90" s="31"/>
      <c r="I90" s="41"/>
      <c r="J90" s="31"/>
      <c r="K90" s="31"/>
      <c r="L90" s="31"/>
      <c r="M90" s="31"/>
      <c r="N90" s="31"/>
      <c r="O90" s="31"/>
      <c r="P90" s="447">
        <f t="shared" si="38"/>
        <v>0</v>
      </c>
      <c r="Q90" s="169"/>
    </row>
    <row r="91" spans="2:17" ht="30" customHeight="1" x14ac:dyDescent="0.25">
      <c r="B91" s="170"/>
      <c r="C91" s="348"/>
      <c r="D91" s="31"/>
      <c r="E91" s="31"/>
      <c r="F91" s="31"/>
      <c r="G91" s="31"/>
      <c r="H91" s="31"/>
      <c r="I91" s="41"/>
      <c r="J91" s="31"/>
      <c r="K91" s="31"/>
      <c r="L91" s="31"/>
      <c r="M91" s="31"/>
      <c r="N91" s="31"/>
      <c r="O91" s="31"/>
      <c r="P91" s="447">
        <f t="shared" si="38"/>
        <v>0</v>
      </c>
      <c r="Q91" s="169"/>
    </row>
    <row r="92" spans="2:17" ht="30" customHeight="1" x14ac:dyDescent="0.25">
      <c r="B92" s="170"/>
      <c r="C92" s="348"/>
      <c r="D92" s="31"/>
      <c r="E92" s="31"/>
      <c r="F92" s="31"/>
      <c r="G92" s="31"/>
      <c r="H92" s="31"/>
      <c r="I92" s="41"/>
      <c r="J92" s="31"/>
      <c r="K92" s="31"/>
      <c r="L92" s="31"/>
      <c r="M92" s="31"/>
      <c r="N92" s="31"/>
      <c r="O92" s="31"/>
      <c r="P92" s="447">
        <f t="shared" si="38"/>
        <v>0</v>
      </c>
      <c r="Q92" s="169"/>
    </row>
    <row r="93" spans="2:17" ht="30" customHeight="1" x14ac:dyDescent="0.25">
      <c r="B93" s="170"/>
      <c r="C93" s="348"/>
      <c r="D93" s="31"/>
      <c r="E93" s="31"/>
      <c r="F93" s="31"/>
      <c r="G93" s="31"/>
      <c r="H93" s="31"/>
      <c r="I93" s="41"/>
      <c r="J93" s="31"/>
      <c r="K93" s="31"/>
      <c r="L93" s="31"/>
      <c r="M93" s="31"/>
      <c r="N93" s="31"/>
      <c r="O93" s="31"/>
      <c r="P93" s="447">
        <f t="shared" si="38"/>
        <v>0</v>
      </c>
      <c r="Q93" s="169"/>
    </row>
    <row r="94" spans="2:17" ht="30" customHeight="1" x14ac:dyDescent="0.25">
      <c r="B94" s="170"/>
      <c r="C94" s="348"/>
      <c r="D94" s="31"/>
      <c r="E94" s="31"/>
      <c r="F94" s="31"/>
      <c r="G94" s="31"/>
      <c r="H94" s="31"/>
      <c r="I94" s="41"/>
      <c r="J94" s="31"/>
      <c r="K94" s="31"/>
      <c r="L94" s="31"/>
      <c r="M94" s="31"/>
      <c r="N94" s="31"/>
      <c r="O94" s="31"/>
      <c r="P94" s="447">
        <f t="shared" si="38"/>
        <v>0</v>
      </c>
      <c r="Q94" s="169"/>
    </row>
    <row r="95" spans="2:17" ht="30" customHeight="1" x14ac:dyDescent="0.25">
      <c r="B95" s="170"/>
      <c r="C95" s="348"/>
      <c r="D95" s="31"/>
      <c r="E95" s="31"/>
      <c r="F95" s="31"/>
      <c r="G95" s="31"/>
      <c r="H95" s="31"/>
      <c r="I95" s="41"/>
      <c r="J95" s="31"/>
      <c r="K95" s="31"/>
      <c r="L95" s="31"/>
      <c r="M95" s="31"/>
      <c r="N95" s="31"/>
      <c r="O95" s="31"/>
      <c r="P95" s="447">
        <f t="shared" si="38"/>
        <v>0</v>
      </c>
      <c r="Q95" s="169"/>
    </row>
    <row r="96" spans="2:17" ht="30" customHeight="1" x14ac:dyDescent="0.25">
      <c r="B96" s="170"/>
      <c r="C96" s="348"/>
      <c r="D96" s="31"/>
      <c r="E96" s="31"/>
      <c r="F96" s="31"/>
      <c r="G96" s="31"/>
      <c r="H96" s="31"/>
      <c r="I96" s="41"/>
      <c r="J96" s="31"/>
      <c r="K96" s="31"/>
      <c r="L96" s="31"/>
      <c r="M96" s="31"/>
      <c r="N96" s="31"/>
      <c r="O96" s="31"/>
      <c r="P96" s="447">
        <f t="shared" si="38"/>
        <v>0</v>
      </c>
      <c r="Q96" s="169"/>
    </row>
    <row r="97" spans="2:17" ht="30" customHeight="1" x14ac:dyDescent="0.25">
      <c r="B97" s="170"/>
      <c r="C97" s="348"/>
      <c r="D97" s="31"/>
      <c r="E97" s="31"/>
      <c r="F97" s="31"/>
      <c r="G97" s="31"/>
      <c r="H97" s="31"/>
      <c r="I97" s="41"/>
      <c r="J97" s="31"/>
      <c r="K97" s="31"/>
      <c r="L97" s="31"/>
      <c r="M97" s="31"/>
      <c r="N97" s="31"/>
      <c r="O97" s="31"/>
      <c r="P97" s="447">
        <f t="shared" si="38"/>
        <v>0</v>
      </c>
      <c r="Q97" s="169"/>
    </row>
    <row r="98" spans="2:17" ht="30" customHeight="1" x14ac:dyDescent="0.25">
      <c r="B98" s="170"/>
      <c r="C98" s="348"/>
      <c r="D98" s="31"/>
      <c r="E98" s="31"/>
      <c r="F98" s="31"/>
      <c r="G98" s="31"/>
      <c r="H98" s="31"/>
      <c r="I98" s="41"/>
      <c r="J98" s="31"/>
      <c r="K98" s="31"/>
      <c r="L98" s="31"/>
      <c r="M98" s="31"/>
      <c r="N98" s="31"/>
      <c r="O98" s="31"/>
      <c r="P98" s="447">
        <f t="shared" si="38"/>
        <v>0</v>
      </c>
      <c r="Q98" s="169"/>
    </row>
    <row r="99" spans="2:17" ht="30" customHeight="1" x14ac:dyDescent="0.25">
      <c r="B99" s="170"/>
      <c r="C99" s="348"/>
      <c r="D99" s="31"/>
      <c r="E99" s="31"/>
      <c r="F99" s="31"/>
      <c r="G99" s="31"/>
      <c r="H99" s="31"/>
      <c r="I99" s="41"/>
      <c r="J99" s="31"/>
      <c r="K99" s="31"/>
      <c r="L99" s="31"/>
      <c r="M99" s="31"/>
      <c r="N99" s="31"/>
      <c r="O99" s="31"/>
      <c r="P99" s="447">
        <f t="shared" si="38"/>
        <v>0</v>
      </c>
      <c r="Q99" s="169"/>
    </row>
    <row r="100" spans="2:17" ht="30" customHeight="1" x14ac:dyDescent="0.25">
      <c r="B100" s="170"/>
      <c r="C100" s="348"/>
      <c r="D100" s="31"/>
      <c r="E100" s="31"/>
      <c r="F100" s="31"/>
      <c r="G100" s="31"/>
      <c r="H100" s="31"/>
      <c r="I100" s="41"/>
      <c r="J100" s="31"/>
      <c r="K100" s="31"/>
      <c r="L100" s="31"/>
      <c r="M100" s="31"/>
      <c r="N100" s="31"/>
      <c r="O100" s="31"/>
      <c r="P100" s="447">
        <f t="shared" si="38"/>
        <v>0</v>
      </c>
      <c r="Q100" s="169"/>
    </row>
    <row r="101" spans="2:17" ht="30" customHeight="1" x14ac:dyDescent="0.25">
      <c r="B101" s="170"/>
      <c r="C101" s="348"/>
      <c r="D101" s="31"/>
      <c r="E101" s="31"/>
      <c r="F101" s="31"/>
      <c r="G101" s="31"/>
      <c r="H101" s="31"/>
      <c r="I101" s="41"/>
      <c r="J101" s="31"/>
      <c r="K101" s="31"/>
      <c r="L101" s="31"/>
      <c r="M101" s="31"/>
      <c r="N101" s="31"/>
      <c r="O101" s="31"/>
      <c r="P101" s="447">
        <f t="shared" si="38"/>
        <v>0</v>
      </c>
      <c r="Q101" s="169"/>
    </row>
    <row r="102" spans="2:17" ht="30" customHeight="1" x14ac:dyDescent="0.25">
      <c r="B102" s="170"/>
      <c r="C102" s="348"/>
      <c r="D102" s="31"/>
      <c r="E102" s="31"/>
      <c r="F102" s="31"/>
      <c r="G102" s="31"/>
      <c r="H102" s="31"/>
      <c r="I102" s="41"/>
      <c r="J102" s="31"/>
      <c r="K102" s="31"/>
      <c r="L102" s="31"/>
      <c r="M102" s="31"/>
      <c r="N102" s="31"/>
      <c r="O102" s="31"/>
      <c r="P102" s="447">
        <f t="shared" si="38"/>
        <v>0</v>
      </c>
      <c r="Q102" s="169"/>
    </row>
    <row r="103" spans="2:17" ht="30" customHeight="1" x14ac:dyDescent="0.25">
      <c r="B103" s="170"/>
      <c r="C103" s="348"/>
      <c r="D103" s="31"/>
      <c r="E103" s="31"/>
      <c r="F103" s="31"/>
      <c r="G103" s="31"/>
      <c r="H103" s="31"/>
      <c r="I103" s="41"/>
      <c r="J103" s="31"/>
      <c r="K103" s="31"/>
      <c r="L103" s="31"/>
      <c r="M103" s="31"/>
      <c r="N103" s="31"/>
      <c r="O103" s="31"/>
      <c r="P103" s="447">
        <f t="shared" si="38"/>
        <v>0</v>
      </c>
      <c r="Q103" s="169"/>
    </row>
    <row r="104" spans="2:17" ht="30" customHeight="1" x14ac:dyDescent="0.25">
      <c r="B104" s="170"/>
      <c r="C104" s="348"/>
      <c r="D104" s="31"/>
      <c r="E104" s="31"/>
      <c r="F104" s="31"/>
      <c r="G104" s="31"/>
      <c r="H104" s="31"/>
      <c r="I104" s="41"/>
      <c r="J104" s="31"/>
      <c r="K104" s="31"/>
      <c r="L104" s="31"/>
      <c r="M104" s="31"/>
      <c r="N104" s="31"/>
      <c r="O104" s="31"/>
      <c r="P104" s="447">
        <f t="shared" si="38"/>
        <v>0</v>
      </c>
      <c r="Q104" s="169"/>
    </row>
    <row r="105" spans="2:17" ht="30" customHeight="1" x14ac:dyDescent="0.25">
      <c r="B105" s="170"/>
      <c r="C105" s="348"/>
      <c r="D105" s="31"/>
      <c r="E105" s="31"/>
      <c r="F105" s="31"/>
      <c r="G105" s="31"/>
      <c r="H105" s="31"/>
      <c r="I105" s="41"/>
      <c r="J105" s="31"/>
      <c r="K105" s="31"/>
      <c r="L105" s="31"/>
      <c r="M105" s="31"/>
      <c r="N105" s="31"/>
      <c r="O105" s="31"/>
      <c r="P105" s="447">
        <f t="shared" si="38"/>
        <v>0</v>
      </c>
      <c r="Q105" s="169"/>
    </row>
    <row r="106" spans="2:17" ht="30" customHeight="1" x14ac:dyDescent="0.25">
      <c r="B106" s="170"/>
      <c r="C106" s="348"/>
      <c r="D106" s="31"/>
      <c r="E106" s="31"/>
      <c r="F106" s="31"/>
      <c r="G106" s="31"/>
      <c r="H106" s="31"/>
      <c r="I106" s="41"/>
      <c r="J106" s="31"/>
      <c r="K106" s="31"/>
      <c r="L106" s="31"/>
      <c r="M106" s="31"/>
      <c r="N106" s="31"/>
      <c r="O106" s="31"/>
      <c r="P106" s="447">
        <f t="shared" si="38"/>
        <v>0</v>
      </c>
      <c r="Q106" s="169"/>
    </row>
    <row r="107" spans="2:17" ht="30" customHeight="1" x14ac:dyDescent="0.25">
      <c r="B107" s="170"/>
      <c r="C107" s="348"/>
      <c r="D107" s="31"/>
      <c r="E107" s="31"/>
      <c r="F107" s="31"/>
      <c r="G107" s="31"/>
      <c r="H107" s="31"/>
      <c r="I107" s="41"/>
      <c r="J107" s="31"/>
      <c r="K107" s="31"/>
      <c r="L107" s="31"/>
      <c r="M107" s="31"/>
      <c r="N107" s="31"/>
      <c r="O107" s="31"/>
      <c r="P107" s="447">
        <f t="shared" si="38"/>
        <v>0</v>
      </c>
      <c r="Q107" s="169"/>
    </row>
    <row r="108" spans="2:17" ht="30" customHeight="1" x14ac:dyDescent="0.25">
      <c r="B108" s="170"/>
      <c r="C108" s="348"/>
      <c r="D108" s="31"/>
      <c r="E108" s="31"/>
      <c r="F108" s="31"/>
      <c r="G108" s="31"/>
      <c r="H108" s="31"/>
      <c r="I108" s="41"/>
      <c r="J108" s="31"/>
      <c r="K108" s="31"/>
      <c r="L108" s="31"/>
      <c r="M108" s="31"/>
      <c r="N108" s="31"/>
      <c r="O108" s="31"/>
      <c r="P108" s="447">
        <f t="shared" si="38"/>
        <v>0</v>
      </c>
      <c r="Q108" s="169"/>
    </row>
    <row r="109" spans="2:17" ht="30" customHeight="1" x14ac:dyDescent="0.25">
      <c r="B109" s="170"/>
      <c r="C109" s="348"/>
      <c r="D109" s="31"/>
      <c r="E109" s="31"/>
      <c r="F109" s="31"/>
      <c r="G109" s="31"/>
      <c r="H109" s="31"/>
      <c r="I109" s="41"/>
      <c r="J109" s="31"/>
      <c r="K109" s="31"/>
      <c r="L109" s="31"/>
      <c r="M109" s="31"/>
      <c r="N109" s="31"/>
      <c r="O109" s="31"/>
      <c r="P109" s="447">
        <f t="shared" si="38"/>
        <v>0</v>
      </c>
      <c r="Q109" s="169"/>
    </row>
    <row r="110" spans="2:17" ht="30" customHeight="1" x14ac:dyDescent="0.25">
      <c r="C110" s="547" t="s">
        <v>310</v>
      </c>
      <c r="D110" s="548">
        <f>SUM(D111:D135)</f>
        <v>0</v>
      </c>
      <c r="E110" s="548">
        <f t="shared" ref="E110" si="39">SUM(E111:E135)</f>
        <v>0</v>
      </c>
      <c r="F110" s="548">
        <f t="shared" ref="F110" si="40">SUM(F111:F135)</f>
        <v>0</v>
      </c>
      <c r="G110" s="548">
        <f t="shared" ref="G110" si="41">SUM(G111:G135)</f>
        <v>0</v>
      </c>
      <c r="H110" s="548">
        <f t="shared" ref="H110" si="42">SUM(H111:H135)</f>
        <v>0</v>
      </c>
      <c r="I110" s="548">
        <f t="shared" ref="I110" si="43">SUM(I111:I135)</f>
        <v>0</v>
      </c>
      <c r="J110" s="548">
        <f t="shared" ref="J110" si="44">SUM(J111:J135)</f>
        <v>0</v>
      </c>
      <c r="K110" s="548">
        <f t="shared" ref="K110" si="45">SUM(K111:K135)</f>
        <v>0</v>
      </c>
      <c r="L110" s="548">
        <f t="shared" ref="L110" si="46">SUM(L111:L135)</f>
        <v>0</v>
      </c>
      <c r="M110" s="548">
        <f t="shared" ref="M110" si="47">SUM(M111:M135)</f>
        <v>0</v>
      </c>
      <c r="N110" s="548">
        <f t="shared" ref="N110" si="48">SUM(N111:N135)</f>
        <v>0</v>
      </c>
      <c r="O110" s="548">
        <f t="shared" ref="O110" si="49">SUM(O111:O135)</f>
        <v>0</v>
      </c>
      <c r="P110" s="448">
        <f t="shared" si="25"/>
        <v>0</v>
      </c>
    </row>
    <row r="111" spans="2:17" ht="30" customHeight="1" x14ac:dyDescent="0.25">
      <c r="B111" s="170"/>
      <c r="C111" s="348"/>
      <c r="D111" s="31"/>
      <c r="E111" s="31"/>
      <c r="F111" s="31"/>
      <c r="G111" s="31"/>
      <c r="H111" s="31"/>
      <c r="I111" s="41"/>
      <c r="J111" s="31"/>
      <c r="K111" s="31"/>
      <c r="L111" s="31"/>
      <c r="M111" s="31"/>
      <c r="N111" s="31"/>
      <c r="O111" s="31"/>
      <c r="P111" s="447">
        <f>SUM(D111:O111)</f>
        <v>0</v>
      </c>
      <c r="Q111" s="169"/>
    </row>
    <row r="112" spans="2:17" ht="30" customHeight="1" x14ac:dyDescent="0.25">
      <c r="B112" s="170"/>
      <c r="C112" s="348"/>
      <c r="D112" s="31"/>
      <c r="E112" s="31"/>
      <c r="F112" s="31"/>
      <c r="G112" s="31"/>
      <c r="H112" s="31"/>
      <c r="I112" s="41"/>
      <c r="J112" s="31"/>
      <c r="K112" s="31"/>
      <c r="L112" s="31"/>
      <c r="M112" s="31"/>
      <c r="N112" s="31"/>
      <c r="O112" s="31"/>
      <c r="P112" s="447">
        <f t="shared" ref="P112:P135" si="50">SUM(D112:O112)</f>
        <v>0</v>
      </c>
      <c r="Q112" s="169"/>
    </row>
    <row r="113" spans="2:17" ht="30" customHeight="1" x14ac:dyDescent="0.25">
      <c r="B113" s="170"/>
      <c r="C113" s="348"/>
      <c r="D113" s="31"/>
      <c r="E113" s="31"/>
      <c r="F113" s="31"/>
      <c r="G113" s="31"/>
      <c r="H113" s="31"/>
      <c r="I113" s="41"/>
      <c r="J113" s="31"/>
      <c r="K113" s="31"/>
      <c r="L113" s="31"/>
      <c r="M113" s="31"/>
      <c r="N113" s="31"/>
      <c r="O113" s="31"/>
      <c r="P113" s="447">
        <f t="shared" si="50"/>
        <v>0</v>
      </c>
      <c r="Q113" s="169"/>
    </row>
    <row r="114" spans="2:17" ht="30" customHeight="1" x14ac:dyDescent="0.25">
      <c r="B114" s="170"/>
      <c r="C114" s="348"/>
      <c r="D114" s="31"/>
      <c r="E114" s="31"/>
      <c r="F114" s="31"/>
      <c r="G114" s="31"/>
      <c r="H114" s="31"/>
      <c r="I114" s="41"/>
      <c r="J114" s="31"/>
      <c r="K114" s="31"/>
      <c r="L114" s="31"/>
      <c r="M114" s="31"/>
      <c r="N114" s="31"/>
      <c r="O114" s="31"/>
      <c r="P114" s="447">
        <f t="shared" si="50"/>
        <v>0</v>
      </c>
      <c r="Q114" s="169"/>
    </row>
    <row r="115" spans="2:17" ht="30" customHeight="1" x14ac:dyDescent="0.25">
      <c r="B115" s="170"/>
      <c r="C115" s="348"/>
      <c r="D115" s="31"/>
      <c r="E115" s="31"/>
      <c r="F115" s="31"/>
      <c r="G115" s="31"/>
      <c r="H115" s="31"/>
      <c r="I115" s="41"/>
      <c r="J115" s="31"/>
      <c r="K115" s="31"/>
      <c r="L115" s="31"/>
      <c r="M115" s="31"/>
      <c r="N115" s="31"/>
      <c r="O115" s="31"/>
      <c r="P115" s="447">
        <f t="shared" si="50"/>
        <v>0</v>
      </c>
      <c r="Q115" s="169"/>
    </row>
    <row r="116" spans="2:17" ht="30" customHeight="1" x14ac:dyDescent="0.25">
      <c r="B116" s="170"/>
      <c r="C116" s="348"/>
      <c r="D116" s="31"/>
      <c r="E116" s="31"/>
      <c r="F116" s="31"/>
      <c r="G116" s="31"/>
      <c r="H116" s="31"/>
      <c r="I116" s="41"/>
      <c r="J116" s="31"/>
      <c r="K116" s="31"/>
      <c r="L116" s="31"/>
      <c r="M116" s="31"/>
      <c r="N116" s="31"/>
      <c r="O116" s="31"/>
      <c r="P116" s="447">
        <f t="shared" si="50"/>
        <v>0</v>
      </c>
      <c r="Q116" s="169"/>
    </row>
    <row r="117" spans="2:17" ht="30" customHeight="1" x14ac:dyDescent="0.25">
      <c r="B117" s="170"/>
      <c r="C117" s="348"/>
      <c r="D117" s="31"/>
      <c r="E117" s="31"/>
      <c r="F117" s="31"/>
      <c r="G117" s="31"/>
      <c r="H117" s="31"/>
      <c r="I117" s="41"/>
      <c r="J117" s="31"/>
      <c r="K117" s="31"/>
      <c r="L117" s="31"/>
      <c r="M117" s="31"/>
      <c r="N117" s="31"/>
      <c r="O117" s="31"/>
      <c r="P117" s="447">
        <f t="shared" si="50"/>
        <v>0</v>
      </c>
      <c r="Q117" s="169"/>
    </row>
    <row r="118" spans="2:17" ht="30" customHeight="1" x14ac:dyDescent="0.25">
      <c r="B118" s="170"/>
      <c r="C118" s="348"/>
      <c r="D118" s="31"/>
      <c r="E118" s="31"/>
      <c r="F118" s="31"/>
      <c r="G118" s="31"/>
      <c r="H118" s="31"/>
      <c r="I118" s="41"/>
      <c r="J118" s="31"/>
      <c r="K118" s="31"/>
      <c r="L118" s="31"/>
      <c r="M118" s="31"/>
      <c r="N118" s="31"/>
      <c r="O118" s="31"/>
      <c r="P118" s="447">
        <f t="shared" si="50"/>
        <v>0</v>
      </c>
      <c r="Q118" s="169"/>
    </row>
    <row r="119" spans="2:17" ht="30" customHeight="1" x14ac:dyDescent="0.25">
      <c r="B119" s="170"/>
      <c r="C119" s="348"/>
      <c r="D119" s="31"/>
      <c r="E119" s="31"/>
      <c r="F119" s="31"/>
      <c r="G119" s="31"/>
      <c r="H119" s="31"/>
      <c r="I119" s="41"/>
      <c r="J119" s="31"/>
      <c r="K119" s="31"/>
      <c r="L119" s="31"/>
      <c r="M119" s="31"/>
      <c r="N119" s="31"/>
      <c r="O119" s="31"/>
      <c r="P119" s="447">
        <f t="shared" si="50"/>
        <v>0</v>
      </c>
      <c r="Q119" s="169"/>
    </row>
    <row r="120" spans="2:17" ht="30" customHeight="1" x14ac:dyDescent="0.25">
      <c r="B120" s="170"/>
      <c r="C120" s="348"/>
      <c r="D120" s="31"/>
      <c r="E120" s="31"/>
      <c r="F120" s="31"/>
      <c r="G120" s="31"/>
      <c r="H120" s="31"/>
      <c r="I120" s="41"/>
      <c r="J120" s="31"/>
      <c r="K120" s="31"/>
      <c r="L120" s="31"/>
      <c r="M120" s="31"/>
      <c r="N120" s="31"/>
      <c r="O120" s="31"/>
      <c r="P120" s="447">
        <f t="shared" si="50"/>
        <v>0</v>
      </c>
      <c r="Q120" s="169"/>
    </row>
    <row r="121" spans="2:17" ht="30" customHeight="1" x14ac:dyDescent="0.25">
      <c r="B121" s="170"/>
      <c r="C121" s="348"/>
      <c r="D121" s="31"/>
      <c r="E121" s="31"/>
      <c r="F121" s="31"/>
      <c r="G121" s="31"/>
      <c r="H121" s="31"/>
      <c r="I121" s="41"/>
      <c r="J121" s="31"/>
      <c r="K121" s="31"/>
      <c r="L121" s="31"/>
      <c r="M121" s="31"/>
      <c r="N121" s="31"/>
      <c r="O121" s="31"/>
      <c r="P121" s="447">
        <f t="shared" si="50"/>
        <v>0</v>
      </c>
      <c r="Q121" s="169"/>
    </row>
    <row r="122" spans="2:17" ht="30" customHeight="1" x14ac:dyDescent="0.25">
      <c r="B122" s="170"/>
      <c r="C122" s="348"/>
      <c r="D122" s="31"/>
      <c r="E122" s="31"/>
      <c r="F122" s="31"/>
      <c r="G122" s="31"/>
      <c r="H122" s="31"/>
      <c r="I122" s="41"/>
      <c r="J122" s="31"/>
      <c r="K122" s="31"/>
      <c r="L122" s="31"/>
      <c r="M122" s="31"/>
      <c r="N122" s="31"/>
      <c r="O122" s="31"/>
      <c r="P122" s="447">
        <f t="shared" si="50"/>
        <v>0</v>
      </c>
      <c r="Q122" s="169"/>
    </row>
    <row r="123" spans="2:17" ht="30" customHeight="1" x14ac:dyDescent="0.25">
      <c r="B123" s="170"/>
      <c r="C123" s="348"/>
      <c r="D123" s="31"/>
      <c r="E123" s="31"/>
      <c r="F123" s="31"/>
      <c r="G123" s="31"/>
      <c r="H123" s="31"/>
      <c r="I123" s="41"/>
      <c r="J123" s="31"/>
      <c r="K123" s="31"/>
      <c r="L123" s="31"/>
      <c r="M123" s="31"/>
      <c r="N123" s="31"/>
      <c r="O123" s="31"/>
      <c r="P123" s="447">
        <f t="shared" si="50"/>
        <v>0</v>
      </c>
      <c r="Q123" s="169"/>
    </row>
    <row r="124" spans="2:17" ht="30" customHeight="1" x14ac:dyDescent="0.25">
      <c r="B124" s="170"/>
      <c r="C124" s="348"/>
      <c r="D124" s="31"/>
      <c r="E124" s="31"/>
      <c r="F124" s="31"/>
      <c r="G124" s="31"/>
      <c r="H124" s="31"/>
      <c r="I124" s="41"/>
      <c r="J124" s="31"/>
      <c r="K124" s="31"/>
      <c r="L124" s="31"/>
      <c r="M124" s="31"/>
      <c r="N124" s="31"/>
      <c r="O124" s="31"/>
      <c r="P124" s="447">
        <f t="shared" si="50"/>
        <v>0</v>
      </c>
      <c r="Q124" s="169"/>
    </row>
    <row r="125" spans="2:17" ht="30" customHeight="1" x14ac:dyDescent="0.25">
      <c r="B125" s="170"/>
      <c r="C125" s="348"/>
      <c r="D125" s="31"/>
      <c r="E125" s="31"/>
      <c r="F125" s="31"/>
      <c r="G125" s="31"/>
      <c r="H125" s="31"/>
      <c r="I125" s="41"/>
      <c r="J125" s="31"/>
      <c r="K125" s="31"/>
      <c r="L125" s="31"/>
      <c r="M125" s="31"/>
      <c r="N125" s="31"/>
      <c r="O125" s="31"/>
      <c r="P125" s="447">
        <f t="shared" si="50"/>
        <v>0</v>
      </c>
      <c r="Q125" s="169"/>
    </row>
    <row r="126" spans="2:17" ht="30" customHeight="1" x14ac:dyDescent="0.25">
      <c r="B126" s="170"/>
      <c r="C126" s="348"/>
      <c r="D126" s="31"/>
      <c r="E126" s="31"/>
      <c r="F126" s="31"/>
      <c r="G126" s="31"/>
      <c r="H126" s="31"/>
      <c r="I126" s="41"/>
      <c r="J126" s="31"/>
      <c r="K126" s="31"/>
      <c r="L126" s="31"/>
      <c r="M126" s="31"/>
      <c r="N126" s="31"/>
      <c r="O126" s="31"/>
      <c r="P126" s="447">
        <f t="shared" si="50"/>
        <v>0</v>
      </c>
      <c r="Q126" s="169"/>
    </row>
    <row r="127" spans="2:17" ht="30" customHeight="1" x14ac:dyDescent="0.25">
      <c r="B127" s="170"/>
      <c r="C127" s="348"/>
      <c r="D127" s="31"/>
      <c r="E127" s="31"/>
      <c r="F127" s="31"/>
      <c r="G127" s="31"/>
      <c r="H127" s="31"/>
      <c r="I127" s="41"/>
      <c r="J127" s="31"/>
      <c r="K127" s="31"/>
      <c r="L127" s="31"/>
      <c r="M127" s="31"/>
      <c r="N127" s="31"/>
      <c r="O127" s="31"/>
      <c r="P127" s="447">
        <f t="shared" si="50"/>
        <v>0</v>
      </c>
      <c r="Q127" s="169"/>
    </row>
    <row r="128" spans="2:17" ht="30" customHeight="1" x14ac:dyDescent="0.25">
      <c r="B128" s="170"/>
      <c r="C128" s="348"/>
      <c r="D128" s="31"/>
      <c r="E128" s="31"/>
      <c r="F128" s="31"/>
      <c r="G128" s="31"/>
      <c r="H128" s="31"/>
      <c r="I128" s="41"/>
      <c r="J128" s="31"/>
      <c r="K128" s="31"/>
      <c r="L128" s="31"/>
      <c r="M128" s="31"/>
      <c r="N128" s="31"/>
      <c r="O128" s="31"/>
      <c r="P128" s="447">
        <f t="shared" si="50"/>
        <v>0</v>
      </c>
      <c r="Q128" s="169"/>
    </row>
    <row r="129" spans="2:17" ht="30" customHeight="1" x14ac:dyDescent="0.25">
      <c r="B129" s="170"/>
      <c r="C129" s="348"/>
      <c r="D129" s="31"/>
      <c r="E129" s="31"/>
      <c r="F129" s="31"/>
      <c r="G129" s="31"/>
      <c r="H129" s="31"/>
      <c r="I129" s="41"/>
      <c r="J129" s="31"/>
      <c r="K129" s="31"/>
      <c r="L129" s="31"/>
      <c r="M129" s="31"/>
      <c r="N129" s="31"/>
      <c r="O129" s="31"/>
      <c r="P129" s="447">
        <f t="shared" si="50"/>
        <v>0</v>
      </c>
      <c r="Q129" s="169"/>
    </row>
    <row r="130" spans="2:17" ht="30" customHeight="1" x14ac:dyDescent="0.25">
      <c r="B130" s="170"/>
      <c r="C130" s="348"/>
      <c r="D130" s="31"/>
      <c r="E130" s="31"/>
      <c r="F130" s="31"/>
      <c r="G130" s="31"/>
      <c r="H130" s="31"/>
      <c r="I130" s="41"/>
      <c r="J130" s="31"/>
      <c r="K130" s="31"/>
      <c r="L130" s="31"/>
      <c r="M130" s="31"/>
      <c r="N130" s="31"/>
      <c r="O130" s="31"/>
      <c r="P130" s="447">
        <f t="shared" si="50"/>
        <v>0</v>
      </c>
      <c r="Q130" s="169"/>
    </row>
    <row r="131" spans="2:17" ht="30" customHeight="1" x14ac:dyDescent="0.25">
      <c r="B131" s="170"/>
      <c r="C131" s="348"/>
      <c r="D131" s="31"/>
      <c r="E131" s="31"/>
      <c r="F131" s="31"/>
      <c r="G131" s="31"/>
      <c r="H131" s="31"/>
      <c r="I131" s="41"/>
      <c r="J131" s="31"/>
      <c r="K131" s="31"/>
      <c r="L131" s="31"/>
      <c r="M131" s="31"/>
      <c r="N131" s="31"/>
      <c r="O131" s="31"/>
      <c r="P131" s="447">
        <f t="shared" si="50"/>
        <v>0</v>
      </c>
      <c r="Q131" s="169"/>
    </row>
    <row r="132" spans="2:17" ht="30" customHeight="1" x14ac:dyDescent="0.25">
      <c r="B132" s="170"/>
      <c r="C132" s="348"/>
      <c r="D132" s="31"/>
      <c r="E132" s="31"/>
      <c r="F132" s="31"/>
      <c r="G132" s="31"/>
      <c r="H132" s="31"/>
      <c r="I132" s="41"/>
      <c r="J132" s="31"/>
      <c r="K132" s="31"/>
      <c r="L132" s="31"/>
      <c r="M132" s="31"/>
      <c r="N132" s="31"/>
      <c r="O132" s="31"/>
      <c r="P132" s="447">
        <f t="shared" si="50"/>
        <v>0</v>
      </c>
      <c r="Q132" s="169"/>
    </row>
    <row r="133" spans="2:17" ht="30" customHeight="1" x14ac:dyDescent="0.25">
      <c r="B133" s="170"/>
      <c r="C133" s="348"/>
      <c r="D133" s="31"/>
      <c r="E133" s="31"/>
      <c r="F133" s="31"/>
      <c r="G133" s="31"/>
      <c r="H133" s="31"/>
      <c r="I133" s="41"/>
      <c r="J133" s="31"/>
      <c r="K133" s="31"/>
      <c r="L133" s="31"/>
      <c r="M133" s="31"/>
      <c r="N133" s="31"/>
      <c r="O133" s="31"/>
      <c r="P133" s="447">
        <f t="shared" si="50"/>
        <v>0</v>
      </c>
      <c r="Q133" s="169"/>
    </row>
    <row r="134" spans="2:17" ht="30" customHeight="1" x14ac:dyDescent="0.25">
      <c r="B134" s="170"/>
      <c r="C134" s="348"/>
      <c r="D134" s="31"/>
      <c r="E134" s="31"/>
      <c r="F134" s="31"/>
      <c r="G134" s="31"/>
      <c r="H134" s="31"/>
      <c r="I134" s="41"/>
      <c r="J134" s="31"/>
      <c r="K134" s="31"/>
      <c r="L134" s="31"/>
      <c r="M134" s="31"/>
      <c r="N134" s="31"/>
      <c r="O134" s="31"/>
      <c r="P134" s="447">
        <f t="shared" si="50"/>
        <v>0</v>
      </c>
      <c r="Q134" s="169"/>
    </row>
    <row r="135" spans="2:17" ht="30" customHeight="1" x14ac:dyDescent="0.25">
      <c r="B135" s="170"/>
      <c r="C135" s="348"/>
      <c r="D135" s="31"/>
      <c r="E135" s="31"/>
      <c r="F135" s="31"/>
      <c r="G135" s="31"/>
      <c r="H135" s="31"/>
      <c r="I135" s="41"/>
      <c r="J135" s="31"/>
      <c r="K135" s="31"/>
      <c r="L135" s="31"/>
      <c r="M135" s="31"/>
      <c r="N135" s="31"/>
      <c r="O135" s="31"/>
      <c r="P135" s="447">
        <f t="shared" si="50"/>
        <v>0</v>
      </c>
      <c r="Q135" s="169"/>
    </row>
    <row r="136" spans="2:17" ht="30" customHeight="1" x14ac:dyDescent="0.25">
      <c r="C136" s="547" t="s">
        <v>318</v>
      </c>
      <c r="D136" s="548">
        <f>SUM(D137:D161)</f>
        <v>0</v>
      </c>
      <c r="E136" s="548">
        <f t="shared" ref="E136" si="51">SUM(E137:E161)</f>
        <v>0</v>
      </c>
      <c r="F136" s="548">
        <f t="shared" ref="F136" si="52">SUM(F137:F161)</f>
        <v>0</v>
      </c>
      <c r="G136" s="548">
        <f t="shared" ref="G136" si="53">SUM(G137:G161)</f>
        <v>0</v>
      </c>
      <c r="H136" s="548">
        <f t="shared" ref="H136" si="54">SUM(H137:H161)</f>
        <v>0</v>
      </c>
      <c r="I136" s="548">
        <f t="shared" ref="I136" si="55">SUM(I137:I161)</f>
        <v>0</v>
      </c>
      <c r="J136" s="548">
        <f t="shared" ref="J136" si="56">SUM(J137:J161)</f>
        <v>0</v>
      </c>
      <c r="K136" s="548">
        <f t="shared" ref="K136" si="57">SUM(K137:K161)</f>
        <v>0</v>
      </c>
      <c r="L136" s="548">
        <f t="shared" ref="L136" si="58">SUM(L137:L161)</f>
        <v>0</v>
      </c>
      <c r="M136" s="548">
        <f t="shared" ref="M136" si="59">SUM(M137:M161)</f>
        <v>0</v>
      </c>
      <c r="N136" s="548">
        <f t="shared" ref="N136" si="60">SUM(N137:N161)</f>
        <v>0</v>
      </c>
      <c r="O136" s="548">
        <f t="shared" ref="O136" si="61">SUM(O137:O161)</f>
        <v>0</v>
      </c>
      <c r="P136" s="448">
        <f t="shared" si="25"/>
        <v>0</v>
      </c>
    </row>
    <row r="137" spans="2:17" ht="30" customHeight="1" x14ac:dyDescent="0.25">
      <c r="B137" s="170"/>
      <c r="C137" s="348"/>
      <c r="D137" s="31"/>
      <c r="E137" s="31"/>
      <c r="F137" s="31"/>
      <c r="G137" s="31"/>
      <c r="H137" s="31"/>
      <c r="I137" s="41"/>
      <c r="J137" s="31"/>
      <c r="K137" s="31"/>
      <c r="L137" s="31"/>
      <c r="M137" s="31"/>
      <c r="N137" s="31"/>
      <c r="O137" s="31"/>
      <c r="P137" s="447">
        <f>SUM(D137:O137)</f>
        <v>0</v>
      </c>
      <c r="Q137" s="169"/>
    </row>
    <row r="138" spans="2:17" ht="30" customHeight="1" x14ac:dyDescent="0.25">
      <c r="B138" s="170"/>
      <c r="C138" s="348"/>
      <c r="D138" s="31"/>
      <c r="E138" s="31"/>
      <c r="F138" s="31"/>
      <c r="G138" s="31"/>
      <c r="H138" s="31"/>
      <c r="I138" s="41"/>
      <c r="J138" s="31"/>
      <c r="K138" s="31"/>
      <c r="L138" s="31"/>
      <c r="M138" s="31"/>
      <c r="N138" s="31"/>
      <c r="O138" s="31"/>
      <c r="P138" s="447">
        <f t="shared" ref="P138:P161" si="62">SUM(D138:O138)</f>
        <v>0</v>
      </c>
      <c r="Q138" s="169"/>
    </row>
    <row r="139" spans="2:17" ht="30" customHeight="1" x14ac:dyDescent="0.25">
      <c r="B139" s="170"/>
      <c r="C139" s="348"/>
      <c r="D139" s="31"/>
      <c r="E139" s="31"/>
      <c r="F139" s="31"/>
      <c r="G139" s="31"/>
      <c r="H139" s="31"/>
      <c r="I139" s="41"/>
      <c r="J139" s="31"/>
      <c r="K139" s="31"/>
      <c r="L139" s="31"/>
      <c r="M139" s="31"/>
      <c r="N139" s="31"/>
      <c r="O139" s="31"/>
      <c r="P139" s="447">
        <f t="shared" si="62"/>
        <v>0</v>
      </c>
      <c r="Q139" s="169"/>
    </row>
    <row r="140" spans="2:17" ht="30" customHeight="1" x14ac:dyDescent="0.25">
      <c r="B140" s="170"/>
      <c r="C140" s="348"/>
      <c r="D140" s="31"/>
      <c r="E140" s="31"/>
      <c r="F140" s="31"/>
      <c r="G140" s="31"/>
      <c r="H140" s="31"/>
      <c r="I140" s="41"/>
      <c r="J140" s="31"/>
      <c r="K140" s="31"/>
      <c r="L140" s="31"/>
      <c r="M140" s="31"/>
      <c r="N140" s="31"/>
      <c r="O140" s="31"/>
      <c r="P140" s="447">
        <f t="shared" si="62"/>
        <v>0</v>
      </c>
      <c r="Q140" s="169"/>
    </row>
    <row r="141" spans="2:17" ht="30" customHeight="1" x14ac:dyDescent="0.25">
      <c r="B141" s="170"/>
      <c r="C141" s="348"/>
      <c r="D141" s="31"/>
      <c r="E141" s="31"/>
      <c r="F141" s="31"/>
      <c r="G141" s="31"/>
      <c r="H141" s="31"/>
      <c r="I141" s="41"/>
      <c r="J141" s="31"/>
      <c r="K141" s="31"/>
      <c r="L141" s="31"/>
      <c r="M141" s="31"/>
      <c r="N141" s="31"/>
      <c r="O141" s="31"/>
      <c r="P141" s="447">
        <f t="shared" si="62"/>
        <v>0</v>
      </c>
      <c r="Q141" s="169"/>
    </row>
    <row r="142" spans="2:17" ht="30" customHeight="1" x14ac:dyDescent="0.25">
      <c r="B142" s="170"/>
      <c r="C142" s="348"/>
      <c r="D142" s="31"/>
      <c r="E142" s="31"/>
      <c r="F142" s="31"/>
      <c r="G142" s="31"/>
      <c r="H142" s="31"/>
      <c r="I142" s="41"/>
      <c r="J142" s="31"/>
      <c r="K142" s="31"/>
      <c r="L142" s="31"/>
      <c r="M142" s="31"/>
      <c r="N142" s="31"/>
      <c r="O142" s="31"/>
      <c r="P142" s="447">
        <f t="shared" si="62"/>
        <v>0</v>
      </c>
      <c r="Q142" s="169"/>
    </row>
    <row r="143" spans="2:17" ht="30" customHeight="1" x14ac:dyDescent="0.25">
      <c r="B143" s="170"/>
      <c r="C143" s="348"/>
      <c r="D143" s="31"/>
      <c r="E143" s="31"/>
      <c r="F143" s="31"/>
      <c r="G143" s="31"/>
      <c r="H143" s="31"/>
      <c r="I143" s="41"/>
      <c r="J143" s="31"/>
      <c r="K143" s="31"/>
      <c r="L143" s="31"/>
      <c r="M143" s="31"/>
      <c r="N143" s="31"/>
      <c r="O143" s="31"/>
      <c r="P143" s="447">
        <f t="shared" si="62"/>
        <v>0</v>
      </c>
      <c r="Q143" s="169"/>
    </row>
    <row r="144" spans="2:17" ht="30" customHeight="1" x14ac:dyDescent="0.25">
      <c r="B144" s="170"/>
      <c r="C144" s="348"/>
      <c r="D144" s="31"/>
      <c r="E144" s="31"/>
      <c r="F144" s="31"/>
      <c r="G144" s="31"/>
      <c r="H144" s="31"/>
      <c r="I144" s="41"/>
      <c r="J144" s="31"/>
      <c r="K144" s="31"/>
      <c r="L144" s="31"/>
      <c r="M144" s="31"/>
      <c r="N144" s="31"/>
      <c r="O144" s="31"/>
      <c r="P144" s="447">
        <f t="shared" si="62"/>
        <v>0</v>
      </c>
      <c r="Q144" s="169"/>
    </row>
    <row r="145" spans="2:17" ht="30" customHeight="1" x14ac:dyDescent="0.25">
      <c r="B145" s="170"/>
      <c r="C145" s="348"/>
      <c r="D145" s="31"/>
      <c r="E145" s="31"/>
      <c r="F145" s="31"/>
      <c r="G145" s="31"/>
      <c r="H145" s="31"/>
      <c r="I145" s="41"/>
      <c r="J145" s="31"/>
      <c r="K145" s="31"/>
      <c r="L145" s="31"/>
      <c r="M145" s="31"/>
      <c r="N145" s="31"/>
      <c r="O145" s="31"/>
      <c r="P145" s="447">
        <f t="shared" si="62"/>
        <v>0</v>
      </c>
      <c r="Q145" s="169"/>
    </row>
    <row r="146" spans="2:17" ht="30" customHeight="1" x14ac:dyDescent="0.25">
      <c r="B146" s="170"/>
      <c r="C146" s="348"/>
      <c r="D146" s="31"/>
      <c r="E146" s="31"/>
      <c r="F146" s="31"/>
      <c r="G146" s="31"/>
      <c r="H146" s="31"/>
      <c r="I146" s="41"/>
      <c r="J146" s="31"/>
      <c r="K146" s="31"/>
      <c r="L146" s="31"/>
      <c r="M146" s="31"/>
      <c r="N146" s="31"/>
      <c r="O146" s="31"/>
      <c r="P146" s="447">
        <f t="shared" si="62"/>
        <v>0</v>
      </c>
      <c r="Q146" s="169"/>
    </row>
    <row r="147" spans="2:17" ht="30" customHeight="1" x14ac:dyDescent="0.25">
      <c r="B147" s="170"/>
      <c r="C147" s="348"/>
      <c r="D147" s="31"/>
      <c r="E147" s="31"/>
      <c r="F147" s="31"/>
      <c r="G147" s="31"/>
      <c r="H147" s="31"/>
      <c r="I147" s="41"/>
      <c r="J147" s="31"/>
      <c r="K147" s="31"/>
      <c r="L147" s="31"/>
      <c r="M147" s="31"/>
      <c r="N147" s="31"/>
      <c r="O147" s="31"/>
      <c r="P147" s="447">
        <f t="shared" si="62"/>
        <v>0</v>
      </c>
      <c r="Q147" s="169"/>
    </row>
    <row r="148" spans="2:17" ht="30" customHeight="1" x14ac:dyDescent="0.25">
      <c r="B148" s="170"/>
      <c r="C148" s="348"/>
      <c r="D148" s="31"/>
      <c r="E148" s="31"/>
      <c r="F148" s="31"/>
      <c r="G148" s="31"/>
      <c r="H148" s="31"/>
      <c r="I148" s="41"/>
      <c r="J148" s="31"/>
      <c r="K148" s="31"/>
      <c r="L148" s="31"/>
      <c r="M148" s="31"/>
      <c r="N148" s="31"/>
      <c r="O148" s="31"/>
      <c r="P148" s="447">
        <f t="shared" si="62"/>
        <v>0</v>
      </c>
      <c r="Q148" s="169"/>
    </row>
    <row r="149" spans="2:17" ht="30" customHeight="1" x14ac:dyDescent="0.25">
      <c r="B149" s="170"/>
      <c r="C149" s="348"/>
      <c r="D149" s="31"/>
      <c r="E149" s="31"/>
      <c r="F149" s="31"/>
      <c r="G149" s="31"/>
      <c r="H149" s="31"/>
      <c r="I149" s="41"/>
      <c r="J149" s="31"/>
      <c r="K149" s="31"/>
      <c r="L149" s="31"/>
      <c r="M149" s="31"/>
      <c r="N149" s="31"/>
      <c r="O149" s="31"/>
      <c r="P149" s="447">
        <f t="shared" si="62"/>
        <v>0</v>
      </c>
      <c r="Q149" s="169"/>
    </row>
    <row r="150" spans="2:17" ht="30" customHeight="1" x14ac:dyDescent="0.25">
      <c r="B150" s="170"/>
      <c r="C150" s="348"/>
      <c r="D150" s="31"/>
      <c r="E150" s="31"/>
      <c r="F150" s="31"/>
      <c r="G150" s="31"/>
      <c r="H150" s="31"/>
      <c r="I150" s="41"/>
      <c r="J150" s="31"/>
      <c r="K150" s="31"/>
      <c r="L150" s="31"/>
      <c r="M150" s="31"/>
      <c r="N150" s="31"/>
      <c r="O150" s="31"/>
      <c r="P150" s="447">
        <f t="shared" si="62"/>
        <v>0</v>
      </c>
      <c r="Q150" s="169"/>
    </row>
    <row r="151" spans="2:17" ht="30" customHeight="1" x14ac:dyDescent="0.25">
      <c r="B151" s="170"/>
      <c r="C151" s="348"/>
      <c r="D151" s="31"/>
      <c r="E151" s="31"/>
      <c r="F151" s="31"/>
      <c r="G151" s="31"/>
      <c r="H151" s="31"/>
      <c r="I151" s="41"/>
      <c r="J151" s="31"/>
      <c r="K151" s="31"/>
      <c r="L151" s="31"/>
      <c r="M151" s="31"/>
      <c r="N151" s="31"/>
      <c r="O151" s="31"/>
      <c r="P151" s="447">
        <f t="shared" si="62"/>
        <v>0</v>
      </c>
      <c r="Q151" s="169"/>
    </row>
    <row r="152" spans="2:17" ht="30" customHeight="1" x14ac:dyDescent="0.25">
      <c r="B152" s="170"/>
      <c r="C152" s="348"/>
      <c r="D152" s="31"/>
      <c r="E152" s="31"/>
      <c r="F152" s="31"/>
      <c r="G152" s="31"/>
      <c r="H152" s="31"/>
      <c r="I152" s="41"/>
      <c r="J152" s="31"/>
      <c r="K152" s="31"/>
      <c r="L152" s="31"/>
      <c r="M152" s="31"/>
      <c r="N152" s="31"/>
      <c r="O152" s="31"/>
      <c r="P152" s="447">
        <f t="shared" si="62"/>
        <v>0</v>
      </c>
      <c r="Q152" s="169"/>
    </row>
    <row r="153" spans="2:17" ht="30" customHeight="1" x14ac:dyDescent="0.25">
      <c r="B153" s="170"/>
      <c r="C153" s="348"/>
      <c r="D153" s="31"/>
      <c r="E153" s="31"/>
      <c r="F153" s="31"/>
      <c r="G153" s="31"/>
      <c r="H153" s="31"/>
      <c r="I153" s="41"/>
      <c r="J153" s="31"/>
      <c r="K153" s="31"/>
      <c r="L153" s="31"/>
      <c r="M153" s="31"/>
      <c r="N153" s="31"/>
      <c r="O153" s="31"/>
      <c r="P153" s="447">
        <f t="shared" si="62"/>
        <v>0</v>
      </c>
      <c r="Q153" s="169"/>
    </row>
    <row r="154" spans="2:17" ht="30" customHeight="1" x14ac:dyDescent="0.25">
      <c r="B154" s="170"/>
      <c r="C154" s="348"/>
      <c r="D154" s="31"/>
      <c r="E154" s="31"/>
      <c r="F154" s="31"/>
      <c r="G154" s="31"/>
      <c r="H154" s="31"/>
      <c r="I154" s="41"/>
      <c r="J154" s="31"/>
      <c r="K154" s="31"/>
      <c r="L154" s="31"/>
      <c r="M154" s="31"/>
      <c r="N154" s="31"/>
      <c r="O154" s="31"/>
      <c r="P154" s="447">
        <f t="shared" si="62"/>
        <v>0</v>
      </c>
      <c r="Q154" s="169"/>
    </row>
    <row r="155" spans="2:17" ht="30" customHeight="1" x14ac:dyDescent="0.25">
      <c r="B155" s="170"/>
      <c r="C155" s="348"/>
      <c r="D155" s="31"/>
      <c r="E155" s="31"/>
      <c r="F155" s="31"/>
      <c r="G155" s="31"/>
      <c r="H155" s="31"/>
      <c r="I155" s="41"/>
      <c r="J155" s="31"/>
      <c r="K155" s="31"/>
      <c r="L155" s="31"/>
      <c r="M155" s="31"/>
      <c r="N155" s="31"/>
      <c r="O155" s="31"/>
      <c r="P155" s="447">
        <f t="shared" si="62"/>
        <v>0</v>
      </c>
      <c r="Q155" s="169"/>
    </row>
    <row r="156" spans="2:17" ht="30" customHeight="1" x14ac:dyDescent="0.25">
      <c r="B156" s="170"/>
      <c r="C156" s="348"/>
      <c r="D156" s="31"/>
      <c r="E156" s="31"/>
      <c r="F156" s="31"/>
      <c r="G156" s="31"/>
      <c r="H156" s="31"/>
      <c r="I156" s="41"/>
      <c r="J156" s="31"/>
      <c r="K156" s="31"/>
      <c r="L156" s="31"/>
      <c r="M156" s="31"/>
      <c r="N156" s="31"/>
      <c r="O156" s="31"/>
      <c r="P156" s="447">
        <f t="shared" si="62"/>
        <v>0</v>
      </c>
      <c r="Q156" s="169"/>
    </row>
    <row r="157" spans="2:17" ht="30" customHeight="1" x14ac:dyDescent="0.25">
      <c r="B157" s="170"/>
      <c r="C157" s="348"/>
      <c r="D157" s="31"/>
      <c r="E157" s="31"/>
      <c r="F157" s="31"/>
      <c r="G157" s="31"/>
      <c r="H157" s="31"/>
      <c r="I157" s="41"/>
      <c r="J157" s="31"/>
      <c r="K157" s="31"/>
      <c r="L157" s="31"/>
      <c r="M157" s="31"/>
      <c r="N157" s="31"/>
      <c r="O157" s="31"/>
      <c r="P157" s="447">
        <f t="shared" si="62"/>
        <v>0</v>
      </c>
      <c r="Q157" s="169"/>
    </row>
    <row r="158" spans="2:17" ht="30" customHeight="1" x14ac:dyDescent="0.25">
      <c r="B158" s="170"/>
      <c r="C158" s="348"/>
      <c r="D158" s="31"/>
      <c r="E158" s="31"/>
      <c r="F158" s="31"/>
      <c r="G158" s="31"/>
      <c r="H158" s="31"/>
      <c r="I158" s="41"/>
      <c r="J158" s="31"/>
      <c r="K158" s="31"/>
      <c r="L158" s="31"/>
      <c r="M158" s="31"/>
      <c r="N158" s="31"/>
      <c r="O158" s="31"/>
      <c r="P158" s="447">
        <f t="shared" si="62"/>
        <v>0</v>
      </c>
      <c r="Q158" s="169"/>
    </row>
    <row r="159" spans="2:17" ht="30" customHeight="1" x14ac:dyDescent="0.25">
      <c r="B159" s="170"/>
      <c r="C159" s="348"/>
      <c r="D159" s="31"/>
      <c r="E159" s="31"/>
      <c r="F159" s="31"/>
      <c r="G159" s="31"/>
      <c r="H159" s="31"/>
      <c r="I159" s="41"/>
      <c r="J159" s="31"/>
      <c r="K159" s="31"/>
      <c r="L159" s="31"/>
      <c r="M159" s="31"/>
      <c r="N159" s="31"/>
      <c r="O159" s="31"/>
      <c r="P159" s="447">
        <f t="shared" si="62"/>
        <v>0</v>
      </c>
      <c r="Q159" s="169"/>
    </row>
    <row r="160" spans="2:17" ht="30" customHeight="1" x14ac:dyDescent="0.25">
      <c r="B160" s="170"/>
      <c r="C160" s="348"/>
      <c r="D160" s="31"/>
      <c r="E160" s="31"/>
      <c r="F160" s="31"/>
      <c r="G160" s="31"/>
      <c r="H160" s="31"/>
      <c r="I160" s="41"/>
      <c r="J160" s="31"/>
      <c r="K160" s="31"/>
      <c r="L160" s="31"/>
      <c r="M160" s="31"/>
      <c r="N160" s="31"/>
      <c r="O160" s="31"/>
      <c r="P160" s="447">
        <f t="shared" si="62"/>
        <v>0</v>
      </c>
      <c r="Q160" s="169"/>
    </row>
    <row r="161" spans="2:17" ht="30" customHeight="1" x14ac:dyDescent="0.25">
      <c r="B161" s="170"/>
      <c r="C161" s="348"/>
      <c r="D161" s="31"/>
      <c r="E161" s="31"/>
      <c r="F161" s="31"/>
      <c r="G161" s="31"/>
      <c r="H161" s="31"/>
      <c r="I161" s="41"/>
      <c r="J161" s="31"/>
      <c r="K161" s="31"/>
      <c r="L161" s="31"/>
      <c r="M161" s="31"/>
      <c r="N161" s="31"/>
      <c r="O161" s="31"/>
      <c r="P161" s="447">
        <f t="shared" si="62"/>
        <v>0</v>
      </c>
      <c r="Q161" s="169"/>
    </row>
    <row r="162" spans="2:17" ht="30" customHeight="1" x14ac:dyDescent="0.25">
      <c r="C162" s="547" t="s">
        <v>319</v>
      </c>
      <c r="D162" s="548">
        <f>SUM(D163:D187)</f>
        <v>0</v>
      </c>
      <c r="E162" s="548">
        <f t="shared" ref="E162" si="63">SUM(E163:E187)</f>
        <v>0</v>
      </c>
      <c r="F162" s="548">
        <f t="shared" ref="F162" si="64">SUM(F163:F187)</f>
        <v>0</v>
      </c>
      <c r="G162" s="548">
        <f t="shared" ref="G162" si="65">SUM(G163:G187)</f>
        <v>0</v>
      </c>
      <c r="H162" s="548">
        <f t="shared" ref="H162" si="66">SUM(H163:H187)</f>
        <v>0</v>
      </c>
      <c r="I162" s="548">
        <f t="shared" ref="I162" si="67">SUM(I163:I187)</f>
        <v>0</v>
      </c>
      <c r="J162" s="548">
        <f t="shared" ref="J162" si="68">SUM(J163:J187)</f>
        <v>0</v>
      </c>
      <c r="K162" s="548">
        <f t="shared" ref="K162" si="69">SUM(K163:K187)</f>
        <v>0</v>
      </c>
      <c r="L162" s="548">
        <f t="shared" ref="L162" si="70">SUM(L163:L187)</f>
        <v>0</v>
      </c>
      <c r="M162" s="548">
        <f t="shared" ref="M162" si="71">SUM(M163:M187)</f>
        <v>0</v>
      </c>
      <c r="N162" s="548">
        <f t="shared" ref="N162" si="72">SUM(N163:N187)</f>
        <v>0</v>
      </c>
      <c r="O162" s="548">
        <f t="shared" ref="O162" si="73">SUM(O163:O187)</f>
        <v>0</v>
      </c>
      <c r="P162" s="448">
        <f t="shared" si="25"/>
        <v>0</v>
      </c>
    </row>
    <row r="163" spans="2:17" ht="30" customHeight="1" x14ac:dyDescent="0.25">
      <c r="B163" s="170"/>
      <c r="C163" s="348"/>
      <c r="D163" s="31"/>
      <c r="E163" s="31"/>
      <c r="F163" s="31"/>
      <c r="G163" s="31"/>
      <c r="H163" s="31"/>
      <c r="I163" s="41"/>
      <c r="J163" s="31"/>
      <c r="K163" s="31"/>
      <c r="L163" s="31"/>
      <c r="M163" s="31"/>
      <c r="N163" s="31"/>
      <c r="O163" s="31"/>
      <c r="P163" s="447">
        <f>SUM(D163:O163)</f>
        <v>0</v>
      </c>
      <c r="Q163" s="169"/>
    </row>
    <row r="164" spans="2:17" ht="30" customHeight="1" x14ac:dyDescent="0.25">
      <c r="B164" s="170"/>
      <c r="C164" s="348"/>
      <c r="D164" s="31"/>
      <c r="E164" s="31"/>
      <c r="F164" s="31"/>
      <c r="G164" s="31"/>
      <c r="H164" s="31"/>
      <c r="I164" s="41"/>
      <c r="J164" s="31"/>
      <c r="K164" s="31"/>
      <c r="L164" s="31"/>
      <c r="M164" s="31"/>
      <c r="N164" s="31"/>
      <c r="O164" s="31"/>
      <c r="P164" s="447">
        <f t="shared" ref="P164:P187" si="74">SUM(D164:O164)</f>
        <v>0</v>
      </c>
      <c r="Q164" s="169"/>
    </row>
    <row r="165" spans="2:17" ht="30" customHeight="1" x14ac:dyDescent="0.25">
      <c r="B165" s="170"/>
      <c r="C165" s="348"/>
      <c r="D165" s="31"/>
      <c r="E165" s="31"/>
      <c r="F165" s="31"/>
      <c r="G165" s="31"/>
      <c r="H165" s="31"/>
      <c r="I165" s="41"/>
      <c r="J165" s="31"/>
      <c r="K165" s="31"/>
      <c r="L165" s="31"/>
      <c r="M165" s="31"/>
      <c r="N165" s="31"/>
      <c r="O165" s="31"/>
      <c r="P165" s="447">
        <f t="shared" si="74"/>
        <v>0</v>
      </c>
      <c r="Q165" s="169"/>
    </row>
    <row r="166" spans="2:17" ht="30" customHeight="1" x14ac:dyDescent="0.25">
      <c r="B166" s="170"/>
      <c r="C166" s="348"/>
      <c r="D166" s="31"/>
      <c r="E166" s="31"/>
      <c r="F166" s="31"/>
      <c r="G166" s="31"/>
      <c r="H166" s="31"/>
      <c r="I166" s="41"/>
      <c r="J166" s="31"/>
      <c r="K166" s="31"/>
      <c r="L166" s="31"/>
      <c r="M166" s="31"/>
      <c r="N166" s="31"/>
      <c r="O166" s="31"/>
      <c r="P166" s="447">
        <f t="shared" si="74"/>
        <v>0</v>
      </c>
      <c r="Q166" s="169"/>
    </row>
    <row r="167" spans="2:17" ht="30" customHeight="1" x14ac:dyDescent="0.25">
      <c r="B167" s="170"/>
      <c r="C167" s="348"/>
      <c r="D167" s="31"/>
      <c r="E167" s="31"/>
      <c r="F167" s="31"/>
      <c r="G167" s="31"/>
      <c r="H167" s="31"/>
      <c r="I167" s="41"/>
      <c r="J167" s="31"/>
      <c r="K167" s="31"/>
      <c r="L167" s="31"/>
      <c r="M167" s="31"/>
      <c r="N167" s="31"/>
      <c r="O167" s="31"/>
      <c r="P167" s="447">
        <f t="shared" si="74"/>
        <v>0</v>
      </c>
      <c r="Q167" s="169"/>
    </row>
    <row r="168" spans="2:17" ht="30" customHeight="1" x14ac:dyDescent="0.25">
      <c r="B168" s="170"/>
      <c r="C168" s="348"/>
      <c r="D168" s="31"/>
      <c r="E168" s="31"/>
      <c r="F168" s="31"/>
      <c r="G168" s="31"/>
      <c r="H168" s="31"/>
      <c r="I168" s="41"/>
      <c r="J168" s="31"/>
      <c r="K168" s="31"/>
      <c r="L168" s="31"/>
      <c r="M168" s="31"/>
      <c r="N168" s="31"/>
      <c r="O168" s="31"/>
      <c r="P168" s="447">
        <f t="shared" si="74"/>
        <v>0</v>
      </c>
      <c r="Q168" s="169"/>
    </row>
    <row r="169" spans="2:17" ht="30" customHeight="1" x14ac:dyDescent="0.25">
      <c r="B169" s="170"/>
      <c r="C169" s="348"/>
      <c r="D169" s="31"/>
      <c r="E169" s="31"/>
      <c r="F169" s="31"/>
      <c r="G169" s="31"/>
      <c r="H169" s="31"/>
      <c r="I169" s="41"/>
      <c r="J169" s="31"/>
      <c r="K169" s="31"/>
      <c r="L169" s="31"/>
      <c r="M169" s="31"/>
      <c r="N169" s="31"/>
      <c r="O169" s="31"/>
      <c r="P169" s="447">
        <f t="shared" si="74"/>
        <v>0</v>
      </c>
      <c r="Q169" s="169"/>
    </row>
    <row r="170" spans="2:17" ht="30" customHeight="1" x14ac:dyDescent="0.25">
      <c r="B170" s="170"/>
      <c r="C170" s="348"/>
      <c r="D170" s="31"/>
      <c r="E170" s="31"/>
      <c r="F170" s="31"/>
      <c r="G170" s="31"/>
      <c r="H170" s="31"/>
      <c r="I170" s="41"/>
      <c r="J170" s="31"/>
      <c r="K170" s="31"/>
      <c r="L170" s="31"/>
      <c r="M170" s="31"/>
      <c r="N170" s="31"/>
      <c r="O170" s="31"/>
      <c r="P170" s="447">
        <f t="shared" si="74"/>
        <v>0</v>
      </c>
      <c r="Q170" s="169"/>
    </row>
    <row r="171" spans="2:17" ht="30" customHeight="1" x14ac:dyDescent="0.25">
      <c r="B171" s="170"/>
      <c r="C171" s="348"/>
      <c r="D171" s="31"/>
      <c r="E171" s="31"/>
      <c r="F171" s="31"/>
      <c r="G171" s="31"/>
      <c r="H171" s="31"/>
      <c r="I171" s="41"/>
      <c r="J171" s="31"/>
      <c r="K171" s="31"/>
      <c r="L171" s="31"/>
      <c r="M171" s="31"/>
      <c r="N171" s="31"/>
      <c r="O171" s="31"/>
      <c r="P171" s="447">
        <f t="shared" si="74"/>
        <v>0</v>
      </c>
      <c r="Q171" s="169"/>
    </row>
    <row r="172" spans="2:17" ht="30" customHeight="1" x14ac:dyDescent="0.25">
      <c r="B172" s="170"/>
      <c r="C172" s="348"/>
      <c r="D172" s="31"/>
      <c r="E172" s="31"/>
      <c r="F172" s="31"/>
      <c r="G172" s="31"/>
      <c r="H172" s="31"/>
      <c r="I172" s="41"/>
      <c r="J172" s="31"/>
      <c r="K172" s="31"/>
      <c r="L172" s="31"/>
      <c r="M172" s="31"/>
      <c r="N172" s="31"/>
      <c r="O172" s="31"/>
      <c r="P172" s="447">
        <f t="shared" si="74"/>
        <v>0</v>
      </c>
      <c r="Q172" s="169"/>
    </row>
    <row r="173" spans="2:17" ht="30" customHeight="1" x14ac:dyDescent="0.25">
      <c r="B173" s="170"/>
      <c r="C173" s="348"/>
      <c r="D173" s="31"/>
      <c r="E173" s="31"/>
      <c r="F173" s="31"/>
      <c r="G173" s="31"/>
      <c r="H173" s="31"/>
      <c r="I173" s="41"/>
      <c r="J173" s="31"/>
      <c r="K173" s="31"/>
      <c r="L173" s="31"/>
      <c r="M173" s="31"/>
      <c r="N173" s="31"/>
      <c r="O173" s="31"/>
      <c r="P173" s="447">
        <f t="shared" si="74"/>
        <v>0</v>
      </c>
      <c r="Q173" s="169"/>
    </row>
    <row r="174" spans="2:17" ht="30" customHeight="1" x14ac:dyDescent="0.25">
      <c r="B174" s="170"/>
      <c r="C174" s="348"/>
      <c r="D174" s="31"/>
      <c r="E174" s="31"/>
      <c r="F174" s="31"/>
      <c r="G174" s="31"/>
      <c r="H174" s="31"/>
      <c r="I174" s="41"/>
      <c r="J174" s="31"/>
      <c r="K174" s="31"/>
      <c r="L174" s="31"/>
      <c r="M174" s="31"/>
      <c r="N174" s="31"/>
      <c r="O174" s="31"/>
      <c r="P174" s="447">
        <f t="shared" si="74"/>
        <v>0</v>
      </c>
      <c r="Q174" s="169"/>
    </row>
    <row r="175" spans="2:17" ht="30" customHeight="1" x14ac:dyDescent="0.25">
      <c r="B175" s="170"/>
      <c r="C175" s="348"/>
      <c r="D175" s="31"/>
      <c r="E175" s="31"/>
      <c r="F175" s="31"/>
      <c r="G175" s="31"/>
      <c r="H175" s="31"/>
      <c r="I175" s="41"/>
      <c r="J175" s="31"/>
      <c r="K175" s="31"/>
      <c r="L175" s="31"/>
      <c r="M175" s="31"/>
      <c r="N175" s="31"/>
      <c r="O175" s="31"/>
      <c r="P175" s="447">
        <f t="shared" si="74"/>
        <v>0</v>
      </c>
      <c r="Q175" s="169"/>
    </row>
    <row r="176" spans="2:17" ht="30" customHeight="1" x14ac:dyDescent="0.25">
      <c r="B176" s="170"/>
      <c r="C176" s="348"/>
      <c r="D176" s="31"/>
      <c r="E176" s="31"/>
      <c r="F176" s="31"/>
      <c r="G176" s="31"/>
      <c r="H176" s="31"/>
      <c r="I176" s="41"/>
      <c r="J176" s="31"/>
      <c r="K176" s="31"/>
      <c r="L176" s="31"/>
      <c r="M176" s="31"/>
      <c r="N176" s="31"/>
      <c r="O176" s="31"/>
      <c r="P176" s="447">
        <f t="shared" si="74"/>
        <v>0</v>
      </c>
      <c r="Q176" s="169"/>
    </row>
    <row r="177" spans="2:17" ht="30" customHeight="1" x14ac:dyDescent="0.25">
      <c r="B177" s="170"/>
      <c r="C177" s="348"/>
      <c r="D177" s="31"/>
      <c r="E177" s="31"/>
      <c r="F177" s="31"/>
      <c r="G177" s="31"/>
      <c r="H177" s="31"/>
      <c r="I177" s="41"/>
      <c r="J177" s="31"/>
      <c r="K177" s="31"/>
      <c r="L177" s="31"/>
      <c r="M177" s="31"/>
      <c r="N177" s="31"/>
      <c r="O177" s="31"/>
      <c r="P177" s="447">
        <f t="shared" si="74"/>
        <v>0</v>
      </c>
      <c r="Q177" s="169"/>
    </row>
    <row r="178" spans="2:17" ht="30" customHeight="1" x14ac:dyDescent="0.25">
      <c r="B178" s="170"/>
      <c r="C178" s="348"/>
      <c r="D178" s="31"/>
      <c r="E178" s="31"/>
      <c r="F178" s="31"/>
      <c r="G178" s="31"/>
      <c r="H178" s="31"/>
      <c r="I178" s="41"/>
      <c r="J178" s="31"/>
      <c r="K178" s="31"/>
      <c r="L178" s="31"/>
      <c r="M178" s="31"/>
      <c r="N178" s="31"/>
      <c r="O178" s="31"/>
      <c r="P178" s="447">
        <f t="shared" si="74"/>
        <v>0</v>
      </c>
      <c r="Q178" s="169"/>
    </row>
    <row r="179" spans="2:17" ht="30" customHeight="1" x14ac:dyDescent="0.25">
      <c r="B179" s="170"/>
      <c r="C179" s="348"/>
      <c r="D179" s="31"/>
      <c r="E179" s="31"/>
      <c r="F179" s="31"/>
      <c r="G179" s="31"/>
      <c r="H179" s="31"/>
      <c r="I179" s="41"/>
      <c r="J179" s="31"/>
      <c r="K179" s="31"/>
      <c r="L179" s="31"/>
      <c r="M179" s="31"/>
      <c r="N179" s="31"/>
      <c r="O179" s="31"/>
      <c r="P179" s="447">
        <f t="shared" si="74"/>
        <v>0</v>
      </c>
      <c r="Q179" s="169"/>
    </row>
    <row r="180" spans="2:17" ht="30" customHeight="1" x14ac:dyDescent="0.25">
      <c r="B180" s="170"/>
      <c r="C180" s="348"/>
      <c r="D180" s="31"/>
      <c r="E180" s="31"/>
      <c r="F180" s="31"/>
      <c r="G180" s="31"/>
      <c r="H180" s="31"/>
      <c r="I180" s="41"/>
      <c r="J180" s="31"/>
      <c r="K180" s="31"/>
      <c r="L180" s="31"/>
      <c r="M180" s="31"/>
      <c r="N180" s="31"/>
      <c r="O180" s="31"/>
      <c r="P180" s="447">
        <f t="shared" si="74"/>
        <v>0</v>
      </c>
      <c r="Q180" s="169"/>
    </row>
    <row r="181" spans="2:17" ht="30" customHeight="1" x14ac:dyDescent="0.25">
      <c r="B181" s="170"/>
      <c r="C181" s="348"/>
      <c r="D181" s="31"/>
      <c r="E181" s="31"/>
      <c r="F181" s="31"/>
      <c r="G181" s="31"/>
      <c r="H181" s="31"/>
      <c r="I181" s="41"/>
      <c r="J181" s="31"/>
      <c r="K181" s="31"/>
      <c r="L181" s="31"/>
      <c r="M181" s="31"/>
      <c r="N181" s="31"/>
      <c r="O181" s="31"/>
      <c r="P181" s="447">
        <f t="shared" si="74"/>
        <v>0</v>
      </c>
      <c r="Q181" s="169"/>
    </row>
    <row r="182" spans="2:17" ht="30" customHeight="1" x14ac:dyDescent="0.25">
      <c r="B182" s="170"/>
      <c r="C182" s="348"/>
      <c r="D182" s="31"/>
      <c r="E182" s="31"/>
      <c r="F182" s="31"/>
      <c r="G182" s="31"/>
      <c r="H182" s="31"/>
      <c r="I182" s="41"/>
      <c r="J182" s="31"/>
      <c r="K182" s="31"/>
      <c r="L182" s="31"/>
      <c r="M182" s="31"/>
      <c r="N182" s="31"/>
      <c r="O182" s="31"/>
      <c r="P182" s="447">
        <f t="shared" si="74"/>
        <v>0</v>
      </c>
      <c r="Q182" s="169"/>
    </row>
    <row r="183" spans="2:17" ht="30" customHeight="1" x14ac:dyDescent="0.25">
      <c r="B183" s="170"/>
      <c r="C183" s="348"/>
      <c r="D183" s="31"/>
      <c r="E183" s="31"/>
      <c r="F183" s="31"/>
      <c r="G183" s="31"/>
      <c r="H183" s="31"/>
      <c r="I183" s="41"/>
      <c r="J183" s="31"/>
      <c r="K183" s="31"/>
      <c r="L183" s="31"/>
      <c r="M183" s="31"/>
      <c r="N183" s="31"/>
      <c r="O183" s="31"/>
      <c r="P183" s="447">
        <f t="shared" si="74"/>
        <v>0</v>
      </c>
      <c r="Q183" s="169"/>
    </row>
    <row r="184" spans="2:17" ht="30" customHeight="1" x14ac:dyDescent="0.25">
      <c r="B184" s="170"/>
      <c r="C184" s="348"/>
      <c r="D184" s="31"/>
      <c r="E184" s="31"/>
      <c r="F184" s="31"/>
      <c r="G184" s="31"/>
      <c r="H184" s="31"/>
      <c r="I184" s="41"/>
      <c r="J184" s="31"/>
      <c r="K184" s="31"/>
      <c r="L184" s="31"/>
      <c r="M184" s="31"/>
      <c r="N184" s="31"/>
      <c r="O184" s="31"/>
      <c r="P184" s="447">
        <f t="shared" si="74"/>
        <v>0</v>
      </c>
      <c r="Q184" s="169"/>
    </row>
    <row r="185" spans="2:17" ht="30" customHeight="1" x14ac:dyDescent="0.25">
      <c r="B185" s="170"/>
      <c r="C185" s="348"/>
      <c r="D185" s="31"/>
      <c r="E185" s="31"/>
      <c r="F185" s="31"/>
      <c r="G185" s="31"/>
      <c r="H185" s="31"/>
      <c r="I185" s="41"/>
      <c r="J185" s="31"/>
      <c r="K185" s="31"/>
      <c r="L185" s="31"/>
      <c r="M185" s="31"/>
      <c r="N185" s="31"/>
      <c r="O185" s="31"/>
      <c r="P185" s="447">
        <f t="shared" si="74"/>
        <v>0</v>
      </c>
      <c r="Q185" s="169"/>
    </row>
    <row r="186" spans="2:17" ht="30" customHeight="1" x14ac:dyDescent="0.25">
      <c r="B186" s="170"/>
      <c r="C186" s="348"/>
      <c r="D186" s="31"/>
      <c r="E186" s="31"/>
      <c r="F186" s="31"/>
      <c r="G186" s="31"/>
      <c r="H186" s="31"/>
      <c r="I186" s="41"/>
      <c r="J186" s="31"/>
      <c r="K186" s="31"/>
      <c r="L186" s="31"/>
      <c r="M186" s="31"/>
      <c r="N186" s="31"/>
      <c r="O186" s="31"/>
      <c r="P186" s="447">
        <f t="shared" si="74"/>
        <v>0</v>
      </c>
      <c r="Q186" s="169"/>
    </row>
    <row r="187" spans="2:17" ht="30" customHeight="1" x14ac:dyDescent="0.25">
      <c r="B187" s="170"/>
      <c r="C187" s="450"/>
      <c r="D187" s="283"/>
      <c r="E187" s="283"/>
      <c r="F187" s="283"/>
      <c r="G187" s="283"/>
      <c r="H187" s="283"/>
      <c r="I187" s="281"/>
      <c r="J187" s="283"/>
      <c r="K187" s="283"/>
      <c r="L187" s="283"/>
      <c r="M187" s="283"/>
      <c r="N187" s="283"/>
      <c r="O187" s="279"/>
      <c r="P187" s="447">
        <f t="shared" si="74"/>
        <v>0</v>
      </c>
      <c r="Q187" s="169"/>
    </row>
    <row r="188" spans="2:17" ht="30" customHeight="1" x14ac:dyDescent="0.25">
      <c r="C188" s="547" t="s">
        <v>320</v>
      </c>
      <c r="D188" s="548">
        <f>SUM(D189:D213)</f>
        <v>0</v>
      </c>
      <c r="E188" s="548">
        <f t="shared" ref="E188" si="75">SUM(E189:E213)</f>
        <v>0</v>
      </c>
      <c r="F188" s="548">
        <f t="shared" ref="F188" si="76">SUM(F189:F213)</f>
        <v>0</v>
      </c>
      <c r="G188" s="548">
        <f t="shared" ref="G188" si="77">SUM(G189:G213)</f>
        <v>0</v>
      </c>
      <c r="H188" s="548">
        <f t="shared" ref="H188" si="78">SUM(H189:H213)</f>
        <v>0</v>
      </c>
      <c r="I188" s="548">
        <f t="shared" ref="I188" si="79">SUM(I189:I213)</f>
        <v>0</v>
      </c>
      <c r="J188" s="548">
        <f t="shared" ref="J188" si="80">SUM(J189:J213)</f>
        <v>0</v>
      </c>
      <c r="K188" s="548">
        <f t="shared" ref="K188" si="81">SUM(K189:K213)</f>
        <v>0</v>
      </c>
      <c r="L188" s="548">
        <f t="shared" ref="L188" si="82">SUM(L189:L213)</f>
        <v>0</v>
      </c>
      <c r="M188" s="548">
        <f t="shared" ref="M188" si="83">SUM(M189:M213)</f>
        <v>0</v>
      </c>
      <c r="N188" s="548">
        <f t="shared" ref="N188" si="84">SUM(N189:N213)</f>
        <v>0</v>
      </c>
      <c r="O188" s="548">
        <f t="shared" ref="O188" si="85">SUM(O189:O213)</f>
        <v>0</v>
      </c>
      <c r="P188" s="448">
        <f t="shared" si="25"/>
        <v>0</v>
      </c>
    </row>
    <row r="189" spans="2:17" ht="30" customHeight="1" x14ac:dyDescent="0.25">
      <c r="B189" s="170"/>
      <c r="C189" s="348"/>
      <c r="D189" s="31"/>
      <c r="E189" s="31"/>
      <c r="F189" s="31"/>
      <c r="G189" s="31"/>
      <c r="H189" s="31"/>
      <c r="I189" s="31"/>
      <c r="J189" s="31"/>
      <c r="K189" s="31"/>
      <c r="L189" s="31"/>
      <c r="M189" s="31"/>
      <c r="N189" s="31"/>
      <c r="O189" s="31"/>
      <c r="P189" s="447">
        <f>SUM(D189:O189)</f>
        <v>0</v>
      </c>
      <c r="Q189" s="169"/>
    </row>
    <row r="190" spans="2:17" ht="30" customHeight="1" x14ac:dyDescent="0.25">
      <c r="B190" s="170"/>
      <c r="C190" s="348"/>
      <c r="D190" s="31"/>
      <c r="E190" s="31"/>
      <c r="F190" s="31"/>
      <c r="G190" s="31"/>
      <c r="H190" s="31"/>
      <c r="I190" s="41"/>
      <c r="J190" s="31"/>
      <c r="K190" s="31"/>
      <c r="L190" s="31"/>
      <c r="M190" s="31"/>
      <c r="N190" s="31"/>
      <c r="O190" s="31"/>
      <c r="P190" s="447">
        <f t="shared" ref="P190:P213" si="86">SUM(D190:O190)</f>
        <v>0</v>
      </c>
      <c r="Q190" s="169"/>
    </row>
    <row r="191" spans="2:17" ht="30" customHeight="1" x14ac:dyDescent="0.25">
      <c r="B191" s="170"/>
      <c r="C191" s="348"/>
      <c r="D191" s="31"/>
      <c r="E191" s="31"/>
      <c r="F191" s="31"/>
      <c r="G191" s="31"/>
      <c r="H191" s="31"/>
      <c r="I191" s="41"/>
      <c r="J191" s="31"/>
      <c r="K191" s="31"/>
      <c r="L191" s="31"/>
      <c r="M191" s="31"/>
      <c r="N191" s="31"/>
      <c r="O191" s="31"/>
      <c r="P191" s="447">
        <f t="shared" si="86"/>
        <v>0</v>
      </c>
      <c r="Q191" s="169"/>
    </row>
    <row r="192" spans="2:17" ht="30" customHeight="1" x14ac:dyDescent="0.25">
      <c r="B192" s="170"/>
      <c r="C192" s="348"/>
      <c r="D192" s="31"/>
      <c r="E192" s="31"/>
      <c r="F192" s="31"/>
      <c r="G192" s="31"/>
      <c r="H192" s="31"/>
      <c r="I192" s="41"/>
      <c r="J192" s="31"/>
      <c r="K192" s="31"/>
      <c r="L192" s="31"/>
      <c r="M192" s="31"/>
      <c r="N192" s="31"/>
      <c r="O192" s="31"/>
      <c r="P192" s="447">
        <f t="shared" si="86"/>
        <v>0</v>
      </c>
      <c r="Q192" s="169"/>
    </row>
    <row r="193" spans="2:17" ht="30" customHeight="1" x14ac:dyDescent="0.25">
      <c r="B193" s="170"/>
      <c r="C193" s="348"/>
      <c r="D193" s="31"/>
      <c r="E193" s="31"/>
      <c r="F193" s="31"/>
      <c r="G193" s="31"/>
      <c r="H193" s="31"/>
      <c r="I193" s="41"/>
      <c r="J193" s="31"/>
      <c r="K193" s="31"/>
      <c r="L193" s="31"/>
      <c r="M193" s="31"/>
      <c r="N193" s="31"/>
      <c r="O193" s="31"/>
      <c r="P193" s="447">
        <f t="shared" si="86"/>
        <v>0</v>
      </c>
      <c r="Q193" s="169"/>
    </row>
    <row r="194" spans="2:17" ht="30" customHeight="1" x14ac:dyDescent="0.25">
      <c r="B194" s="170"/>
      <c r="C194" s="348"/>
      <c r="D194" s="31"/>
      <c r="E194" s="31"/>
      <c r="F194" s="31"/>
      <c r="G194" s="31"/>
      <c r="H194" s="31"/>
      <c r="I194" s="41"/>
      <c r="J194" s="31"/>
      <c r="K194" s="31"/>
      <c r="L194" s="31"/>
      <c r="M194" s="31"/>
      <c r="N194" s="31"/>
      <c r="O194" s="31"/>
      <c r="P194" s="447">
        <f t="shared" si="86"/>
        <v>0</v>
      </c>
      <c r="Q194" s="169"/>
    </row>
    <row r="195" spans="2:17" ht="30" customHeight="1" x14ac:dyDescent="0.25">
      <c r="B195" s="170"/>
      <c r="C195" s="348"/>
      <c r="D195" s="31"/>
      <c r="E195" s="31"/>
      <c r="F195" s="31"/>
      <c r="G195" s="31"/>
      <c r="H195" s="31"/>
      <c r="I195" s="41"/>
      <c r="J195" s="31"/>
      <c r="K195" s="31"/>
      <c r="L195" s="31"/>
      <c r="M195" s="31"/>
      <c r="N195" s="31"/>
      <c r="O195" s="31"/>
      <c r="P195" s="447">
        <f t="shared" si="86"/>
        <v>0</v>
      </c>
      <c r="Q195" s="169"/>
    </row>
    <row r="196" spans="2:17" ht="30" customHeight="1" x14ac:dyDescent="0.25">
      <c r="B196" s="170"/>
      <c r="C196" s="348"/>
      <c r="D196" s="31"/>
      <c r="E196" s="31"/>
      <c r="F196" s="31"/>
      <c r="G196" s="31"/>
      <c r="H196" s="31"/>
      <c r="I196" s="41"/>
      <c r="J196" s="31"/>
      <c r="K196" s="31"/>
      <c r="L196" s="31"/>
      <c r="M196" s="31"/>
      <c r="N196" s="31"/>
      <c r="O196" s="31"/>
      <c r="P196" s="447">
        <f t="shared" si="86"/>
        <v>0</v>
      </c>
      <c r="Q196" s="169"/>
    </row>
    <row r="197" spans="2:17" ht="30" customHeight="1" x14ac:dyDescent="0.25">
      <c r="B197" s="170"/>
      <c r="C197" s="348"/>
      <c r="D197" s="31"/>
      <c r="E197" s="31"/>
      <c r="F197" s="31"/>
      <c r="G197" s="31"/>
      <c r="H197" s="31"/>
      <c r="I197" s="41"/>
      <c r="J197" s="31"/>
      <c r="K197" s="31"/>
      <c r="L197" s="31"/>
      <c r="M197" s="31"/>
      <c r="N197" s="31"/>
      <c r="O197" s="31"/>
      <c r="P197" s="447">
        <f t="shared" si="86"/>
        <v>0</v>
      </c>
      <c r="Q197" s="169"/>
    </row>
    <row r="198" spans="2:17" ht="30" customHeight="1" x14ac:dyDescent="0.25">
      <c r="B198" s="170"/>
      <c r="C198" s="348"/>
      <c r="D198" s="31"/>
      <c r="E198" s="31"/>
      <c r="F198" s="31"/>
      <c r="G198" s="31"/>
      <c r="H198" s="31"/>
      <c r="I198" s="41"/>
      <c r="J198" s="31"/>
      <c r="K198" s="31"/>
      <c r="L198" s="31"/>
      <c r="M198" s="31"/>
      <c r="N198" s="31"/>
      <c r="O198" s="31"/>
      <c r="P198" s="447">
        <f t="shared" si="86"/>
        <v>0</v>
      </c>
      <c r="Q198" s="169"/>
    </row>
    <row r="199" spans="2:17" ht="30" customHeight="1" x14ac:dyDescent="0.25">
      <c r="B199" s="170"/>
      <c r="C199" s="348"/>
      <c r="D199" s="31"/>
      <c r="E199" s="31"/>
      <c r="F199" s="31"/>
      <c r="G199" s="31"/>
      <c r="H199" s="31"/>
      <c r="I199" s="41"/>
      <c r="J199" s="31"/>
      <c r="K199" s="31"/>
      <c r="L199" s="31"/>
      <c r="M199" s="31"/>
      <c r="N199" s="31"/>
      <c r="O199" s="31"/>
      <c r="P199" s="447">
        <f t="shared" si="86"/>
        <v>0</v>
      </c>
      <c r="Q199" s="169"/>
    </row>
    <row r="200" spans="2:17" ht="30" customHeight="1" x14ac:dyDescent="0.25">
      <c r="B200" s="170"/>
      <c r="C200" s="348"/>
      <c r="D200" s="31"/>
      <c r="E200" s="31"/>
      <c r="F200" s="31"/>
      <c r="G200" s="31"/>
      <c r="H200" s="31"/>
      <c r="I200" s="41"/>
      <c r="J200" s="31"/>
      <c r="K200" s="31"/>
      <c r="L200" s="31"/>
      <c r="M200" s="31"/>
      <c r="N200" s="31"/>
      <c r="O200" s="31"/>
      <c r="P200" s="447">
        <f t="shared" si="86"/>
        <v>0</v>
      </c>
      <c r="Q200" s="169"/>
    </row>
    <row r="201" spans="2:17" ht="30" customHeight="1" x14ac:dyDescent="0.25">
      <c r="B201" s="170"/>
      <c r="C201" s="348"/>
      <c r="D201" s="31"/>
      <c r="E201" s="31"/>
      <c r="F201" s="31"/>
      <c r="G201" s="31"/>
      <c r="H201" s="31"/>
      <c r="I201" s="41"/>
      <c r="J201" s="31"/>
      <c r="K201" s="31"/>
      <c r="L201" s="31"/>
      <c r="M201" s="31"/>
      <c r="N201" s="31"/>
      <c r="O201" s="31"/>
      <c r="P201" s="447">
        <f t="shared" si="86"/>
        <v>0</v>
      </c>
      <c r="Q201" s="169"/>
    </row>
    <row r="202" spans="2:17" ht="30" customHeight="1" x14ac:dyDescent="0.25">
      <c r="B202" s="170"/>
      <c r="C202" s="348"/>
      <c r="D202" s="31"/>
      <c r="E202" s="31"/>
      <c r="F202" s="31"/>
      <c r="G202" s="31"/>
      <c r="H202" s="31"/>
      <c r="I202" s="41"/>
      <c r="J202" s="31"/>
      <c r="K202" s="31"/>
      <c r="L202" s="31"/>
      <c r="M202" s="31"/>
      <c r="N202" s="31"/>
      <c r="O202" s="31"/>
      <c r="P202" s="447">
        <f t="shared" si="86"/>
        <v>0</v>
      </c>
      <c r="Q202" s="169"/>
    </row>
    <row r="203" spans="2:17" ht="30" customHeight="1" x14ac:dyDescent="0.25">
      <c r="B203" s="170"/>
      <c r="C203" s="348"/>
      <c r="D203" s="31"/>
      <c r="E203" s="31"/>
      <c r="F203" s="31"/>
      <c r="G203" s="31"/>
      <c r="H203" s="31"/>
      <c r="I203" s="41"/>
      <c r="J203" s="31"/>
      <c r="K203" s="31"/>
      <c r="L203" s="31"/>
      <c r="M203" s="31"/>
      <c r="N203" s="31"/>
      <c r="O203" s="31"/>
      <c r="P203" s="447">
        <f t="shared" si="86"/>
        <v>0</v>
      </c>
      <c r="Q203" s="169"/>
    </row>
    <row r="204" spans="2:17" ht="30" customHeight="1" x14ac:dyDescent="0.25">
      <c r="B204" s="170"/>
      <c r="C204" s="348"/>
      <c r="D204" s="31"/>
      <c r="E204" s="31"/>
      <c r="F204" s="31"/>
      <c r="G204" s="31"/>
      <c r="H204" s="31"/>
      <c r="I204" s="41"/>
      <c r="J204" s="31"/>
      <c r="K204" s="31"/>
      <c r="L204" s="31"/>
      <c r="M204" s="31"/>
      <c r="N204" s="31"/>
      <c r="O204" s="31"/>
      <c r="P204" s="447">
        <f t="shared" si="86"/>
        <v>0</v>
      </c>
      <c r="Q204" s="169"/>
    </row>
    <row r="205" spans="2:17" ht="30" customHeight="1" x14ac:dyDescent="0.25">
      <c r="B205" s="170"/>
      <c r="C205" s="348"/>
      <c r="D205" s="31"/>
      <c r="E205" s="31"/>
      <c r="F205" s="31"/>
      <c r="G205" s="31"/>
      <c r="H205" s="31"/>
      <c r="I205" s="41"/>
      <c r="J205" s="31"/>
      <c r="K205" s="31"/>
      <c r="L205" s="31"/>
      <c r="M205" s="31"/>
      <c r="N205" s="31"/>
      <c r="O205" s="31"/>
      <c r="P205" s="447">
        <f t="shared" si="86"/>
        <v>0</v>
      </c>
      <c r="Q205" s="169"/>
    </row>
    <row r="206" spans="2:17" ht="30" customHeight="1" x14ac:dyDescent="0.25">
      <c r="B206" s="170"/>
      <c r="C206" s="348"/>
      <c r="D206" s="31"/>
      <c r="E206" s="31"/>
      <c r="F206" s="31"/>
      <c r="G206" s="31"/>
      <c r="H206" s="31"/>
      <c r="I206" s="41"/>
      <c r="J206" s="31"/>
      <c r="K206" s="31"/>
      <c r="L206" s="31"/>
      <c r="M206" s="31"/>
      <c r="N206" s="31"/>
      <c r="O206" s="31"/>
      <c r="P206" s="447">
        <f t="shared" si="86"/>
        <v>0</v>
      </c>
      <c r="Q206" s="169"/>
    </row>
    <row r="207" spans="2:17" ht="30" customHeight="1" x14ac:dyDescent="0.25">
      <c r="B207" s="170"/>
      <c r="C207" s="348"/>
      <c r="D207" s="31"/>
      <c r="E207" s="31"/>
      <c r="F207" s="31"/>
      <c r="G207" s="31"/>
      <c r="H207" s="31"/>
      <c r="I207" s="41"/>
      <c r="J207" s="31"/>
      <c r="K207" s="31"/>
      <c r="L207" s="31"/>
      <c r="M207" s="31"/>
      <c r="N207" s="31"/>
      <c r="O207" s="31"/>
      <c r="P207" s="447">
        <f t="shared" si="86"/>
        <v>0</v>
      </c>
      <c r="Q207" s="169"/>
    </row>
    <row r="208" spans="2:17" ht="30" customHeight="1" x14ac:dyDescent="0.25">
      <c r="B208" s="170"/>
      <c r="C208" s="348"/>
      <c r="D208" s="31"/>
      <c r="E208" s="31"/>
      <c r="F208" s="31"/>
      <c r="G208" s="31"/>
      <c r="H208" s="31"/>
      <c r="I208" s="41"/>
      <c r="J208" s="31"/>
      <c r="K208" s="31"/>
      <c r="L208" s="31"/>
      <c r="M208" s="31"/>
      <c r="N208" s="31"/>
      <c r="O208" s="31"/>
      <c r="P208" s="447">
        <f t="shared" si="86"/>
        <v>0</v>
      </c>
      <c r="Q208" s="169"/>
    </row>
    <row r="209" spans="2:17" ht="30" customHeight="1" x14ac:dyDescent="0.25">
      <c r="B209" s="170"/>
      <c r="C209" s="348"/>
      <c r="D209" s="31"/>
      <c r="E209" s="31"/>
      <c r="F209" s="31"/>
      <c r="G209" s="31"/>
      <c r="H209" s="31"/>
      <c r="I209" s="41"/>
      <c r="J209" s="31"/>
      <c r="K209" s="31"/>
      <c r="L209" s="31"/>
      <c r="M209" s="31"/>
      <c r="N209" s="31"/>
      <c r="O209" s="31"/>
      <c r="P209" s="447">
        <f t="shared" si="86"/>
        <v>0</v>
      </c>
      <c r="Q209" s="169"/>
    </row>
    <row r="210" spans="2:17" ht="30" customHeight="1" x14ac:dyDescent="0.25">
      <c r="B210" s="170"/>
      <c r="C210" s="348"/>
      <c r="D210" s="31"/>
      <c r="E210" s="31"/>
      <c r="F210" s="31"/>
      <c r="G210" s="31"/>
      <c r="H210" s="31"/>
      <c r="I210" s="41"/>
      <c r="J210" s="31"/>
      <c r="K210" s="31"/>
      <c r="L210" s="31"/>
      <c r="M210" s="31"/>
      <c r="N210" s="31"/>
      <c r="O210" s="31"/>
      <c r="P210" s="447">
        <f t="shared" si="86"/>
        <v>0</v>
      </c>
      <c r="Q210" s="169"/>
    </row>
    <row r="211" spans="2:17" ht="30" customHeight="1" x14ac:dyDescent="0.25">
      <c r="B211" s="170"/>
      <c r="C211" s="348"/>
      <c r="D211" s="31"/>
      <c r="E211" s="31"/>
      <c r="F211" s="31"/>
      <c r="G211" s="31"/>
      <c r="H211" s="31"/>
      <c r="I211" s="41"/>
      <c r="J211" s="31"/>
      <c r="K211" s="31"/>
      <c r="L211" s="31"/>
      <c r="M211" s="31"/>
      <c r="N211" s="31"/>
      <c r="O211" s="31"/>
      <c r="P211" s="447">
        <f t="shared" si="86"/>
        <v>0</v>
      </c>
      <c r="Q211" s="169"/>
    </row>
    <row r="212" spans="2:17" ht="30" customHeight="1" x14ac:dyDescent="0.25">
      <c r="B212" s="170"/>
      <c r="C212" s="348"/>
      <c r="D212" s="31"/>
      <c r="E212" s="31"/>
      <c r="F212" s="31"/>
      <c r="G212" s="31"/>
      <c r="H212" s="31"/>
      <c r="I212" s="41"/>
      <c r="J212" s="31"/>
      <c r="K212" s="31"/>
      <c r="L212" s="31"/>
      <c r="M212" s="31"/>
      <c r="N212" s="31"/>
      <c r="O212" s="31"/>
      <c r="P212" s="447">
        <f t="shared" si="86"/>
        <v>0</v>
      </c>
      <c r="Q212" s="169"/>
    </row>
    <row r="213" spans="2:17" ht="30" customHeight="1" x14ac:dyDescent="0.25">
      <c r="B213" s="170"/>
      <c r="C213" s="348"/>
      <c r="D213" s="31"/>
      <c r="E213" s="31"/>
      <c r="F213" s="31"/>
      <c r="G213" s="31"/>
      <c r="H213" s="31"/>
      <c r="I213" s="41"/>
      <c r="J213" s="31"/>
      <c r="K213" s="31"/>
      <c r="L213" s="31"/>
      <c r="M213" s="31"/>
      <c r="N213" s="31"/>
      <c r="O213" s="31"/>
      <c r="P213" s="447">
        <f t="shared" si="86"/>
        <v>0</v>
      </c>
      <c r="Q213" s="169"/>
    </row>
  </sheetData>
  <sheetProtection sheet="1" objects="1" scenarios="1" selectLockedCells="1"/>
  <pageMargins left="0.511811024" right="0.511811024" top="0.78740157499999996" bottom="0.78740157499999996" header="0.31496062000000002" footer="0.31496062000000002"/>
  <drawing r:id="rId1"/>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Planilha20"/>
  <dimension ref="B1:Q12"/>
  <sheetViews>
    <sheetView showGridLines="0" showRowColHeaders="0" workbookViewId="0">
      <pane ySplit="5" topLeftCell="A6" activePane="bottomLeft" state="frozen"/>
      <selection activeCell="T2" sqref="T2"/>
      <selection pane="bottomLeft" activeCell="D11" sqref="D11"/>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thickBot="1" x14ac:dyDescent="0.3">
      <c r="B4" s="170"/>
      <c r="C4" s="170"/>
      <c r="D4" s="170"/>
      <c r="E4" s="170"/>
      <c r="F4" s="170"/>
      <c r="G4" s="170"/>
      <c r="H4" s="170"/>
      <c r="I4" s="170"/>
      <c r="J4" s="170"/>
      <c r="K4" s="170"/>
      <c r="L4" s="170"/>
      <c r="M4" s="170"/>
      <c r="N4" s="170"/>
      <c r="O4" s="170"/>
      <c r="P4" s="169"/>
      <c r="Q4" s="169"/>
    </row>
    <row r="5" spans="2:17" ht="21.95" customHeight="1" x14ac:dyDescent="0.25">
      <c r="B5" s="170"/>
      <c r="C5" s="266" t="s">
        <v>64</v>
      </c>
      <c r="D5" s="267" t="s">
        <v>65</v>
      </c>
      <c r="E5" s="267" t="s">
        <v>66</v>
      </c>
      <c r="F5" s="267" t="s">
        <v>67</v>
      </c>
      <c r="G5" s="267" t="s">
        <v>68</v>
      </c>
      <c r="H5" s="267" t="s">
        <v>69</v>
      </c>
      <c r="I5" s="267" t="s">
        <v>70</v>
      </c>
      <c r="J5" s="267" t="s">
        <v>71</v>
      </c>
      <c r="K5" s="267" t="s">
        <v>72</v>
      </c>
      <c r="L5" s="267" t="s">
        <v>73</v>
      </c>
      <c r="M5" s="267" t="s">
        <v>74</v>
      </c>
      <c r="N5" s="267" t="s">
        <v>75</v>
      </c>
      <c r="O5" s="267" t="s">
        <v>76</v>
      </c>
      <c r="P5" s="267" t="s">
        <v>83</v>
      </c>
      <c r="Q5" s="169"/>
    </row>
    <row r="6" spans="2:17" ht="30" customHeight="1" x14ac:dyDescent="0.25">
      <c r="B6" s="170"/>
      <c r="C6" s="30" t="s">
        <v>85</v>
      </c>
      <c r="D6" s="31"/>
      <c r="E6" s="31"/>
      <c r="F6" s="31"/>
      <c r="G6" s="31"/>
      <c r="H6" s="31"/>
      <c r="I6" s="31"/>
      <c r="J6" s="31"/>
      <c r="K6" s="31"/>
      <c r="L6" s="31"/>
      <c r="M6" s="31"/>
      <c r="N6" s="31"/>
      <c r="O6" s="31"/>
      <c r="P6" s="441">
        <f>SUM(D6:O6)</f>
        <v>0</v>
      </c>
      <c r="Q6" s="169"/>
    </row>
    <row r="7" spans="2:17" ht="30" customHeight="1" x14ac:dyDescent="0.25">
      <c r="B7" s="170"/>
      <c r="C7" s="34" t="s">
        <v>86</v>
      </c>
      <c r="D7" s="38"/>
      <c r="E7" s="38"/>
      <c r="F7" s="38"/>
      <c r="G7" s="38"/>
      <c r="H7" s="38"/>
      <c r="I7" s="38"/>
      <c r="J7" s="38"/>
      <c r="K7" s="38"/>
      <c r="L7" s="38"/>
      <c r="M7" s="38"/>
      <c r="N7" s="38"/>
      <c r="O7" s="38"/>
      <c r="P7" s="446">
        <f t="shared" ref="P7" si="0">SUM(D7:O7)</f>
        <v>0</v>
      </c>
      <c r="Q7" s="169"/>
    </row>
    <row r="8" spans="2:17" ht="21.95" customHeight="1" x14ac:dyDescent="0.25">
      <c r="B8" s="170"/>
      <c r="C8" s="170"/>
      <c r="D8" s="170"/>
      <c r="E8" s="170"/>
      <c r="F8" s="170"/>
      <c r="G8" s="170"/>
      <c r="H8" s="170"/>
      <c r="I8" s="170"/>
      <c r="J8" s="170"/>
      <c r="K8" s="170"/>
      <c r="L8" s="170"/>
      <c r="M8" s="170"/>
      <c r="N8" s="170"/>
      <c r="O8" s="170"/>
      <c r="P8" s="169"/>
      <c r="Q8" s="169"/>
    </row>
    <row r="9" spans="2:17" ht="21.95" customHeight="1" thickBot="1" x14ac:dyDescent="0.3">
      <c r="B9" s="170"/>
      <c r="C9" s="170"/>
      <c r="D9" s="170"/>
      <c r="E9" s="170"/>
      <c r="F9" s="170"/>
      <c r="G9" s="170"/>
      <c r="H9" s="170"/>
      <c r="I9" s="170"/>
      <c r="J9" s="170"/>
      <c r="K9" s="170"/>
      <c r="L9" s="170"/>
      <c r="M9" s="170"/>
      <c r="N9" s="170"/>
      <c r="O9" s="170"/>
      <c r="P9" s="169"/>
      <c r="Q9" s="169"/>
    </row>
    <row r="10" spans="2:17" ht="21.95" customHeight="1" x14ac:dyDescent="0.25">
      <c r="B10" s="170"/>
      <c r="C10" s="266" t="s">
        <v>64</v>
      </c>
      <c r="D10" s="267" t="s">
        <v>65</v>
      </c>
      <c r="E10" s="267" t="s">
        <v>66</v>
      </c>
      <c r="F10" s="267" t="s">
        <v>67</v>
      </c>
      <c r="G10" s="267" t="s">
        <v>68</v>
      </c>
      <c r="H10" s="267" t="s">
        <v>69</v>
      </c>
      <c r="I10" s="267" t="s">
        <v>70</v>
      </c>
      <c r="J10" s="267" t="s">
        <v>71</v>
      </c>
      <c r="K10" s="267" t="s">
        <v>72</v>
      </c>
      <c r="L10" s="267" t="s">
        <v>73</v>
      </c>
      <c r="M10" s="267" t="s">
        <v>74</v>
      </c>
      <c r="N10" s="267" t="s">
        <v>75</v>
      </c>
      <c r="O10" s="267" t="s">
        <v>76</v>
      </c>
      <c r="P10" s="267" t="s">
        <v>83</v>
      </c>
      <c r="Q10" s="169"/>
    </row>
    <row r="11" spans="2:17" ht="30" customHeight="1" x14ac:dyDescent="0.25">
      <c r="B11" s="170"/>
      <c r="C11" s="30" t="s">
        <v>307</v>
      </c>
      <c r="D11" s="31"/>
      <c r="E11" s="31"/>
      <c r="F11" s="31"/>
      <c r="G11" s="31"/>
      <c r="H11" s="31"/>
      <c r="I11" s="31"/>
      <c r="J11" s="31"/>
      <c r="K11" s="31"/>
      <c r="L11" s="31"/>
      <c r="M11" s="31"/>
      <c r="N11" s="31"/>
      <c r="O11" s="31"/>
      <c r="P11" s="451">
        <f>SUM(D11:O11)</f>
        <v>0</v>
      </c>
      <c r="Q11" s="169"/>
    </row>
    <row r="12" spans="2:17" ht="21.95" customHeight="1" x14ac:dyDescent="0.25">
      <c r="B12" s="170"/>
      <c r="C12" s="170"/>
      <c r="D12" s="170"/>
      <c r="E12" s="170"/>
      <c r="F12" s="170"/>
      <c r="G12" s="170"/>
      <c r="H12" s="170"/>
      <c r="I12" s="170"/>
      <c r="J12" s="170"/>
      <c r="K12" s="170"/>
      <c r="L12" s="170"/>
      <c r="M12" s="170"/>
      <c r="N12" s="170"/>
      <c r="O12" s="170"/>
      <c r="P12" s="169"/>
      <c r="Q12" s="169"/>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7345" r:id="rId3" name="Group Box 1">
              <controlPr defaultSize="0" autoFill="0" autoPict="0">
                <anchor moveWithCells="1">
                  <from>
                    <xdr:col>1</xdr:col>
                    <xdr:colOff>0</xdr:colOff>
                    <xdr:row>3</xdr:row>
                    <xdr:rowOff>19050</xdr:rowOff>
                  </from>
                  <to>
                    <xdr:col>16</xdr:col>
                    <xdr:colOff>123825</xdr:colOff>
                    <xdr:row>8</xdr:row>
                    <xdr:rowOff>47625</xdr:rowOff>
                  </to>
                </anchor>
              </controlPr>
            </control>
          </mc:Choice>
        </mc:AlternateContent>
        <mc:AlternateContent xmlns:mc="http://schemas.openxmlformats.org/markup-compatibility/2006">
          <mc:Choice Requires="x14">
            <control shapeId="57346" r:id="rId4" name="Group Box 2">
              <controlPr defaultSize="0" autoFill="0" autoPict="0">
                <anchor moveWithCells="1">
                  <from>
                    <xdr:col>1</xdr:col>
                    <xdr:colOff>0</xdr:colOff>
                    <xdr:row>8</xdr:row>
                    <xdr:rowOff>38100</xdr:rowOff>
                  </from>
                  <to>
                    <xdr:col>16</xdr:col>
                    <xdr:colOff>123825</xdr:colOff>
                    <xdr:row>12</xdr:row>
                    <xdr:rowOff>57150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Planilha75"/>
  <dimension ref="B1:Q16"/>
  <sheetViews>
    <sheetView showGridLines="0" showRowColHeaders="0" workbookViewId="0">
      <pane ySplit="5" topLeftCell="A6" activePane="bottomLeft" state="frozen"/>
      <selection activeCell="T2" sqref="T2"/>
      <selection pane="bottomLeft" activeCell="E11" sqref="E11"/>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thickBot="1" x14ac:dyDescent="0.3">
      <c r="B4" s="170"/>
      <c r="C4" s="170"/>
      <c r="D4" s="170"/>
      <c r="E4" s="170"/>
      <c r="F4" s="170"/>
      <c r="G4" s="170"/>
      <c r="H4" s="170"/>
      <c r="I4" s="170"/>
      <c r="J4" s="170"/>
      <c r="K4" s="170"/>
      <c r="L4" s="170"/>
      <c r="M4" s="170"/>
      <c r="N4" s="170"/>
      <c r="O4" s="170"/>
      <c r="P4" s="169"/>
      <c r="Q4" s="169"/>
    </row>
    <row r="5" spans="2:17" ht="21.95" customHeight="1" x14ac:dyDescent="0.25">
      <c r="B5" s="170"/>
      <c r="C5" s="266" t="s">
        <v>64</v>
      </c>
      <c r="D5" s="267" t="s">
        <v>65</v>
      </c>
      <c r="E5" s="267" t="s">
        <v>66</v>
      </c>
      <c r="F5" s="267" t="s">
        <v>67</v>
      </c>
      <c r="G5" s="267" t="s">
        <v>68</v>
      </c>
      <c r="H5" s="267" t="s">
        <v>69</v>
      </c>
      <c r="I5" s="267" t="s">
        <v>70</v>
      </c>
      <c r="J5" s="267" t="s">
        <v>71</v>
      </c>
      <c r="K5" s="267" t="s">
        <v>72</v>
      </c>
      <c r="L5" s="267" t="s">
        <v>73</v>
      </c>
      <c r="M5" s="267" t="s">
        <v>74</v>
      </c>
      <c r="N5" s="267" t="s">
        <v>75</v>
      </c>
      <c r="O5" s="267" t="s">
        <v>76</v>
      </c>
      <c r="P5" s="267" t="s">
        <v>83</v>
      </c>
      <c r="Q5" s="169"/>
    </row>
    <row r="6" spans="2:17" ht="30" customHeight="1" x14ac:dyDescent="0.25">
      <c r="B6" s="170"/>
      <c r="C6" s="30" t="s">
        <v>85</v>
      </c>
      <c r="D6" s="31"/>
      <c r="E6" s="31"/>
      <c r="F6" s="31"/>
      <c r="G6" s="31"/>
      <c r="H6" s="31"/>
      <c r="I6" s="31"/>
      <c r="J6" s="31"/>
      <c r="K6" s="31"/>
      <c r="L6" s="31"/>
      <c r="M6" s="31"/>
      <c r="N6" s="31"/>
      <c r="O6" s="31"/>
      <c r="P6" s="451">
        <f>SUM(D6:O6)</f>
        <v>0</v>
      </c>
      <c r="Q6" s="169"/>
    </row>
    <row r="7" spans="2:17" ht="21.95" customHeight="1" x14ac:dyDescent="0.25">
      <c r="B7" s="170"/>
      <c r="C7" s="170"/>
      <c r="D7" s="170"/>
      <c r="E7" s="170"/>
      <c r="F7" s="170"/>
      <c r="G7" s="170"/>
      <c r="H7" s="170"/>
      <c r="I7" s="170"/>
      <c r="J7" s="170"/>
      <c r="K7" s="170"/>
      <c r="L7" s="170"/>
      <c r="M7" s="170"/>
      <c r="N7" s="170"/>
      <c r="O7" s="170"/>
      <c r="P7" s="169"/>
      <c r="Q7" s="169"/>
    </row>
    <row r="8" spans="2:17" ht="21.95" hidden="1" customHeight="1" x14ac:dyDescent="0.25"/>
    <row r="9" spans="2:17" ht="21.95" customHeight="1" thickBot="1" x14ac:dyDescent="0.3">
      <c r="B9" s="170"/>
      <c r="C9" s="170"/>
      <c r="D9" s="170"/>
      <c r="E9" s="170"/>
      <c r="F9" s="170"/>
      <c r="G9" s="170"/>
      <c r="H9" s="170"/>
      <c r="I9" s="170"/>
      <c r="J9" s="170"/>
      <c r="K9" s="170"/>
      <c r="L9" s="170"/>
      <c r="M9" s="170"/>
      <c r="N9" s="170"/>
      <c r="O9" s="170"/>
      <c r="P9" s="169"/>
      <c r="Q9" s="169"/>
    </row>
    <row r="10" spans="2:17" ht="21.95" customHeight="1" x14ac:dyDescent="0.25">
      <c r="B10" s="170"/>
      <c r="C10" s="266" t="s">
        <v>64</v>
      </c>
      <c r="D10" s="267" t="s">
        <v>65</v>
      </c>
      <c r="E10" s="267" t="s">
        <v>66</v>
      </c>
      <c r="F10" s="267" t="s">
        <v>67</v>
      </c>
      <c r="G10" s="267" t="s">
        <v>68</v>
      </c>
      <c r="H10" s="267" t="s">
        <v>69</v>
      </c>
      <c r="I10" s="267" t="s">
        <v>70</v>
      </c>
      <c r="J10" s="267" t="s">
        <v>71</v>
      </c>
      <c r="K10" s="267" t="s">
        <v>72</v>
      </c>
      <c r="L10" s="267" t="s">
        <v>73</v>
      </c>
      <c r="M10" s="267" t="s">
        <v>74</v>
      </c>
      <c r="N10" s="267" t="s">
        <v>75</v>
      </c>
      <c r="O10" s="267" t="s">
        <v>76</v>
      </c>
      <c r="P10" s="267" t="s">
        <v>83</v>
      </c>
      <c r="Q10" s="169"/>
    </row>
    <row r="11" spans="2:17" ht="30" customHeight="1" x14ac:dyDescent="0.25">
      <c r="B11" s="170"/>
      <c r="C11" s="30" t="s">
        <v>248</v>
      </c>
      <c r="D11" s="31"/>
      <c r="E11" s="31"/>
      <c r="F11" s="31"/>
      <c r="G11" s="31"/>
      <c r="H11" s="31"/>
      <c r="I11" s="31"/>
      <c r="J11" s="31"/>
      <c r="K11" s="31"/>
      <c r="L11" s="31"/>
      <c r="M11" s="31"/>
      <c r="N11" s="31"/>
      <c r="O11" s="31"/>
      <c r="P11" s="451">
        <f>SUM(D11:O11)</f>
        <v>0</v>
      </c>
      <c r="Q11" s="169"/>
    </row>
    <row r="12" spans="2:17" ht="21.95" customHeight="1" x14ac:dyDescent="0.25">
      <c r="B12" s="170"/>
      <c r="C12" s="170"/>
      <c r="D12" s="170"/>
      <c r="E12" s="170"/>
      <c r="F12" s="170"/>
      <c r="G12" s="170"/>
      <c r="H12" s="170"/>
      <c r="I12" s="170"/>
      <c r="J12" s="170"/>
      <c r="K12" s="170"/>
      <c r="L12" s="170"/>
      <c r="M12" s="170"/>
      <c r="N12" s="170"/>
      <c r="O12" s="170"/>
      <c r="P12" s="169"/>
      <c r="Q12" s="169"/>
    </row>
    <row r="13" spans="2:17" ht="21.95" customHeight="1" thickBot="1" x14ac:dyDescent="0.3">
      <c r="B13" s="170"/>
      <c r="C13" s="170"/>
      <c r="D13" s="170"/>
      <c r="E13" s="170"/>
      <c r="F13" s="170"/>
      <c r="G13" s="170"/>
      <c r="H13" s="170"/>
      <c r="I13" s="170"/>
      <c r="J13" s="170"/>
      <c r="K13" s="170"/>
      <c r="L13" s="170"/>
      <c r="M13" s="170"/>
      <c r="N13" s="170"/>
      <c r="O13" s="170"/>
      <c r="P13" s="169"/>
      <c r="Q13" s="169"/>
    </row>
    <row r="14" spans="2:17" ht="21.95" customHeight="1" x14ac:dyDescent="0.25">
      <c r="B14" s="170"/>
      <c r="C14" s="266" t="s">
        <v>64</v>
      </c>
      <c r="D14" s="267" t="s">
        <v>65</v>
      </c>
      <c r="E14" s="267" t="s">
        <v>66</v>
      </c>
      <c r="F14" s="267" t="s">
        <v>67</v>
      </c>
      <c r="G14" s="267" t="s">
        <v>68</v>
      </c>
      <c r="H14" s="267" t="s">
        <v>69</v>
      </c>
      <c r="I14" s="267" t="s">
        <v>70</v>
      </c>
      <c r="J14" s="267" t="s">
        <v>71</v>
      </c>
      <c r="K14" s="267" t="s">
        <v>72</v>
      </c>
      <c r="L14" s="267" t="s">
        <v>73</v>
      </c>
      <c r="M14" s="267" t="s">
        <v>74</v>
      </c>
      <c r="N14" s="267" t="s">
        <v>75</v>
      </c>
      <c r="O14" s="267" t="s">
        <v>76</v>
      </c>
      <c r="P14" s="267" t="s">
        <v>83</v>
      </c>
      <c r="Q14" s="169"/>
    </row>
    <row r="15" spans="2:17" ht="30" customHeight="1" x14ac:dyDescent="0.25">
      <c r="B15" s="170"/>
      <c r="C15" s="30" t="s">
        <v>16</v>
      </c>
      <c r="D15" s="292"/>
      <c r="E15" s="292"/>
      <c r="F15" s="292"/>
      <c r="G15" s="292"/>
      <c r="H15" s="292"/>
      <c r="I15" s="292"/>
      <c r="J15" s="292"/>
      <c r="K15" s="292"/>
      <c r="L15" s="292"/>
      <c r="M15" s="292"/>
      <c r="N15" s="292"/>
      <c r="O15" s="292"/>
      <c r="P15" s="465">
        <f>SUM(D15:O15)</f>
        <v>0</v>
      </c>
      <c r="Q15" s="169"/>
    </row>
    <row r="16" spans="2:17" ht="21.95" customHeight="1" x14ac:dyDescent="0.25">
      <c r="B16" s="170"/>
      <c r="C16" s="170"/>
      <c r="D16" s="170"/>
      <c r="E16" s="170"/>
      <c r="F16" s="170"/>
      <c r="G16" s="170"/>
      <c r="H16" s="170"/>
      <c r="I16" s="170"/>
      <c r="J16" s="170"/>
      <c r="K16" s="170"/>
      <c r="L16" s="170"/>
      <c r="M16" s="170"/>
      <c r="N16" s="170"/>
      <c r="O16" s="170"/>
      <c r="P16" s="169"/>
      <c r="Q16" s="169"/>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02433" r:id="rId3" name="Group Box 1">
              <controlPr defaultSize="0" autoFill="0" autoPict="0">
                <anchor moveWithCells="1">
                  <from>
                    <xdr:col>1</xdr:col>
                    <xdr:colOff>0</xdr:colOff>
                    <xdr:row>3</xdr:row>
                    <xdr:rowOff>19050</xdr:rowOff>
                  </from>
                  <to>
                    <xdr:col>16</xdr:col>
                    <xdr:colOff>123825</xdr:colOff>
                    <xdr:row>8</xdr:row>
                    <xdr:rowOff>38100</xdr:rowOff>
                  </to>
                </anchor>
              </controlPr>
            </control>
          </mc:Choice>
        </mc:AlternateContent>
        <mc:AlternateContent xmlns:mc="http://schemas.openxmlformats.org/markup-compatibility/2006">
          <mc:Choice Requires="x14">
            <control shapeId="402434" r:id="rId4" name="Group Box 2">
              <controlPr defaultSize="0" autoFill="0" autoPict="0">
                <anchor moveWithCells="1">
                  <from>
                    <xdr:col>1</xdr:col>
                    <xdr:colOff>0</xdr:colOff>
                    <xdr:row>8</xdr:row>
                    <xdr:rowOff>19050</xdr:rowOff>
                  </from>
                  <to>
                    <xdr:col>16</xdr:col>
                    <xdr:colOff>123825</xdr:colOff>
                    <xdr:row>12</xdr:row>
                    <xdr:rowOff>38100</xdr:rowOff>
                  </to>
                </anchor>
              </controlPr>
            </control>
          </mc:Choice>
        </mc:AlternateContent>
        <mc:AlternateContent xmlns:mc="http://schemas.openxmlformats.org/markup-compatibility/2006">
          <mc:Choice Requires="x14">
            <control shapeId="402435" r:id="rId5" name="Group Box 3">
              <controlPr defaultSize="0" autoFill="0" autoPict="0">
                <anchor moveWithCells="1">
                  <from>
                    <xdr:col>1</xdr:col>
                    <xdr:colOff>0</xdr:colOff>
                    <xdr:row>12</xdr:row>
                    <xdr:rowOff>19050</xdr:rowOff>
                  </from>
                  <to>
                    <xdr:col>16</xdr:col>
                    <xdr:colOff>123825</xdr:colOff>
                    <xdr:row>16</xdr:row>
                    <xdr:rowOff>38100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Planilha65"/>
  <dimension ref="B1:Q28"/>
  <sheetViews>
    <sheetView showGridLines="0" showRowColHeaders="0" workbookViewId="0">
      <pane ySplit="7" topLeftCell="A8" activePane="bottomLeft" state="frozen"/>
      <selection activeCell="T2" sqref="T2"/>
      <selection pane="bottomLeft" activeCell="M13" sqref="M13"/>
    </sheetView>
  </sheetViews>
  <sheetFormatPr defaultColWidth="9.140625" defaultRowHeight="21.95" customHeight="1" x14ac:dyDescent="0.25"/>
  <cols>
    <col min="1" max="2" width="1.7109375" style="185" customWidth="1"/>
    <col min="3" max="3" width="25.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B4" s="170"/>
      <c r="C4" s="170"/>
      <c r="D4" s="170"/>
      <c r="E4" s="170"/>
      <c r="F4" s="170"/>
      <c r="G4" s="170"/>
      <c r="H4" s="170"/>
      <c r="I4" s="170"/>
      <c r="J4" s="170"/>
      <c r="K4" s="170"/>
      <c r="L4" s="170"/>
      <c r="M4" s="170"/>
      <c r="N4" s="170"/>
      <c r="O4" s="170"/>
      <c r="P4" s="169"/>
      <c r="Q4" s="169"/>
    </row>
    <row r="6" spans="2:17" ht="21.95" customHeight="1" thickBot="1" x14ac:dyDescent="0.3"/>
    <row r="7" spans="2:17" ht="21.95" customHeight="1" x14ac:dyDescent="0.25">
      <c r="C7" s="266" t="s">
        <v>64</v>
      </c>
      <c r="D7" s="267" t="s">
        <v>65</v>
      </c>
      <c r="E7" s="267" t="s">
        <v>66</v>
      </c>
      <c r="F7" s="267" t="s">
        <v>67</v>
      </c>
      <c r="G7" s="267" t="s">
        <v>68</v>
      </c>
      <c r="H7" s="267" t="s">
        <v>69</v>
      </c>
      <c r="I7" s="267" t="s">
        <v>70</v>
      </c>
      <c r="J7" s="267" t="s">
        <v>71</v>
      </c>
      <c r="K7" s="267" t="s">
        <v>72</v>
      </c>
      <c r="L7" s="267" t="s">
        <v>73</v>
      </c>
      <c r="M7" s="267" t="s">
        <v>74</v>
      </c>
      <c r="N7" s="267" t="s">
        <v>75</v>
      </c>
      <c r="O7" s="267" t="s">
        <v>76</v>
      </c>
    </row>
    <row r="8" spans="2:17" ht="30" customHeight="1" x14ac:dyDescent="0.25">
      <c r="C8" s="455" t="s">
        <v>273</v>
      </c>
      <c r="D8" s="286"/>
      <c r="E8" s="286"/>
      <c r="F8" s="287"/>
      <c r="G8" s="287"/>
      <c r="H8" s="287"/>
      <c r="I8" s="287"/>
      <c r="J8" s="287"/>
      <c r="K8" s="287"/>
      <c r="L8" s="287"/>
      <c r="M8" s="287"/>
      <c r="N8" s="287"/>
      <c r="O8" s="287"/>
    </row>
    <row r="9" spans="2:17" ht="30" customHeight="1" x14ac:dyDescent="0.25">
      <c r="C9" s="408" t="s">
        <v>83</v>
      </c>
      <c r="D9" s="409">
        <f>IF('Fator R'!$C$2=1,0,'Fator Rs'!D8*12)</f>
        <v>0</v>
      </c>
      <c r="E9" s="409">
        <f>IF('Fator R'!$C$2=1,0,'Fator Rs'!E8*12)</f>
        <v>0</v>
      </c>
      <c r="F9" s="409">
        <f>IF('Fator R'!$C$2=1,0,'Fator Rs'!F8*12)</f>
        <v>0</v>
      </c>
      <c r="G9" s="409">
        <f>IF('Fator R'!$C$2=1,0,'Fator Rs'!G8*12)</f>
        <v>0</v>
      </c>
      <c r="H9" s="409">
        <f>IF('Fator R'!$C$2=1,0,'Fator Rs'!H8*12)</f>
        <v>0</v>
      </c>
      <c r="I9" s="409">
        <f>IF('Fator R'!$C$2=1,0,'Fator Rs'!I8*12)</f>
        <v>0</v>
      </c>
      <c r="J9" s="409">
        <f>IF('Fator R'!$C$2=1,0,'Fator Rs'!J8*12)</f>
        <v>0</v>
      </c>
      <c r="K9" s="409">
        <f>IF('Fator R'!$C$2=1,0,'Fator Rs'!K8*12)</f>
        <v>0</v>
      </c>
      <c r="L9" s="409">
        <f>IF('Fator R'!$C$2=1,0,'Fator Rs'!L8*12)</f>
        <v>0</v>
      </c>
      <c r="M9" s="409">
        <f>IF('Fator R'!$C$2=1,0,'Fator Rs'!M8*12)</f>
        <v>0</v>
      </c>
      <c r="N9" s="409">
        <f>IF('Fator R'!$C$2=1,0,'Fator Rs'!N8*12)</f>
        <v>0</v>
      </c>
      <c r="O9" s="409">
        <f>IF('Fator R'!$C$2=1,0,'Fator Rs'!O8*12)</f>
        <v>0</v>
      </c>
    </row>
    <row r="11" spans="2:17" ht="21.95" customHeight="1" thickBot="1" x14ac:dyDescent="0.3">
      <c r="B11" s="170"/>
      <c r="C11" s="170"/>
      <c r="D11" s="170"/>
      <c r="E11" s="170"/>
      <c r="F11" s="170"/>
      <c r="G11" s="170"/>
      <c r="H11" s="170"/>
      <c r="I11" s="170"/>
      <c r="J11" s="170"/>
      <c r="K11" s="170"/>
      <c r="L11" s="170"/>
      <c r="M11" s="170"/>
      <c r="N11" s="170"/>
      <c r="O11" s="170"/>
      <c r="Q11" s="169"/>
    </row>
    <row r="12" spans="2:17" ht="21.95" customHeight="1" x14ac:dyDescent="0.25">
      <c r="B12" s="170"/>
      <c r="C12" s="266" t="s">
        <v>64</v>
      </c>
      <c r="D12" s="267" t="s">
        <v>65</v>
      </c>
      <c r="E12" s="267" t="s">
        <v>66</v>
      </c>
      <c r="F12" s="267" t="s">
        <v>67</v>
      </c>
      <c r="G12" s="267" t="s">
        <v>68</v>
      </c>
      <c r="H12" s="267" t="s">
        <v>69</v>
      </c>
      <c r="I12" s="267" t="s">
        <v>70</v>
      </c>
      <c r="J12" s="267" t="s">
        <v>71</v>
      </c>
      <c r="K12" s="267" t="s">
        <v>72</v>
      </c>
      <c r="L12" s="267" t="s">
        <v>73</v>
      </c>
      <c r="M12" s="267" t="s">
        <v>74</v>
      </c>
      <c r="N12" s="267" t="s">
        <v>75</v>
      </c>
      <c r="O12" s="267" t="s">
        <v>76</v>
      </c>
      <c r="Q12" s="169"/>
    </row>
    <row r="13" spans="2:17" ht="30" customHeight="1" x14ac:dyDescent="0.25">
      <c r="B13" s="170"/>
      <c r="C13" s="417" t="s">
        <v>336</v>
      </c>
      <c r="D13" s="31"/>
      <c r="E13" s="31"/>
      <c r="F13" s="31"/>
      <c r="G13" s="31"/>
      <c r="H13" s="31"/>
      <c r="I13" s="31"/>
      <c r="J13" s="31"/>
      <c r="K13" s="31"/>
      <c r="L13" s="31"/>
      <c r="M13" s="31"/>
      <c r="N13" s="31"/>
      <c r="O13" s="31"/>
      <c r="Q13" s="169"/>
    </row>
    <row r="14" spans="2:17" ht="30" customHeight="1" x14ac:dyDescent="0.25">
      <c r="B14" s="170"/>
      <c r="C14" s="407" t="s">
        <v>337</v>
      </c>
      <c r="D14" s="31"/>
      <c r="E14" s="31"/>
      <c r="F14" s="31"/>
      <c r="G14" s="31"/>
      <c r="H14" s="31"/>
      <c r="I14" s="31"/>
      <c r="J14" s="31"/>
      <c r="K14" s="31"/>
      <c r="L14" s="31"/>
      <c r="M14" s="31"/>
      <c r="N14" s="31"/>
      <c r="O14" s="31"/>
      <c r="Q14" s="169"/>
    </row>
    <row r="15" spans="2:17" ht="30" customHeight="1" x14ac:dyDescent="0.25">
      <c r="B15" s="170"/>
      <c r="C15" s="408" t="s">
        <v>267</v>
      </c>
      <c r="D15" s="558">
        <f>IFERROR(IF('Fator R'!$C$2=1,'Fator Rs'!D13/'Fator Rs'!D14,'Fator Rs'!D13/'Fator Rs'!D9),0)</f>
        <v>0</v>
      </c>
      <c r="E15" s="558">
        <f>IFERROR(IF('Fator R'!$C$2=1,'Fator Rs'!E13/'Fator Rs'!E14,'Fator Rs'!E13/'Fator Rs'!E9),0)</f>
        <v>0</v>
      </c>
      <c r="F15" s="558">
        <f>IFERROR(IF('Fator R'!$C$2=1,'Fator Rs'!F13/'Fator Rs'!F14,'Fator Rs'!F13/'Fator Rs'!F9),0)</f>
        <v>0</v>
      </c>
      <c r="G15" s="558">
        <f>IFERROR(IF('Fator R'!$C$2=1,'Fator Rs'!G13/'Fator Rs'!G14,'Fator Rs'!G13/'Fator Rs'!G9),0)</f>
        <v>0</v>
      </c>
      <c r="H15" s="558">
        <f>IFERROR(IF('Fator R'!$C$2=1,'Fator Rs'!H13/'Fator Rs'!H14,'Fator Rs'!H13/'Fator Rs'!H9),0)</f>
        <v>0</v>
      </c>
      <c r="I15" s="558">
        <f>IFERROR(IF('Fator R'!$C$2=1,'Fator Rs'!I13/'Fator Rs'!I14,'Fator Rs'!I13/'Fator Rs'!I9),0)</f>
        <v>0</v>
      </c>
      <c r="J15" s="558">
        <f>IFERROR(IF('Fator R'!$C$2=1,'Fator Rs'!J13/'Fator Rs'!J14,'Fator Rs'!J13/'Fator Rs'!J9),0)</f>
        <v>0</v>
      </c>
      <c r="K15" s="558">
        <f>IFERROR(IF('Fator R'!$C$2=1,'Fator Rs'!K13/'Fator Rs'!K14,'Fator Rs'!K13/'Fator Rs'!K9),0)</f>
        <v>0</v>
      </c>
      <c r="L15" s="558">
        <f>IFERROR(IF('Fator R'!$C$2=1,'Fator Rs'!L13/'Fator Rs'!L14,'Fator Rs'!L13/'Fator Rs'!L9),0)</f>
        <v>0</v>
      </c>
      <c r="M15" s="558">
        <f>IFERROR(IF('Fator R'!$C$2=1,'Fator Rs'!M13/'Fator Rs'!M14,'Fator Rs'!M13/'Fator Rs'!M9),0)</f>
        <v>0</v>
      </c>
      <c r="N15" s="558">
        <f>IFERROR(IF('Fator R'!$C$2=1,'Fator Rs'!N13/'Fator Rs'!N14,'Fator Rs'!N13/'Fator Rs'!N9),0)</f>
        <v>0</v>
      </c>
      <c r="O15" s="558">
        <f>IFERROR(IF('Fator R'!$C$2=1,'Fator Rs'!O13/'Fator Rs'!O14,'Fator Rs'!O13/'Fator Rs'!O9),0)</f>
        <v>0</v>
      </c>
      <c r="Q15" s="169"/>
    </row>
    <row r="16" spans="2:17" ht="30" customHeight="1" x14ac:dyDescent="0.25">
      <c r="B16" s="170"/>
      <c r="C16" s="390" t="s">
        <v>274</v>
      </c>
      <c r="D16" s="457" t="str">
        <f>IF(D15=0,"",IF(D15&gt;=28%,"Anexo III",IF(D15&lt;28%,"Anexo V")))</f>
        <v/>
      </c>
      <c r="E16" s="457" t="str">
        <f t="shared" ref="E16:O16" si="0">IF(E15=0,"",IF(E15&gt;=28%,"Anexo III",IF(E15&lt;28%,"Anexo V")))</f>
        <v/>
      </c>
      <c r="F16" s="457" t="str">
        <f t="shared" si="0"/>
        <v/>
      </c>
      <c r="G16" s="457" t="str">
        <f t="shared" si="0"/>
        <v/>
      </c>
      <c r="H16" s="457" t="str">
        <f t="shared" si="0"/>
        <v/>
      </c>
      <c r="I16" s="457" t="str">
        <f t="shared" si="0"/>
        <v/>
      </c>
      <c r="J16" s="457" t="str">
        <f t="shared" si="0"/>
        <v/>
      </c>
      <c r="K16" s="457" t="str">
        <f t="shared" si="0"/>
        <v/>
      </c>
      <c r="L16" s="457" t="str">
        <f t="shared" si="0"/>
        <v/>
      </c>
      <c r="M16" s="457" t="str">
        <f t="shared" si="0"/>
        <v/>
      </c>
      <c r="N16" s="457" t="str">
        <f t="shared" si="0"/>
        <v/>
      </c>
      <c r="O16" s="457" t="str">
        <f t="shared" si="0"/>
        <v/>
      </c>
      <c r="Q16" s="169"/>
    </row>
    <row r="17" spans="2:17" ht="21.95" customHeight="1" x14ac:dyDescent="0.25">
      <c r="B17" s="170"/>
      <c r="C17" s="169"/>
      <c r="D17" s="169"/>
      <c r="E17" s="169"/>
      <c r="F17" s="169"/>
      <c r="G17" s="169"/>
      <c r="H17" s="169"/>
      <c r="I17" s="169"/>
      <c r="J17" s="169"/>
      <c r="K17" s="169"/>
      <c r="L17" s="169"/>
      <c r="M17" s="169"/>
      <c r="N17" s="169"/>
      <c r="O17" s="169"/>
      <c r="P17" s="169"/>
      <c r="Q17" s="169"/>
    </row>
    <row r="18" spans="2:17" ht="21.95" customHeight="1" x14ac:dyDescent="0.25">
      <c r="B18" s="170"/>
      <c r="C18" s="169"/>
      <c r="D18" s="169"/>
      <c r="E18" s="169"/>
      <c r="F18" s="169"/>
      <c r="G18" s="169"/>
      <c r="H18" s="169"/>
      <c r="I18" s="169"/>
      <c r="J18" s="169"/>
      <c r="K18" s="169"/>
      <c r="L18" s="169"/>
      <c r="M18" s="169"/>
      <c r="N18" s="169"/>
      <c r="O18" s="169"/>
      <c r="P18" s="169"/>
      <c r="Q18" s="169"/>
    </row>
    <row r="19" spans="2:17" ht="21.95" customHeight="1" x14ac:dyDescent="0.25">
      <c r="B19" s="170"/>
      <c r="C19" s="169"/>
      <c r="D19" s="169"/>
      <c r="E19" s="169"/>
      <c r="F19" s="169"/>
      <c r="G19" s="169"/>
      <c r="H19" s="169"/>
      <c r="I19" s="169"/>
      <c r="J19" s="169"/>
      <c r="K19" s="169"/>
      <c r="L19" s="169"/>
      <c r="M19" s="169"/>
      <c r="N19" s="169"/>
      <c r="O19" s="169"/>
      <c r="P19" s="169"/>
      <c r="Q19" s="169"/>
    </row>
    <row r="20" spans="2:17" ht="21.95" customHeight="1" x14ac:dyDescent="0.25">
      <c r="B20" s="170"/>
      <c r="C20" s="170"/>
      <c r="D20" s="170"/>
      <c r="E20" s="170"/>
      <c r="F20" s="170"/>
      <c r="G20" s="170"/>
      <c r="H20" s="170"/>
      <c r="I20" s="170"/>
      <c r="J20" s="170"/>
      <c r="K20" s="170"/>
      <c r="L20" s="170"/>
      <c r="M20" s="170"/>
      <c r="N20" s="170"/>
      <c r="O20" s="170"/>
      <c r="P20" s="169"/>
      <c r="Q20" s="169"/>
    </row>
    <row r="21" spans="2:17" ht="21.95" customHeight="1" x14ac:dyDescent="0.25">
      <c r="B21" s="170"/>
      <c r="C21" s="169"/>
      <c r="D21" s="169"/>
      <c r="E21" s="169"/>
      <c r="F21" s="169"/>
      <c r="G21" s="169"/>
      <c r="H21" s="169"/>
      <c r="I21" s="169"/>
      <c r="J21" s="169"/>
      <c r="K21" s="169"/>
      <c r="L21" s="169"/>
      <c r="M21" s="169"/>
      <c r="N21" s="169"/>
      <c r="O21" s="169"/>
      <c r="P21" s="169"/>
      <c r="Q21" s="169"/>
    </row>
    <row r="22" spans="2:17" ht="21.95" customHeight="1" x14ac:dyDescent="0.25">
      <c r="B22" s="170"/>
      <c r="C22" s="169"/>
      <c r="D22" s="169"/>
      <c r="E22" s="169"/>
      <c r="F22" s="169"/>
      <c r="G22" s="169"/>
      <c r="H22" s="169"/>
      <c r="I22" s="169"/>
      <c r="J22" s="169"/>
      <c r="K22" s="169"/>
      <c r="L22" s="169"/>
      <c r="M22" s="169"/>
      <c r="N22" s="169"/>
      <c r="O22" s="169"/>
      <c r="P22" s="169"/>
      <c r="Q22" s="169"/>
    </row>
    <row r="23" spans="2:17" ht="21.95" customHeight="1" x14ac:dyDescent="0.25">
      <c r="B23" s="170"/>
      <c r="C23" s="169"/>
      <c r="D23" s="169"/>
      <c r="E23" s="169"/>
      <c r="F23" s="169"/>
      <c r="G23" s="169"/>
      <c r="H23" s="169"/>
      <c r="I23" s="169"/>
      <c r="J23" s="169"/>
      <c r="K23" s="169"/>
      <c r="L23" s="169"/>
      <c r="M23" s="169"/>
      <c r="N23" s="169"/>
      <c r="O23" s="169"/>
      <c r="P23" s="169"/>
      <c r="Q23" s="169"/>
    </row>
    <row r="24" spans="2:17" ht="21.95" customHeight="1" x14ac:dyDescent="0.25">
      <c r="B24" s="170"/>
      <c r="C24" s="169"/>
      <c r="D24" s="169"/>
      <c r="E24" s="169"/>
      <c r="F24" s="169"/>
      <c r="G24" s="169"/>
      <c r="H24" s="169"/>
      <c r="I24" s="169"/>
      <c r="J24" s="169"/>
      <c r="K24" s="169"/>
      <c r="L24" s="169"/>
      <c r="M24" s="169"/>
      <c r="N24" s="169"/>
      <c r="O24" s="169"/>
      <c r="P24" s="169"/>
      <c r="Q24" s="169"/>
    </row>
    <row r="25" spans="2:17" ht="21.95" customHeight="1" x14ac:dyDescent="0.25">
      <c r="B25" s="170"/>
      <c r="C25" s="169"/>
      <c r="D25" s="169"/>
      <c r="E25" s="169"/>
      <c r="F25" s="169"/>
      <c r="G25" s="169"/>
      <c r="H25" s="169"/>
      <c r="I25" s="169"/>
      <c r="J25" s="169"/>
      <c r="K25" s="169"/>
      <c r="L25" s="169"/>
      <c r="M25" s="169"/>
      <c r="N25" s="169"/>
      <c r="O25" s="169"/>
      <c r="P25" s="169"/>
      <c r="Q25" s="169"/>
    </row>
    <row r="26" spans="2:17" ht="21.95" customHeight="1" x14ac:dyDescent="0.25">
      <c r="B26" s="170"/>
      <c r="C26" s="169"/>
      <c r="D26" s="169"/>
      <c r="E26" s="169"/>
      <c r="F26" s="169"/>
      <c r="G26" s="169"/>
      <c r="H26" s="169"/>
      <c r="I26" s="169"/>
      <c r="J26" s="169"/>
      <c r="K26" s="169"/>
      <c r="L26" s="169"/>
      <c r="M26" s="169"/>
      <c r="N26" s="169"/>
      <c r="O26" s="169"/>
      <c r="P26" s="169"/>
      <c r="Q26" s="169"/>
    </row>
    <row r="27" spans="2:17" ht="21.95" customHeight="1" x14ac:dyDescent="0.25">
      <c r="B27" s="170"/>
      <c r="C27" s="169"/>
      <c r="D27" s="169"/>
      <c r="E27" s="169"/>
      <c r="F27" s="169"/>
      <c r="G27" s="169"/>
      <c r="H27" s="169"/>
      <c r="I27" s="169"/>
      <c r="J27" s="169"/>
      <c r="K27" s="169"/>
      <c r="L27" s="169"/>
      <c r="M27" s="169"/>
      <c r="N27" s="169"/>
      <c r="O27" s="169"/>
      <c r="P27" s="169"/>
      <c r="Q27" s="169"/>
    </row>
    <row r="28" spans="2:17" ht="21.95" customHeight="1" x14ac:dyDescent="0.25">
      <c r="B28" s="170"/>
      <c r="P28" s="169"/>
      <c r="Q28" s="169"/>
    </row>
  </sheetData>
  <sheetProtection sheet="1" objects="1" scenarios="1" selectLockedCells="1"/>
  <dataValidations count="2">
    <dataValidation allowBlank="1" showInputMessage="1" showErrorMessage="1" promptTitle="Média" prompt="Quando há o início da atividade e não possui RBT 12, deve-se somar o faturamento já adquirido e divido pela quantidade de meses somados, encontrando a média." sqref="C8" xr:uid="{00000000-0002-0000-4500-000000000000}"/>
    <dataValidation allowBlank="1" showInputMessage="1" showErrorMessage="1" promptTitle="Total" prompt="Esse total refere-se a média multiplicado por 12, encontrando o faturamento médio." sqref="C9" xr:uid="{00000000-0002-0000-4500-000001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35522" r:id="rId3" name="Group Box 2">
              <controlPr defaultSize="0" autoFill="0" autoPict="0">
                <anchor moveWithCells="1">
                  <from>
                    <xdr:col>1</xdr:col>
                    <xdr:colOff>0</xdr:colOff>
                    <xdr:row>10</xdr:row>
                    <xdr:rowOff>0</xdr:rowOff>
                  </from>
                  <to>
                    <xdr:col>15</xdr:col>
                    <xdr:colOff>142875</xdr:colOff>
                    <xdr:row>16</xdr:row>
                    <xdr:rowOff>266700</xdr:rowOff>
                  </to>
                </anchor>
              </controlPr>
            </control>
          </mc:Choice>
        </mc:AlternateContent>
        <mc:AlternateContent xmlns:mc="http://schemas.openxmlformats.org/markup-compatibility/2006">
          <mc:Choice Requires="x14">
            <control shapeId="235525" r:id="rId4" name="Option Button 5">
              <controlPr defaultSize="0" autoFill="0" autoLine="0" autoPict="0">
                <anchor moveWithCells="1">
                  <from>
                    <xdr:col>3</xdr:col>
                    <xdr:colOff>9525</xdr:colOff>
                    <xdr:row>4</xdr:row>
                    <xdr:rowOff>200025</xdr:rowOff>
                  </from>
                  <to>
                    <xdr:col>3</xdr:col>
                    <xdr:colOff>552450</xdr:colOff>
                    <xdr:row>5</xdr:row>
                    <xdr:rowOff>133350</xdr:rowOff>
                  </to>
                </anchor>
              </controlPr>
            </control>
          </mc:Choice>
        </mc:AlternateContent>
        <mc:AlternateContent xmlns:mc="http://schemas.openxmlformats.org/markup-compatibility/2006">
          <mc:Choice Requires="x14">
            <control shapeId="235526" r:id="rId5" name="Label 6">
              <controlPr defaultSize="0" autoFill="0" autoLine="0" autoPict="0">
                <anchor moveWithCells="1">
                  <from>
                    <xdr:col>2</xdr:col>
                    <xdr:colOff>0</xdr:colOff>
                    <xdr:row>4</xdr:row>
                    <xdr:rowOff>152400</xdr:rowOff>
                  </from>
                  <to>
                    <xdr:col>2</xdr:col>
                    <xdr:colOff>28575</xdr:colOff>
                    <xdr:row>5</xdr:row>
                    <xdr:rowOff>95250</xdr:rowOff>
                  </to>
                </anchor>
              </controlPr>
            </control>
          </mc:Choice>
        </mc:AlternateContent>
        <mc:AlternateContent xmlns:mc="http://schemas.openxmlformats.org/markup-compatibility/2006">
          <mc:Choice Requires="x14">
            <control shapeId="235527" r:id="rId6" name="Label 7">
              <controlPr defaultSize="0" autoFill="0" autoLine="0" autoPict="0">
                <anchor moveWithCells="1" sizeWithCells="1">
                  <from>
                    <xdr:col>2</xdr:col>
                    <xdr:colOff>19050</xdr:colOff>
                    <xdr:row>4</xdr:row>
                    <xdr:rowOff>209550</xdr:rowOff>
                  </from>
                  <to>
                    <xdr:col>2</xdr:col>
                    <xdr:colOff>1571625</xdr:colOff>
                    <xdr:row>5</xdr:row>
                    <xdr:rowOff>142875</xdr:rowOff>
                  </to>
                </anchor>
              </controlPr>
            </control>
          </mc:Choice>
        </mc:AlternateContent>
        <mc:AlternateContent xmlns:mc="http://schemas.openxmlformats.org/markup-compatibility/2006">
          <mc:Choice Requires="x14">
            <control shapeId="235528" r:id="rId7" name="Option Button 8">
              <controlPr defaultSize="0" autoFill="0" autoLine="0" autoPict="0">
                <anchor moveWithCells="1">
                  <from>
                    <xdr:col>3</xdr:col>
                    <xdr:colOff>657225</xdr:colOff>
                    <xdr:row>4</xdr:row>
                    <xdr:rowOff>200025</xdr:rowOff>
                  </from>
                  <to>
                    <xdr:col>4</xdr:col>
                    <xdr:colOff>314325</xdr:colOff>
                    <xdr:row>5</xdr:row>
                    <xdr:rowOff>133350</xdr:rowOff>
                  </to>
                </anchor>
              </controlPr>
            </control>
          </mc:Choice>
        </mc:AlternateContent>
        <mc:AlternateContent xmlns:mc="http://schemas.openxmlformats.org/markup-compatibility/2006">
          <mc:Choice Requires="x14">
            <control shapeId="235529" r:id="rId8" name="Label 9">
              <controlPr defaultSize="0" autoFill="0" autoLine="0" autoPict="0">
                <anchor moveWithCells="1">
                  <from>
                    <xdr:col>8</xdr:col>
                    <xdr:colOff>0</xdr:colOff>
                    <xdr:row>4</xdr:row>
                    <xdr:rowOff>152400</xdr:rowOff>
                  </from>
                  <to>
                    <xdr:col>8</xdr:col>
                    <xdr:colOff>28575</xdr:colOff>
                    <xdr:row>5</xdr:row>
                    <xdr:rowOff>95250</xdr:rowOff>
                  </to>
                </anchor>
              </controlPr>
            </control>
          </mc:Choice>
        </mc:AlternateContent>
        <mc:AlternateContent xmlns:mc="http://schemas.openxmlformats.org/markup-compatibility/2006">
          <mc:Choice Requires="x14">
            <control shapeId="235531" r:id="rId9" name="Group Box 11">
              <controlPr defaultSize="0" autoFill="0" autoPict="0">
                <anchor moveWithCells="1">
                  <from>
                    <xdr:col>1</xdr:col>
                    <xdr:colOff>0</xdr:colOff>
                    <xdr:row>4</xdr:row>
                    <xdr:rowOff>0</xdr:rowOff>
                  </from>
                  <to>
                    <xdr:col>15</xdr:col>
                    <xdr:colOff>152400</xdr:colOff>
                    <xdr:row>9</xdr:row>
                    <xdr:rowOff>238125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32686112-6142-4AA2-B861-A541AD359208}">
            <xm:f>'Fator R'!$C$2=1</xm:f>
            <x14:dxf>
              <font>
                <color theme="0" tint="-4.9989318521683403E-2"/>
              </font>
              <fill>
                <patternFill>
                  <bgColor theme="0" tint="-4.9989318521683403E-2"/>
                </patternFill>
              </fill>
            </x14:dxf>
          </x14:cfRule>
          <xm:sqref>D8:O8</xm:sqref>
        </x14:conditionalFormatting>
      </x14:conditionalFormatting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Planilha21"/>
  <dimension ref="B1:Q33"/>
  <sheetViews>
    <sheetView showGridLines="0" showRowColHeaders="0" zoomScaleNormal="100" workbookViewId="0">
      <pane ySplit="6" topLeftCell="A7" activePane="bottomLeft" state="frozen"/>
      <selection activeCell="M9" sqref="M9"/>
      <selection pane="bottomLeft" activeCell="J10" sqref="J10"/>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B4" s="170"/>
      <c r="C4" s="170"/>
      <c r="D4" s="170"/>
      <c r="E4" s="170"/>
      <c r="F4" s="170"/>
      <c r="G4" s="170"/>
      <c r="H4" s="170"/>
      <c r="I4" s="170"/>
      <c r="J4" s="170"/>
      <c r="K4" s="170"/>
      <c r="L4" s="170"/>
      <c r="M4" s="170"/>
      <c r="N4" s="170"/>
      <c r="O4" s="170"/>
      <c r="P4" s="169"/>
      <c r="Q4" s="169"/>
    </row>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267" t="s">
        <v>83</v>
      </c>
      <c r="Q6" s="169"/>
    </row>
    <row r="7" spans="2:17" ht="30" customHeight="1" x14ac:dyDescent="0.25">
      <c r="B7" s="170"/>
      <c r="C7" s="417" t="s">
        <v>48</v>
      </c>
      <c r="D7" s="31"/>
      <c r="E7" s="31"/>
      <c r="F7" s="31"/>
      <c r="G7" s="31"/>
      <c r="H7" s="31"/>
      <c r="I7" s="31"/>
      <c r="J7" s="31"/>
      <c r="K7" s="31"/>
      <c r="L7" s="31"/>
      <c r="M7" s="31"/>
      <c r="N7" s="31"/>
      <c r="O7" s="31"/>
      <c r="P7" s="441">
        <f>SUM(D7:O7)</f>
        <v>0</v>
      </c>
      <c r="Q7" s="169"/>
    </row>
    <row r="8" spans="2:17" ht="30" customHeight="1" x14ac:dyDescent="0.25">
      <c r="B8" s="170"/>
      <c r="C8" s="407" t="s">
        <v>50</v>
      </c>
      <c r="D8" s="31">
        <v>100000</v>
      </c>
      <c r="E8" s="31">
        <v>100000</v>
      </c>
      <c r="F8" s="31">
        <v>100000</v>
      </c>
      <c r="G8" s="31">
        <v>100000</v>
      </c>
      <c r="H8" s="31">
        <v>100000</v>
      </c>
      <c r="I8" s="31">
        <v>100000</v>
      </c>
      <c r="J8" s="31">
        <v>100000</v>
      </c>
      <c r="K8" s="31">
        <v>100000</v>
      </c>
      <c r="L8" s="31">
        <v>100000</v>
      </c>
      <c r="M8" s="31">
        <v>100000</v>
      </c>
      <c r="N8" s="31">
        <v>100000</v>
      </c>
      <c r="O8" s="31">
        <v>100000</v>
      </c>
      <c r="P8" s="442">
        <f t="shared" ref="P8:P11" si="0">SUM(D8:O8)</f>
        <v>1200000</v>
      </c>
      <c r="Q8" s="169"/>
    </row>
    <row r="9" spans="2:17" ht="30" customHeight="1" x14ac:dyDescent="0.25">
      <c r="B9" s="170"/>
      <c r="C9" s="407" t="s">
        <v>61</v>
      </c>
      <c r="D9" s="281"/>
      <c r="E9" s="281"/>
      <c r="F9" s="281"/>
      <c r="G9" s="281"/>
      <c r="H9" s="281"/>
      <c r="I9" s="281"/>
      <c r="J9" s="281"/>
      <c r="K9" s="281"/>
      <c r="L9" s="281"/>
      <c r="M9" s="281"/>
      <c r="N9" s="281"/>
      <c r="O9" s="281"/>
      <c r="P9" s="442">
        <f t="shared" si="0"/>
        <v>0</v>
      </c>
      <c r="Q9" s="169"/>
    </row>
    <row r="10" spans="2:17" ht="30" customHeight="1" x14ac:dyDescent="0.25">
      <c r="B10" s="170"/>
      <c r="C10" s="407" t="s">
        <v>62</v>
      </c>
      <c r="D10" s="281"/>
      <c r="E10" s="281"/>
      <c r="F10" s="281"/>
      <c r="G10" s="281"/>
      <c r="H10" s="281"/>
      <c r="I10" s="281"/>
      <c r="J10" s="281"/>
      <c r="K10" s="281"/>
      <c r="L10" s="281"/>
      <c r="M10" s="281"/>
      <c r="N10" s="281"/>
      <c r="O10" s="281"/>
      <c r="P10" s="442">
        <f>SUM(D10:O10)</f>
        <v>0</v>
      </c>
      <c r="Q10" s="169"/>
    </row>
    <row r="11" spans="2:17" ht="30" customHeight="1" x14ac:dyDescent="0.25">
      <c r="B11" s="170"/>
      <c r="C11" s="419" t="s">
        <v>63</v>
      </c>
      <c r="D11" s="281"/>
      <c r="E11" s="281"/>
      <c r="F11" s="281"/>
      <c r="G11" s="281"/>
      <c r="H11" s="281"/>
      <c r="I11" s="281"/>
      <c r="J11" s="281"/>
      <c r="K11" s="281"/>
      <c r="L11" s="281"/>
      <c r="M11" s="281"/>
      <c r="N11" s="281"/>
      <c r="O11" s="281"/>
      <c r="P11" s="442">
        <f t="shared" si="0"/>
        <v>0</v>
      </c>
      <c r="Q11" s="169"/>
    </row>
    <row r="12" spans="2:17" ht="30" customHeight="1" x14ac:dyDescent="0.25">
      <c r="B12" s="170"/>
      <c r="C12" s="408" t="s">
        <v>83</v>
      </c>
      <c r="D12" s="409">
        <f>SUM(D7:D11)</f>
        <v>100000</v>
      </c>
      <c r="E12" s="409">
        <f t="shared" ref="E12:P12" si="1">SUM(E7:E11)</f>
        <v>100000</v>
      </c>
      <c r="F12" s="409">
        <f t="shared" si="1"/>
        <v>100000</v>
      </c>
      <c r="G12" s="409">
        <f t="shared" si="1"/>
        <v>100000</v>
      </c>
      <c r="H12" s="409">
        <f t="shared" si="1"/>
        <v>100000</v>
      </c>
      <c r="I12" s="409">
        <f t="shared" si="1"/>
        <v>100000</v>
      </c>
      <c r="J12" s="409">
        <f t="shared" si="1"/>
        <v>100000</v>
      </c>
      <c r="K12" s="409">
        <f t="shared" si="1"/>
        <v>100000</v>
      </c>
      <c r="L12" s="409">
        <f t="shared" si="1"/>
        <v>100000</v>
      </c>
      <c r="M12" s="409">
        <f t="shared" si="1"/>
        <v>100000</v>
      </c>
      <c r="N12" s="409">
        <f t="shared" si="1"/>
        <v>100000</v>
      </c>
      <c r="O12" s="409">
        <f t="shared" si="1"/>
        <v>100000</v>
      </c>
      <c r="P12" s="409">
        <f t="shared" si="1"/>
        <v>1200000</v>
      </c>
      <c r="Q12" s="169"/>
    </row>
    <row r="13" spans="2:17" ht="21.95" customHeight="1" x14ac:dyDescent="0.25">
      <c r="B13" s="170"/>
      <c r="P13" s="169"/>
      <c r="Q13" s="169"/>
    </row>
    <row r="14" spans="2:17" ht="21.95" customHeight="1" x14ac:dyDescent="0.25">
      <c r="B14" s="170"/>
      <c r="P14" s="169"/>
      <c r="Q14" s="169"/>
    </row>
    <row r="15" spans="2:17" ht="21.95" customHeight="1" thickBot="1" x14ac:dyDescent="0.3">
      <c r="B15" s="170"/>
      <c r="P15" s="169"/>
      <c r="Q15" s="169"/>
    </row>
    <row r="16" spans="2:17" ht="21.95" customHeight="1" x14ac:dyDescent="0.25">
      <c r="B16" s="170"/>
      <c r="C16" s="266" t="s">
        <v>64</v>
      </c>
      <c r="D16" s="267" t="s">
        <v>65</v>
      </c>
      <c r="E16" s="267" t="s">
        <v>66</v>
      </c>
      <c r="F16" s="267" t="s">
        <v>67</v>
      </c>
      <c r="G16" s="267" t="s">
        <v>68</v>
      </c>
      <c r="H16" s="267" t="s">
        <v>69</v>
      </c>
      <c r="I16" s="267" t="s">
        <v>70</v>
      </c>
      <c r="J16" s="267" t="s">
        <v>71</v>
      </c>
      <c r="K16" s="267" t="s">
        <v>72</v>
      </c>
      <c r="L16" s="267" t="s">
        <v>73</v>
      </c>
      <c r="M16" s="267" t="s">
        <v>74</v>
      </c>
      <c r="N16" s="267" t="s">
        <v>75</v>
      </c>
      <c r="O16" s="267" t="s">
        <v>76</v>
      </c>
      <c r="P16" s="169"/>
      <c r="Q16" s="169"/>
    </row>
    <row r="17" spans="2:17" ht="30" customHeight="1" x14ac:dyDescent="0.25">
      <c r="B17" s="170"/>
      <c r="C17" s="452" t="s">
        <v>84</v>
      </c>
      <c r="D17" s="38">
        <v>1200000</v>
      </c>
      <c r="E17" s="38">
        <v>1200000</v>
      </c>
      <c r="F17" s="38">
        <v>1200000</v>
      </c>
      <c r="G17" s="38">
        <v>1200000</v>
      </c>
      <c r="H17" s="38">
        <v>1200000</v>
      </c>
      <c r="I17" s="38">
        <v>1200000</v>
      </c>
      <c r="J17" s="38">
        <v>1200000</v>
      </c>
      <c r="K17" s="38">
        <v>1200000</v>
      </c>
      <c r="L17" s="38">
        <v>1200000</v>
      </c>
      <c r="M17" s="38">
        <v>1200000</v>
      </c>
      <c r="N17" s="38">
        <v>1200000</v>
      </c>
      <c r="O17" s="38">
        <v>1200000</v>
      </c>
      <c r="P17" s="169"/>
      <c r="Q17" s="169"/>
    </row>
    <row r="18" spans="2:17" ht="21.95" customHeight="1" x14ac:dyDescent="0.25">
      <c r="B18" s="170"/>
      <c r="C18" s="169"/>
      <c r="D18" s="169"/>
      <c r="E18" s="169"/>
      <c r="F18" s="169"/>
      <c r="G18" s="169"/>
      <c r="H18" s="169"/>
      <c r="I18" s="169"/>
      <c r="J18" s="169"/>
      <c r="K18" s="169"/>
      <c r="L18" s="169"/>
      <c r="M18" s="169"/>
      <c r="N18" s="169"/>
      <c r="O18" s="169"/>
      <c r="P18" s="169"/>
      <c r="Q18" s="169"/>
    </row>
    <row r="19" spans="2:17" ht="21.95" customHeight="1" x14ac:dyDescent="0.25">
      <c r="B19" s="170"/>
      <c r="C19" s="169"/>
      <c r="D19" s="169"/>
      <c r="E19" s="169"/>
      <c r="F19" s="169"/>
      <c r="G19" s="169"/>
      <c r="H19" s="169"/>
      <c r="I19" s="169"/>
      <c r="J19" s="169"/>
      <c r="K19" s="169"/>
      <c r="L19" s="169"/>
      <c r="M19" s="169"/>
      <c r="N19" s="169"/>
      <c r="O19" s="169"/>
      <c r="P19" s="169"/>
      <c r="Q19" s="169"/>
    </row>
    <row r="20" spans="2:17" ht="21.95" customHeight="1" x14ac:dyDescent="0.25">
      <c r="B20" s="170"/>
      <c r="C20" s="169"/>
      <c r="D20" s="169"/>
      <c r="E20" s="169"/>
      <c r="F20" s="169"/>
      <c r="G20" s="169"/>
      <c r="H20" s="169"/>
      <c r="I20" s="169"/>
      <c r="J20" s="169"/>
      <c r="K20" s="169"/>
      <c r="L20" s="169"/>
      <c r="M20" s="169"/>
      <c r="N20" s="169"/>
      <c r="O20" s="169"/>
      <c r="P20" s="169"/>
      <c r="Q20" s="169"/>
    </row>
    <row r="21" spans="2:17" ht="21.95" customHeight="1" x14ac:dyDescent="0.25">
      <c r="B21" s="170"/>
      <c r="C21" s="169"/>
      <c r="D21" s="169"/>
      <c r="E21" s="169"/>
      <c r="F21" s="169"/>
      <c r="G21" s="169"/>
      <c r="H21" s="169"/>
      <c r="I21" s="169"/>
      <c r="J21" s="169"/>
      <c r="K21" s="169"/>
      <c r="L21" s="169"/>
      <c r="M21" s="169"/>
      <c r="N21" s="169"/>
      <c r="O21" s="169"/>
      <c r="P21" s="169"/>
      <c r="Q21" s="169"/>
    </row>
    <row r="22" spans="2:17" ht="21.95" customHeight="1" thickBot="1" x14ac:dyDescent="0.3">
      <c r="B22" s="170"/>
      <c r="C22" s="170"/>
      <c r="D22" s="170"/>
      <c r="E22" s="170"/>
      <c r="F22" s="170"/>
      <c r="G22" s="170"/>
      <c r="H22" s="170"/>
      <c r="I22" s="170"/>
      <c r="J22" s="170"/>
      <c r="K22" s="170"/>
      <c r="L22" s="170"/>
      <c r="M22" s="170"/>
      <c r="N22" s="170"/>
      <c r="O22" s="170"/>
      <c r="P22" s="169"/>
      <c r="Q22" s="169"/>
    </row>
    <row r="23" spans="2:17" ht="21.95" customHeight="1" x14ac:dyDescent="0.25">
      <c r="B23" s="170"/>
      <c r="C23" s="266" t="s">
        <v>64</v>
      </c>
      <c r="D23" s="267" t="s">
        <v>65</v>
      </c>
      <c r="E23" s="267" t="s">
        <v>66</v>
      </c>
      <c r="F23" s="267" t="s">
        <v>67</v>
      </c>
      <c r="G23" s="267" t="s">
        <v>68</v>
      </c>
      <c r="H23" s="267" t="s">
        <v>69</v>
      </c>
      <c r="I23" s="267" t="s">
        <v>70</v>
      </c>
      <c r="J23" s="267" t="s">
        <v>71</v>
      </c>
      <c r="K23" s="267" t="s">
        <v>72</v>
      </c>
      <c r="L23" s="267" t="s">
        <v>73</v>
      </c>
      <c r="M23" s="267" t="s">
        <v>74</v>
      </c>
      <c r="N23" s="267" t="s">
        <v>75</v>
      </c>
      <c r="O23" s="267" t="s">
        <v>76</v>
      </c>
      <c r="P23" s="267" t="s">
        <v>83</v>
      </c>
      <c r="Q23" s="169"/>
    </row>
    <row r="24" spans="2:17" ht="30" customHeight="1" x14ac:dyDescent="0.25">
      <c r="B24" s="170"/>
      <c r="C24" s="417" t="s">
        <v>100</v>
      </c>
      <c r="D24" s="420">
        <f>'Banco 03'!C223</f>
        <v>243.57</v>
      </c>
      <c r="E24" s="420">
        <f>'Banco 03'!D223</f>
        <v>243.57</v>
      </c>
      <c r="F24" s="420">
        <f>'Banco 03'!E223</f>
        <v>243.57</v>
      </c>
      <c r="G24" s="420">
        <f>'Banco 03'!F223</f>
        <v>243.57</v>
      </c>
      <c r="H24" s="420">
        <f>'Banco 03'!G223</f>
        <v>243.57</v>
      </c>
      <c r="I24" s="420">
        <f>'Banco 03'!H223</f>
        <v>243.57</v>
      </c>
      <c r="J24" s="420">
        <f>'Banco 03'!I223</f>
        <v>243.57</v>
      </c>
      <c r="K24" s="420">
        <f>'Banco 03'!J223</f>
        <v>243.57</v>
      </c>
      <c r="L24" s="420">
        <f>'Banco 03'!K223</f>
        <v>243.57</v>
      </c>
      <c r="M24" s="420">
        <f>'Banco 03'!L223</f>
        <v>243.57</v>
      </c>
      <c r="N24" s="420">
        <f>'Banco 03'!M223</f>
        <v>243.57</v>
      </c>
      <c r="O24" s="420">
        <f>'Banco 03'!N223</f>
        <v>243.57</v>
      </c>
      <c r="P24" s="441">
        <f>SUM(D24:O24)</f>
        <v>2922.84</v>
      </c>
      <c r="Q24" s="169"/>
    </row>
    <row r="25" spans="2:17" ht="30" customHeight="1" x14ac:dyDescent="0.25">
      <c r="B25" s="170"/>
      <c r="C25" s="407" t="s">
        <v>101</v>
      </c>
      <c r="D25" s="420">
        <f>'Banco 03'!C224</f>
        <v>1124.3050000000001</v>
      </c>
      <c r="E25" s="420">
        <f>'Banco 03'!D224</f>
        <v>1124.3050000000001</v>
      </c>
      <c r="F25" s="420">
        <f>'Banco 03'!E224</f>
        <v>1124.3050000000001</v>
      </c>
      <c r="G25" s="420">
        <f>'Banco 03'!F224</f>
        <v>1124.3050000000001</v>
      </c>
      <c r="H25" s="420">
        <f>'Banco 03'!G224</f>
        <v>1124.3050000000001</v>
      </c>
      <c r="I25" s="420">
        <f>'Banco 03'!H224</f>
        <v>1124.3050000000001</v>
      </c>
      <c r="J25" s="420">
        <f>'Banco 03'!I224</f>
        <v>1124.3050000000001</v>
      </c>
      <c r="K25" s="420">
        <f>'Banco 03'!J224</f>
        <v>1124.3050000000001</v>
      </c>
      <c r="L25" s="420">
        <f>'Banco 03'!K224</f>
        <v>1124.3050000000001</v>
      </c>
      <c r="M25" s="420">
        <f>'Banco 03'!L224</f>
        <v>1124.3050000000001</v>
      </c>
      <c r="N25" s="420">
        <f>'Banco 03'!M224</f>
        <v>1124.3050000000001</v>
      </c>
      <c r="O25" s="420">
        <f>'Banco 03'!N224</f>
        <v>1124.3050000000001</v>
      </c>
      <c r="P25" s="442">
        <f t="shared" ref="P25:P29" si="2">SUM(D25:O25)</f>
        <v>13491.660000000002</v>
      </c>
      <c r="Q25" s="169"/>
    </row>
    <row r="26" spans="2:17" ht="30" customHeight="1" x14ac:dyDescent="0.25">
      <c r="B26" s="170"/>
      <c r="C26" s="407" t="s">
        <v>77</v>
      </c>
      <c r="D26" s="420">
        <f>'Banco 03'!C225</f>
        <v>2956.375</v>
      </c>
      <c r="E26" s="420">
        <f>'Banco 03'!D225</f>
        <v>2956.375</v>
      </c>
      <c r="F26" s="420">
        <f>'Banco 03'!E225</f>
        <v>2956.375</v>
      </c>
      <c r="G26" s="420">
        <f>'Banco 03'!F225</f>
        <v>2956.375</v>
      </c>
      <c r="H26" s="420">
        <f>'Banco 03'!G225</f>
        <v>2956.375</v>
      </c>
      <c r="I26" s="420">
        <f>'Banco 03'!H225</f>
        <v>2956.375</v>
      </c>
      <c r="J26" s="420">
        <f>'Banco 03'!I225</f>
        <v>2956.375</v>
      </c>
      <c r="K26" s="420">
        <f>'Banco 03'!J225</f>
        <v>2956.375</v>
      </c>
      <c r="L26" s="420">
        <f>'Banco 03'!K225</f>
        <v>2956.375</v>
      </c>
      <c r="M26" s="420">
        <f>'Banco 03'!L225</f>
        <v>2956.375</v>
      </c>
      <c r="N26" s="420">
        <f>'Banco 03'!M225</f>
        <v>2956.375</v>
      </c>
      <c r="O26" s="420">
        <f>'Banco 03'!N225</f>
        <v>2956.375</v>
      </c>
      <c r="P26" s="442">
        <f t="shared" si="2"/>
        <v>35476.5</v>
      </c>
      <c r="Q26" s="169"/>
    </row>
    <row r="27" spans="2:17" ht="30" customHeight="1" x14ac:dyDescent="0.25">
      <c r="B27" s="170"/>
      <c r="C27" s="407" t="s">
        <v>44</v>
      </c>
      <c r="D27" s="420">
        <f>'Banco 03'!C227</f>
        <v>0</v>
      </c>
      <c r="E27" s="420">
        <f>'Banco 03'!D227</f>
        <v>0</v>
      </c>
      <c r="F27" s="420">
        <f>'Banco 03'!E227</f>
        <v>0</v>
      </c>
      <c r="G27" s="420">
        <f>'Banco 03'!F227</f>
        <v>0</v>
      </c>
      <c r="H27" s="420">
        <f>'Banco 03'!G227</f>
        <v>0</v>
      </c>
      <c r="I27" s="420">
        <f>'Banco 03'!H227</f>
        <v>0</v>
      </c>
      <c r="J27" s="420">
        <f>'Banco 03'!I227</f>
        <v>0</v>
      </c>
      <c r="K27" s="420">
        <f>'Banco 03'!J227</f>
        <v>0</v>
      </c>
      <c r="L27" s="420">
        <f>'Banco 03'!K227</f>
        <v>0</v>
      </c>
      <c r="M27" s="420">
        <f>'Banco 03'!L227</f>
        <v>0</v>
      </c>
      <c r="N27" s="420">
        <f>'Banco 03'!M227</f>
        <v>0</v>
      </c>
      <c r="O27" s="420">
        <f>'Banco 03'!N227</f>
        <v>0</v>
      </c>
      <c r="P27" s="442">
        <f t="shared" si="2"/>
        <v>0</v>
      </c>
      <c r="Q27" s="169"/>
    </row>
    <row r="28" spans="2:17" ht="30" customHeight="1" x14ac:dyDescent="0.25">
      <c r="B28" s="170"/>
      <c r="C28" s="407" t="s">
        <v>45</v>
      </c>
      <c r="D28" s="420">
        <f>'Banco 03'!C226</f>
        <v>0</v>
      </c>
      <c r="E28" s="420">
        <f>'Banco 03'!D226</f>
        <v>0</v>
      </c>
      <c r="F28" s="420">
        <f>'Banco 03'!E226</f>
        <v>0</v>
      </c>
      <c r="G28" s="420">
        <f>'Banco 03'!F226</f>
        <v>0</v>
      </c>
      <c r="H28" s="420">
        <f>'Banco 03'!G226</f>
        <v>0</v>
      </c>
      <c r="I28" s="420">
        <f>'Banco 03'!H226</f>
        <v>0</v>
      </c>
      <c r="J28" s="420">
        <f>'Banco 03'!I226</f>
        <v>0</v>
      </c>
      <c r="K28" s="420">
        <f>'Banco 03'!J226</f>
        <v>0</v>
      </c>
      <c r="L28" s="420">
        <f>'Banco 03'!K226</f>
        <v>0</v>
      </c>
      <c r="M28" s="420">
        <f>'Banco 03'!L226</f>
        <v>0</v>
      </c>
      <c r="N28" s="420">
        <f>'Banco 03'!M226</f>
        <v>0</v>
      </c>
      <c r="O28" s="420">
        <f>'Banco 03'!N226</f>
        <v>0</v>
      </c>
      <c r="P28" s="442">
        <f t="shared" si="2"/>
        <v>0</v>
      </c>
      <c r="Q28" s="169"/>
    </row>
    <row r="29" spans="2:17" ht="30" customHeight="1" x14ac:dyDescent="0.25">
      <c r="B29" s="170"/>
      <c r="C29" s="418" t="s">
        <v>124</v>
      </c>
      <c r="D29" s="420">
        <f>'Banco 03'!C228</f>
        <v>3706.5</v>
      </c>
      <c r="E29" s="420">
        <f>'Banco 03'!D228</f>
        <v>3706.5</v>
      </c>
      <c r="F29" s="420">
        <f>'Banco 03'!E228</f>
        <v>3706.5</v>
      </c>
      <c r="G29" s="420">
        <f>'Banco 03'!F228</f>
        <v>3706.5</v>
      </c>
      <c r="H29" s="420">
        <f>'Banco 03'!G228</f>
        <v>3706.5</v>
      </c>
      <c r="I29" s="420">
        <f>'Banco 03'!H228</f>
        <v>3706.5</v>
      </c>
      <c r="J29" s="420">
        <f>'Banco 03'!I228</f>
        <v>3706.5</v>
      </c>
      <c r="K29" s="420">
        <f>'Banco 03'!J228</f>
        <v>3706.5</v>
      </c>
      <c r="L29" s="420">
        <f>'Banco 03'!K228</f>
        <v>3706.5</v>
      </c>
      <c r="M29" s="420">
        <f>'Banco 03'!L228</f>
        <v>3706.5</v>
      </c>
      <c r="N29" s="420">
        <f>'Banco 03'!M228</f>
        <v>3706.5</v>
      </c>
      <c r="O29" s="420">
        <f>'Banco 03'!N228</f>
        <v>3706.5</v>
      </c>
      <c r="P29" s="442">
        <f t="shared" si="2"/>
        <v>44478</v>
      </c>
      <c r="Q29" s="169"/>
    </row>
    <row r="30" spans="2:17" ht="30" customHeight="1" x14ac:dyDescent="0.25">
      <c r="B30" s="170"/>
      <c r="C30" s="418" t="s">
        <v>39</v>
      </c>
      <c r="D30" s="420">
        <f>'Banco 03'!C230</f>
        <v>485.375</v>
      </c>
      <c r="E30" s="420">
        <f>'Banco 03'!D230</f>
        <v>485.375</v>
      </c>
      <c r="F30" s="420">
        <f>'Banco 03'!E230</f>
        <v>485.375</v>
      </c>
      <c r="G30" s="420">
        <f>'Banco 03'!F230</f>
        <v>485.375</v>
      </c>
      <c r="H30" s="420">
        <f>'Banco 03'!G230</f>
        <v>485.375</v>
      </c>
      <c r="I30" s="420">
        <f>'Banco 03'!H230</f>
        <v>485.375</v>
      </c>
      <c r="J30" s="420">
        <f>'Banco 03'!I230</f>
        <v>485.375</v>
      </c>
      <c r="K30" s="420">
        <f>'Banco 03'!J230</f>
        <v>485.375</v>
      </c>
      <c r="L30" s="420">
        <f>'Banco 03'!K230</f>
        <v>485.375</v>
      </c>
      <c r="M30" s="420">
        <f>'Banco 03'!L230</f>
        <v>485.375</v>
      </c>
      <c r="N30" s="420">
        <f>'Banco 03'!M230</f>
        <v>485.375</v>
      </c>
      <c r="O30" s="420">
        <f>'Banco 03'!N230</f>
        <v>485.375</v>
      </c>
      <c r="P30" s="442">
        <f>SUM(D30:O30)</f>
        <v>5824.5</v>
      </c>
      <c r="Q30" s="169"/>
    </row>
    <row r="31" spans="2:17" ht="30" customHeight="1" x14ac:dyDescent="0.25">
      <c r="B31" s="170"/>
      <c r="C31" s="419" t="s">
        <v>38</v>
      </c>
      <c r="D31" s="425">
        <f>'Banco 03'!C229</f>
        <v>308.87500000000006</v>
      </c>
      <c r="E31" s="425">
        <f>'Banco 03'!D229</f>
        <v>308.87500000000006</v>
      </c>
      <c r="F31" s="425">
        <f>'Banco 03'!E229</f>
        <v>308.87500000000006</v>
      </c>
      <c r="G31" s="425">
        <f>'Banco 03'!F229</f>
        <v>308.87500000000006</v>
      </c>
      <c r="H31" s="425">
        <f>'Banco 03'!G229</f>
        <v>308.87500000000006</v>
      </c>
      <c r="I31" s="425">
        <f>'Banco 03'!H229</f>
        <v>308.87500000000006</v>
      </c>
      <c r="J31" s="425">
        <f>'Banco 03'!I229</f>
        <v>308.87500000000006</v>
      </c>
      <c r="K31" s="425">
        <f>'Banco 03'!J229</f>
        <v>308.87500000000006</v>
      </c>
      <c r="L31" s="425">
        <f>'Banco 03'!K229</f>
        <v>308.87500000000006</v>
      </c>
      <c r="M31" s="425">
        <f>'Banco 03'!L229</f>
        <v>308.87500000000006</v>
      </c>
      <c r="N31" s="425">
        <f>'Banco 03'!M229</f>
        <v>308.87500000000006</v>
      </c>
      <c r="O31" s="425">
        <f>'Banco 03'!N229</f>
        <v>308.87500000000006</v>
      </c>
      <c r="P31" s="442">
        <f>SUM(D31:O31)</f>
        <v>3706.5000000000005</v>
      </c>
      <c r="Q31" s="169"/>
    </row>
    <row r="32" spans="2:17" ht="30" customHeight="1" x14ac:dyDescent="0.25">
      <c r="B32" s="170"/>
      <c r="C32" s="434" t="s">
        <v>312</v>
      </c>
      <c r="D32" s="453">
        <f>SUM(D24:D31)</f>
        <v>8825</v>
      </c>
      <c r="E32" s="435">
        <f t="shared" ref="E32:O32" si="3">SUM(E24:E31)</f>
        <v>8825</v>
      </c>
      <c r="F32" s="435">
        <f t="shared" si="3"/>
        <v>8825</v>
      </c>
      <c r="G32" s="435">
        <f t="shared" si="3"/>
        <v>8825</v>
      </c>
      <c r="H32" s="435">
        <f t="shared" si="3"/>
        <v>8825</v>
      </c>
      <c r="I32" s="435">
        <f t="shared" si="3"/>
        <v>8825</v>
      </c>
      <c r="J32" s="435">
        <f t="shared" si="3"/>
        <v>8825</v>
      </c>
      <c r="K32" s="435">
        <f t="shared" si="3"/>
        <v>8825</v>
      </c>
      <c r="L32" s="435">
        <f t="shared" si="3"/>
        <v>8825</v>
      </c>
      <c r="M32" s="435">
        <f t="shared" si="3"/>
        <v>8825</v>
      </c>
      <c r="N32" s="435">
        <f t="shared" si="3"/>
        <v>8825</v>
      </c>
      <c r="O32" s="435">
        <f t="shared" si="3"/>
        <v>8825</v>
      </c>
      <c r="P32" s="454">
        <f>SUM(D32:O32)</f>
        <v>105900</v>
      </c>
      <c r="Q32" s="169"/>
    </row>
    <row r="33" spans="2:17" ht="21.95" customHeight="1" x14ac:dyDescent="0.25">
      <c r="B33" s="170"/>
      <c r="P33" s="169"/>
      <c r="Q33" s="169"/>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8376" r:id="rId3" name="Group Box 8">
              <controlPr defaultSize="0" autoFill="0" autoPict="0">
                <anchor moveWithCells="1">
                  <from>
                    <xdr:col>1</xdr:col>
                    <xdr:colOff>0</xdr:colOff>
                    <xdr:row>3</xdr:row>
                    <xdr:rowOff>276225</xdr:rowOff>
                  </from>
                  <to>
                    <xdr:col>16</xdr:col>
                    <xdr:colOff>123825</xdr:colOff>
                    <xdr:row>13</xdr:row>
                    <xdr:rowOff>247650</xdr:rowOff>
                  </to>
                </anchor>
              </controlPr>
            </control>
          </mc:Choice>
        </mc:AlternateContent>
        <mc:AlternateContent xmlns:mc="http://schemas.openxmlformats.org/markup-compatibility/2006">
          <mc:Choice Requires="x14">
            <control shapeId="58378" r:id="rId4" name="Group Box 10">
              <controlPr defaultSize="0" autoFill="0" autoPict="0">
                <anchor moveWithCells="1">
                  <from>
                    <xdr:col>1</xdr:col>
                    <xdr:colOff>0</xdr:colOff>
                    <xdr:row>14</xdr:row>
                    <xdr:rowOff>0</xdr:rowOff>
                  </from>
                  <to>
                    <xdr:col>16</xdr:col>
                    <xdr:colOff>123825</xdr:colOff>
                    <xdr:row>20</xdr:row>
                    <xdr:rowOff>238125</xdr:rowOff>
                  </to>
                </anchor>
              </controlPr>
            </control>
          </mc:Choice>
        </mc:AlternateContent>
        <mc:AlternateContent xmlns:mc="http://schemas.openxmlformats.org/markup-compatibility/2006">
          <mc:Choice Requires="x14">
            <control shapeId="58379" r:id="rId5" name="Group Box 11">
              <controlPr defaultSize="0" autoFill="0" autoPict="0">
                <anchor moveWithCells="1">
                  <from>
                    <xdr:col>1</xdr:col>
                    <xdr:colOff>0</xdr:colOff>
                    <xdr:row>21</xdr:row>
                    <xdr:rowOff>0</xdr:rowOff>
                  </from>
                  <to>
                    <xdr:col>16</xdr:col>
                    <xdr:colOff>123825</xdr:colOff>
                    <xdr:row>32</xdr:row>
                    <xdr:rowOff>257175</xdr:rowOff>
                  </to>
                </anchor>
              </controlPr>
            </control>
          </mc:Choice>
        </mc:AlternateContent>
        <mc:AlternateContent xmlns:mc="http://schemas.openxmlformats.org/markup-compatibility/2006">
          <mc:Choice Requires="x14">
            <control shapeId="58380" r:id="rId6" name="Option Button 12">
              <controlPr defaultSize="0" autoFill="0" autoLine="0" autoPict="0">
                <anchor moveWithCells="1">
                  <from>
                    <xdr:col>3</xdr:col>
                    <xdr:colOff>38100</xdr:colOff>
                    <xdr:row>12</xdr:row>
                    <xdr:rowOff>200025</xdr:rowOff>
                  </from>
                  <to>
                    <xdr:col>3</xdr:col>
                    <xdr:colOff>581025</xdr:colOff>
                    <xdr:row>13</xdr:row>
                    <xdr:rowOff>133350</xdr:rowOff>
                  </to>
                </anchor>
              </controlPr>
            </control>
          </mc:Choice>
        </mc:AlternateContent>
        <mc:AlternateContent xmlns:mc="http://schemas.openxmlformats.org/markup-compatibility/2006">
          <mc:Choice Requires="x14">
            <control shapeId="58381" r:id="rId7" name="Option Button 13">
              <controlPr defaultSize="0" autoFill="0" autoLine="0" autoPict="0">
                <anchor moveWithCells="1">
                  <from>
                    <xdr:col>3</xdr:col>
                    <xdr:colOff>752475</xdr:colOff>
                    <xdr:row>12</xdr:row>
                    <xdr:rowOff>200025</xdr:rowOff>
                  </from>
                  <to>
                    <xdr:col>4</xdr:col>
                    <xdr:colOff>409575</xdr:colOff>
                    <xdr:row>13</xdr:row>
                    <xdr:rowOff>133350</xdr:rowOff>
                  </to>
                </anchor>
              </controlPr>
            </control>
          </mc:Choice>
        </mc:AlternateContent>
        <mc:AlternateContent xmlns:mc="http://schemas.openxmlformats.org/markup-compatibility/2006">
          <mc:Choice Requires="x14">
            <control shapeId="58382" r:id="rId8" name="Group Box 14">
              <controlPr defaultSize="0" autoFill="0" autoPict="0">
                <anchor moveWithCells="1">
                  <from>
                    <xdr:col>1</xdr:col>
                    <xdr:colOff>0</xdr:colOff>
                    <xdr:row>12</xdr:row>
                    <xdr:rowOff>76200</xdr:rowOff>
                  </from>
                  <to>
                    <xdr:col>16</xdr:col>
                    <xdr:colOff>123825</xdr:colOff>
                    <xdr:row>13</xdr:row>
                    <xdr:rowOff>238125</xdr:rowOff>
                  </to>
                </anchor>
              </controlPr>
            </control>
          </mc:Choice>
        </mc:AlternateContent>
        <mc:AlternateContent xmlns:mc="http://schemas.openxmlformats.org/markup-compatibility/2006">
          <mc:Choice Requires="x14">
            <control shapeId="58383" r:id="rId9" name="Group Box 15">
              <controlPr defaultSize="0" autoFill="0" autoPict="0">
                <anchor moveWithCells="1">
                  <from>
                    <xdr:col>8</xdr:col>
                    <xdr:colOff>0</xdr:colOff>
                    <xdr:row>12</xdr:row>
                    <xdr:rowOff>76200</xdr:rowOff>
                  </from>
                  <to>
                    <xdr:col>16</xdr:col>
                    <xdr:colOff>123825</xdr:colOff>
                    <xdr:row>13</xdr:row>
                    <xdr:rowOff>238125</xdr:rowOff>
                  </to>
                </anchor>
              </controlPr>
            </control>
          </mc:Choice>
        </mc:AlternateContent>
        <mc:AlternateContent xmlns:mc="http://schemas.openxmlformats.org/markup-compatibility/2006">
          <mc:Choice Requires="x14">
            <control shapeId="58384" r:id="rId10" name="Option Button 16">
              <controlPr defaultSize="0" autoFill="0" autoLine="0" autoPict="0">
                <anchor moveWithCells="1">
                  <from>
                    <xdr:col>11</xdr:col>
                    <xdr:colOff>400050</xdr:colOff>
                    <xdr:row>12</xdr:row>
                    <xdr:rowOff>190500</xdr:rowOff>
                  </from>
                  <to>
                    <xdr:col>12</xdr:col>
                    <xdr:colOff>57150</xdr:colOff>
                    <xdr:row>13</xdr:row>
                    <xdr:rowOff>123825</xdr:rowOff>
                  </to>
                </anchor>
              </controlPr>
            </control>
          </mc:Choice>
        </mc:AlternateContent>
        <mc:AlternateContent xmlns:mc="http://schemas.openxmlformats.org/markup-compatibility/2006">
          <mc:Choice Requires="x14">
            <control shapeId="58385" r:id="rId11" name="Option Button 17">
              <controlPr defaultSize="0" autoFill="0" autoLine="0" autoPict="0">
                <anchor moveWithCells="1">
                  <from>
                    <xdr:col>12</xdr:col>
                    <xdr:colOff>228600</xdr:colOff>
                    <xdr:row>12</xdr:row>
                    <xdr:rowOff>190500</xdr:rowOff>
                  </from>
                  <to>
                    <xdr:col>12</xdr:col>
                    <xdr:colOff>771525</xdr:colOff>
                    <xdr:row>13</xdr:row>
                    <xdr:rowOff>123825</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Planilha56"/>
  <dimension ref="B1:Q29"/>
  <sheetViews>
    <sheetView showGridLines="0" showRowColHeaders="0" workbookViewId="0">
      <pane ySplit="6" topLeftCell="A7" activePane="bottomLeft" state="frozen"/>
      <selection activeCell="H9" sqref="H9"/>
      <selection pane="bottomLeft" activeCell="H9" sqref="H9"/>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B4" s="170"/>
      <c r="C4" s="170"/>
      <c r="D4" s="170"/>
      <c r="E4" s="170"/>
      <c r="F4" s="170"/>
      <c r="G4" s="170"/>
      <c r="H4" s="170"/>
      <c r="I4" s="170"/>
      <c r="J4" s="170"/>
      <c r="K4" s="170"/>
      <c r="L4" s="170"/>
      <c r="M4" s="170"/>
      <c r="N4" s="170"/>
      <c r="O4" s="170"/>
      <c r="P4" s="169"/>
      <c r="Q4" s="169"/>
    </row>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267" t="s">
        <v>83</v>
      </c>
      <c r="Q6" s="169"/>
    </row>
    <row r="7" spans="2:17" ht="30" customHeight="1" x14ac:dyDescent="0.25">
      <c r="B7" s="170"/>
      <c r="C7" s="417" t="s">
        <v>48</v>
      </c>
      <c r="D7" s="31"/>
      <c r="E7" s="31"/>
      <c r="F7" s="31"/>
      <c r="G7" s="31"/>
      <c r="H7" s="31"/>
      <c r="I7" s="31"/>
      <c r="J7" s="31"/>
      <c r="K7" s="31"/>
      <c r="L7" s="31"/>
      <c r="M7" s="31"/>
      <c r="N7" s="31"/>
      <c r="O7" s="31"/>
      <c r="P7" s="441">
        <f>SUM(D7:O7)</f>
        <v>0</v>
      </c>
      <c r="Q7" s="169"/>
    </row>
    <row r="8" spans="2:17" ht="30" customHeight="1" x14ac:dyDescent="0.25">
      <c r="B8" s="170"/>
      <c r="C8" s="407" t="s">
        <v>50</v>
      </c>
      <c r="D8" s="31"/>
      <c r="E8" s="31"/>
      <c r="F8" s="31"/>
      <c r="G8" s="31"/>
      <c r="H8" s="31"/>
      <c r="I8" s="31"/>
      <c r="J8" s="31"/>
      <c r="K8" s="31"/>
      <c r="L8" s="31"/>
      <c r="M8" s="31"/>
      <c r="N8" s="31"/>
      <c r="O8" s="31"/>
      <c r="P8" s="442">
        <f t="shared" ref="P8:P11" si="0">SUM(D8:O8)</f>
        <v>0</v>
      </c>
      <c r="Q8" s="169"/>
    </row>
    <row r="9" spans="2:17" ht="30" customHeight="1" x14ac:dyDescent="0.25">
      <c r="B9" s="170"/>
      <c r="C9" s="407" t="s">
        <v>61</v>
      </c>
      <c r="D9" s="31"/>
      <c r="E9" s="31"/>
      <c r="F9" s="31"/>
      <c r="G9" s="31"/>
      <c r="H9" s="31"/>
      <c r="I9" s="31"/>
      <c r="J9" s="31"/>
      <c r="K9" s="31"/>
      <c r="L9" s="31"/>
      <c r="M9" s="31"/>
      <c r="N9" s="31"/>
      <c r="O9" s="31"/>
      <c r="P9" s="442">
        <f t="shared" si="0"/>
        <v>0</v>
      </c>
      <c r="Q9" s="169"/>
    </row>
    <row r="10" spans="2:17" ht="30" customHeight="1" x14ac:dyDescent="0.25">
      <c r="B10" s="170"/>
      <c r="C10" s="407" t="s">
        <v>62</v>
      </c>
      <c r="D10" s="31"/>
      <c r="E10" s="31"/>
      <c r="F10" s="31"/>
      <c r="G10" s="31"/>
      <c r="H10" s="31"/>
      <c r="I10" s="31"/>
      <c r="J10" s="31"/>
      <c r="K10" s="31"/>
      <c r="L10" s="31"/>
      <c r="M10" s="31"/>
      <c r="N10" s="31"/>
      <c r="O10" s="31"/>
      <c r="P10" s="442">
        <f t="shared" si="0"/>
        <v>0</v>
      </c>
      <c r="Q10" s="169"/>
    </row>
    <row r="11" spans="2:17" ht="30" customHeight="1" x14ac:dyDescent="0.25">
      <c r="B11" s="170"/>
      <c r="C11" s="419" t="s">
        <v>63</v>
      </c>
      <c r="D11" s="281"/>
      <c r="E11" s="281"/>
      <c r="F11" s="281"/>
      <c r="G11" s="281"/>
      <c r="H11" s="281"/>
      <c r="I11" s="281"/>
      <c r="J11" s="281"/>
      <c r="K11" s="281"/>
      <c r="L11" s="281"/>
      <c r="M11" s="281"/>
      <c r="N11" s="281"/>
      <c r="O11" s="281"/>
      <c r="P11" s="442">
        <f t="shared" si="0"/>
        <v>0</v>
      </c>
      <c r="Q11" s="169"/>
    </row>
    <row r="12" spans="2:17" ht="30" customHeight="1" x14ac:dyDescent="0.25">
      <c r="B12" s="170"/>
      <c r="C12" s="408" t="s">
        <v>83</v>
      </c>
      <c r="D12" s="409">
        <f>SUM(D7:D11)</f>
        <v>0</v>
      </c>
      <c r="E12" s="409">
        <f t="shared" ref="E12:P12" si="1">SUM(E7:E11)</f>
        <v>0</v>
      </c>
      <c r="F12" s="409">
        <f t="shared" si="1"/>
        <v>0</v>
      </c>
      <c r="G12" s="409">
        <f t="shared" si="1"/>
        <v>0</v>
      </c>
      <c r="H12" s="409">
        <f t="shared" si="1"/>
        <v>0</v>
      </c>
      <c r="I12" s="409">
        <f t="shared" si="1"/>
        <v>0</v>
      </c>
      <c r="J12" s="409">
        <f t="shared" si="1"/>
        <v>0</v>
      </c>
      <c r="K12" s="409">
        <f t="shared" si="1"/>
        <v>0</v>
      </c>
      <c r="L12" s="409">
        <f t="shared" si="1"/>
        <v>0</v>
      </c>
      <c r="M12" s="409">
        <f t="shared" si="1"/>
        <v>0</v>
      </c>
      <c r="N12" s="409">
        <f t="shared" si="1"/>
        <v>0</v>
      </c>
      <c r="O12" s="409">
        <f t="shared" si="1"/>
        <v>0</v>
      </c>
      <c r="P12" s="409">
        <f t="shared" si="1"/>
        <v>0</v>
      </c>
      <c r="Q12" s="169"/>
    </row>
    <row r="13" spans="2:17" ht="21.95" customHeight="1" x14ac:dyDescent="0.25">
      <c r="B13" s="170"/>
      <c r="P13" s="169"/>
      <c r="Q13" s="169"/>
    </row>
    <row r="14" spans="2:17" ht="21.95" customHeight="1" x14ac:dyDescent="0.25">
      <c r="B14" s="170"/>
      <c r="P14" s="169"/>
      <c r="Q14" s="169"/>
    </row>
    <row r="15" spans="2:17" ht="21.95" customHeight="1" thickBot="1" x14ac:dyDescent="0.3">
      <c r="B15" s="170"/>
      <c r="C15" s="170"/>
      <c r="D15" s="170"/>
      <c r="E15" s="170"/>
      <c r="F15" s="170"/>
      <c r="G15" s="170"/>
      <c r="H15" s="170"/>
      <c r="I15" s="170"/>
      <c r="J15" s="170"/>
      <c r="K15" s="170"/>
      <c r="L15" s="170"/>
      <c r="M15" s="170"/>
      <c r="N15" s="170"/>
      <c r="O15" s="170"/>
      <c r="P15" s="169"/>
      <c r="Q15" s="169"/>
    </row>
    <row r="16" spans="2:17" ht="21.95" customHeight="1" x14ac:dyDescent="0.25">
      <c r="B16" s="170"/>
      <c r="C16" s="266" t="s">
        <v>64</v>
      </c>
      <c r="D16" s="267" t="s">
        <v>65</v>
      </c>
      <c r="E16" s="267" t="s">
        <v>66</v>
      </c>
      <c r="F16" s="267" t="s">
        <v>67</v>
      </c>
      <c r="G16" s="267" t="s">
        <v>68</v>
      </c>
      <c r="H16" s="267" t="s">
        <v>69</v>
      </c>
      <c r="I16" s="267" t="s">
        <v>70</v>
      </c>
      <c r="J16" s="267" t="s">
        <v>71</v>
      </c>
      <c r="K16" s="267" t="s">
        <v>72</v>
      </c>
      <c r="L16" s="267" t="s">
        <v>73</v>
      </c>
      <c r="M16" s="267" t="s">
        <v>74</v>
      </c>
      <c r="N16" s="267" t="s">
        <v>75</v>
      </c>
      <c r="O16" s="267" t="s">
        <v>76</v>
      </c>
      <c r="P16" s="267" t="s">
        <v>83</v>
      </c>
      <c r="Q16" s="169"/>
    </row>
    <row r="17" spans="2:17" ht="30" customHeight="1" x14ac:dyDescent="0.25">
      <c r="B17" s="170"/>
      <c r="C17" s="417" t="s">
        <v>100</v>
      </c>
      <c r="D17" s="420">
        <f>'Banco 03 (2)'!C223</f>
        <v>0</v>
      </c>
      <c r="E17" s="420">
        <f>'Banco 03 (2)'!D223</f>
        <v>0</v>
      </c>
      <c r="F17" s="420">
        <f>'Banco 03 (2)'!E223</f>
        <v>0</v>
      </c>
      <c r="G17" s="420">
        <f>'Banco 03 (2)'!F223</f>
        <v>0</v>
      </c>
      <c r="H17" s="420">
        <f>'Banco 03 (2)'!G223</f>
        <v>0</v>
      </c>
      <c r="I17" s="420">
        <f>'Banco 03 (2)'!H223</f>
        <v>0</v>
      </c>
      <c r="J17" s="420">
        <f>'Banco 03 (2)'!I223</f>
        <v>0</v>
      </c>
      <c r="K17" s="420">
        <f>'Banco 03 (2)'!J223</f>
        <v>0</v>
      </c>
      <c r="L17" s="420">
        <f>'Banco 03 (2)'!K223</f>
        <v>0</v>
      </c>
      <c r="M17" s="420">
        <f>'Banco 03 (2)'!L223</f>
        <v>0</v>
      </c>
      <c r="N17" s="420">
        <f>'Banco 03 (2)'!M223</f>
        <v>0</v>
      </c>
      <c r="O17" s="420">
        <f>'Banco 03 (2)'!N223</f>
        <v>0</v>
      </c>
      <c r="P17" s="441">
        <f>SUM(D17:O17)</f>
        <v>0</v>
      </c>
      <c r="Q17" s="169"/>
    </row>
    <row r="18" spans="2:17" ht="30" customHeight="1" x14ac:dyDescent="0.25">
      <c r="B18" s="170"/>
      <c r="C18" s="407" t="s">
        <v>101</v>
      </c>
      <c r="D18" s="420">
        <f>'Banco 03 (2)'!C224</f>
        <v>0</v>
      </c>
      <c r="E18" s="420">
        <f>'Banco 03 (2)'!D224</f>
        <v>0</v>
      </c>
      <c r="F18" s="420">
        <f>'Banco 03 (2)'!E224</f>
        <v>0</v>
      </c>
      <c r="G18" s="420">
        <f>'Banco 03 (2)'!F224</f>
        <v>0</v>
      </c>
      <c r="H18" s="420">
        <f>'Banco 03 (2)'!G224</f>
        <v>0</v>
      </c>
      <c r="I18" s="420">
        <f>'Banco 03 (2)'!H224</f>
        <v>0</v>
      </c>
      <c r="J18" s="420">
        <f>'Banco 03 (2)'!I224</f>
        <v>0</v>
      </c>
      <c r="K18" s="420">
        <f>'Banco 03 (2)'!J224</f>
        <v>0</v>
      </c>
      <c r="L18" s="420">
        <f>'Banco 03 (2)'!K224</f>
        <v>0</v>
      </c>
      <c r="M18" s="420">
        <f>'Banco 03 (2)'!L224</f>
        <v>0</v>
      </c>
      <c r="N18" s="420">
        <f>'Banco 03 (2)'!M224</f>
        <v>0</v>
      </c>
      <c r="O18" s="420">
        <f>'Banco 03 (2)'!N224</f>
        <v>0</v>
      </c>
      <c r="P18" s="447">
        <f t="shared" ref="P18:P23" si="2">SUM(D18:O18)</f>
        <v>0</v>
      </c>
      <c r="Q18" s="169"/>
    </row>
    <row r="19" spans="2:17" ht="30" customHeight="1" x14ac:dyDescent="0.25">
      <c r="B19" s="170"/>
      <c r="C19" s="407" t="s">
        <v>77</v>
      </c>
      <c r="D19" s="420">
        <f>'Banco 03 (2)'!C225</f>
        <v>0</v>
      </c>
      <c r="E19" s="420">
        <f>'Banco 03 (2)'!D225</f>
        <v>0</v>
      </c>
      <c r="F19" s="420">
        <f>'Banco 03 (2)'!E225</f>
        <v>0</v>
      </c>
      <c r="G19" s="420">
        <f>'Banco 03 (2)'!F225</f>
        <v>0</v>
      </c>
      <c r="H19" s="420">
        <f>'Banco 03 (2)'!G225</f>
        <v>0</v>
      </c>
      <c r="I19" s="420">
        <f>'Banco 03 (2)'!H225</f>
        <v>0</v>
      </c>
      <c r="J19" s="420">
        <f>'Banco 03 (2)'!I225</f>
        <v>0</v>
      </c>
      <c r="K19" s="420">
        <f>'Banco 03 (2)'!J225</f>
        <v>0</v>
      </c>
      <c r="L19" s="420">
        <f>'Banco 03 (2)'!K225</f>
        <v>0</v>
      </c>
      <c r="M19" s="420">
        <f>'Banco 03 (2)'!L225</f>
        <v>0</v>
      </c>
      <c r="N19" s="420">
        <f>'Banco 03 (2)'!M225</f>
        <v>0</v>
      </c>
      <c r="O19" s="420">
        <f>'Banco 03 (2)'!N225</f>
        <v>0</v>
      </c>
      <c r="P19" s="447">
        <f t="shared" si="2"/>
        <v>0</v>
      </c>
      <c r="Q19" s="169"/>
    </row>
    <row r="20" spans="2:17" ht="30" customHeight="1" x14ac:dyDescent="0.25">
      <c r="B20" s="170"/>
      <c r="C20" s="407" t="s">
        <v>44</v>
      </c>
      <c r="D20" s="420">
        <f>'Banco 03 (2)'!C227</f>
        <v>0</v>
      </c>
      <c r="E20" s="420">
        <f>'Banco 03 (2)'!D227</f>
        <v>0</v>
      </c>
      <c r="F20" s="420">
        <f>'Banco 03 (2)'!E227</f>
        <v>0</v>
      </c>
      <c r="G20" s="420">
        <f>'Banco 03 (2)'!F227</f>
        <v>0</v>
      </c>
      <c r="H20" s="420">
        <f>'Banco 03 (2)'!G227</f>
        <v>0</v>
      </c>
      <c r="I20" s="420">
        <f>'Banco 03 (2)'!H227</f>
        <v>0</v>
      </c>
      <c r="J20" s="420">
        <f>'Banco 03 (2)'!I227</f>
        <v>0</v>
      </c>
      <c r="K20" s="420">
        <f>'Banco 03 (2)'!J227</f>
        <v>0</v>
      </c>
      <c r="L20" s="420">
        <f>'Banco 03 (2)'!K227</f>
        <v>0</v>
      </c>
      <c r="M20" s="420">
        <f>'Banco 03 (2)'!L227</f>
        <v>0</v>
      </c>
      <c r="N20" s="420">
        <f>'Banco 03 (2)'!M227</f>
        <v>0</v>
      </c>
      <c r="O20" s="420">
        <f>'Banco 03 (2)'!N227</f>
        <v>0</v>
      </c>
      <c r="P20" s="447">
        <f t="shared" si="2"/>
        <v>0</v>
      </c>
      <c r="Q20" s="169"/>
    </row>
    <row r="21" spans="2:17" ht="30" customHeight="1" x14ac:dyDescent="0.25">
      <c r="B21" s="170"/>
      <c r="C21" s="407" t="s">
        <v>45</v>
      </c>
      <c r="D21" s="420">
        <f>'Banco 03 (2)'!C226</f>
        <v>0</v>
      </c>
      <c r="E21" s="420">
        <f>'Banco 03 (2)'!D226</f>
        <v>0</v>
      </c>
      <c r="F21" s="420">
        <f>'Banco 03 (2)'!E226</f>
        <v>0</v>
      </c>
      <c r="G21" s="420">
        <f>'Banco 03 (2)'!F226</f>
        <v>0</v>
      </c>
      <c r="H21" s="420">
        <f>'Banco 03 (2)'!G226</f>
        <v>0</v>
      </c>
      <c r="I21" s="420">
        <f>'Banco 03 (2)'!H226</f>
        <v>0</v>
      </c>
      <c r="J21" s="420">
        <f>'Banco 03 (2)'!I226</f>
        <v>0</v>
      </c>
      <c r="K21" s="420">
        <f>'Banco 03 (2)'!J226</f>
        <v>0</v>
      </c>
      <c r="L21" s="420">
        <f>'Banco 03 (2)'!K226</f>
        <v>0</v>
      </c>
      <c r="M21" s="420">
        <f>'Banco 03 (2)'!L226</f>
        <v>0</v>
      </c>
      <c r="N21" s="420">
        <f>'Banco 03 (2)'!M226</f>
        <v>0</v>
      </c>
      <c r="O21" s="420">
        <f>'Banco 03 (2)'!N226</f>
        <v>0</v>
      </c>
      <c r="P21" s="447">
        <f t="shared" si="2"/>
        <v>0</v>
      </c>
      <c r="Q21" s="169"/>
    </row>
    <row r="22" spans="2:17" ht="30" customHeight="1" x14ac:dyDescent="0.25">
      <c r="B22" s="170"/>
      <c r="C22" s="407" t="str">
        <f>Simples!C29</f>
        <v>CPP</v>
      </c>
      <c r="D22" s="420">
        <f>'Banco 03 (2)'!C228</f>
        <v>0</v>
      </c>
      <c r="E22" s="420">
        <f>'Banco 03 (2)'!D228</f>
        <v>0</v>
      </c>
      <c r="F22" s="420">
        <f>'Banco 03 (2)'!E228</f>
        <v>0</v>
      </c>
      <c r="G22" s="420">
        <f>'Banco 03 (2)'!F228</f>
        <v>0</v>
      </c>
      <c r="H22" s="420">
        <f>'Banco 03 (2)'!G228</f>
        <v>0</v>
      </c>
      <c r="I22" s="420">
        <f>'Banco 03 (2)'!H228</f>
        <v>0</v>
      </c>
      <c r="J22" s="420">
        <f>'Banco 03 (2)'!I228</f>
        <v>0</v>
      </c>
      <c r="K22" s="420">
        <f>'Banco 03 (2)'!J228</f>
        <v>0</v>
      </c>
      <c r="L22" s="420">
        <f>'Banco 03 (2)'!K228</f>
        <v>0</v>
      </c>
      <c r="M22" s="420">
        <f>'Banco 03 (2)'!L228</f>
        <v>0</v>
      </c>
      <c r="N22" s="420">
        <f>'Banco 03 (2)'!M228</f>
        <v>0</v>
      </c>
      <c r="O22" s="420">
        <f>'Banco 03 (2)'!N228</f>
        <v>0</v>
      </c>
      <c r="P22" s="447">
        <f t="shared" si="2"/>
        <v>0</v>
      </c>
      <c r="Q22" s="169"/>
    </row>
    <row r="23" spans="2:17" ht="30" customHeight="1" x14ac:dyDescent="0.25">
      <c r="B23" s="170"/>
      <c r="C23" s="407" t="str">
        <f>Simples!C30</f>
        <v>IRPJ</v>
      </c>
      <c r="D23" s="420">
        <f>'Banco 03 (2)'!C230</f>
        <v>0</v>
      </c>
      <c r="E23" s="420">
        <f>'Banco 03 (2)'!D230</f>
        <v>0</v>
      </c>
      <c r="F23" s="420">
        <f>'Banco 03 (2)'!E230</f>
        <v>0</v>
      </c>
      <c r="G23" s="420">
        <f>'Banco 03 (2)'!F230</f>
        <v>0</v>
      </c>
      <c r="H23" s="420">
        <f>'Banco 03 (2)'!G230</f>
        <v>0</v>
      </c>
      <c r="I23" s="420">
        <f>'Banco 03 (2)'!H230</f>
        <v>0</v>
      </c>
      <c r="J23" s="420">
        <f>'Banco 03 (2)'!I230</f>
        <v>0</v>
      </c>
      <c r="K23" s="420">
        <f>'Banco 03 (2)'!J230</f>
        <v>0</v>
      </c>
      <c r="L23" s="420">
        <f>'Banco 03 (2)'!K230</f>
        <v>0</v>
      </c>
      <c r="M23" s="420">
        <f>'Banco 03 (2)'!L230</f>
        <v>0</v>
      </c>
      <c r="N23" s="420">
        <f>'Banco 03 (2)'!M230</f>
        <v>0</v>
      </c>
      <c r="O23" s="420">
        <f>'Banco 03 (2)'!N230</f>
        <v>0</v>
      </c>
      <c r="P23" s="447">
        <f t="shared" si="2"/>
        <v>0</v>
      </c>
      <c r="Q23" s="169"/>
    </row>
    <row r="24" spans="2:17" ht="30" customHeight="1" x14ac:dyDescent="0.25">
      <c r="B24" s="170"/>
      <c r="C24" s="459" t="str">
        <f>Simples!C31</f>
        <v>CSLL</v>
      </c>
      <c r="D24" s="421">
        <f>'Banco 03 (2)'!C229</f>
        <v>0</v>
      </c>
      <c r="E24" s="421">
        <f>'Banco 03 (2)'!D229</f>
        <v>0</v>
      </c>
      <c r="F24" s="421">
        <f>'Banco 03 (2)'!E229</f>
        <v>0</v>
      </c>
      <c r="G24" s="421">
        <f>'Banco 03 (2)'!F229</f>
        <v>0</v>
      </c>
      <c r="H24" s="421">
        <f>'Banco 03 (2)'!G229</f>
        <v>0</v>
      </c>
      <c r="I24" s="421">
        <f>'Banco 03 (2)'!H229</f>
        <v>0</v>
      </c>
      <c r="J24" s="421">
        <f>'Banco 03 (2)'!I229</f>
        <v>0</v>
      </c>
      <c r="K24" s="421">
        <f>'Banco 03 (2)'!J229</f>
        <v>0</v>
      </c>
      <c r="L24" s="421">
        <f>'Banco 03 (2)'!K229</f>
        <v>0</v>
      </c>
      <c r="M24" s="421">
        <f>'Banco 03 (2)'!L229</f>
        <v>0</v>
      </c>
      <c r="N24" s="421">
        <f>'Banco 03 (2)'!M229</f>
        <v>0</v>
      </c>
      <c r="O24" s="421">
        <f>'Banco 03 (2)'!N229</f>
        <v>0</v>
      </c>
      <c r="P24" s="447">
        <f>SUM(D24:O24)</f>
        <v>0</v>
      </c>
      <c r="Q24" s="169"/>
    </row>
    <row r="25" spans="2:17" ht="30" customHeight="1" x14ac:dyDescent="0.25">
      <c r="B25" s="170"/>
      <c r="C25" s="427" t="s">
        <v>312</v>
      </c>
      <c r="D25" s="435">
        <f>SUM(D17:D24)</f>
        <v>0</v>
      </c>
      <c r="E25" s="435">
        <f t="shared" ref="E25:O25" si="3">SUM(E17:E24)</f>
        <v>0</v>
      </c>
      <c r="F25" s="435">
        <f t="shared" si="3"/>
        <v>0</v>
      </c>
      <c r="G25" s="435">
        <f t="shared" si="3"/>
        <v>0</v>
      </c>
      <c r="H25" s="435">
        <f t="shared" si="3"/>
        <v>0</v>
      </c>
      <c r="I25" s="435">
        <f t="shared" si="3"/>
        <v>0</v>
      </c>
      <c r="J25" s="435">
        <f t="shared" si="3"/>
        <v>0</v>
      </c>
      <c r="K25" s="435">
        <f t="shared" si="3"/>
        <v>0</v>
      </c>
      <c r="L25" s="435">
        <f t="shared" si="3"/>
        <v>0</v>
      </c>
      <c r="M25" s="435">
        <f t="shared" si="3"/>
        <v>0</v>
      </c>
      <c r="N25" s="435">
        <f t="shared" si="3"/>
        <v>0</v>
      </c>
      <c r="O25" s="435">
        <f t="shared" si="3"/>
        <v>0</v>
      </c>
      <c r="P25" s="454">
        <f>SUM(P17:P24)</f>
        <v>0</v>
      </c>
      <c r="Q25" s="169"/>
    </row>
    <row r="26" spans="2:17" ht="30" customHeight="1" x14ac:dyDescent="0.25">
      <c r="B26" s="170"/>
      <c r="P26" s="169"/>
      <c r="Q26" s="169"/>
    </row>
    <row r="27" spans="2:17" ht="30" customHeight="1" x14ac:dyDescent="0.25"/>
    <row r="28" spans="2:17" ht="30" customHeight="1" x14ac:dyDescent="0.25"/>
    <row r="29" spans="2:17" ht="30" customHeight="1" x14ac:dyDescent="0.25"/>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93188" r:id="rId3" name="Group Box 4">
              <controlPr defaultSize="0" autoFill="0" autoPict="0">
                <anchor moveWithCells="1">
                  <from>
                    <xdr:col>1</xdr:col>
                    <xdr:colOff>0</xdr:colOff>
                    <xdr:row>3</xdr:row>
                    <xdr:rowOff>276225</xdr:rowOff>
                  </from>
                  <to>
                    <xdr:col>16</xdr:col>
                    <xdr:colOff>123825</xdr:colOff>
                    <xdr:row>13</xdr:row>
                    <xdr:rowOff>247650</xdr:rowOff>
                  </to>
                </anchor>
              </controlPr>
            </control>
          </mc:Choice>
        </mc:AlternateContent>
        <mc:AlternateContent xmlns:mc="http://schemas.openxmlformats.org/markup-compatibility/2006">
          <mc:Choice Requires="x14">
            <control shapeId="93189" r:id="rId4" name="Group Box 5">
              <controlPr defaultSize="0" autoFill="0" autoPict="0">
                <anchor moveWithCells="1">
                  <from>
                    <xdr:col>1</xdr:col>
                    <xdr:colOff>0</xdr:colOff>
                    <xdr:row>14</xdr:row>
                    <xdr:rowOff>0</xdr:rowOff>
                  </from>
                  <to>
                    <xdr:col>16</xdr:col>
                    <xdr:colOff>123825</xdr:colOff>
                    <xdr:row>25</xdr:row>
                    <xdr:rowOff>228600</xdr:rowOff>
                  </to>
                </anchor>
              </controlPr>
            </control>
          </mc:Choice>
        </mc:AlternateContent>
        <mc:AlternateContent xmlns:mc="http://schemas.openxmlformats.org/markup-compatibility/2006">
          <mc:Choice Requires="x14">
            <control shapeId="93190" r:id="rId5" name="Check Box 6">
              <controlPr defaultSize="0" autoFill="0" autoLine="0" autoPict="0">
                <anchor moveWithCells="1">
                  <from>
                    <xdr:col>1</xdr:col>
                    <xdr:colOff>66675</xdr:colOff>
                    <xdr:row>12</xdr:row>
                    <xdr:rowOff>152400</xdr:rowOff>
                  </from>
                  <to>
                    <xdr:col>3</xdr:col>
                    <xdr:colOff>209550</xdr:colOff>
                    <xdr:row>13</xdr:row>
                    <xdr:rowOff>85725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Planilha57"/>
  <dimension ref="B1:Q29"/>
  <sheetViews>
    <sheetView showGridLines="0" showRowColHeaders="0" workbookViewId="0">
      <pane ySplit="6" topLeftCell="A7" activePane="bottomLeft" state="frozen"/>
      <selection activeCell="H9" sqref="H9"/>
      <selection pane="bottomLeft" activeCell="H9" sqref="H9"/>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B4" s="170"/>
      <c r="C4" s="170"/>
      <c r="D4" s="170"/>
      <c r="E4" s="170"/>
      <c r="F4" s="170"/>
      <c r="G4" s="170"/>
      <c r="H4" s="170"/>
      <c r="I4" s="170"/>
      <c r="J4" s="170"/>
      <c r="K4" s="170"/>
      <c r="L4" s="170"/>
      <c r="M4" s="170"/>
      <c r="N4" s="170"/>
      <c r="O4" s="170"/>
      <c r="P4" s="169"/>
      <c r="Q4" s="169"/>
    </row>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267" t="s">
        <v>83</v>
      </c>
      <c r="Q6" s="169"/>
    </row>
    <row r="7" spans="2:17" ht="30" customHeight="1" x14ac:dyDescent="0.25">
      <c r="B7" s="170"/>
      <c r="C7" s="417" t="s">
        <v>48</v>
      </c>
      <c r="D7" s="31"/>
      <c r="E7" s="31"/>
      <c r="F7" s="31"/>
      <c r="G7" s="31"/>
      <c r="H7" s="31"/>
      <c r="I7" s="31"/>
      <c r="J7" s="31"/>
      <c r="K7" s="31"/>
      <c r="L7" s="31"/>
      <c r="M7" s="31"/>
      <c r="N7" s="31"/>
      <c r="O7" s="31"/>
      <c r="P7" s="441">
        <f>SUM(D7:O7)</f>
        <v>0</v>
      </c>
      <c r="Q7" s="169"/>
    </row>
    <row r="8" spans="2:17" ht="30" customHeight="1" x14ac:dyDescent="0.25">
      <c r="B8" s="170"/>
      <c r="C8" s="407" t="s">
        <v>50</v>
      </c>
      <c r="D8" s="31"/>
      <c r="E8" s="31"/>
      <c r="F8" s="31"/>
      <c r="G8" s="31"/>
      <c r="H8" s="31"/>
      <c r="I8" s="31"/>
      <c r="J8" s="31"/>
      <c r="K8" s="31"/>
      <c r="L8" s="31"/>
      <c r="M8" s="31"/>
      <c r="N8" s="31"/>
      <c r="O8" s="31"/>
      <c r="P8" s="442">
        <f t="shared" ref="P8:P11" si="0">SUM(D8:O8)</f>
        <v>0</v>
      </c>
      <c r="Q8" s="169"/>
    </row>
    <row r="9" spans="2:17" ht="30" customHeight="1" x14ac:dyDescent="0.25">
      <c r="B9" s="170"/>
      <c r="C9" s="407" t="s">
        <v>61</v>
      </c>
      <c r="D9" s="31"/>
      <c r="E9" s="31"/>
      <c r="F9" s="31"/>
      <c r="G9" s="31"/>
      <c r="H9" s="31"/>
      <c r="I9" s="31"/>
      <c r="J9" s="31"/>
      <c r="K9" s="31"/>
      <c r="L9" s="31"/>
      <c r="M9" s="31"/>
      <c r="N9" s="31"/>
      <c r="O9" s="31"/>
      <c r="P9" s="442">
        <f t="shared" si="0"/>
        <v>0</v>
      </c>
      <c r="Q9" s="169"/>
    </row>
    <row r="10" spans="2:17" ht="30" customHeight="1" x14ac:dyDescent="0.25">
      <c r="B10" s="170"/>
      <c r="C10" s="407" t="s">
        <v>62</v>
      </c>
      <c r="D10" s="31"/>
      <c r="E10" s="31"/>
      <c r="F10" s="31"/>
      <c r="G10" s="31"/>
      <c r="H10" s="31"/>
      <c r="I10" s="31"/>
      <c r="J10" s="31"/>
      <c r="K10" s="31"/>
      <c r="L10" s="31"/>
      <c r="M10" s="31"/>
      <c r="N10" s="31"/>
      <c r="O10" s="31"/>
      <c r="P10" s="442">
        <f t="shared" si="0"/>
        <v>0</v>
      </c>
      <c r="Q10" s="169"/>
    </row>
    <row r="11" spans="2:17" ht="30" customHeight="1" x14ac:dyDescent="0.25">
      <c r="B11" s="170"/>
      <c r="C11" s="419" t="s">
        <v>63</v>
      </c>
      <c r="D11" s="281"/>
      <c r="E11" s="281"/>
      <c r="F11" s="281"/>
      <c r="G11" s="281"/>
      <c r="H11" s="281"/>
      <c r="I11" s="281"/>
      <c r="J11" s="281"/>
      <c r="K11" s="281"/>
      <c r="L11" s="281"/>
      <c r="M11" s="281"/>
      <c r="N11" s="281"/>
      <c r="O11" s="281"/>
      <c r="P11" s="442">
        <f t="shared" si="0"/>
        <v>0</v>
      </c>
      <c r="Q11" s="169"/>
    </row>
    <row r="12" spans="2:17" ht="30" customHeight="1" x14ac:dyDescent="0.25">
      <c r="B12" s="170"/>
      <c r="C12" s="408" t="s">
        <v>83</v>
      </c>
      <c r="D12" s="409">
        <f>SUM(D7:D11)</f>
        <v>0</v>
      </c>
      <c r="E12" s="409">
        <f t="shared" ref="E12:P12" si="1">SUM(E7:E11)</f>
        <v>0</v>
      </c>
      <c r="F12" s="409">
        <f t="shared" si="1"/>
        <v>0</v>
      </c>
      <c r="G12" s="409">
        <f t="shared" si="1"/>
        <v>0</v>
      </c>
      <c r="H12" s="409">
        <f t="shared" si="1"/>
        <v>0</v>
      </c>
      <c r="I12" s="409">
        <f t="shared" si="1"/>
        <v>0</v>
      </c>
      <c r="J12" s="409">
        <f t="shared" si="1"/>
        <v>0</v>
      </c>
      <c r="K12" s="409">
        <f t="shared" si="1"/>
        <v>0</v>
      </c>
      <c r="L12" s="409">
        <f t="shared" si="1"/>
        <v>0</v>
      </c>
      <c r="M12" s="409">
        <f t="shared" si="1"/>
        <v>0</v>
      </c>
      <c r="N12" s="409">
        <f t="shared" si="1"/>
        <v>0</v>
      </c>
      <c r="O12" s="409">
        <f t="shared" si="1"/>
        <v>0</v>
      </c>
      <c r="P12" s="409">
        <f t="shared" si="1"/>
        <v>0</v>
      </c>
      <c r="Q12" s="169"/>
    </row>
    <row r="13" spans="2:17" ht="21.95" customHeight="1" x14ac:dyDescent="0.25">
      <c r="B13" s="170"/>
      <c r="P13" s="169"/>
      <c r="Q13" s="169"/>
    </row>
    <row r="14" spans="2:17" ht="21.95" customHeight="1" x14ac:dyDescent="0.25">
      <c r="B14" s="170"/>
      <c r="P14" s="169"/>
      <c r="Q14" s="169"/>
    </row>
    <row r="15" spans="2:17" ht="21.95" customHeight="1" thickBot="1" x14ac:dyDescent="0.3">
      <c r="B15" s="170"/>
      <c r="C15" s="170"/>
      <c r="D15" s="170"/>
      <c r="E15" s="170"/>
      <c r="F15" s="170"/>
      <c r="G15" s="170"/>
      <c r="H15" s="170"/>
      <c r="I15" s="170"/>
      <c r="J15" s="170"/>
      <c r="K15" s="170"/>
      <c r="L15" s="170"/>
      <c r="M15" s="170"/>
      <c r="N15" s="170"/>
      <c r="O15" s="170"/>
      <c r="P15" s="169"/>
      <c r="Q15" s="169"/>
    </row>
    <row r="16" spans="2:17" ht="21.95" customHeight="1" x14ac:dyDescent="0.25">
      <c r="B16" s="170"/>
      <c r="C16" s="266" t="s">
        <v>64</v>
      </c>
      <c r="D16" s="267" t="s">
        <v>65</v>
      </c>
      <c r="E16" s="267" t="s">
        <v>66</v>
      </c>
      <c r="F16" s="267" t="s">
        <v>67</v>
      </c>
      <c r="G16" s="267" t="s">
        <v>68</v>
      </c>
      <c r="H16" s="267" t="s">
        <v>69</v>
      </c>
      <c r="I16" s="267" t="s">
        <v>70</v>
      </c>
      <c r="J16" s="267" t="s">
        <v>71</v>
      </c>
      <c r="K16" s="267" t="s">
        <v>72</v>
      </c>
      <c r="L16" s="267" t="s">
        <v>73</v>
      </c>
      <c r="M16" s="267" t="s">
        <v>74</v>
      </c>
      <c r="N16" s="267" t="s">
        <v>75</v>
      </c>
      <c r="O16" s="267" t="s">
        <v>76</v>
      </c>
      <c r="P16" s="267" t="s">
        <v>83</v>
      </c>
      <c r="Q16" s="169"/>
    </row>
    <row r="17" spans="2:17" ht="30" customHeight="1" x14ac:dyDescent="0.25">
      <c r="B17" s="170"/>
      <c r="C17" s="417" t="s">
        <v>100</v>
      </c>
      <c r="D17" s="420">
        <f>'Banco 03 (3)'!C223</f>
        <v>0</v>
      </c>
      <c r="E17" s="420">
        <f>'Banco 03 (3)'!D223</f>
        <v>0</v>
      </c>
      <c r="F17" s="420">
        <f>'Banco 03 (3)'!E223</f>
        <v>0</v>
      </c>
      <c r="G17" s="420">
        <f>'Banco 03 (3)'!F223</f>
        <v>0</v>
      </c>
      <c r="H17" s="420">
        <f>'Banco 03 (3)'!G223</f>
        <v>0</v>
      </c>
      <c r="I17" s="420">
        <f>'Banco 03 (3)'!H223</f>
        <v>0</v>
      </c>
      <c r="J17" s="420">
        <f>'Banco 03 (3)'!I223</f>
        <v>0</v>
      </c>
      <c r="K17" s="420">
        <f>'Banco 03 (3)'!J223</f>
        <v>0</v>
      </c>
      <c r="L17" s="420">
        <f>'Banco 03 (3)'!K223</f>
        <v>0</v>
      </c>
      <c r="M17" s="420">
        <f>'Banco 03 (3)'!L223</f>
        <v>0</v>
      </c>
      <c r="N17" s="420">
        <f>'Banco 03 (3)'!M223</f>
        <v>0</v>
      </c>
      <c r="O17" s="420">
        <f>'Banco 03 (3)'!N223</f>
        <v>0</v>
      </c>
      <c r="P17" s="441">
        <f>SUM(D17:O17)</f>
        <v>0</v>
      </c>
      <c r="Q17" s="169"/>
    </row>
    <row r="18" spans="2:17" ht="30" customHeight="1" x14ac:dyDescent="0.25">
      <c r="B18" s="170"/>
      <c r="C18" s="407" t="s">
        <v>101</v>
      </c>
      <c r="D18" s="420">
        <f>'Banco 03 (3)'!C224</f>
        <v>0</v>
      </c>
      <c r="E18" s="420">
        <f>'Banco 03 (3)'!D224</f>
        <v>0</v>
      </c>
      <c r="F18" s="420">
        <f>'Banco 03 (3)'!E224</f>
        <v>0</v>
      </c>
      <c r="G18" s="420">
        <f>'Banco 03 (3)'!F224</f>
        <v>0</v>
      </c>
      <c r="H18" s="420">
        <f>'Banco 03 (3)'!G224</f>
        <v>0</v>
      </c>
      <c r="I18" s="420">
        <f>'Banco 03 (3)'!H224</f>
        <v>0</v>
      </c>
      <c r="J18" s="420">
        <f>'Banco 03 (3)'!I224</f>
        <v>0</v>
      </c>
      <c r="K18" s="420">
        <f>'Banco 03 (3)'!J224</f>
        <v>0</v>
      </c>
      <c r="L18" s="420">
        <f>'Banco 03 (3)'!K224</f>
        <v>0</v>
      </c>
      <c r="M18" s="420">
        <f>'Banco 03 (3)'!L224</f>
        <v>0</v>
      </c>
      <c r="N18" s="420">
        <f>'Banco 03 (3)'!M224</f>
        <v>0</v>
      </c>
      <c r="O18" s="420">
        <f>'Banco 03 (3)'!N224</f>
        <v>0</v>
      </c>
      <c r="P18" s="447">
        <f t="shared" ref="P18:P23" si="2">SUM(D18:O18)</f>
        <v>0</v>
      </c>
      <c r="Q18" s="169"/>
    </row>
    <row r="19" spans="2:17" ht="30" customHeight="1" x14ac:dyDescent="0.25">
      <c r="B19" s="170"/>
      <c r="C19" s="407" t="s">
        <v>77</v>
      </c>
      <c r="D19" s="420">
        <f>'Banco 03 (3)'!C225</f>
        <v>0</v>
      </c>
      <c r="E19" s="420">
        <f>'Banco 03 (3)'!D225</f>
        <v>0</v>
      </c>
      <c r="F19" s="420">
        <f>'Banco 03 (3)'!E225</f>
        <v>0</v>
      </c>
      <c r="G19" s="420">
        <f>'Banco 03 (3)'!F225</f>
        <v>0</v>
      </c>
      <c r="H19" s="420">
        <f>'Banco 03 (3)'!G225</f>
        <v>0</v>
      </c>
      <c r="I19" s="420">
        <f>'Banco 03 (3)'!H225</f>
        <v>0</v>
      </c>
      <c r="J19" s="420">
        <f>'Banco 03 (3)'!I225</f>
        <v>0</v>
      </c>
      <c r="K19" s="420">
        <f>'Banco 03 (3)'!J225</f>
        <v>0</v>
      </c>
      <c r="L19" s="420">
        <f>'Banco 03 (3)'!K225</f>
        <v>0</v>
      </c>
      <c r="M19" s="420">
        <f>'Banco 03 (3)'!L225</f>
        <v>0</v>
      </c>
      <c r="N19" s="420">
        <f>'Banco 03 (3)'!M225</f>
        <v>0</v>
      </c>
      <c r="O19" s="420">
        <f>'Banco 03 (3)'!N225</f>
        <v>0</v>
      </c>
      <c r="P19" s="447">
        <f t="shared" si="2"/>
        <v>0</v>
      </c>
      <c r="Q19" s="169"/>
    </row>
    <row r="20" spans="2:17" ht="30" customHeight="1" x14ac:dyDescent="0.25">
      <c r="B20" s="170"/>
      <c r="C20" s="407" t="s">
        <v>44</v>
      </c>
      <c r="D20" s="420">
        <f>'Banco 03 (3)'!C227</f>
        <v>0</v>
      </c>
      <c r="E20" s="420">
        <f>'Banco 03 (3)'!D227</f>
        <v>0</v>
      </c>
      <c r="F20" s="420">
        <f>'Banco 03 (3)'!E227</f>
        <v>0</v>
      </c>
      <c r="G20" s="420">
        <f>'Banco 03 (3)'!F227</f>
        <v>0</v>
      </c>
      <c r="H20" s="420">
        <f>'Banco 03 (3)'!G227</f>
        <v>0</v>
      </c>
      <c r="I20" s="420">
        <f>'Banco 03 (3)'!H227</f>
        <v>0</v>
      </c>
      <c r="J20" s="420">
        <f>'Banco 03 (3)'!I227</f>
        <v>0</v>
      </c>
      <c r="K20" s="420">
        <f>'Banco 03 (3)'!J227</f>
        <v>0</v>
      </c>
      <c r="L20" s="420">
        <f>'Banco 03 (3)'!K227</f>
        <v>0</v>
      </c>
      <c r="M20" s="420">
        <f>'Banco 03 (3)'!L227</f>
        <v>0</v>
      </c>
      <c r="N20" s="420">
        <f>'Banco 03 (3)'!M227</f>
        <v>0</v>
      </c>
      <c r="O20" s="420">
        <f>'Banco 03 (3)'!N227</f>
        <v>0</v>
      </c>
      <c r="P20" s="447">
        <f t="shared" si="2"/>
        <v>0</v>
      </c>
      <c r="Q20" s="169"/>
    </row>
    <row r="21" spans="2:17" ht="30" customHeight="1" x14ac:dyDescent="0.25">
      <c r="B21" s="170"/>
      <c r="C21" s="407" t="s">
        <v>45</v>
      </c>
      <c r="D21" s="420">
        <f>'Banco 03 (3)'!C226</f>
        <v>0</v>
      </c>
      <c r="E21" s="420">
        <f>'Banco 03 (3)'!D226</f>
        <v>0</v>
      </c>
      <c r="F21" s="420">
        <f>'Banco 03 (3)'!E226</f>
        <v>0</v>
      </c>
      <c r="G21" s="420">
        <f>'Banco 03 (3)'!F226</f>
        <v>0</v>
      </c>
      <c r="H21" s="420">
        <f>'Banco 03 (3)'!G226</f>
        <v>0</v>
      </c>
      <c r="I21" s="420">
        <f>'Banco 03 (3)'!H226</f>
        <v>0</v>
      </c>
      <c r="J21" s="420">
        <f>'Banco 03 (3)'!I226</f>
        <v>0</v>
      </c>
      <c r="K21" s="420">
        <f>'Banco 03 (3)'!J226</f>
        <v>0</v>
      </c>
      <c r="L21" s="420">
        <f>'Banco 03 (3)'!K226</f>
        <v>0</v>
      </c>
      <c r="M21" s="420">
        <f>'Banco 03 (3)'!L226</f>
        <v>0</v>
      </c>
      <c r="N21" s="420">
        <f>'Banco 03 (3)'!M226</f>
        <v>0</v>
      </c>
      <c r="O21" s="420">
        <f>'Banco 03 (3)'!N226</f>
        <v>0</v>
      </c>
      <c r="P21" s="447">
        <f t="shared" si="2"/>
        <v>0</v>
      </c>
      <c r="Q21" s="169"/>
    </row>
    <row r="22" spans="2:17" ht="30" customHeight="1" x14ac:dyDescent="0.25">
      <c r="B22" s="170"/>
      <c r="C22" s="407" t="str">
        <f>Simples!C29</f>
        <v>CPP</v>
      </c>
      <c r="D22" s="420">
        <f>'Banco 03 (3)'!C228</f>
        <v>0</v>
      </c>
      <c r="E22" s="420">
        <f>'Banco 03 (3)'!D228</f>
        <v>0</v>
      </c>
      <c r="F22" s="420">
        <f>'Banco 03 (3)'!E228</f>
        <v>0</v>
      </c>
      <c r="G22" s="420">
        <f>'Banco 03 (3)'!F228</f>
        <v>0</v>
      </c>
      <c r="H22" s="420">
        <f>'Banco 03 (3)'!G228</f>
        <v>0</v>
      </c>
      <c r="I22" s="420">
        <f>'Banco 03 (3)'!H228</f>
        <v>0</v>
      </c>
      <c r="J22" s="420">
        <f>'Banco 03 (3)'!I228</f>
        <v>0</v>
      </c>
      <c r="K22" s="420">
        <f>'Banco 03 (3)'!J228</f>
        <v>0</v>
      </c>
      <c r="L22" s="420">
        <f>'Banco 03 (3)'!K228</f>
        <v>0</v>
      </c>
      <c r="M22" s="420">
        <f>'Banco 03 (3)'!L228</f>
        <v>0</v>
      </c>
      <c r="N22" s="420">
        <f>'Banco 03 (3)'!M228</f>
        <v>0</v>
      </c>
      <c r="O22" s="420">
        <f>'Banco 03 (3)'!N228</f>
        <v>0</v>
      </c>
      <c r="P22" s="447">
        <f t="shared" si="2"/>
        <v>0</v>
      </c>
      <c r="Q22" s="169"/>
    </row>
    <row r="23" spans="2:17" ht="30" customHeight="1" x14ac:dyDescent="0.25">
      <c r="B23" s="170"/>
      <c r="C23" s="407" t="str">
        <f>Simples!C30</f>
        <v>IRPJ</v>
      </c>
      <c r="D23" s="420">
        <f>'Banco 03 (3)'!C230</f>
        <v>0</v>
      </c>
      <c r="E23" s="420">
        <f>'Banco 03 (3)'!D230</f>
        <v>0</v>
      </c>
      <c r="F23" s="420">
        <f>'Banco 03 (3)'!E230</f>
        <v>0</v>
      </c>
      <c r="G23" s="420">
        <f>'Banco 03 (3)'!F230</f>
        <v>0</v>
      </c>
      <c r="H23" s="420">
        <f>'Banco 03 (3)'!G230</f>
        <v>0</v>
      </c>
      <c r="I23" s="420">
        <f>'Banco 03 (3)'!H230</f>
        <v>0</v>
      </c>
      <c r="J23" s="420">
        <f>'Banco 03 (3)'!I230</f>
        <v>0</v>
      </c>
      <c r="K23" s="420">
        <f>'Banco 03 (3)'!J230</f>
        <v>0</v>
      </c>
      <c r="L23" s="420">
        <f>'Banco 03 (3)'!K230</f>
        <v>0</v>
      </c>
      <c r="M23" s="420">
        <f>'Banco 03 (3)'!L230</f>
        <v>0</v>
      </c>
      <c r="N23" s="420">
        <f>'Banco 03 (3)'!M230</f>
        <v>0</v>
      </c>
      <c r="O23" s="420">
        <f>'Banco 03 (3)'!N230</f>
        <v>0</v>
      </c>
      <c r="P23" s="447">
        <f t="shared" si="2"/>
        <v>0</v>
      </c>
      <c r="Q23" s="169"/>
    </row>
    <row r="24" spans="2:17" ht="30" customHeight="1" x14ac:dyDescent="0.25">
      <c r="B24" s="170"/>
      <c r="C24" s="459" t="str">
        <f>Simples!C31</f>
        <v>CSLL</v>
      </c>
      <c r="D24" s="421">
        <f>'Banco 03 (3)'!C229</f>
        <v>0</v>
      </c>
      <c r="E24" s="421">
        <f>'Banco 03 (3)'!D229</f>
        <v>0</v>
      </c>
      <c r="F24" s="421">
        <f>'Banco 03 (3)'!E229</f>
        <v>0</v>
      </c>
      <c r="G24" s="421">
        <f>'Banco 03 (3)'!F229</f>
        <v>0</v>
      </c>
      <c r="H24" s="421">
        <f>'Banco 03 (3)'!G229</f>
        <v>0</v>
      </c>
      <c r="I24" s="421">
        <f>'Banco 03 (3)'!H229</f>
        <v>0</v>
      </c>
      <c r="J24" s="421">
        <f>'Banco 03 (3)'!I229</f>
        <v>0</v>
      </c>
      <c r="K24" s="421">
        <f>'Banco 03 (3)'!J229</f>
        <v>0</v>
      </c>
      <c r="L24" s="421">
        <f>'Banco 03 (3)'!K229</f>
        <v>0</v>
      </c>
      <c r="M24" s="421">
        <f>'Banco 03 (3)'!L229</f>
        <v>0</v>
      </c>
      <c r="N24" s="421">
        <f>'Banco 03 (3)'!M229</f>
        <v>0</v>
      </c>
      <c r="O24" s="421">
        <f>'Banco 03 (3)'!N229</f>
        <v>0</v>
      </c>
      <c r="P24" s="447">
        <f>SUM(D24:O24)</f>
        <v>0</v>
      </c>
      <c r="Q24" s="169"/>
    </row>
    <row r="25" spans="2:17" ht="30" customHeight="1" x14ac:dyDescent="0.25">
      <c r="B25" s="170"/>
      <c r="C25" s="427" t="s">
        <v>312</v>
      </c>
      <c r="D25" s="435">
        <f>SUM(D17:D24)</f>
        <v>0</v>
      </c>
      <c r="E25" s="435">
        <f t="shared" ref="E25:O25" si="3">SUM(E17:E24)</f>
        <v>0</v>
      </c>
      <c r="F25" s="435">
        <f t="shared" si="3"/>
        <v>0</v>
      </c>
      <c r="G25" s="435">
        <f t="shared" si="3"/>
        <v>0</v>
      </c>
      <c r="H25" s="435">
        <f t="shared" si="3"/>
        <v>0</v>
      </c>
      <c r="I25" s="435">
        <f t="shared" si="3"/>
        <v>0</v>
      </c>
      <c r="J25" s="435">
        <f t="shared" si="3"/>
        <v>0</v>
      </c>
      <c r="K25" s="435">
        <f t="shared" si="3"/>
        <v>0</v>
      </c>
      <c r="L25" s="435">
        <f t="shared" si="3"/>
        <v>0</v>
      </c>
      <c r="M25" s="435">
        <f t="shared" si="3"/>
        <v>0</v>
      </c>
      <c r="N25" s="435">
        <f t="shared" si="3"/>
        <v>0</v>
      </c>
      <c r="O25" s="435">
        <f t="shared" si="3"/>
        <v>0</v>
      </c>
      <c r="P25" s="454">
        <f>SUM(P17:P24)</f>
        <v>0</v>
      </c>
      <c r="Q25" s="169"/>
    </row>
    <row r="26" spans="2:17" ht="30" customHeight="1" x14ac:dyDescent="0.25">
      <c r="B26" s="170"/>
      <c r="P26" s="169"/>
      <c r="Q26" s="169"/>
    </row>
    <row r="27" spans="2:17" ht="30" customHeight="1" x14ac:dyDescent="0.25"/>
    <row r="28" spans="2:17" ht="30" customHeight="1" x14ac:dyDescent="0.25"/>
    <row r="29" spans="2:17" ht="30" customHeight="1" x14ac:dyDescent="0.25"/>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94211" r:id="rId3" name="Group Box 3">
              <controlPr defaultSize="0" autoFill="0" autoPict="0">
                <anchor moveWithCells="1">
                  <from>
                    <xdr:col>1</xdr:col>
                    <xdr:colOff>0</xdr:colOff>
                    <xdr:row>4</xdr:row>
                    <xdr:rowOff>0</xdr:rowOff>
                  </from>
                  <to>
                    <xdr:col>16</xdr:col>
                    <xdr:colOff>123825</xdr:colOff>
                    <xdr:row>13</xdr:row>
                    <xdr:rowOff>238125</xdr:rowOff>
                  </to>
                </anchor>
              </controlPr>
            </control>
          </mc:Choice>
        </mc:AlternateContent>
        <mc:AlternateContent xmlns:mc="http://schemas.openxmlformats.org/markup-compatibility/2006">
          <mc:Choice Requires="x14">
            <control shapeId="94212" r:id="rId4" name="Group Box 4">
              <controlPr defaultSize="0" autoFill="0" autoPict="0">
                <anchor moveWithCells="1">
                  <from>
                    <xdr:col>1</xdr:col>
                    <xdr:colOff>0</xdr:colOff>
                    <xdr:row>14</xdr:row>
                    <xdr:rowOff>0</xdr:rowOff>
                  </from>
                  <to>
                    <xdr:col>16</xdr:col>
                    <xdr:colOff>123825</xdr:colOff>
                    <xdr:row>25</xdr:row>
                    <xdr:rowOff>247650</xdr:rowOff>
                  </to>
                </anchor>
              </controlPr>
            </control>
          </mc:Choice>
        </mc:AlternateContent>
        <mc:AlternateContent xmlns:mc="http://schemas.openxmlformats.org/markup-compatibility/2006">
          <mc:Choice Requires="x14">
            <control shapeId="94213" r:id="rId5" name="Check Box 5">
              <controlPr defaultSize="0" autoFill="0" autoLine="0" autoPict="0">
                <anchor moveWithCells="1">
                  <from>
                    <xdr:col>1</xdr:col>
                    <xdr:colOff>66675</xdr:colOff>
                    <xdr:row>12</xdr:row>
                    <xdr:rowOff>152400</xdr:rowOff>
                  </from>
                  <to>
                    <xdr:col>3</xdr:col>
                    <xdr:colOff>209550</xdr:colOff>
                    <xdr:row>13</xdr:row>
                    <xdr:rowOff>85725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Planilha58"/>
  <dimension ref="B1:Q29"/>
  <sheetViews>
    <sheetView showGridLines="0" showRowColHeaders="0" workbookViewId="0">
      <pane ySplit="6" topLeftCell="A7" activePane="bottomLeft" state="frozen"/>
      <selection activeCell="H9" sqref="H9"/>
      <selection pane="bottomLeft" activeCell="H9" sqref="H9"/>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B4" s="170"/>
      <c r="C4" s="170"/>
      <c r="D4" s="170"/>
      <c r="E4" s="170"/>
      <c r="F4" s="170"/>
      <c r="G4" s="170"/>
      <c r="H4" s="170"/>
      <c r="I4" s="170"/>
      <c r="J4" s="170"/>
      <c r="K4" s="170"/>
      <c r="L4" s="170"/>
      <c r="M4" s="170"/>
      <c r="N4" s="170"/>
      <c r="O4" s="170"/>
      <c r="P4" s="169"/>
      <c r="Q4" s="169"/>
    </row>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267" t="s">
        <v>83</v>
      </c>
      <c r="Q6" s="169"/>
    </row>
    <row r="7" spans="2:17" ht="30" customHeight="1" x14ac:dyDescent="0.25">
      <c r="B7" s="170"/>
      <c r="C7" s="417" t="s">
        <v>48</v>
      </c>
      <c r="D7" s="31"/>
      <c r="E7" s="31"/>
      <c r="F7" s="31"/>
      <c r="G7" s="31"/>
      <c r="H7" s="31"/>
      <c r="I7" s="31"/>
      <c r="J7" s="31"/>
      <c r="K7" s="31"/>
      <c r="L7" s="31"/>
      <c r="M7" s="31"/>
      <c r="N7" s="31"/>
      <c r="O7" s="31"/>
      <c r="P7" s="441">
        <f>SUM(D7:O7)</f>
        <v>0</v>
      </c>
      <c r="Q7" s="169"/>
    </row>
    <row r="8" spans="2:17" ht="30" customHeight="1" x14ac:dyDescent="0.25">
      <c r="B8" s="170"/>
      <c r="C8" s="407" t="s">
        <v>50</v>
      </c>
      <c r="D8" s="31"/>
      <c r="E8" s="31"/>
      <c r="F8" s="31"/>
      <c r="G8" s="31"/>
      <c r="H8" s="31"/>
      <c r="I8" s="31"/>
      <c r="J8" s="31"/>
      <c r="K8" s="31"/>
      <c r="L8" s="31"/>
      <c r="M8" s="31"/>
      <c r="N8" s="31"/>
      <c r="O8" s="31"/>
      <c r="P8" s="442">
        <f t="shared" ref="P8:P11" si="0">SUM(D8:O8)</f>
        <v>0</v>
      </c>
      <c r="Q8" s="169"/>
    </row>
    <row r="9" spans="2:17" ht="30" customHeight="1" x14ac:dyDescent="0.25">
      <c r="B9" s="170"/>
      <c r="C9" s="407" t="s">
        <v>61</v>
      </c>
      <c r="D9" s="31"/>
      <c r="E9" s="31"/>
      <c r="F9" s="31"/>
      <c r="G9" s="31"/>
      <c r="H9" s="31"/>
      <c r="I9" s="31"/>
      <c r="J9" s="31"/>
      <c r="K9" s="31"/>
      <c r="L9" s="31"/>
      <c r="M9" s="31"/>
      <c r="N9" s="31"/>
      <c r="O9" s="31"/>
      <c r="P9" s="442">
        <f t="shared" si="0"/>
        <v>0</v>
      </c>
      <c r="Q9" s="169"/>
    </row>
    <row r="10" spans="2:17" ht="30" customHeight="1" x14ac:dyDescent="0.25">
      <c r="B10" s="170"/>
      <c r="C10" s="407" t="s">
        <v>62</v>
      </c>
      <c r="D10" s="31"/>
      <c r="E10" s="31"/>
      <c r="F10" s="31"/>
      <c r="G10" s="31"/>
      <c r="H10" s="31"/>
      <c r="I10" s="31"/>
      <c r="J10" s="31"/>
      <c r="K10" s="31"/>
      <c r="L10" s="31"/>
      <c r="M10" s="31"/>
      <c r="N10" s="31"/>
      <c r="O10" s="31"/>
      <c r="P10" s="442">
        <f t="shared" si="0"/>
        <v>0</v>
      </c>
      <c r="Q10" s="169"/>
    </row>
    <row r="11" spans="2:17" ht="30" customHeight="1" x14ac:dyDescent="0.25">
      <c r="B11" s="170"/>
      <c r="C11" s="419" t="s">
        <v>63</v>
      </c>
      <c r="D11" s="281"/>
      <c r="E11" s="281"/>
      <c r="F11" s="281"/>
      <c r="G11" s="281"/>
      <c r="H11" s="281"/>
      <c r="I11" s="281"/>
      <c r="J11" s="281"/>
      <c r="K11" s="281"/>
      <c r="L11" s="281"/>
      <c r="M11" s="281"/>
      <c r="N11" s="281"/>
      <c r="O11" s="281"/>
      <c r="P11" s="442">
        <f t="shared" si="0"/>
        <v>0</v>
      </c>
      <c r="Q11" s="169"/>
    </row>
    <row r="12" spans="2:17" ht="30" customHeight="1" x14ac:dyDescent="0.25">
      <c r="B12" s="170"/>
      <c r="C12" s="408" t="s">
        <v>83</v>
      </c>
      <c r="D12" s="409">
        <f>SUM(D7:D11)</f>
        <v>0</v>
      </c>
      <c r="E12" s="409">
        <f t="shared" ref="E12:P12" si="1">SUM(E7:E11)</f>
        <v>0</v>
      </c>
      <c r="F12" s="409">
        <f t="shared" si="1"/>
        <v>0</v>
      </c>
      <c r="G12" s="409">
        <f t="shared" si="1"/>
        <v>0</v>
      </c>
      <c r="H12" s="409">
        <f t="shared" si="1"/>
        <v>0</v>
      </c>
      <c r="I12" s="409">
        <f t="shared" si="1"/>
        <v>0</v>
      </c>
      <c r="J12" s="409">
        <f t="shared" si="1"/>
        <v>0</v>
      </c>
      <c r="K12" s="409">
        <f t="shared" si="1"/>
        <v>0</v>
      </c>
      <c r="L12" s="409">
        <f t="shared" si="1"/>
        <v>0</v>
      </c>
      <c r="M12" s="409">
        <f t="shared" si="1"/>
        <v>0</v>
      </c>
      <c r="N12" s="409">
        <f t="shared" si="1"/>
        <v>0</v>
      </c>
      <c r="O12" s="409">
        <f t="shared" si="1"/>
        <v>0</v>
      </c>
      <c r="P12" s="409">
        <f t="shared" si="1"/>
        <v>0</v>
      </c>
      <c r="Q12" s="169"/>
    </row>
    <row r="13" spans="2:17" ht="21.95" customHeight="1" x14ac:dyDescent="0.25">
      <c r="B13" s="170"/>
      <c r="P13" s="169"/>
      <c r="Q13" s="169"/>
    </row>
    <row r="14" spans="2:17" ht="21.95" customHeight="1" x14ac:dyDescent="0.25">
      <c r="B14" s="170"/>
      <c r="P14" s="169"/>
      <c r="Q14" s="169"/>
    </row>
    <row r="15" spans="2:17" ht="21.95" customHeight="1" thickBot="1" x14ac:dyDescent="0.3">
      <c r="B15" s="170"/>
      <c r="C15" s="170"/>
      <c r="D15" s="170"/>
      <c r="E15" s="170"/>
      <c r="F15" s="170"/>
      <c r="G15" s="170"/>
      <c r="H15" s="170"/>
      <c r="I15" s="170"/>
      <c r="J15" s="170"/>
      <c r="K15" s="170"/>
      <c r="L15" s="170"/>
      <c r="M15" s="170"/>
      <c r="N15" s="170"/>
      <c r="O15" s="170"/>
      <c r="P15" s="169"/>
      <c r="Q15" s="169"/>
    </row>
    <row r="16" spans="2:17" ht="21.95" customHeight="1" x14ac:dyDescent="0.25">
      <c r="B16" s="170"/>
      <c r="C16" s="266" t="s">
        <v>64</v>
      </c>
      <c r="D16" s="267" t="s">
        <v>65</v>
      </c>
      <c r="E16" s="267" t="s">
        <v>66</v>
      </c>
      <c r="F16" s="267" t="s">
        <v>67</v>
      </c>
      <c r="G16" s="267" t="s">
        <v>68</v>
      </c>
      <c r="H16" s="267" t="s">
        <v>69</v>
      </c>
      <c r="I16" s="267" t="s">
        <v>70</v>
      </c>
      <c r="J16" s="267" t="s">
        <v>71</v>
      </c>
      <c r="K16" s="267" t="s">
        <v>72</v>
      </c>
      <c r="L16" s="267" t="s">
        <v>73</v>
      </c>
      <c r="M16" s="267" t="s">
        <v>74</v>
      </c>
      <c r="N16" s="267" t="s">
        <v>75</v>
      </c>
      <c r="O16" s="267" t="s">
        <v>76</v>
      </c>
      <c r="P16" s="267" t="s">
        <v>83</v>
      </c>
      <c r="Q16" s="169"/>
    </row>
    <row r="17" spans="2:17" ht="30" customHeight="1" x14ac:dyDescent="0.25">
      <c r="B17" s="170"/>
      <c r="C17" s="417" t="s">
        <v>100</v>
      </c>
      <c r="D17" s="420">
        <f>'Banco 03 (4)'!C223</f>
        <v>0</v>
      </c>
      <c r="E17" s="420">
        <f>'Banco 03 (4)'!D223</f>
        <v>0</v>
      </c>
      <c r="F17" s="420">
        <f>'Banco 03 (4)'!E223</f>
        <v>0</v>
      </c>
      <c r="G17" s="420">
        <f>'Banco 03 (4)'!F223</f>
        <v>0</v>
      </c>
      <c r="H17" s="420">
        <f>'Banco 03 (4)'!G223</f>
        <v>0</v>
      </c>
      <c r="I17" s="420">
        <f>'Banco 03 (4)'!H223</f>
        <v>0</v>
      </c>
      <c r="J17" s="420">
        <f>'Banco 03 (4)'!I223</f>
        <v>0</v>
      </c>
      <c r="K17" s="420">
        <f>'Banco 03 (4)'!J223</f>
        <v>0</v>
      </c>
      <c r="L17" s="420">
        <f>'Banco 03 (4)'!K223</f>
        <v>0</v>
      </c>
      <c r="M17" s="420">
        <f>'Banco 03 (4)'!L223</f>
        <v>0</v>
      </c>
      <c r="N17" s="420">
        <f>'Banco 03 (4)'!M223</f>
        <v>0</v>
      </c>
      <c r="O17" s="420">
        <f>'Banco 03 (4)'!N223</f>
        <v>0</v>
      </c>
      <c r="P17" s="441">
        <f>SUM(D17:O17)</f>
        <v>0</v>
      </c>
      <c r="Q17" s="169"/>
    </row>
    <row r="18" spans="2:17" ht="30" customHeight="1" x14ac:dyDescent="0.25">
      <c r="B18" s="170"/>
      <c r="C18" s="407" t="s">
        <v>101</v>
      </c>
      <c r="D18" s="420">
        <f>'Banco 03 (4)'!C224</f>
        <v>0</v>
      </c>
      <c r="E18" s="420">
        <f>'Banco 03 (4)'!D224</f>
        <v>0</v>
      </c>
      <c r="F18" s="420">
        <f>'Banco 03 (4)'!E224</f>
        <v>0</v>
      </c>
      <c r="G18" s="420">
        <f>'Banco 03 (4)'!F224</f>
        <v>0</v>
      </c>
      <c r="H18" s="420">
        <f>'Banco 03 (4)'!G224</f>
        <v>0</v>
      </c>
      <c r="I18" s="420">
        <f>'Banco 03 (4)'!H224</f>
        <v>0</v>
      </c>
      <c r="J18" s="420">
        <f>'Banco 03 (4)'!I224</f>
        <v>0</v>
      </c>
      <c r="K18" s="420">
        <f>'Banco 03 (4)'!J224</f>
        <v>0</v>
      </c>
      <c r="L18" s="420">
        <f>'Banco 03 (4)'!K224</f>
        <v>0</v>
      </c>
      <c r="M18" s="420">
        <f>'Banco 03 (4)'!L224</f>
        <v>0</v>
      </c>
      <c r="N18" s="420">
        <f>'Banco 03 (4)'!M224</f>
        <v>0</v>
      </c>
      <c r="O18" s="420">
        <f>'Banco 03 (4)'!N224</f>
        <v>0</v>
      </c>
      <c r="P18" s="447">
        <f t="shared" ref="P18:P23" si="2">SUM(D18:O18)</f>
        <v>0</v>
      </c>
      <c r="Q18" s="169"/>
    </row>
    <row r="19" spans="2:17" ht="30" customHeight="1" x14ac:dyDescent="0.25">
      <c r="B19" s="170"/>
      <c r="C19" s="407" t="s">
        <v>77</v>
      </c>
      <c r="D19" s="420">
        <f>'Banco 03 (4)'!C225</f>
        <v>0</v>
      </c>
      <c r="E19" s="420">
        <f>'Banco 03 (4)'!D225</f>
        <v>0</v>
      </c>
      <c r="F19" s="420">
        <f>'Banco 03 (4)'!E225</f>
        <v>0</v>
      </c>
      <c r="G19" s="420">
        <f>'Banco 03 (4)'!F225</f>
        <v>0</v>
      </c>
      <c r="H19" s="420">
        <f>'Banco 03 (4)'!G225</f>
        <v>0</v>
      </c>
      <c r="I19" s="420">
        <f>'Banco 03 (4)'!H225</f>
        <v>0</v>
      </c>
      <c r="J19" s="420">
        <f>'Banco 03 (4)'!I225</f>
        <v>0</v>
      </c>
      <c r="K19" s="420">
        <f>'Banco 03 (4)'!J225</f>
        <v>0</v>
      </c>
      <c r="L19" s="420">
        <f>'Banco 03 (4)'!K225</f>
        <v>0</v>
      </c>
      <c r="M19" s="420">
        <f>'Banco 03 (4)'!L225</f>
        <v>0</v>
      </c>
      <c r="N19" s="420">
        <f>'Banco 03 (4)'!M225</f>
        <v>0</v>
      </c>
      <c r="O19" s="420">
        <f>'Banco 03 (4)'!N225</f>
        <v>0</v>
      </c>
      <c r="P19" s="447">
        <f t="shared" si="2"/>
        <v>0</v>
      </c>
      <c r="Q19" s="169"/>
    </row>
    <row r="20" spans="2:17" ht="30" customHeight="1" x14ac:dyDescent="0.25">
      <c r="B20" s="170"/>
      <c r="C20" s="407" t="s">
        <v>44</v>
      </c>
      <c r="D20" s="420">
        <f>'Banco 03 (4)'!C227</f>
        <v>0</v>
      </c>
      <c r="E20" s="420">
        <f>'Banco 03 (4)'!D227</f>
        <v>0</v>
      </c>
      <c r="F20" s="420">
        <f>'Banco 03 (4)'!E227</f>
        <v>0</v>
      </c>
      <c r="G20" s="420">
        <f>'Banco 03 (4)'!F227</f>
        <v>0</v>
      </c>
      <c r="H20" s="420">
        <f>'Banco 03 (4)'!G227</f>
        <v>0</v>
      </c>
      <c r="I20" s="420">
        <f>'Banco 03 (4)'!H227</f>
        <v>0</v>
      </c>
      <c r="J20" s="420">
        <f>'Banco 03 (4)'!I227</f>
        <v>0</v>
      </c>
      <c r="K20" s="420">
        <f>'Banco 03 (4)'!J227</f>
        <v>0</v>
      </c>
      <c r="L20" s="420">
        <f>'Banco 03 (4)'!K227</f>
        <v>0</v>
      </c>
      <c r="M20" s="420">
        <f>'Banco 03 (4)'!L227</f>
        <v>0</v>
      </c>
      <c r="N20" s="420">
        <f>'Banco 03 (4)'!M227</f>
        <v>0</v>
      </c>
      <c r="O20" s="420">
        <f>'Banco 03 (4)'!N227</f>
        <v>0</v>
      </c>
      <c r="P20" s="447">
        <f t="shared" si="2"/>
        <v>0</v>
      </c>
      <c r="Q20" s="169"/>
    </row>
    <row r="21" spans="2:17" ht="30" customHeight="1" x14ac:dyDescent="0.25">
      <c r="B21" s="170"/>
      <c r="C21" s="407" t="s">
        <v>45</v>
      </c>
      <c r="D21" s="420">
        <f>'Banco 03 (4)'!C226</f>
        <v>0</v>
      </c>
      <c r="E21" s="420">
        <f>'Banco 03 (4)'!D226</f>
        <v>0</v>
      </c>
      <c r="F21" s="420">
        <f>'Banco 03 (4)'!E226</f>
        <v>0</v>
      </c>
      <c r="G21" s="420">
        <f>'Banco 03 (4)'!F226</f>
        <v>0</v>
      </c>
      <c r="H21" s="420">
        <f>'Banco 03 (4)'!G226</f>
        <v>0</v>
      </c>
      <c r="I21" s="420">
        <f>'Banco 03 (4)'!H226</f>
        <v>0</v>
      </c>
      <c r="J21" s="420">
        <f>'Banco 03 (4)'!I226</f>
        <v>0</v>
      </c>
      <c r="K21" s="420">
        <f>'Banco 03 (4)'!J226</f>
        <v>0</v>
      </c>
      <c r="L21" s="420">
        <f>'Banco 03 (4)'!K226</f>
        <v>0</v>
      </c>
      <c r="M21" s="420">
        <f>'Banco 03 (4)'!L226</f>
        <v>0</v>
      </c>
      <c r="N21" s="420">
        <f>'Banco 03 (4)'!M226</f>
        <v>0</v>
      </c>
      <c r="O21" s="420">
        <f>'Banco 03 (4)'!N226</f>
        <v>0</v>
      </c>
      <c r="P21" s="447">
        <f t="shared" si="2"/>
        <v>0</v>
      </c>
      <c r="Q21" s="169"/>
    </row>
    <row r="22" spans="2:17" ht="30" customHeight="1" x14ac:dyDescent="0.25">
      <c r="B22" s="170"/>
      <c r="C22" s="407" t="str">
        <f>Simples!C29</f>
        <v>CPP</v>
      </c>
      <c r="D22" s="420">
        <f>'Banco 03 (4)'!C228</f>
        <v>0</v>
      </c>
      <c r="E22" s="420">
        <f>'Banco 03 (4)'!D228</f>
        <v>0</v>
      </c>
      <c r="F22" s="420">
        <f>'Banco 03 (4)'!E228</f>
        <v>0</v>
      </c>
      <c r="G22" s="420">
        <f>'Banco 03 (4)'!F228</f>
        <v>0</v>
      </c>
      <c r="H22" s="420">
        <f>'Banco 03 (4)'!G228</f>
        <v>0</v>
      </c>
      <c r="I22" s="420">
        <f>'Banco 03 (4)'!H228</f>
        <v>0</v>
      </c>
      <c r="J22" s="420">
        <f>'Banco 03 (4)'!I228</f>
        <v>0</v>
      </c>
      <c r="K22" s="420">
        <f>'Banco 03 (4)'!J228</f>
        <v>0</v>
      </c>
      <c r="L22" s="420">
        <f>'Banco 03 (4)'!K228</f>
        <v>0</v>
      </c>
      <c r="M22" s="420">
        <f>'Banco 03 (4)'!L228</f>
        <v>0</v>
      </c>
      <c r="N22" s="420">
        <f>'Banco 03 (4)'!M228</f>
        <v>0</v>
      </c>
      <c r="O22" s="420">
        <f>'Banco 03 (4)'!N228</f>
        <v>0</v>
      </c>
      <c r="P22" s="447">
        <f t="shared" si="2"/>
        <v>0</v>
      </c>
      <c r="Q22" s="169"/>
    </row>
    <row r="23" spans="2:17" ht="30" customHeight="1" x14ac:dyDescent="0.25">
      <c r="B23" s="170"/>
      <c r="C23" s="407" t="str">
        <f>Simples!C30</f>
        <v>IRPJ</v>
      </c>
      <c r="D23" s="420">
        <f>'Banco 03 (4)'!C230</f>
        <v>0</v>
      </c>
      <c r="E23" s="420">
        <f>'Banco 03 (4)'!D230</f>
        <v>0</v>
      </c>
      <c r="F23" s="420">
        <f>'Banco 03 (4)'!E230</f>
        <v>0</v>
      </c>
      <c r="G23" s="420">
        <f>'Banco 03 (4)'!F230</f>
        <v>0</v>
      </c>
      <c r="H23" s="420">
        <f>'Banco 03 (4)'!G230</f>
        <v>0</v>
      </c>
      <c r="I23" s="420">
        <f>'Banco 03 (4)'!H230</f>
        <v>0</v>
      </c>
      <c r="J23" s="420">
        <f>'Banco 03 (4)'!I230</f>
        <v>0</v>
      </c>
      <c r="K23" s="420">
        <f>'Banco 03 (4)'!J230</f>
        <v>0</v>
      </c>
      <c r="L23" s="420">
        <f>'Banco 03 (4)'!K230</f>
        <v>0</v>
      </c>
      <c r="M23" s="420">
        <f>'Banco 03 (4)'!L230</f>
        <v>0</v>
      </c>
      <c r="N23" s="420">
        <f>'Banco 03 (4)'!M230</f>
        <v>0</v>
      </c>
      <c r="O23" s="420">
        <f>'Banco 03 (4)'!N230</f>
        <v>0</v>
      </c>
      <c r="P23" s="447">
        <f t="shared" si="2"/>
        <v>0</v>
      </c>
      <c r="Q23" s="169"/>
    </row>
    <row r="24" spans="2:17" ht="30" customHeight="1" x14ac:dyDescent="0.25">
      <c r="B24" s="170"/>
      <c r="C24" s="459" t="str">
        <f>Simples!C31</f>
        <v>CSLL</v>
      </c>
      <c r="D24" s="421">
        <f>'Banco 03 (4)'!C229</f>
        <v>0</v>
      </c>
      <c r="E24" s="421">
        <f>'Banco 03 (4)'!D229</f>
        <v>0</v>
      </c>
      <c r="F24" s="421">
        <f>'Banco 03 (4)'!E229</f>
        <v>0</v>
      </c>
      <c r="G24" s="421">
        <f>'Banco 03 (4)'!F229</f>
        <v>0</v>
      </c>
      <c r="H24" s="421">
        <f>'Banco 03 (4)'!G229</f>
        <v>0</v>
      </c>
      <c r="I24" s="421">
        <f>'Banco 03 (4)'!H229</f>
        <v>0</v>
      </c>
      <c r="J24" s="421">
        <f>'Banco 03 (4)'!I229</f>
        <v>0</v>
      </c>
      <c r="K24" s="421">
        <f>'Banco 03 (4)'!J229</f>
        <v>0</v>
      </c>
      <c r="L24" s="421">
        <f>'Banco 03 (4)'!K229</f>
        <v>0</v>
      </c>
      <c r="M24" s="421">
        <f>'Banco 03 (4)'!L229</f>
        <v>0</v>
      </c>
      <c r="N24" s="421">
        <f>'Banco 03 (4)'!M229</f>
        <v>0</v>
      </c>
      <c r="O24" s="421">
        <f>'Banco 03 (4)'!N229</f>
        <v>0</v>
      </c>
      <c r="P24" s="447">
        <f>SUM(D24:O24)</f>
        <v>0</v>
      </c>
      <c r="Q24" s="169"/>
    </row>
    <row r="25" spans="2:17" ht="30" customHeight="1" x14ac:dyDescent="0.25">
      <c r="B25" s="170"/>
      <c r="C25" s="427" t="s">
        <v>312</v>
      </c>
      <c r="D25" s="435">
        <f>SUM(D17:D24)</f>
        <v>0</v>
      </c>
      <c r="E25" s="435">
        <f t="shared" ref="E25:O25" si="3">SUM(E17:E24)</f>
        <v>0</v>
      </c>
      <c r="F25" s="435">
        <f t="shared" si="3"/>
        <v>0</v>
      </c>
      <c r="G25" s="435">
        <f t="shared" si="3"/>
        <v>0</v>
      </c>
      <c r="H25" s="435">
        <f t="shared" si="3"/>
        <v>0</v>
      </c>
      <c r="I25" s="435">
        <f t="shared" si="3"/>
        <v>0</v>
      </c>
      <c r="J25" s="435">
        <f t="shared" si="3"/>
        <v>0</v>
      </c>
      <c r="K25" s="435">
        <f t="shared" si="3"/>
        <v>0</v>
      </c>
      <c r="L25" s="435">
        <f t="shared" si="3"/>
        <v>0</v>
      </c>
      <c r="M25" s="435">
        <f t="shared" si="3"/>
        <v>0</v>
      </c>
      <c r="N25" s="435">
        <f t="shared" si="3"/>
        <v>0</v>
      </c>
      <c r="O25" s="435">
        <f t="shared" si="3"/>
        <v>0</v>
      </c>
      <c r="P25" s="454">
        <f>SUM(P17:P24)</f>
        <v>0</v>
      </c>
      <c r="Q25" s="169"/>
    </row>
    <row r="26" spans="2:17" ht="30" customHeight="1" x14ac:dyDescent="0.25">
      <c r="B26" s="170"/>
      <c r="P26" s="169"/>
      <c r="Q26" s="169"/>
    </row>
    <row r="27" spans="2:17" ht="30" customHeight="1" x14ac:dyDescent="0.25"/>
    <row r="28" spans="2:17" ht="30" customHeight="1" x14ac:dyDescent="0.25"/>
    <row r="29" spans="2:17" ht="30" customHeight="1" x14ac:dyDescent="0.25"/>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95234" r:id="rId3" name="Group Box 2">
              <controlPr defaultSize="0" autoFill="0" autoPict="0">
                <anchor moveWithCells="1">
                  <from>
                    <xdr:col>1</xdr:col>
                    <xdr:colOff>0</xdr:colOff>
                    <xdr:row>3</xdr:row>
                    <xdr:rowOff>276225</xdr:rowOff>
                  </from>
                  <to>
                    <xdr:col>16</xdr:col>
                    <xdr:colOff>123825</xdr:colOff>
                    <xdr:row>13</xdr:row>
                    <xdr:rowOff>228600</xdr:rowOff>
                  </to>
                </anchor>
              </controlPr>
            </control>
          </mc:Choice>
        </mc:AlternateContent>
        <mc:AlternateContent xmlns:mc="http://schemas.openxmlformats.org/markup-compatibility/2006">
          <mc:Choice Requires="x14">
            <control shapeId="95235" r:id="rId4" name="Group Box 3">
              <controlPr defaultSize="0" autoFill="0" autoPict="0">
                <anchor moveWithCells="1">
                  <from>
                    <xdr:col>1</xdr:col>
                    <xdr:colOff>0</xdr:colOff>
                    <xdr:row>14</xdr:row>
                    <xdr:rowOff>0</xdr:rowOff>
                  </from>
                  <to>
                    <xdr:col>16</xdr:col>
                    <xdr:colOff>123825</xdr:colOff>
                    <xdr:row>25</xdr:row>
                    <xdr:rowOff>285750</xdr:rowOff>
                  </to>
                </anchor>
              </controlPr>
            </control>
          </mc:Choice>
        </mc:AlternateContent>
        <mc:AlternateContent xmlns:mc="http://schemas.openxmlformats.org/markup-compatibility/2006">
          <mc:Choice Requires="x14">
            <control shapeId="95236" r:id="rId5" name="Check Box 4">
              <controlPr defaultSize="0" autoFill="0" autoLine="0" autoPict="0">
                <anchor moveWithCells="1">
                  <from>
                    <xdr:col>1</xdr:col>
                    <xdr:colOff>66675</xdr:colOff>
                    <xdr:row>12</xdr:row>
                    <xdr:rowOff>152400</xdr:rowOff>
                  </from>
                  <to>
                    <xdr:col>3</xdr:col>
                    <xdr:colOff>209550</xdr:colOff>
                    <xdr:row>13</xdr:row>
                    <xdr:rowOff>85725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Planilha59"/>
  <dimension ref="B1:Q29"/>
  <sheetViews>
    <sheetView showGridLines="0" showRowColHeaders="0" workbookViewId="0">
      <pane ySplit="6" topLeftCell="A7" activePane="bottomLeft" state="frozen"/>
      <selection activeCell="H9" sqref="H9"/>
      <selection pane="bottomLeft" activeCell="H9" sqref="H9"/>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B4" s="170"/>
      <c r="C4" s="170"/>
      <c r="D4" s="170"/>
      <c r="E4" s="170"/>
      <c r="F4" s="170"/>
      <c r="G4" s="170"/>
      <c r="H4" s="170"/>
      <c r="I4" s="170"/>
      <c r="J4" s="170"/>
      <c r="K4" s="170"/>
      <c r="L4" s="170"/>
      <c r="M4" s="170"/>
      <c r="N4" s="170"/>
      <c r="O4" s="170"/>
      <c r="P4" s="169"/>
      <c r="Q4" s="169"/>
    </row>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267" t="s">
        <v>83</v>
      </c>
      <c r="Q6" s="169"/>
    </row>
    <row r="7" spans="2:17" ht="30" customHeight="1" x14ac:dyDescent="0.25">
      <c r="B7" s="170"/>
      <c r="C7" s="417" t="s">
        <v>48</v>
      </c>
      <c r="D7" s="31"/>
      <c r="E7" s="31"/>
      <c r="F7" s="31"/>
      <c r="G7" s="31"/>
      <c r="H7" s="31"/>
      <c r="I7" s="31"/>
      <c r="J7" s="31"/>
      <c r="K7" s="31"/>
      <c r="L7" s="31"/>
      <c r="M7" s="31"/>
      <c r="N7" s="31"/>
      <c r="O7" s="31"/>
      <c r="P7" s="441">
        <f>SUM(D7:O7)</f>
        <v>0</v>
      </c>
      <c r="Q7" s="169"/>
    </row>
    <row r="8" spans="2:17" ht="30" customHeight="1" x14ac:dyDescent="0.25">
      <c r="B8" s="170"/>
      <c r="C8" s="407" t="s">
        <v>50</v>
      </c>
      <c r="D8" s="31"/>
      <c r="E8" s="31"/>
      <c r="F8" s="31"/>
      <c r="G8" s="31"/>
      <c r="H8" s="31"/>
      <c r="I8" s="31"/>
      <c r="J8" s="31"/>
      <c r="K8" s="31"/>
      <c r="L8" s="31"/>
      <c r="M8" s="31"/>
      <c r="N8" s="31"/>
      <c r="O8" s="31"/>
      <c r="P8" s="442">
        <f t="shared" ref="P8:P11" si="0">SUM(D8:O8)</f>
        <v>0</v>
      </c>
      <c r="Q8" s="169"/>
    </row>
    <row r="9" spans="2:17" ht="30" customHeight="1" x14ac:dyDescent="0.25">
      <c r="B9" s="170"/>
      <c r="C9" s="407" t="s">
        <v>61</v>
      </c>
      <c r="D9" s="31"/>
      <c r="E9" s="31"/>
      <c r="F9" s="31"/>
      <c r="G9" s="31"/>
      <c r="H9" s="31"/>
      <c r="I9" s="31"/>
      <c r="J9" s="31"/>
      <c r="K9" s="31"/>
      <c r="L9" s="31"/>
      <c r="M9" s="31"/>
      <c r="N9" s="31"/>
      <c r="O9" s="31"/>
      <c r="P9" s="442">
        <f t="shared" si="0"/>
        <v>0</v>
      </c>
      <c r="Q9" s="169"/>
    </row>
    <row r="10" spans="2:17" ht="30" customHeight="1" x14ac:dyDescent="0.25">
      <c r="B10" s="170"/>
      <c r="C10" s="407" t="s">
        <v>62</v>
      </c>
      <c r="D10" s="31"/>
      <c r="E10" s="31"/>
      <c r="F10" s="31"/>
      <c r="G10" s="31"/>
      <c r="H10" s="31"/>
      <c r="I10" s="31"/>
      <c r="J10" s="31"/>
      <c r="K10" s="31"/>
      <c r="L10" s="31"/>
      <c r="M10" s="31"/>
      <c r="N10" s="31"/>
      <c r="O10" s="31"/>
      <c r="P10" s="442">
        <f t="shared" si="0"/>
        <v>0</v>
      </c>
      <c r="Q10" s="169"/>
    </row>
    <row r="11" spans="2:17" ht="30" customHeight="1" x14ac:dyDescent="0.25">
      <c r="B11" s="170"/>
      <c r="C11" s="419" t="s">
        <v>63</v>
      </c>
      <c r="D11" s="281"/>
      <c r="E11" s="281"/>
      <c r="F11" s="281"/>
      <c r="G11" s="281"/>
      <c r="H11" s="281"/>
      <c r="I11" s="281"/>
      <c r="J11" s="281"/>
      <c r="K11" s="281"/>
      <c r="L11" s="281"/>
      <c r="M11" s="281"/>
      <c r="N11" s="281"/>
      <c r="O11" s="281"/>
      <c r="P11" s="442">
        <f t="shared" si="0"/>
        <v>0</v>
      </c>
      <c r="Q11" s="169"/>
    </row>
    <row r="12" spans="2:17" ht="30" customHeight="1" x14ac:dyDescent="0.25">
      <c r="B12" s="170"/>
      <c r="C12" s="408" t="s">
        <v>83</v>
      </c>
      <c r="D12" s="409">
        <f>SUM(D7:D11)</f>
        <v>0</v>
      </c>
      <c r="E12" s="409">
        <f t="shared" ref="E12:P12" si="1">SUM(E7:E11)</f>
        <v>0</v>
      </c>
      <c r="F12" s="409">
        <f t="shared" si="1"/>
        <v>0</v>
      </c>
      <c r="G12" s="409">
        <f t="shared" si="1"/>
        <v>0</v>
      </c>
      <c r="H12" s="409">
        <f t="shared" si="1"/>
        <v>0</v>
      </c>
      <c r="I12" s="409">
        <f t="shared" si="1"/>
        <v>0</v>
      </c>
      <c r="J12" s="409">
        <f t="shared" si="1"/>
        <v>0</v>
      </c>
      <c r="K12" s="409">
        <f t="shared" si="1"/>
        <v>0</v>
      </c>
      <c r="L12" s="409">
        <f t="shared" si="1"/>
        <v>0</v>
      </c>
      <c r="M12" s="409">
        <f t="shared" si="1"/>
        <v>0</v>
      </c>
      <c r="N12" s="409">
        <f t="shared" si="1"/>
        <v>0</v>
      </c>
      <c r="O12" s="409">
        <f t="shared" si="1"/>
        <v>0</v>
      </c>
      <c r="P12" s="409">
        <f t="shared" si="1"/>
        <v>0</v>
      </c>
      <c r="Q12" s="169"/>
    </row>
    <row r="13" spans="2:17" ht="21.95" customHeight="1" x14ac:dyDescent="0.25">
      <c r="B13" s="170"/>
      <c r="P13" s="169"/>
      <c r="Q13" s="169"/>
    </row>
    <row r="14" spans="2:17" ht="21.95" customHeight="1" x14ac:dyDescent="0.25">
      <c r="B14" s="170"/>
      <c r="P14" s="169"/>
      <c r="Q14" s="169"/>
    </row>
    <row r="15" spans="2:17" ht="21.95" customHeight="1" thickBot="1" x14ac:dyDescent="0.3">
      <c r="B15" s="170"/>
      <c r="C15" s="170"/>
      <c r="D15" s="170"/>
      <c r="E15" s="170"/>
      <c r="F15" s="170"/>
      <c r="G15" s="170"/>
      <c r="H15" s="170"/>
      <c r="I15" s="170"/>
      <c r="J15" s="170"/>
      <c r="K15" s="170"/>
      <c r="L15" s="170"/>
      <c r="M15" s="170"/>
      <c r="N15" s="170"/>
      <c r="O15" s="170"/>
      <c r="P15" s="169"/>
      <c r="Q15" s="169"/>
    </row>
    <row r="16" spans="2:17" ht="21.95" customHeight="1" x14ac:dyDescent="0.25">
      <c r="B16" s="170"/>
      <c r="C16" s="266" t="s">
        <v>64</v>
      </c>
      <c r="D16" s="267" t="s">
        <v>65</v>
      </c>
      <c r="E16" s="267" t="s">
        <v>66</v>
      </c>
      <c r="F16" s="267" t="s">
        <v>67</v>
      </c>
      <c r="G16" s="267" t="s">
        <v>68</v>
      </c>
      <c r="H16" s="267" t="s">
        <v>69</v>
      </c>
      <c r="I16" s="267" t="s">
        <v>70</v>
      </c>
      <c r="J16" s="267" t="s">
        <v>71</v>
      </c>
      <c r="K16" s="267" t="s">
        <v>72</v>
      </c>
      <c r="L16" s="267" t="s">
        <v>73</v>
      </c>
      <c r="M16" s="267" t="s">
        <v>74</v>
      </c>
      <c r="N16" s="267" t="s">
        <v>75</v>
      </c>
      <c r="O16" s="267" t="s">
        <v>76</v>
      </c>
      <c r="P16" s="267" t="s">
        <v>83</v>
      </c>
      <c r="Q16" s="169"/>
    </row>
    <row r="17" spans="2:17" ht="30" customHeight="1" x14ac:dyDescent="0.25">
      <c r="B17" s="170"/>
      <c r="C17" s="417" t="s">
        <v>100</v>
      </c>
      <c r="D17" s="420">
        <f>'Banco 03 (5)'!C223</f>
        <v>0</v>
      </c>
      <c r="E17" s="420">
        <f>'Banco 03 (5)'!D223</f>
        <v>0</v>
      </c>
      <c r="F17" s="420">
        <f>'Banco 03 (5)'!E223</f>
        <v>0</v>
      </c>
      <c r="G17" s="420">
        <f>'Banco 03 (5)'!F223</f>
        <v>0</v>
      </c>
      <c r="H17" s="420">
        <f>'Banco 03 (5)'!G223</f>
        <v>0</v>
      </c>
      <c r="I17" s="420">
        <f>'Banco 03 (5)'!H223</f>
        <v>0</v>
      </c>
      <c r="J17" s="420">
        <f>'Banco 03 (5)'!I223</f>
        <v>0</v>
      </c>
      <c r="K17" s="420">
        <f>'Banco 03 (5)'!J223</f>
        <v>0</v>
      </c>
      <c r="L17" s="420">
        <f>'Banco 03 (5)'!K223</f>
        <v>0</v>
      </c>
      <c r="M17" s="420">
        <f>'Banco 03 (5)'!L223</f>
        <v>0</v>
      </c>
      <c r="N17" s="420">
        <f>'Banco 03 (5)'!M223</f>
        <v>0</v>
      </c>
      <c r="O17" s="420">
        <f>'Banco 03 (5)'!N223</f>
        <v>0</v>
      </c>
      <c r="P17" s="441">
        <f>SUM(D17:O17)</f>
        <v>0</v>
      </c>
      <c r="Q17" s="169"/>
    </row>
    <row r="18" spans="2:17" ht="30" customHeight="1" x14ac:dyDescent="0.25">
      <c r="B18" s="170"/>
      <c r="C18" s="407" t="s">
        <v>101</v>
      </c>
      <c r="D18" s="420">
        <f>'Banco 03 (5)'!C224</f>
        <v>0</v>
      </c>
      <c r="E18" s="420">
        <f>'Banco 03 (5)'!D224</f>
        <v>0</v>
      </c>
      <c r="F18" s="420">
        <f>'Banco 03 (5)'!E224</f>
        <v>0</v>
      </c>
      <c r="G18" s="420">
        <f>'Banco 03 (5)'!F224</f>
        <v>0</v>
      </c>
      <c r="H18" s="420">
        <f>'Banco 03 (5)'!G224</f>
        <v>0</v>
      </c>
      <c r="I18" s="420">
        <f>'Banco 03 (5)'!H224</f>
        <v>0</v>
      </c>
      <c r="J18" s="420">
        <f>'Banco 03 (5)'!I224</f>
        <v>0</v>
      </c>
      <c r="K18" s="420">
        <f>'Banco 03 (5)'!J224</f>
        <v>0</v>
      </c>
      <c r="L18" s="420">
        <f>'Banco 03 (5)'!K224</f>
        <v>0</v>
      </c>
      <c r="M18" s="420">
        <f>'Banco 03 (5)'!L224</f>
        <v>0</v>
      </c>
      <c r="N18" s="420">
        <f>'Banco 03 (5)'!M224</f>
        <v>0</v>
      </c>
      <c r="O18" s="420">
        <f>'Banco 03 (5)'!N224</f>
        <v>0</v>
      </c>
      <c r="P18" s="447">
        <f t="shared" ref="P18:P23" si="2">SUM(D18:O18)</f>
        <v>0</v>
      </c>
      <c r="Q18" s="169"/>
    </row>
    <row r="19" spans="2:17" ht="30" customHeight="1" x14ac:dyDescent="0.25">
      <c r="B19" s="170"/>
      <c r="C19" s="407" t="s">
        <v>77</v>
      </c>
      <c r="D19" s="420">
        <f>'Banco 03 (5)'!C225</f>
        <v>0</v>
      </c>
      <c r="E19" s="420">
        <f>'Banco 03 (5)'!D225</f>
        <v>0</v>
      </c>
      <c r="F19" s="420">
        <f>'Banco 03 (5)'!E225</f>
        <v>0</v>
      </c>
      <c r="G19" s="420">
        <f>'Banco 03 (5)'!F225</f>
        <v>0</v>
      </c>
      <c r="H19" s="420">
        <f>'Banco 03 (5)'!G225</f>
        <v>0</v>
      </c>
      <c r="I19" s="420">
        <f>'Banco 03 (5)'!H225</f>
        <v>0</v>
      </c>
      <c r="J19" s="420">
        <f>'Banco 03 (5)'!I225</f>
        <v>0</v>
      </c>
      <c r="K19" s="420">
        <f>'Banco 03 (5)'!J225</f>
        <v>0</v>
      </c>
      <c r="L19" s="420">
        <f>'Banco 03 (5)'!K225</f>
        <v>0</v>
      </c>
      <c r="M19" s="420">
        <f>'Banco 03 (5)'!L225</f>
        <v>0</v>
      </c>
      <c r="N19" s="420">
        <f>'Banco 03 (5)'!M225</f>
        <v>0</v>
      </c>
      <c r="O19" s="420">
        <f>'Banco 03 (5)'!N225</f>
        <v>0</v>
      </c>
      <c r="P19" s="447">
        <f t="shared" si="2"/>
        <v>0</v>
      </c>
      <c r="Q19" s="169"/>
    </row>
    <row r="20" spans="2:17" ht="30" customHeight="1" x14ac:dyDescent="0.25">
      <c r="B20" s="170"/>
      <c r="C20" s="407" t="s">
        <v>44</v>
      </c>
      <c r="D20" s="420">
        <f>'Banco 03 (5)'!C227</f>
        <v>0</v>
      </c>
      <c r="E20" s="420">
        <f>'Banco 03 (5)'!D227</f>
        <v>0</v>
      </c>
      <c r="F20" s="420">
        <f>'Banco 03 (5)'!E227</f>
        <v>0</v>
      </c>
      <c r="G20" s="420">
        <f>'Banco 03 (5)'!F227</f>
        <v>0</v>
      </c>
      <c r="H20" s="420">
        <f>'Banco 03 (5)'!G227</f>
        <v>0</v>
      </c>
      <c r="I20" s="420">
        <f>'Banco 03 (5)'!H227</f>
        <v>0</v>
      </c>
      <c r="J20" s="420">
        <f>'Banco 03 (5)'!I227</f>
        <v>0</v>
      </c>
      <c r="K20" s="420">
        <f>'Banco 03 (5)'!J227</f>
        <v>0</v>
      </c>
      <c r="L20" s="420">
        <f>'Banco 03 (5)'!K227</f>
        <v>0</v>
      </c>
      <c r="M20" s="420">
        <f>'Banco 03 (5)'!L227</f>
        <v>0</v>
      </c>
      <c r="N20" s="420">
        <f>'Banco 03 (5)'!M227</f>
        <v>0</v>
      </c>
      <c r="O20" s="420">
        <f>'Banco 03 (5)'!N227</f>
        <v>0</v>
      </c>
      <c r="P20" s="447">
        <f t="shared" si="2"/>
        <v>0</v>
      </c>
      <c r="Q20" s="169"/>
    </row>
    <row r="21" spans="2:17" ht="30" customHeight="1" x14ac:dyDescent="0.25">
      <c r="B21" s="170"/>
      <c r="C21" s="407" t="s">
        <v>45</v>
      </c>
      <c r="D21" s="420">
        <f>'Banco 03 (5)'!C226</f>
        <v>0</v>
      </c>
      <c r="E21" s="420">
        <f>'Banco 03 (5)'!D226</f>
        <v>0</v>
      </c>
      <c r="F21" s="420">
        <f>'Banco 03 (5)'!E226</f>
        <v>0</v>
      </c>
      <c r="G21" s="420">
        <f>'Banco 03 (5)'!F226</f>
        <v>0</v>
      </c>
      <c r="H21" s="420">
        <f>'Banco 03 (5)'!G226</f>
        <v>0</v>
      </c>
      <c r="I21" s="420">
        <f>'Banco 03 (5)'!H226</f>
        <v>0</v>
      </c>
      <c r="J21" s="420">
        <f>'Banco 03 (5)'!I226</f>
        <v>0</v>
      </c>
      <c r="K21" s="420">
        <f>'Banco 03 (5)'!J226</f>
        <v>0</v>
      </c>
      <c r="L21" s="420">
        <f>'Banco 03 (5)'!K226</f>
        <v>0</v>
      </c>
      <c r="M21" s="420">
        <f>'Banco 03 (5)'!L226</f>
        <v>0</v>
      </c>
      <c r="N21" s="420">
        <f>'Banco 03 (5)'!M226</f>
        <v>0</v>
      </c>
      <c r="O21" s="420">
        <f>'Banco 03 (5)'!N226</f>
        <v>0</v>
      </c>
      <c r="P21" s="447">
        <f t="shared" si="2"/>
        <v>0</v>
      </c>
      <c r="Q21" s="169"/>
    </row>
    <row r="22" spans="2:17" ht="30" customHeight="1" x14ac:dyDescent="0.25">
      <c r="B22" s="170"/>
      <c r="C22" s="407" t="str">
        <f>Simples!C29</f>
        <v>CPP</v>
      </c>
      <c r="D22" s="420">
        <f>'Banco 03 (5)'!C228</f>
        <v>0</v>
      </c>
      <c r="E22" s="420">
        <f>'Banco 03 (5)'!D228</f>
        <v>0</v>
      </c>
      <c r="F22" s="420">
        <f>'Banco 03 (5)'!E228</f>
        <v>0</v>
      </c>
      <c r="G22" s="420">
        <f>'Banco 03 (5)'!F228</f>
        <v>0</v>
      </c>
      <c r="H22" s="420">
        <f>'Banco 03 (5)'!G228</f>
        <v>0</v>
      </c>
      <c r="I22" s="420">
        <f>'Banco 03 (5)'!H228</f>
        <v>0</v>
      </c>
      <c r="J22" s="420">
        <f>'Banco 03 (5)'!I228</f>
        <v>0</v>
      </c>
      <c r="K22" s="420">
        <f>'Banco 03 (5)'!J228</f>
        <v>0</v>
      </c>
      <c r="L22" s="420">
        <f>'Banco 03 (5)'!K228</f>
        <v>0</v>
      </c>
      <c r="M22" s="420">
        <f>'Banco 03 (5)'!L228</f>
        <v>0</v>
      </c>
      <c r="N22" s="420">
        <f>'Banco 03 (5)'!M228</f>
        <v>0</v>
      </c>
      <c r="O22" s="420">
        <f>'Banco 03 (5)'!N228</f>
        <v>0</v>
      </c>
      <c r="P22" s="447">
        <f t="shared" si="2"/>
        <v>0</v>
      </c>
      <c r="Q22" s="169"/>
    </row>
    <row r="23" spans="2:17" ht="30" customHeight="1" x14ac:dyDescent="0.25">
      <c r="B23" s="170"/>
      <c r="C23" s="407" t="str">
        <f>Simples!C30</f>
        <v>IRPJ</v>
      </c>
      <c r="D23" s="420">
        <f>'Banco 03 (5)'!C230</f>
        <v>0</v>
      </c>
      <c r="E23" s="420">
        <f>'Banco 03 (5)'!D230</f>
        <v>0</v>
      </c>
      <c r="F23" s="420">
        <f>'Banco 03 (5)'!E230</f>
        <v>0</v>
      </c>
      <c r="G23" s="420">
        <f>'Banco 03 (5)'!F230</f>
        <v>0</v>
      </c>
      <c r="H23" s="420">
        <f>'Banco 03 (5)'!G230</f>
        <v>0</v>
      </c>
      <c r="I23" s="420">
        <f>'Banco 03 (5)'!H230</f>
        <v>0</v>
      </c>
      <c r="J23" s="420">
        <f>'Banco 03 (5)'!I230</f>
        <v>0</v>
      </c>
      <c r="K23" s="420">
        <f>'Banco 03 (5)'!J230</f>
        <v>0</v>
      </c>
      <c r="L23" s="420">
        <f>'Banco 03 (5)'!K230</f>
        <v>0</v>
      </c>
      <c r="M23" s="420">
        <f>'Banco 03 (5)'!L230</f>
        <v>0</v>
      </c>
      <c r="N23" s="420">
        <f>'Banco 03 (5)'!M230</f>
        <v>0</v>
      </c>
      <c r="O23" s="420">
        <f>'Banco 03 (5)'!N230</f>
        <v>0</v>
      </c>
      <c r="P23" s="447">
        <f t="shared" si="2"/>
        <v>0</v>
      </c>
      <c r="Q23" s="169"/>
    </row>
    <row r="24" spans="2:17" ht="30" customHeight="1" x14ac:dyDescent="0.25">
      <c r="B24" s="170"/>
      <c r="C24" s="459" t="str">
        <f>Simples!C31</f>
        <v>CSLL</v>
      </c>
      <c r="D24" s="421">
        <f>'Banco 03 (5)'!C229</f>
        <v>0</v>
      </c>
      <c r="E24" s="421">
        <f>'Banco 03 (5)'!D229</f>
        <v>0</v>
      </c>
      <c r="F24" s="421">
        <f>'Banco 03 (5)'!E229</f>
        <v>0</v>
      </c>
      <c r="G24" s="421">
        <f>'Banco 03 (5)'!F229</f>
        <v>0</v>
      </c>
      <c r="H24" s="421">
        <f>'Banco 03 (5)'!G229</f>
        <v>0</v>
      </c>
      <c r="I24" s="421">
        <f>'Banco 03 (5)'!H229</f>
        <v>0</v>
      </c>
      <c r="J24" s="421">
        <f>'Banco 03 (5)'!I229</f>
        <v>0</v>
      </c>
      <c r="K24" s="421">
        <f>'Banco 03 (5)'!J229</f>
        <v>0</v>
      </c>
      <c r="L24" s="421">
        <f>'Banco 03 (5)'!K229</f>
        <v>0</v>
      </c>
      <c r="M24" s="421">
        <f>'Banco 03 (5)'!L229</f>
        <v>0</v>
      </c>
      <c r="N24" s="421">
        <f>'Banco 03 (5)'!M229</f>
        <v>0</v>
      </c>
      <c r="O24" s="421">
        <f>'Banco 03 (5)'!N229</f>
        <v>0</v>
      </c>
      <c r="P24" s="447">
        <f>SUM(D24:O24)</f>
        <v>0</v>
      </c>
      <c r="Q24" s="169"/>
    </row>
    <row r="25" spans="2:17" ht="30" customHeight="1" x14ac:dyDescent="0.25">
      <c r="B25" s="170"/>
      <c r="C25" s="427" t="s">
        <v>312</v>
      </c>
      <c r="D25" s="435">
        <f>SUM(D17:D24)</f>
        <v>0</v>
      </c>
      <c r="E25" s="435">
        <f t="shared" ref="E25:O25" si="3">SUM(E17:E24)</f>
        <v>0</v>
      </c>
      <c r="F25" s="435">
        <f t="shared" si="3"/>
        <v>0</v>
      </c>
      <c r="G25" s="435">
        <f t="shared" si="3"/>
        <v>0</v>
      </c>
      <c r="H25" s="435">
        <f t="shared" si="3"/>
        <v>0</v>
      </c>
      <c r="I25" s="435">
        <f t="shared" si="3"/>
        <v>0</v>
      </c>
      <c r="J25" s="435">
        <f t="shared" si="3"/>
        <v>0</v>
      </c>
      <c r="K25" s="435">
        <f t="shared" si="3"/>
        <v>0</v>
      </c>
      <c r="L25" s="435">
        <f t="shared" si="3"/>
        <v>0</v>
      </c>
      <c r="M25" s="435">
        <f t="shared" si="3"/>
        <v>0</v>
      </c>
      <c r="N25" s="435">
        <f t="shared" si="3"/>
        <v>0</v>
      </c>
      <c r="O25" s="435">
        <f t="shared" si="3"/>
        <v>0</v>
      </c>
      <c r="P25" s="454">
        <f>SUM(P17:P24)</f>
        <v>0</v>
      </c>
      <c r="Q25" s="169"/>
    </row>
    <row r="26" spans="2:17" ht="30" customHeight="1" x14ac:dyDescent="0.25">
      <c r="B26" s="170"/>
      <c r="P26" s="169"/>
      <c r="Q26" s="169"/>
    </row>
    <row r="27" spans="2:17" ht="30" customHeight="1" x14ac:dyDescent="0.25"/>
    <row r="28" spans="2:17" ht="30" customHeight="1" x14ac:dyDescent="0.25"/>
    <row r="29" spans="2:17" ht="30" customHeight="1" x14ac:dyDescent="0.25"/>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96258" r:id="rId3" name="Group Box 2">
              <controlPr defaultSize="0" autoFill="0" autoPict="0">
                <anchor moveWithCells="1">
                  <from>
                    <xdr:col>1</xdr:col>
                    <xdr:colOff>0</xdr:colOff>
                    <xdr:row>3</xdr:row>
                    <xdr:rowOff>276225</xdr:rowOff>
                  </from>
                  <to>
                    <xdr:col>16</xdr:col>
                    <xdr:colOff>123825</xdr:colOff>
                    <xdr:row>13</xdr:row>
                    <xdr:rowOff>228600</xdr:rowOff>
                  </to>
                </anchor>
              </controlPr>
            </control>
          </mc:Choice>
        </mc:AlternateContent>
        <mc:AlternateContent xmlns:mc="http://schemas.openxmlformats.org/markup-compatibility/2006">
          <mc:Choice Requires="x14">
            <control shapeId="96259" r:id="rId4" name="Group Box 3">
              <controlPr defaultSize="0" autoFill="0" autoPict="0">
                <anchor moveWithCells="1">
                  <from>
                    <xdr:col>1</xdr:col>
                    <xdr:colOff>0</xdr:colOff>
                    <xdr:row>14</xdr:row>
                    <xdr:rowOff>0</xdr:rowOff>
                  </from>
                  <to>
                    <xdr:col>16</xdr:col>
                    <xdr:colOff>123825</xdr:colOff>
                    <xdr:row>25</xdr:row>
                    <xdr:rowOff>247650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Planilha60">
    <tabColor rgb="FF00C5C0"/>
  </sheetPr>
  <dimension ref="B1:Q28"/>
  <sheetViews>
    <sheetView showGridLines="0" showRowColHeaders="0" workbookViewId="0">
      <pane ySplit="6" topLeftCell="A7" activePane="bottomLeft" state="frozen"/>
      <selection pane="bottomLeft" activeCell="D6" sqref="D6"/>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x14ac:dyDescent="0.25">
      <c r="B4" s="170"/>
      <c r="C4" s="170"/>
      <c r="D4" s="170"/>
      <c r="E4" s="170"/>
      <c r="F4" s="170"/>
      <c r="G4" s="170"/>
      <c r="H4" s="170"/>
      <c r="I4" s="170"/>
      <c r="J4" s="170"/>
      <c r="K4" s="170"/>
      <c r="L4" s="170"/>
      <c r="M4" s="170"/>
      <c r="N4" s="170"/>
      <c r="O4" s="170"/>
      <c r="P4" s="169"/>
      <c r="Q4" s="169"/>
    </row>
    <row r="5" spans="2:17" ht="21.95" customHeight="1" thickBot="1" x14ac:dyDescent="0.3">
      <c r="B5" s="170"/>
      <c r="C5" s="170"/>
      <c r="D5" s="170"/>
      <c r="E5" s="170"/>
      <c r="F5" s="170"/>
      <c r="G5" s="170"/>
      <c r="H5" s="170"/>
      <c r="I5" s="170"/>
      <c r="J5" s="170"/>
      <c r="K5" s="170"/>
      <c r="L5" s="170"/>
      <c r="M5" s="170"/>
      <c r="N5" s="170"/>
      <c r="O5" s="170"/>
      <c r="P5" s="169"/>
      <c r="Q5" s="169"/>
    </row>
    <row r="6" spans="2:17" ht="21.95" customHeight="1" x14ac:dyDescent="0.25">
      <c r="B6" s="170"/>
      <c r="C6" s="266" t="s">
        <v>64</v>
      </c>
      <c r="D6" s="267" t="s">
        <v>65</v>
      </c>
      <c r="E6" s="267" t="s">
        <v>66</v>
      </c>
      <c r="F6" s="267" t="s">
        <v>67</v>
      </c>
      <c r="G6" s="267" t="s">
        <v>68</v>
      </c>
      <c r="H6" s="267" t="s">
        <v>69</v>
      </c>
      <c r="I6" s="267" t="s">
        <v>70</v>
      </c>
      <c r="J6" s="267" t="s">
        <v>71</v>
      </c>
      <c r="K6" s="267" t="s">
        <v>72</v>
      </c>
      <c r="L6" s="267" t="s">
        <v>73</v>
      </c>
      <c r="M6" s="267" t="s">
        <v>74</v>
      </c>
      <c r="N6" s="267" t="s">
        <v>75</v>
      </c>
      <c r="O6" s="267" t="s">
        <v>76</v>
      </c>
      <c r="P6" s="267" t="s">
        <v>83</v>
      </c>
      <c r="Q6" s="169"/>
    </row>
    <row r="7" spans="2:17" ht="30" customHeight="1" x14ac:dyDescent="0.25">
      <c r="B7" s="170"/>
      <c r="C7" s="417" t="s">
        <v>48</v>
      </c>
      <c r="D7" s="420">
        <f>'Banco 02'!C5</f>
        <v>0</v>
      </c>
      <c r="E7" s="420">
        <f>'Banco 02'!D5</f>
        <v>0</v>
      </c>
      <c r="F7" s="420">
        <f>'Banco 02'!E5</f>
        <v>0</v>
      </c>
      <c r="G7" s="420">
        <f>'Banco 02'!F5</f>
        <v>0</v>
      </c>
      <c r="H7" s="420">
        <f>'Banco 02'!G5</f>
        <v>0</v>
      </c>
      <c r="I7" s="420">
        <f>'Banco 02'!H5</f>
        <v>0</v>
      </c>
      <c r="J7" s="420">
        <f>'Banco 02'!I5</f>
        <v>0</v>
      </c>
      <c r="K7" s="420">
        <f>'Banco 02'!J5</f>
        <v>0</v>
      </c>
      <c r="L7" s="420">
        <f>'Banco 02'!K5</f>
        <v>0</v>
      </c>
      <c r="M7" s="420">
        <f>'Banco 02'!L5</f>
        <v>0</v>
      </c>
      <c r="N7" s="420">
        <f>'Banco 02'!M5</f>
        <v>0</v>
      </c>
      <c r="O7" s="420">
        <f>'Banco 02'!N5</f>
        <v>0</v>
      </c>
      <c r="P7" s="441">
        <f>SUM(D7:O7)</f>
        <v>0</v>
      </c>
      <c r="Q7" s="169"/>
    </row>
    <row r="8" spans="2:17" ht="30" customHeight="1" x14ac:dyDescent="0.25">
      <c r="B8" s="170"/>
      <c r="C8" s="407" t="s">
        <v>50</v>
      </c>
      <c r="D8" s="420">
        <f>'Banco 02'!C6</f>
        <v>100000</v>
      </c>
      <c r="E8" s="420">
        <f>'Banco 02'!D6</f>
        <v>100000</v>
      </c>
      <c r="F8" s="420">
        <f>'Banco 02'!E6</f>
        <v>100000</v>
      </c>
      <c r="G8" s="420">
        <f>'Banco 02'!F6</f>
        <v>100000</v>
      </c>
      <c r="H8" s="420">
        <f>'Banco 02'!G6</f>
        <v>100000</v>
      </c>
      <c r="I8" s="420">
        <f>'Banco 02'!H6</f>
        <v>100000</v>
      </c>
      <c r="J8" s="420">
        <f>'Banco 02'!I6</f>
        <v>100000</v>
      </c>
      <c r="K8" s="420">
        <f>'Banco 02'!J6</f>
        <v>100000</v>
      </c>
      <c r="L8" s="420">
        <f>'Banco 02'!K6</f>
        <v>100000</v>
      </c>
      <c r="M8" s="420">
        <f>'Banco 02'!L6</f>
        <v>100000</v>
      </c>
      <c r="N8" s="420">
        <f>'Banco 02'!M6</f>
        <v>100000</v>
      </c>
      <c r="O8" s="420">
        <f>'Banco 02'!N6</f>
        <v>100000</v>
      </c>
      <c r="P8" s="442">
        <f t="shared" ref="P8:P11" si="0">SUM(D8:O8)</f>
        <v>1200000</v>
      </c>
      <c r="Q8" s="169"/>
    </row>
    <row r="9" spans="2:17" ht="30" customHeight="1" x14ac:dyDescent="0.25">
      <c r="B9" s="170"/>
      <c r="C9" s="407" t="s">
        <v>61</v>
      </c>
      <c r="D9" s="420">
        <f>'Banco 02'!C7</f>
        <v>0</v>
      </c>
      <c r="E9" s="420">
        <f>'Banco 02'!D7</f>
        <v>0</v>
      </c>
      <c r="F9" s="420">
        <f>'Banco 02'!E7</f>
        <v>0</v>
      </c>
      <c r="G9" s="420">
        <f>'Banco 02'!F7</f>
        <v>0</v>
      </c>
      <c r="H9" s="420">
        <f>'Banco 02'!G7</f>
        <v>0</v>
      </c>
      <c r="I9" s="420">
        <f>'Banco 02'!H7</f>
        <v>0</v>
      </c>
      <c r="J9" s="420">
        <f>'Banco 02'!I7</f>
        <v>0</v>
      </c>
      <c r="K9" s="420">
        <f>'Banco 02'!J7</f>
        <v>0</v>
      </c>
      <c r="L9" s="420">
        <f>'Banco 02'!K7</f>
        <v>0</v>
      </c>
      <c r="M9" s="420">
        <f>'Banco 02'!L7</f>
        <v>0</v>
      </c>
      <c r="N9" s="420">
        <f>'Banco 02'!M7</f>
        <v>0</v>
      </c>
      <c r="O9" s="420">
        <f>'Banco 02'!N7</f>
        <v>0</v>
      </c>
      <c r="P9" s="442">
        <f t="shared" si="0"/>
        <v>0</v>
      </c>
      <c r="Q9" s="169"/>
    </row>
    <row r="10" spans="2:17" ht="30" customHeight="1" x14ac:dyDescent="0.25">
      <c r="B10" s="170"/>
      <c r="C10" s="407" t="s">
        <v>62</v>
      </c>
      <c r="D10" s="420">
        <f>'Banco 02'!C8</f>
        <v>0</v>
      </c>
      <c r="E10" s="420">
        <f>'Banco 02'!D8</f>
        <v>0</v>
      </c>
      <c r="F10" s="420">
        <f>'Banco 02'!E8</f>
        <v>0</v>
      </c>
      <c r="G10" s="420">
        <f>'Banco 02'!F8</f>
        <v>0</v>
      </c>
      <c r="H10" s="420">
        <f>'Banco 02'!G8</f>
        <v>0</v>
      </c>
      <c r="I10" s="420">
        <f>'Banco 02'!H8</f>
        <v>0</v>
      </c>
      <c r="J10" s="420">
        <f>'Banco 02'!I8</f>
        <v>0</v>
      </c>
      <c r="K10" s="420">
        <f>'Banco 02'!J8</f>
        <v>0</v>
      </c>
      <c r="L10" s="420">
        <f>'Banco 02'!K8</f>
        <v>0</v>
      </c>
      <c r="M10" s="420">
        <f>'Banco 02'!L8</f>
        <v>0</v>
      </c>
      <c r="N10" s="420">
        <f>'Banco 02'!M8</f>
        <v>0</v>
      </c>
      <c r="O10" s="420">
        <f>'Banco 02'!N8</f>
        <v>0</v>
      </c>
      <c r="P10" s="442">
        <f t="shared" si="0"/>
        <v>0</v>
      </c>
      <c r="Q10" s="169"/>
    </row>
    <row r="11" spans="2:17" ht="30" customHeight="1" x14ac:dyDescent="0.25">
      <c r="B11" s="170"/>
      <c r="C11" s="419" t="s">
        <v>63</v>
      </c>
      <c r="D11" s="426">
        <f>'Banco 02'!C9</f>
        <v>0</v>
      </c>
      <c r="E11" s="426">
        <f>'Banco 02'!D9</f>
        <v>0</v>
      </c>
      <c r="F11" s="426">
        <f>'Banco 02'!E9</f>
        <v>0</v>
      </c>
      <c r="G11" s="426">
        <f>'Banco 02'!F9</f>
        <v>0</v>
      </c>
      <c r="H11" s="426">
        <f>'Banco 02'!G9</f>
        <v>0</v>
      </c>
      <c r="I11" s="426">
        <f>'Banco 02'!H9</f>
        <v>0</v>
      </c>
      <c r="J11" s="426">
        <f>'Banco 02'!I9</f>
        <v>0</v>
      </c>
      <c r="K11" s="426">
        <f>'Banco 02'!J9</f>
        <v>0</v>
      </c>
      <c r="L11" s="426">
        <f>'Banco 02'!K9</f>
        <v>0</v>
      </c>
      <c r="M11" s="426">
        <f>'Banco 02'!L9</f>
        <v>0</v>
      </c>
      <c r="N11" s="426">
        <f>'Banco 02'!M9</f>
        <v>0</v>
      </c>
      <c r="O11" s="426">
        <f>'Banco 02'!N9</f>
        <v>0</v>
      </c>
      <c r="P11" s="442">
        <f t="shared" si="0"/>
        <v>0</v>
      </c>
      <c r="Q11" s="169"/>
    </row>
    <row r="12" spans="2:17" ht="30" customHeight="1" x14ac:dyDescent="0.25">
      <c r="B12" s="170"/>
      <c r="C12" s="427" t="s">
        <v>83</v>
      </c>
      <c r="D12" s="435">
        <f>SUM(D7:D11)</f>
        <v>100000</v>
      </c>
      <c r="E12" s="435">
        <f t="shared" ref="E12:P12" si="1">SUM(E7:E11)</f>
        <v>100000</v>
      </c>
      <c r="F12" s="435">
        <f t="shared" si="1"/>
        <v>100000</v>
      </c>
      <c r="G12" s="435">
        <f t="shared" si="1"/>
        <v>100000</v>
      </c>
      <c r="H12" s="435">
        <f t="shared" si="1"/>
        <v>100000</v>
      </c>
      <c r="I12" s="435">
        <f t="shared" si="1"/>
        <v>100000</v>
      </c>
      <c r="J12" s="435">
        <f t="shared" si="1"/>
        <v>100000</v>
      </c>
      <c r="K12" s="435">
        <f t="shared" si="1"/>
        <v>100000</v>
      </c>
      <c r="L12" s="435">
        <f t="shared" si="1"/>
        <v>100000</v>
      </c>
      <c r="M12" s="435">
        <f t="shared" si="1"/>
        <v>100000</v>
      </c>
      <c r="N12" s="435">
        <f t="shared" si="1"/>
        <v>100000</v>
      </c>
      <c r="O12" s="435">
        <f t="shared" si="1"/>
        <v>100000</v>
      </c>
      <c r="P12" s="454">
        <f t="shared" si="1"/>
        <v>1200000</v>
      </c>
      <c r="Q12" s="169"/>
    </row>
    <row r="13" spans="2:17" ht="21.95" customHeight="1" x14ac:dyDescent="0.25">
      <c r="B13" s="170"/>
      <c r="P13" s="169"/>
      <c r="Q13" s="169"/>
    </row>
    <row r="14" spans="2:17" ht="21.95" customHeight="1" x14ac:dyDescent="0.25">
      <c r="B14" s="170"/>
      <c r="P14" s="169"/>
      <c r="Q14" s="169"/>
    </row>
    <row r="15" spans="2:17" ht="21.95" customHeight="1" thickBot="1" x14ac:dyDescent="0.3">
      <c r="B15" s="170"/>
      <c r="C15" s="170"/>
      <c r="D15" s="170"/>
      <c r="E15" s="170"/>
      <c r="F15" s="170"/>
      <c r="G15" s="170"/>
      <c r="H15" s="170"/>
      <c r="I15" s="170"/>
      <c r="J15" s="170"/>
      <c r="K15" s="170"/>
      <c r="L15" s="170"/>
      <c r="M15" s="170"/>
      <c r="N15" s="170"/>
      <c r="O15" s="170"/>
      <c r="P15" s="169"/>
      <c r="Q15" s="169"/>
    </row>
    <row r="16" spans="2:17" ht="21.95" customHeight="1" x14ac:dyDescent="0.25">
      <c r="B16" s="170"/>
      <c r="C16" s="266" t="s">
        <v>64</v>
      </c>
      <c r="D16" s="267" t="s">
        <v>65</v>
      </c>
      <c r="E16" s="267" t="s">
        <v>66</v>
      </c>
      <c r="F16" s="267" t="s">
        <v>67</v>
      </c>
      <c r="G16" s="267" t="s">
        <v>68</v>
      </c>
      <c r="H16" s="267" t="s">
        <v>69</v>
      </c>
      <c r="I16" s="267" t="s">
        <v>70</v>
      </c>
      <c r="J16" s="267" t="s">
        <v>71</v>
      </c>
      <c r="K16" s="267" t="s">
        <v>72</v>
      </c>
      <c r="L16" s="267" t="s">
        <v>73</v>
      </c>
      <c r="M16" s="267" t="s">
        <v>74</v>
      </c>
      <c r="N16" s="267" t="s">
        <v>75</v>
      </c>
      <c r="O16" s="267" t="s">
        <v>76</v>
      </c>
      <c r="P16" s="267" t="s">
        <v>83</v>
      </c>
      <c r="Q16" s="169"/>
    </row>
    <row r="17" spans="2:17" ht="30" customHeight="1" x14ac:dyDescent="0.25">
      <c r="B17" s="170"/>
      <c r="C17" s="417" t="s">
        <v>100</v>
      </c>
      <c r="D17" s="420">
        <f>'Banco 02'!C16</f>
        <v>243.57</v>
      </c>
      <c r="E17" s="420">
        <f>'Banco 02'!D16</f>
        <v>243.57</v>
      </c>
      <c r="F17" s="420">
        <f>'Banco 02'!E16</f>
        <v>243.57</v>
      </c>
      <c r="G17" s="420">
        <f>'Banco 02'!F16</f>
        <v>243.57</v>
      </c>
      <c r="H17" s="420">
        <f>'Banco 02'!G16</f>
        <v>243.57</v>
      </c>
      <c r="I17" s="420">
        <f>'Banco 02'!H16</f>
        <v>243.57</v>
      </c>
      <c r="J17" s="420">
        <f>'Banco 02'!I16</f>
        <v>243.57</v>
      </c>
      <c r="K17" s="420">
        <f>'Banco 02'!J16</f>
        <v>243.57</v>
      </c>
      <c r="L17" s="420">
        <f>'Banco 02'!K16</f>
        <v>243.57</v>
      </c>
      <c r="M17" s="420">
        <f>'Banco 02'!L16</f>
        <v>243.57</v>
      </c>
      <c r="N17" s="420">
        <f>'Banco 02'!M16</f>
        <v>243.57</v>
      </c>
      <c r="O17" s="420">
        <f>'Banco 02'!N16</f>
        <v>243.57</v>
      </c>
      <c r="P17" s="441">
        <f>SUM(D17:O17)</f>
        <v>2922.84</v>
      </c>
      <c r="Q17" s="169"/>
    </row>
    <row r="18" spans="2:17" ht="30" customHeight="1" x14ac:dyDescent="0.25">
      <c r="B18" s="170"/>
      <c r="C18" s="407" t="s">
        <v>101</v>
      </c>
      <c r="D18" s="420">
        <f>'Banco 02'!C17</f>
        <v>1124.3050000000001</v>
      </c>
      <c r="E18" s="420">
        <f>'Banco 02'!D17</f>
        <v>1124.3050000000001</v>
      </c>
      <c r="F18" s="420">
        <f>'Banco 02'!E17</f>
        <v>1124.3050000000001</v>
      </c>
      <c r="G18" s="420">
        <f>'Banco 02'!F17</f>
        <v>1124.3050000000001</v>
      </c>
      <c r="H18" s="420">
        <f>'Banco 02'!G17</f>
        <v>1124.3050000000001</v>
      </c>
      <c r="I18" s="420">
        <f>'Banco 02'!H17</f>
        <v>1124.3050000000001</v>
      </c>
      <c r="J18" s="420">
        <f>'Banco 02'!I17</f>
        <v>1124.3050000000001</v>
      </c>
      <c r="K18" s="420">
        <f>'Banco 02'!J17</f>
        <v>1124.3050000000001</v>
      </c>
      <c r="L18" s="420">
        <f>'Banco 02'!K17</f>
        <v>1124.3050000000001</v>
      </c>
      <c r="M18" s="420">
        <f>'Banco 02'!L17</f>
        <v>1124.3050000000001</v>
      </c>
      <c r="N18" s="420">
        <f>'Banco 02'!M17</f>
        <v>1124.3050000000001</v>
      </c>
      <c r="O18" s="420">
        <f>'Banco 02'!N17</f>
        <v>1124.3050000000001</v>
      </c>
      <c r="P18" s="442">
        <f t="shared" ref="P18:P21" si="2">SUM(D18:O18)</f>
        <v>13491.660000000002</v>
      </c>
      <c r="Q18" s="169"/>
    </row>
    <row r="19" spans="2:17" ht="30" customHeight="1" x14ac:dyDescent="0.25">
      <c r="B19" s="170"/>
      <c r="C19" s="407" t="s">
        <v>77</v>
      </c>
      <c r="D19" s="420">
        <f>'Banco 02'!C18</f>
        <v>2956.375</v>
      </c>
      <c r="E19" s="420">
        <f>'Banco 02'!D18</f>
        <v>2956.375</v>
      </c>
      <c r="F19" s="420">
        <f>'Banco 02'!E18</f>
        <v>2956.375</v>
      </c>
      <c r="G19" s="420">
        <f>'Banco 02'!F18</f>
        <v>2956.375</v>
      </c>
      <c r="H19" s="420">
        <f>'Banco 02'!G18</f>
        <v>2956.375</v>
      </c>
      <c r="I19" s="420">
        <f>'Banco 02'!H18</f>
        <v>2956.375</v>
      </c>
      <c r="J19" s="420">
        <f>'Banco 02'!I18</f>
        <v>2956.375</v>
      </c>
      <c r="K19" s="420">
        <f>'Banco 02'!J18</f>
        <v>2956.375</v>
      </c>
      <c r="L19" s="420">
        <f>'Banco 02'!K18</f>
        <v>2956.375</v>
      </c>
      <c r="M19" s="420">
        <f>'Banco 02'!L18</f>
        <v>2956.375</v>
      </c>
      <c r="N19" s="420">
        <f>'Banco 02'!M18</f>
        <v>2956.375</v>
      </c>
      <c r="O19" s="420">
        <f>'Banco 02'!N18</f>
        <v>2956.375</v>
      </c>
      <c r="P19" s="447">
        <f t="shared" si="2"/>
        <v>35476.5</v>
      </c>
      <c r="Q19" s="169"/>
    </row>
    <row r="20" spans="2:17" ht="30" customHeight="1" x14ac:dyDescent="0.25">
      <c r="B20" s="170"/>
      <c r="C20" s="407" t="s">
        <v>44</v>
      </c>
      <c r="D20" s="420">
        <f>'Banco 02'!C20</f>
        <v>0</v>
      </c>
      <c r="E20" s="420">
        <f>'Banco 02'!D20</f>
        <v>0</v>
      </c>
      <c r="F20" s="420">
        <f>'Banco 02'!E20</f>
        <v>0</v>
      </c>
      <c r="G20" s="420">
        <f>'Banco 02'!F20</f>
        <v>0</v>
      </c>
      <c r="H20" s="420">
        <f>'Banco 02'!G20</f>
        <v>0</v>
      </c>
      <c r="I20" s="420">
        <f>'Banco 02'!H20</f>
        <v>0</v>
      </c>
      <c r="J20" s="420">
        <f>'Banco 02'!I20</f>
        <v>0</v>
      </c>
      <c r="K20" s="420">
        <f>'Banco 02'!J20</f>
        <v>0</v>
      </c>
      <c r="L20" s="420">
        <f>'Banco 02'!K20</f>
        <v>0</v>
      </c>
      <c r="M20" s="420">
        <f>'Banco 02'!L20</f>
        <v>0</v>
      </c>
      <c r="N20" s="420">
        <f>'Banco 02'!M20</f>
        <v>0</v>
      </c>
      <c r="O20" s="420">
        <f>'Banco 02'!N20</f>
        <v>0</v>
      </c>
      <c r="P20" s="442">
        <f t="shared" si="2"/>
        <v>0</v>
      </c>
      <c r="Q20" s="169"/>
    </row>
    <row r="21" spans="2:17" ht="30" customHeight="1" x14ac:dyDescent="0.25">
      <c r="B21" s="170"/>
      <c r="C21" s="418" t="s">
        <v>45</v>
      </c>
      <c r="D21" s="445">
        <f>'Banco 02'!C19</f>
        <v>0</v>
      </c>
      <c r="E21" s="445">
        <f>'Banco 02'!D19</f>
        <v>0</v>
      </c>
      <c r="F21" s="445">
        <f>'Banco 02'!E19</f>
        <v>0</v>
      </c>
      <c r="G21" s="445">
        <f>'Banco 02'!F19</f>
        <v>0</v>
      </c>
      <c r="H21" s="445">
        <f>'Banco 02'!G19</f>
        <v>0</v>
      </c>
      <c r="I21" s="445">
        <f>'Banco 02'!H19</f>
        <v>0</v>
      </c>
      <c r="J21" s="445">
        <f>'Banco 02'!I19</f>
        <v>0</v>
      </c>
      <c r="K21" s="445">
        <f>'Banco 02'!J19</f>
        <v>0</v>
      </c>
      <c r="L21" s="445">
        <f>'Banco 02'!K19</f>
        <v>0</v>
      </c>
      <c r="M21" s="445">
        <f>'Banco 02'!L19</f>
        <v>0</v>
      </c>
      <c r="N21" s="445">
        <f>'Banco 02'!M19</f>
        <v>0</v>
      </c>
      <c r="O21" s="445">
        <f>'Banco 02'!N19</f>
        <v>0</v>
      </c>
      <c r="P21" s="442">
        <f t="shared" si="2"/>
        <v>0</v>
      </c>
      <c r="Q21" s="169"/>
    </row>
    <row r="22" spans="2:17" ht="30" customHeight="1" x14ac:dyDescent="0.25">
      <c r="B22" s="170"/>
      <c r="C22" s="418" t="s">
        <v>124</v>
      </c>
      <c r="D22" s="445">
        <f>'Simples N'!D69</f>
        <v>3706.5</v>
      </c>
      <c r="E22" s="445">
        <f>'Simples N'!E69</f>
        <v>3706.5</v>
      </c>
      <c r="F22" s="445">
        <f>'Simples N'!F69</f>
        <v>3706.5</v>
      </c>
      <c r="G22" s="445">
        <f>'Simples N'!G69</f>
        <v>3706.5</v>
      </c>
      <c r="H22" s="445">
        <f>'Simples N'!H69</f>
        <v>3706.5</v>
      </c>
      <c r="I22" s="445">
        <f>'Simples N'!I69</f>
        <v>3706.5</v>
      </c>
      <c r="J22" s="445">
        <f>'Simples N'!J69</f>
        <v>3706.5</v>
      </c>
      <c r="K22" s="445">
        <f>'Simples N'!K69</f>
        <v>3706.5</v>
      </c>
      <c r="L22" s="445">
        <f>'Simples N'!L69</f>
        <v>3706.5</v>
      </c>
      <c r="M22" s="445">
        <f>'Simples N'!M69</f>
        <v>3706.5</v>
      </c>
      <c r="N22" s="445">
        <f>'Simples N'!N69</f>
        <v>3706.5</v>
      </c>
      <c r="O22" s="445">
        <f>'Simples N'!O69</f>
        <v>3706.5</v>
      </c>
      <c r="P22" s="442">
        <f>'Simples N'!P69</f>
        <v>44478</v>
      </c>
      <c r="Q22" s="169"/>
    </row>
    <row r="23" spans="2:17" ht="30" customHeight="1" x14ac:dyDescent="0.25">
      <c r="B23" s="170"/>
      <c r="C23" s="418" t="s">
        <v>39</v>
      </c>
      <c r="D23" s="445">
        <f>'Simples N'!D82</f>
        <v>485.375</v>
      </c>
      <c r="E23" s="445">
        <f>'Simples N'!E82</f>
        <v>485.375</v>
      </c>
      <c r="F23" s="445">
        <f>'Simples N'!F82</f>
        <v>485.375</v>
      </c>
      <c r="G23" s="445">
        <f>'Simples N'!G82</f>
        <v>485.375</v>
      </c>
      <c r="H23" s="445">
        <f>'Simples N'!H82</f>
        <v>485.375</v>
      </c>
      <c r="I23" s="445">
        <f>'Simples N'!I82</f>
        <v>485.375</v>
      </c>
      <c r="J23" s="445">
        <f>'Simples N'!J82</f>
        <v>485.375</v>
      </c>
      <c r="K23" s="445">
        <f>'Simples N'!K82</f>
        <v>485.375</v>
      </c>
      <c r="L23" s="445">
        <f>'Simples N'!L82</f>
        <v>485.375</v>
      </c>
      <c r="M23" s="445">
        <f>'Simples N'!M82</f>
        <v>485.375</v>
      </c>
      <c r="N23" s="445">
        <f>'Simples N'!N82</f>
        <v>485.375</v>
      </c>
      <c r="O23" s="445">
        <f>'Simples N'!O82</f>
        <v>485.375</v>
      </c>
      <c r="P23" s="442">
        <f>'Simples N'!P82</f>
        <v>5824.5</v>
      </c>
      <c r="Q23" s="169"/>
    </row>
    <row r="24" spans="2:17" ht="30" customHeight="1" x14ac:dyDescent="0.25">
      <c r="B24" s="170"/>
      <c r="C24" s="419" t="s">
        <v>38</v>
      </c>
      <c r="D24" s="426">
        <f>'Simples N'!D83</f>
        <v>308.87500000000006</v>
      </c>
      <c r="E24" s="426">
        <f>'Simples N'!E83</f>
        <v>308.87500000000006</v>
      </c>
      <c r="F24" s="426">
        <f>'Simples N'!F83</f>
        <v>308.87500000000006</v>
      </c>
      <c r="G24" s="426">
        <f>'Simples N'!G83</f>
        <v>308.87500000000006</v>
      </c>
      <c r="H24" s="426">
        <f>'Simples N'!H83</f>
        <v>308.87500000000006</v>
      </c>
      <c r="I24" s="426">
        <f>'Simples N'!I83</f>
        <v>308.87500000000006</v>
      </c>
      <c r="J24" s="426">
        <f>'Simples N'!J83</f>
        <v>308.87500000000006</v>
      </c>
      <c r="K24" s="426">
        <f>'Simples N'!K83</f>
        <v>308.87500000000006</v>
      </c>
      <c r="L24" s="426">
        <f>'Simples N'!L83</f>
        <v>308.87500000000006</v>
      </c>
      <c r="M24" s="426">
        <f>'Simples N'!M83</f>
        <v>308.87500000000006</v>
      </c>
      <c r="N24" s="426">
        <f>'Simples N'!N83</f>
        <v>308.87500000000006</v>
      </c>
      <c r="O24" s="426">
        <f>'Simples N'!O83</f>
        <v>308.87500000000006</v>
      </c>
      <c r="P24" s="442">
        <f>'Simples N'!P83</f>
        <v>3706.5000000000005</v>
      </c>
      <c r="Q24" s="169"/>
    </row>
    <row r="25" spans="2:17" ht="30" customHeight="1" x14ac:dyDescent="0.25">
      <c r="B25" s="170"/>
      <c r="C25" s="427" t="s">
        <v>312</v>
      </c>
      <c r="D25" s="435">
        <f>SUM(D17:D24)</f>
        <v>8825</v>
      </c>
      <c r="E25" s="435">
        <f t="shared" ref="E25:P25" si="3">SUM(E17:E24)</f>
        <v>8825</v>
      </c>
      <c r="F25" s="435">
        <f t="shared" si="3"/>
        <v>8825</v>
      </c>
      <c r="G25" s="435">
        <f t="shared" si="3"/>
        <v>8825</v>
      </c>
      <c r="H25" s="435">
        <f t="shared" si="3"/>
        <v>8825</v>
      </c>
      <c r="I25" s="435">
        <f t="shared" si="3"/>
        <v>8825</v>
      </c>
      <c r="J25" s="435">
        <f t="shared" si="3"/>
        <v>8825</v>
      </c>
      <c r="K25" s="435">
        <f t="shared" si="3"/>
        <v>8825</v>
      </c>
      <c r="L25" s="435">
        <f t="shared" si="3"/>
        <v>8825</v>
      </c>
      <c r="M25" s="435">
        <f t="shared" si="3"/>
        <v>8825</v>
      </c>
      <c r="N25" s="435">
        <f t="shared" si="3"/>
        <v>8825</v>
      </c>
      <c r="O25" s="435">
        <f t="shared" si="3"/>
        <v>8825</v>
      </c>
      <c r="P25" s="442">
        <f t="shared" si="3"/>
        <v>105900</v>
      </c>
      <c r="Q25" s="169"/>
    </row>
    <row r="26" spans="2:17" ht="30" customHeight="1" x14ac:dyDescent="0.25">
      <c r="B26" s="170"/>
      <c r="C26" s="460" t="s">
        <v>314</v>
      </c>
      <c r="D26" s="420">
        <f>IFERROR(Sub!D10,0)</f>
        <v>0</v>
      </c>
      <c r="E26" s="420">
        <f>IFERROR(Sub!E10,0)</f>
        <v>0</v>
      </c>
      <c r="F26" s="420">
        <f>IFERROR(Sub!F10,0)</f>
        <v>0</v>
      </c>
      <c r="G26" s="420">
        <f>IFERROR(Sub!G10,0)</f>
        <v>0</v>
      </c>
      <c r="H26" s="420">
        <f>IFERROR(Sub!H10,0)</f>
        <v>0</v>
      </c>
      <c r="I26" s="420">
        <f>IFERROR(Sub!I10,0)</f>
        <v>0</v>
      </c>
      <c r="J26" s="420">
        <f>IFERROR(Sub!J10,0)</f>
        <v>0</v>
      </c>
      <c r="K26" s="420">
        <f>IFERROR(Sub!K10,0)</f>
        <v>0</v>
      </c>
      <c r="L26" s="420">
        <f>IFERROR(Sub!L10,0)</f>
        <v>0</v>
      </c>
      <c r="M26" s="420">
        <f>IFERROR(Sub!M10,0)</f>
        <v>0</v>
      </c>
      <c r="N26" s="420">
        <f>IFERROR(Sub!N10,0)</f>
        <v>0</v>
      </c>
      <c r="O26" s="420">
        <f>IFERROR(Sub!O10,0)</f>
        <v>0</v>
      </c>
      <c r="P26" s="447">
        <f>SUM(D26:O26)</f>
        <v>0</v>
      </c>
      <c r="Q26" s="169"/>
    </row>
    <row r="27" spans="2:17" ht="30" customHeight="1" x14ac:dyDescent="0.25">
      <c r="C27" s="462" t="s">
        <v>315</v>
      </c>
      <c r="D27" s="425">
        <f>IFERROR(Sub!D14,0)</f>
        <v>0</v>
      </c>
      <c r="E27" s="425">
        <f>IFERROR(Sub!E14,0)</f>
        <v>0</v>
      </c>
      <c r="F27" s="425">
        <f>IFERROR(Sub!F14,0)</f>
        <v>0</v>
      </c>
      <c r="G27" s="425">
        <f>IFERROR(Sub!G14,0)</f>
        <v>0</v>
      </c>
      <c r="H27" s="425">
        <f>IFERROR(Sub!H14,0)</f>
        <v>0</v>
      </c>
      <c r="I27" s="425">
        <f>IFERROR(Sub!I14,0)</f>
        <v>0</v>
      </c>
      <c r="J27" s="425">
        <f>IFERROR(Sub!J14,0)</f>
        <v>0</v>
      </c>
      <c r="K27" s="425">
        <f>IFERROR(Sub!K14,0)</f>
        <v>0</v>
      </c>
      <c r="L27" s="425">
        <f>IFERROR(Sub!L14,0)</f>
        <v>0</v>
      </c>
      <c r="M27" s="425">
        <f>IFERROR(Sub!M14,0)</f>
        <v>0</v>
      </c>
      <c r="N27" s="425">
        <f>IFERROR(Sub!N14,0)</f>
        <v>0</v>
      </c>
      <c r="O27" s="421">
        <f>IFERROR(Sub!O14,0)</f>
        <v>0</v>
      </c>
      <c r="P27" s="442">
        <f>SUM(D27:O27)</f>
        <v>0</v>
      </c>
    </row>
    <row r="28" spans="2:17" ht="30" customHeight="1" x14ac:dyDescent="0.25">
      <c r="C28" s="461" t="s">
        <v>313</v>
      </c>
      <c r="D28" s="409">
        <f>SUM(D26:D27)</f>
        <v>0</v>
      </c>
      <c r="E28" s="409">
        <f t="shared" ref="E28:O28" si="4">SUM(E26:E27)</f>
        <v>0</v>
      </c>
      <c r="F28" s="409">
        <f t="shared" si="4"/>
        <v>0</v>
      </c>
      <c r="G28" s="409">
        <f t="shared" si="4"/>
        <v>0</v>
      </c>
      <c r="H28" s="409">
        <f t="shared" si="4"/>
        <v>0</v>
      </c>
      <c r="I28" s="409">
        <f t="shared" si="4"/>
        <v>0</v>
      </c>
      <c r="J28" s="409">
        <f t="shared" si="4"/>
        <v>0</v>
      </c>
      <c r="K28" s="409">
        <f t="shared" si="4"/>
        <v>0</v>
      </c>
      <c r="L28" s="409">
        <f t="shared" si="4"/>
        <v>0</v>
      </c>
      <c r="M28" s="409">
        <f t="shared" si="4"/>
        <v>0</v>
      </c>
      <c r="N28" s="409">
        <f t="shared" si="4"/>
        <v>0</v>
      </c>
      <c r="O28" s="409">
        <f t="shared" si="4"/>
        <v>0</v>
      </c>
      <c r="P28" s="409">
        <f>SUM(D28:O28)</f>
        <v>0</v>
      </c>
    </row>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97283" r:id="rId3" name="Group Box 3">
              <controlPr defaultSize="0" autoFill="0" autoPict="0">
                <anchor moveWithCells="1">
                  <from>
                    <xdr:col>1</xdr:col>
                    <xdr:colOff>0</xdr:colOff>
                    <xdr:row>3</xdr:row>
                    <xdr:rowOff>276225</xdr:rowOff>
                  </from>
                  <to>
                    <xdr:col>16</xdr:col>
                    <xdr:colOff>123825</xdr:colOff>
                    <xdr:row>13</xdr:row>
                    <xdr:rowOff>228600</xdr:rowOff>
                  </to>
                </anchor>
              </controlPr>
            </control>
          </mc:Choice>
        </mc:AlternateContent>
        <mc:AlternateContent xmlns:mc="http://schemas.openxmlformats.org/markup-compatibility/2006">
          <mc:Choice Requires="x14">
            <control shapeId="97284" r:id="rId4" name="Group Box 4">
              <controlPr defaultSize="0" autoFill="0" autoPict="0">
                <anchor moveWithCells="1">
                  <from>
                    <xdr:col>1</xdr:col>
                    <xdr:colOff>0</xdr:colOff>
                    <xdr:row>13</xdr:row>
                    <xdr:rowOff>276225</xdr:rowOff>
                  </from>
                  <to>
                    <xdr:col>16</xdr:col>
                    <xdr:colOff>123825</xdr:colOff>
                    <xdr:row>28</xdr:row>
                    <xdr:rowOff>257175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Planilha77"/>
  <dimension ref="B1:Q14"/>
  <sheetViews>
    <sheetView showGridLines="0" showRowColHeaders="0" workbookViewId="0">
      <pane ySplit="5" topLeftCell="A6" activePane="bottomLeft" state="frozen"/>
      <selection activeCell="T2" sqref="T2"/>
      <selection pane="bottomLeft" activeCell="K6" sqref="K6"/>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thickBot="1" x14ac:dyDescent="0.3">
      <c r="B4" s="170"/>
      <c r="C4" s="170"/>
      <c r="D4" s="170"/>
      <c r="E4" s="170"/>
      <c r="F4" s="170"/>
      <c r="G4" s="170"/>
      <c r="H4" s="170"/>
      <c r="I4" s="170"/>
      <c r="J4" s="170"/>
      <c r="K4" s="170"/>
      <c r="L4" s="170"/>
      <c r="M4" s="170"/>
      <c r="N4" s="170"/>
      <c r="O4" s="170"/>
      <c r="P4" s="169"/>
      <c r="Q4" s="169"/>
    </row>
    <row r="5" spans="2:17" ht="21.95" customHeight="1" x14ac:dyDescent="0.25">
      <c r="B5" s="170"/>
      <c r="C5" s="266" t="s">
        <v>64</v>
      </c>
      <c r="D5" s="267" t="s">
        <v>65</v>
      </c>
      <c r="E5" s="267" t="s">
        <v>66</v>
      </c>
      <c r="F5" s="267" t="s">
        <v>67</v>
      </c>
      <c r="G5" s="267" t="s">
        <v>68</v>
      </c>
      <c r="H5" s="267" t="s">
        <v>69</v>
      </c>
      <c r="I5" s="267" t="s">
        <v>70</v>
      </c>
      <c r="J5" s="267" t="s">
        <v>71</v>
      </c>
      <c r="K5" s="267" t="s">
        <v>72</v>
      </c>
      <c r="L5" s="267" t="s">
        <v>73</v>
      </c>
      <c r="M5" s="267" t="s">
        <v>74</v>
      </c>
      <c r="N5" s="267" t="s">
        <v>75</v>
      </c>
      <c r="O5" s="267" t="s">
        <v>76</v>
      </c>
      <c r="P5" s="379" t="s">
        <v>83</v>
      </c>
      <c r="Q5" s="169"/>
    </row>
    <row r="6" spans="2:17" ht="30" customHeight="1" x14ac:dyDescent="0.25">
      <c r="B6" s="170"/>
      <c r="C6" s="30" t="s">
        <v>34</v>
      </c>
      <c r="D6" s="31"/>
      <c r="E6" s="31"/>
      <c r="F6" s="31"/>
      <c r="G6" s="31"/>
      <c r="H6" s="31"/>
      <c r="I6" s="31"/>
      <c r="J6" s="31"/>
      <c r="K6" s="31"/>
      <c r="L6" s="31"/>
      <c r="M6" s="31"/>
      <c r="N6" s="31"/>
      <c r="O6" s="31"/>
      <c r="P6" s="463">
        <f>SUM(D6:O6)</f>
        <v>0</v>
      </c>
      <c r="Q6" s="169"/>
    </row>
    <row r="7" spans="2:17" ht="30" customHeight="1" thickBot="1" x14ac:dyDescent="0.3">
      <c r="B7" s="170"/>
      <c r="C7" s="170"/>
      <c r="D7" s="170"/>
      <c r="E7" s="170"/>
      <c r="F7" s="170"/>
      <c r="G7" s="170"/>
      <c r="H7" s="170"/>
      <c r="I7" s="170"/>
      <c r="J7" s="170"/>
      <c r="K7" s="170"/>
      <c r="L7" s="170"/>
      <c r="M7" s="170"/>
      <c r="N7" s="170"/>
      <c r="O7" s="170"/>
      <c r="P7" s="169"/>
      <c r="Q7" s="169"/>
    </row>
    <row r="8" spans="2:17" ht="21.95" customHeight="1" x14ac:dyDescent="0.25">
      <c r="B8" s="170"/>
      <c r="C8" s="266" t="s">
        <v>64</v>
      </c>
      <c r="D8" s="267" t="s">
        <v>65</v>
      </c>
      <c r="E8" s="267" t="s">
        <v>66</v>
      </c>
      <c r="F8" s="267" t="s">
        <v>67</v>
      </c>
      <c r="G8" s="267" t="s">
        <v>68</v>
      </c>
      <c r="H8" s="267" t="s">
        <v>69</v>
      </c>
      <c r="I8" s="267" t="s">
        <v>70</v>
      </c>
      <c r="J8" s="267" t="s">
        <v>71</v>
      </c>
      <c r="K8" s="267" t="s">
        <v>72</v>
      </c>
      <c r="L8" s="267" t="s">
        <v>73</v>
      </c>
      <c r="M8" s="267" t="s">
        <v>74</v>
      </c>
      <c r="N8" s="267" t="s">
        <v>75</v>
      </c>
      <c r="O8" s="267" t="s">
        <v>76</v>
      </c>
      <c r="P8" s="379" t="s">
        <v>83</v>
      </c>
      <c r="Q8" s="169"/>
    </row>
    <row r="9" spans="2:17" ht="30" customHeight="1" x14ac:dyDescent="0.25">
      <c r="B9" s="170"/>
      <c r="C9" s="285" t="s">
        <v>45</v>
      </c>
      <c r="D9" s="560"/>
      <c r="E9" s="560"/>
      <c r="F9" s="560"/>
      <c r="G9" s="560"/>
      <c r="H9" s="560"/>
      <c r="I9" s="560"/>
      <c r="J9" s="560"/>
      <c r="K9" s="560"/>
      <c r="L9" s="560"/>
      <c r="M9" s="560"/>
      <c r="N9" s="560"/>
      <c r="O9" s="560"/>
      <c r="P9" s="561">
        <f>SUM(D9:O9)</f>
        <v>0</v>
      </c>
      <c r="Q9" s="169"/>
    </row>
    <row r="10" spans="2:17" ht="30" customHeight="1" x14ac:dyDescent="0.25">
      <c r="B10" s="170"/>
      <c r="C10" s="408" t="s">
        <v>83</v>
      </c>
      <c r="D10" s="464">
        <f>IFERROR(D6*D9,0)</f>
        <v>0</v>
      </c>
      <c r="E10" s="464">
        <f t="shared" ref="E10:O10" si="0">IFERROR(E6*E9,0)</f>
        <v>0</v>
      </c>
      <c r="F10" s="464">
        <f t="shared" si="0"/>
        <v>0</v>
      </c>
      <c r="G10" s="464">
        <f t="shared" si="0"/>
        <v>0</v>
      </c>
      <c r="H10" s="464">
        <f t="shared" si="0"/>
        <v>0</v>
      </c>
      <c r="I10" s="464">
        <f t="shared" si="0"/>
        <v>0</v>
      </c>
      <c r="J10" s="464">
        <f t="shared" si="0"/>
        <v>0</v>
      </c>
      <c r="K10" s="464">
        <f t="shared" si="0"/>
        <v>0</v>
      </c>
      <c r="L10" s="464">
        <f t="shared" si="0"/>
        <v>0</v>
      </c>
      <c r="M10" s="464">
        <f t="shared" si="0"/>
        <v>0</v>
      </c>
      <c r="N10" s="464">
        <f t="shared" si="0"/>
        <v>0</v>
      </c>
      <c r="O10" s="464">
        <f t="shared" si="0"/>
        <v>0</v>
      </c>
      <c r="P10" s="410">
        <f>SUM(D10:O10)</f>
        <v>0</v>
      </c>
      <c r="Q10" s="169"/>
    </row>
    <row r="11" spans="2:17" ht="30" customHeight="1" thickBot="1" x14ac:dyDescent="0.3">
      <c r="B11" s="170"/>
      <c r="C11" s="170"/>
      <c r="D11" s="170"/>
      <c r="E11" s="170"/>
      <c r="F11" s="170"/>
      <c r="G11" s="170"/>
      <c r="H11" s="170"/>
      <c r="I11" s="170"/>
      <c r="J11" s="170"/>
      <c r="K11" s="170"/>
      <c r="L11" s="170"/>
      <c r="M11" s="170"/>
      <c r="N11" s="170"/>
      <c r="O11" s="170"/>
      <c r="P11" s="169"/>
      <c r="Q11" s="169"/>
    </row>
    <row r="12" spans="2:17" ht="21.95" customHeight="1" x14ac:dyDescent="0.25">
      <c r="B12" s="170"/>
      <c r="C12" s="266" t="s">
        <v>64</v>
      </c>
      <c r="D12" s="267" t="s">
        <v>65</v>
      </c>
      <c r="E12" s="267" t="s">
        <v>66</v>
      </c>
      <c r="F12" s="267" t="s">
        <v>67</v>
      </c>
      <c r="G12" s="267" t="s">
        <v>68</v>
      </c>
      <c r="H12" s="267" t="s">
        <v>69</v>
      </c>
      <c r="I12" s="267" t="s">
        <v>70</v>
      </c>
      <c r="J12" s="267" t="s">
        <v>71</v>
      </c>
      <c r="K12" s="267" t="s">
        <v>72</v>
      </c>
      <c r="L12" s="267" t="s">
        <v>73</v>
      </c>
      <c r="M12" s="267" t="s">
        <v>74</v>
      </c>
      <c r="N12" s="267" t="s">
        <v>75</v>
      </c>
      <c r="O12" s="267" t="s">
        <v>76</v>
      </c>
      <c r="P12" s="379" t="s">
        <v>83</v>
      </c>
      <c r="Q12" s="169"/>
    </row>
    <row r="13" spans="2:17" ht="30" customHeight="1" x14ac:dyDescent="0.25">
      <c r="B13" s="170"/>
      <c r="C13" s="285" t="s">
        <v>77</v>
      </c>
      <c r="D13" s="559"/>
      <c r="E13" s="560"/>
      <c r="F13" s="560"/>
      <c r="G13" s="560"/>
      <c r="H13" s="560"/>
      <c r="I13" s="560"/>
      <c r="J13" s="560"/>
      <c r="K13" s="560"/>
      <c r="L13" s="560"/>
      <c r="M13" s="560"/>
      <c r="N13" s="560"/>
      <c r="O13" s="560"/>
      <c r="P13" s="561">
        <f>SUM(D13:O13)</f>
        <v>0</v>
      </c>
      <c r="Q13" s="169"/>
    </row>
    <row r="14" spans="2:17" ht="30" customHeight="1" x14ac:dyDescent="0.25">
      <c r="B14" s="170"/>
      <c r="C14" s="427" t="s">
        <v>83</v>
      </c>
      <c r="D14" s="416">
        <f>IFERROR(D6*D13,0)</f>
        <v>0</v>
      </c>
      <c r="E14" s="416">
        <f t="shared" ref="E14:O14" si="1">IFERROR(E6*E13,0)</f>
        <v>0</v>
      </c>
      <c r="F14" s="416">
        <f t="shared" si="1"/>
        <v>0</v>
      </c>
      <c r="G14" s="416">
        <f t="shared" si="1"/>
        <v>0</v>
      </c>
      <c r="H14" s="416">
        <f t="shared" si="1"/>
        <v>0</v>
      </c>
      <c r="I14" s="416">
        <f t="shared" si="1"/>
        <v>0</v>
      </c>
      <c r="J14" s="416">
        <f t="shared" si="1"/>
        <v>0</v>
      </c>
      <c r="K14" s="416">
        <f t="shared" si="1"/>
        <v>0</v>
      </c>
      <c r="L14" s="416">
        <f t="shared" si="1"/>
        <v>0</v>
      </c>
      <c r="M14" s="416">
        <f t="shared" si="1"/>
        <v>0</v>
      </c>
      <c r="N14" s="416">
        <f t="shared" si="1"/>
        <v>0</v>
      </c>
      <c r="O14" s="416">
        <f t="shared" si="1"/>
        <v>0</v>
      </c>
      <c r="P14" s="410">
        <f>SUM(D14:O14)</f>
        <v>0</v>
      </c>
      <c r="Q14" s="169"/>
    </row>
  </sheetData>
  <sheetProtection sheet="1" objects="1" scenarios="1" select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31105" r:id="rId3" name="Group Box 1">
              <controlPr defaultSize="0" autoFill="0" autoPict="0">
                <anchor moveWithCells="1">
                  <from>
                    <xdr:col>1</xdr:col>
                    <xdr:colOff>0</xdr:colOff>
                    <xdr:row>3</xdr:row>
                    <xdr:rowOff>19050</xdr:rowOff>
                  </from>
                  <to>
                    <xdr:col>16</xdr:col>
                    <xdr:colOff>123825</xdr:colOff>
                    <xdr:row>14</xdr:row>
                    <xdr:rowOff>266700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Planilha12"/>
  <dimension ref="B1:Q75"/>
  <sheetViews>
    <sheetView showGridLines="0" showRowColHeaders="0" workbookViewId="0">
      <pane ySplit="5" topLeftCell="A6" activePane="bottomLeft" state="frozen"/>
      <selection activeCell="T2" sqref="T2"/>
      <selection pane="bottomLeft"/>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thickBot="1" x14ac:dyDescent="0.3">
      <c r="B4" s="170"/>
      <c r="C4" s="170"/>
      <c r="D4" s="170"/>
      <c r="E4" s="170"/>
      <c r="F4" s="170"/>
      <c r="G4" s="170"/>
      <c r="H4" s="170"/>
      <c r="I4" s="170"/>
      <c r="J4" s="170"/>
      <c r="K4" s="170"/>
      <c r="L4" s="170"/>
      <c r="M4" s="170"/>
      <c r="N4" s="170"/>
      <c r="O4" s="170"/>
      <c r="P4" s="169"/>
      <c r="Q4" s="169"/>
    </row>
    <row r="5" spans="2:17" ht="21.95" customHeight="1" x14ac:dyDescent="0.25">
      <c r="B5" s="170"/>
      <c r="C5" s="266" t="s">
        <v>64</v>
      </c>
      <c r="D5" s="267" t="s">
        <v>65</v>
      </c>
      <c r="E5" s="267" t="s">
        <v>66</v>
      </c>
      <c r="F5" s="267" t="s">
        <v>67</v>
      </c>
      <c r="G5" s="267" t="s">
        <v>68</v>
      </c>
      <c r="H5" s="267" t="s">
        <v>69</v>
      </c>
      <c r="I5" s="267" t="s">
        <v>70</v>
      </c>
      <c r="J5" s="267" t="s">
        <v>71</v>
      </c>
      <c r="K5" s="267" t="s">
        <v>72</v>
      </c>
      <c r="L5" s="267" t="s">
        <v>73</v>
      </c>
      <c r="M5" s="267" t="s">
        <v>74</v>
      </c>
      <c r="N5" s="267" t="s">
        <v>75</v>
      </c>
      <c r="O5" s="267" t="s">
        <v>76</v>
      </c>
      <c r="P5" s="468" t="s">
        <v>83</v>
      </c>
      <c r="Q5" s="169"/>
    </row>
    <row r="6" spans="2:17" ht="30" customHeight="1" x14ac:dyDescent="0.25">
      <c r="B6" s="170"/>
      <c r="C6" s="417" t="s">
        <v>110</v>
      </c>
      <c r="D6" s="430">
        <f>IF(Folha!$B$2=1,Lançamentos!$E$6,Lançamentos!$E$11)</f>
        <v>0</v>
      </c>
      <c r="E6" s="430">
        <f>IF(Folha!$B$2=1,Fev!$E$6,Fev!$E$11)</f>
        <v>0</v>
      </c>
      <c r="F6" s="430">
        <f>IF(Folha!$B$2=1,Mar!$E$6,Mar!$E$11)</f>
        <v>0</v>
      </c>
      <c r="G6" s="430">
        <f>IF(Folha!$B$2=1,Abr!$E$6,Abr!$E$11)</f>
        <v>0</v>
      </c>
      <c r="H6" s="430">
        <f>IF(Folha!$B$2=1,Mai!$E$6,Mai!$E$11)</f>
        <v>0</v>
      </c>
      <c r="I6" s="430">
        <f>IF(Folha!$B$2=1,Jun!$E$6,Jun!$E$11)</f>
        <v>0</v>
      </c>
      <c r="J6" s="430">
        <f>IF(Folha!$B$2=1,Jul!$E$6,Jul!$E$11)</f>
        <v>0</v>
      </c>
      <c r="K6" s="430">
        <f>IF(Folha!$B$2=1,Ago!$E$6,Ago!$E$11)</f>
        <v>0</v>
      </c>
      <c r="L6" s="430">
        <f>IF(Folha!$B$2=1,Set!$E$6,Set!$E$11)</f>
        <v>0</v>
      </c>
      <c r="M6" s="430">
        <f>IF(Folha!$B$2=1,Out!$E$6,Out!$E$11)</f>
        <v>0</v>
      </c>
      <c r="N6" s="430">
        <f>IF(Folha!$B$2=1,Nov!$E$6,Nov!$E$11)</f>
        <v>0</v>
      </c>
      <c r="O6" s="430">
        <f>IF(Folha!$B$2=1,Dez!$E$6,Dez!$E$11)</f>
        <v>0</v>
      </c>
      <c r="P6" s="471">
        <f>SUM(D6:O6)</f>
        <v>0</v>
      </c>
      <c r="Q6" s="169"/>
    </row>
    <row r="7" spans="2:17" ht="30" customHeight="1" x14ac:dyDescent="0.25">
      <c r="B7" s="170"/>
      <c r="C7" s="407" t="s">
        <v>111</v>
      </c>
      <c r="D7" s="430">
        <f>IF(Folha!$B$2=1,Lançamentos!$F$6,Lançamentos!$F$11)</f>
        <v>0</v>
      </c>
      <c r="E7" s="430">
        <f>IF(Folha!$B$2=1,Fev!$F$6,Fev!$F$11)</f>
        <v>0</v>
      </c>
      <c r="F7" s="430">
        <f>IF(Folha!$B$2=1,Mar!$F$6,Mar!$F$11)</f>
        <v>0</v>
      </c>
      <c r="G7" s="430">
        <f>IF(Folha!$B$2=1,Abr!$F$6,Abr!$F$11)</f>
        <v>0</v>
      </c>
      <c r="H7" s="430">
        <f>IF(Folha!$B$2=1,Mai!$F$6,Mai!$F$11)</f>
        <v>0</v>
      </c>
      <c r="I7" s="430">
        <f>IF(Folha!$B$2=1,Jun!$F$6,Jun!$F$11)</f>
        <v>0</v>
      </c>
      <c r="J7" s="430">
        <f>IF(Folha!$B$2=1,Jul!$F$6,Jul!$F$11)</f>
        <v>0</v>
      </c>
      <c r="K7" s="430">
        <f>IF(Folha!$B$2=1,Ago!$F$6,Ago!$F$11)</f>
        <v>0</v>
      </c>
      <c r="L7" s="430">
        <f>IF(Folha!$B$2=1,Set!$F$6,Set!$F$11)</f>
        <v>0</v>
      </c>
      <c r="M7" s="430">
        <f>IF(Folha!$B$2=1,Out!$F$6,Out!$F$11)</f>
        <v>0</v>
      </c>
      <c r="N7" s="430">
        <f>IF(Folha!$B$2=1,Nov!$F$6,Nov!$F$11)</f>
        <v>0</v>
      </c>
      <c r="O7" s="430">
        <f>IF(Folha!$B$2=1,Dez!$F$6,Dez!$F$11)</f>
        <v>0</v>
      </c>
      <c r="P7" s="472">
        <f>SUM(D7:O7)</f>
        <v>0</v>
      </c>
      <c r="Q7" s="169"/>
    </row>
    <row r="8" spans="2:17" ht="30" customHeight="1" x14ac:dyDescent="0.25">
      <c r="B8" s="170"/>
      <c r="C8" s="418" t="s">
        <v>82</v>
      </c>
      <c r="D8" s="430">
        <f>IF(Folha!$B$2=1,Lançamentos!$H$6,Lançamentos!$H$11)</f>
        <v>0</v>
      </c>
      <c r="E8" s="430">
        <f>IF(Folha!$B$2=1,Fev!$H$6,Fev!$H$11)</f>
        <v>0</v>
      </c>
      <c r="F8" s="430">
        <f>IF(Folha!$B$2=1,Mar!$H$6,Mar!$H$11)</f>
        <v>0</v>
      </c>
      <c r="G8" s="430">
        <f>IF(Folha!$B$2=1,Abr!$H$6,Abr!$H$11)</f>
        <v>0</v>
      </c>
      <c r="H8" s="430">
        <f>IF(Folha!$B$2=1,Mai!$H$6,Mai!$H$11)</f>
        <v>0</v>
      </c>
      <c r="I8" s="430">
        <f>IF(Folha!$B$2=1,Jun!$H$6,Jun!$H$11)</f>
        <v>0</v>
      </c>
      <c r="J8" s="430">
        <f>IF(Folha!$B$2=1,Jul!$H$6,Jul!$H$11)</f>
        <v>0</v>
      </c>
      <c r="K8" s="430">
        <f>IF(Folha!$B$2=1,Ago!$H$6,Ago!$H$11)</f>
        <v>0</v>
      </c>
      <c r="L8" s="430">
        <f>IF(Folha!$B$2=1,Set!$H$6,Set!$H$11)</f>
        <v>0</v>
      </c>
      <c r="M8" s="430">
        <f>IF(Folha!$B$2=1,Out!$H$6,Out!$H$11)</f>
        <v>0</v>
      </c>
      <c r="N8" s="430">
        <f>IF(Folha!$B$2=1,Nov!$H$6,Nov!$H$11)</f>
        <v>0</v>
      </c>
      <c r="O8" s="430">
        <f>IF(Folha!$B$2=1,Dez!$H$6,Dez!$H$11)</f>
        <v>0</v>
      </c>
      <c r="P8" s="472">
        <f t="shared" ref="P8" si="0">SUM(D8:O8)</f>
        <v>0</v>
      </c>
      <c r="Q8" s="169"/>
    </row>
    <row r="9" spans="2:17" ht="30" customHeight="1" x14ac:dyDescent="0.25">
      <c r="B9" s="170"/>
      <c r="C9" s="419" t="s">
        <v>112</v>
      </c>
      <c r="D9" s="433">
        <f>IF(Folha!$B$2=1,Lançamentos!$I$6,Lançamentos!$I$11)</f>
        <v>0</v>
      </c>
      <c r="E9" s="458">
        <f>IF(Folha!$B$2=1,Fev!$I$6,Fev!$I$11)</f>
        <v>0</v>
      </c>
      <c r="F9" s="458">
        <f>IF(Folha!$B$2=1,Mar!$I$6,Mar!$I$11)</f>
        <v>0</v>
      </c>
      <c r="G9" s="458">
        <f>IF(Folha!$B$2=1,Abr!$I$6,Abr!$I$11)</f>
        <v>0</v>
      </c>
      <c r="H9" s="458">
        <f>IF(Folha!$B$2=1,Mai!$I$6,Mai!$I$11)</f>
        <v>0</v>
      </c>
      <c r="I9" s="458">
        <f>IF(Folha!$B$2=1,Jun!$I$6,Jun!$I$11)</f>
        <v>0</v>
      </c>
      <c r="J9" s="458">
        <f>IF(Folha!$B$2=1,Jul!$I$6,Jul!$I$11)</f>
        <v>0</v>
      </c>
      <c r="K9" s="458">
        <f>IF(Folha!$B$2=1,Ago!$I$6,Ago!$I$11)</f>
        <v>0</v>
      </c>
      <c r="L9" s="458">
        <f>IF(Folha!$B$2=1,Set!$I$6,Set!$I$11)</f>
        <v>0</v>
      </c>
      <c r="M9" s="458">
        <f>IF(Folha!$B$2=1,Out!$I$6,Out!$I$11)</f>
        <v>0</v>
      </c>
      <c r="N9" s="458">
        <f>IF(Folha!$B$2=1,Nov!$I$6,Nov!$I$11)</f>
        <v>0</v>
      </c>
      <c r="O9" s="458">
        <f>IF(Folha!$B$2=1,Dez!$I$6,Dez!$I$11)</f>
        <v>0</v>
      </c>
      <c r="P9" s="472">
        <f>SUM(D9:O9)</f>
        <v>0</v>
      </c>
      <c r="Q9" s="169"/>
    </row>
    <row r="10" spans="2:17" ht="30" customHeight="1" x14ac:dyDescent="0.25">
      <c r="C10" s="408" t="s">
        <v>113</v>
      </c>
      <c r="D10" s="449">
        <f>IF(Folha!$B$2=1,Lançamentos!$K$6,Lançamentos!$K$11)</f>
        <v>0</v>
      </c>
      <c r="E10" s="469">
        <f>IF(Folha!$B$2=1,Fev!$K$6,Fev!$K$11)</f>
        <v>0</v>
      </c>
      <c r="F10" s="469">
        <f>IF(Folha!$B$2=1,Mar!$K$6,Mar!$K$11)</f>
        <v>0</v>
      </c>
      <c r="G10" s="469">
        <f>IF(Folha!$B$2=1,Abr!$K$6,Abr!$K$11)</f>
        <v>0</v>
      </c>
      <c r="H10" s="469">
        <f>IF(Folha!$B$2=1,Mai!$K$6,Mai!$K$11)</f>
        <v>0</v>
      </c>
      <c r="I10" s="469">
        <f>IF(Folha!$B$2=1,Jun!$K$6,Jun!$K$11)</f>
        <v>0</v>
      </c>
      <c r="J10" s="469">
        <f>IF(Folha!$B$2=1,Jul!$K$6,Jul!$K$11)</f>
        <v>0</v>
      </c>
      <c r="K10" s="469">
        <f>IF(Folha!$B$2=1,Ago!$K$6,Ago!$K$11)</f>
        <v>0</v>
      </c>
      <c r="L10" s="469">
        <f>IF(Folha!$B$2=1,Set!$K$6,Set!$K$11)</f>
        <v>0</v>
      </c>
      <c r="M10" s="469">
        <f>IF(Folha!$B$2=1,Out!$K$6,Out!$K$11)</f>
        <v>0</v>
      </c>
      <c r="N10" s="469">
        <f>IF(Folha!$B$2=1,Nov!$K$6,Nov!$K$11)</f>
        <v>0</v>
      </c>
      <c r="O10" s="469">
        <f>IF(Folha!$B$2=1,Dez!$K$6,Dez!$K$11)</f>
        <v>0</v>
      </c>
      <c r="P10" s="470">
        <f>SUM(D10:O10)</f>
        <v>0</v>
      </c>
    </row>
    <row r="11" spans="2:17" ht="21.95" customHeight="1" thickBot="1" x14ac:dyDescent="0.3">
      <c r="D11" s="239"/>
    </row>
    <row r="12" spans="2:17" ht="21.95" customHeight="1" x14ac:dyDescent="0.25">
      <c r="C12" s="266" t="s">
        <v>64</v>
      </c>
      <c r="D12" s="267" t="s">
        <v>65</v>
      </c>
      <c r="E12" s="267" t="s">
        <v>66</v>
      </c>
      <c r="F12" s="267" t="s">
        <v>67</v>
      </c>
      <c r="G12" s="267" t="s">
        <v>68</v>
      </c>
      <c r="H12" s="267" t="s">
        <v>69</v>
      </c>
      <c r="I12" s="267" t="s">
        <v>70</v>
      </c>
      <c r="J12" s="267" t="s">
        <v>71</v>
      </c>
      <c r="K12" s="267" t="s">
        <v>72</v>
      </c>
      <c r="L12" s="267" t="s">
        <v>73</v>
      </c>
      <c r="M12" s="267" t="s">
        <v>74</v>
      </c>
      <c r="N12" s="267" t="s">
        <v>75</v>
      </c>
      <c r="O12" s="267" t="s">
        <v>76</v>
      </c>
      <c r="P12" s="379" t="s">
        <v>83</v>
      </c>
    </row>
    <row r="13" spans="2:17" ht="30" hidden="1" customHeight="1" x14ac:dyDescent="0.25">
      <c r="C13" s="359" t="s">
        <v>110</v>
      </c>
      <c r="D13" s="363">
        <f>D6</f>
        <v>0</v>
      </c>
      <c r="E13" s="363">
        <f t="shared" ref="E13:O13" si="1">E6</f>
        <v>0</v>
      </c>
      <c r="F13" s="363">
        <f t="shared" si="1"/>
        <v>0</v>
      </c>
      <c r="G13" s="363">
        <f t="shared" si="1"/>
        <v>0</v>
      </c>
      <c r="H13" s="363">
        <f t="shared" si="1"/>
        <v>0</v>
      </c>
      <c r="I13" s="363">
        <f t="shared" si="1"/>
        <v>0</v>
      </c>
      <c r="J13" s="363">
        <f t="shared" si="1"/>
        <v>0</v>
      </c>
      <c r="K13" s="363">
        <f t="shared" si="1"/>
        <v>0</v>
      </c>
      <c r="L13" s="363">
        <f t="shared" si="1"/>
        <v>0</v>
      </c>
      <c r="M13" s="363">
        <f t="shared" si="1"/>
        <v>0</v>
      </c>
      <c r="N13" s="363">
        <f t="shared" si="1"/>
        <v>0</v>
      </c>
      <c r="O13" s="363">
        <f t="shared" si="1"/>
        <v>0</v>
      </c>
      <c r="P13" s="467">
        <f>SUM(D13:O13)</f>
        <v>0</v>
      </c>
    </row>
    <row r="14" spans="2:17" ht="30" hidden="1" customHeight="1" x14ac:dyDescent="0.25">
      <c r="C14" s="360" t="s">
        <v>111</v>
      </c>
      <c r="D14" s="363">
        <f>D7</f>
        <v>0</v>
      </c>
      <c r="E14" s="363">
        <f t="shared" ref="E14:O14" si="2">E7</f>
        <v>0</v>
      </c>
      <c r="F14" s="363">
        <f t="shared" si="2"/>
        <v>0</v>
      </c>
      <c r="G14" s="363">
        <f t="shared" si="2"/>
        <v>0</v>
      </c>
      <c r="H14" s="363">
        <f t="shared" si="2"/>
        <v>0</v>
      </c>
      <c r="I14" s="363">
        <f t="shared" si="2"/>
        <v>0</v>
      </c>
      <c r="J14" s="363">
        <f t="shared" si="2"/>
        <v>0</v>
      </c>
      <c r="K14" s="363">
        <f t="shared" si="2"/>
        <v>0</v>
      </c>
      <c r="L14" s="363">
        <f t="shared" si="2"/>
        <v>0</v>
      </c>
      <c r="M14" s="363">
        <f t="shared" si="2"/>
        <v>0</v>
      </c>
      <c r="N14" s="363">
        <f t="shared" si="2"/>
        <v>0</v>
      </c>
      <c r="O14" s="363">
        <f t="shared" si="2"/>
        <v>0</v>
      </c>
      <c r="P14" s="466">
        <f>SUM(D14:O14)</f>
        <v>0</v>
      </c>
    </row>
    <row r="15" spans="2:17" ht="30" hidden="1" customHeight="1" x14ac:dyDescent="0.25">
      <c r="C15" s="361" t="s">
        <v>82</v>
      </c>
      <c r="D15" s="367">
        <f>D8</f>
        <v>0</v>
      </c>
      <c r="E15" s="367">
        <f t="shared" ref="E15:O15" si="3">E8</f>
        <v>0</v>
      </c>
      <c r="F15" s="367">
        <f t="shared" si="3"/>
        <v>0</v>
      </c>
      <c r="G15" s="367">
        <f t="shared" si="3"/>
        <v>0</v>
      </c>
      <c r="H15" s="367">
        <f t="shared" si="3"/>
        <v>0</v>
      </c>
      <c r="I15" s="367">
        <f t="shared" si="3"/>
        <v>0</v>
      </c>
      <c r="J15" s="367">
        <f t="shared" si="3"/>
        <v>0</v>
      </c>
      <c r="K15" s="367">
        <f t="shared" si="3"/>
        <v>0</v>
      </c>
      <c r="L15" s="367">
        <f t="shared" si="3"/>
        <v>0</v>
      </c>
      <c r="M15" s="367">
        <f t="shared" si="3"/>
        <v>0</v>
      </c>
      <c r="N15" s="367">
        <f t="shared" si="3"/>
        <v>0</v>
      </c>
      <c r="O15" s="367">
        <f t="shared" si="3"/>
        <v>0</v>
      </c>
      <c r="P15" s="466">
        <f t="shared" ref="P15" si="4">SUM(D15:O15)</f>
        <v>0</v>
      </c>
    </row>
    <row r="16" spans="2:17" ht="30" hidden="1" customHeight="1" x14ac:dyDescent="0.25">
      <c r="C16" s="360" t="s">
        <v>112</v>
      </c>
      <c r="D16" s="363">
        <f>D9</f>
        <v>0</v>
      </c>
      <c r="E16" s="363">
        <f t="shared" ref="E16:O16" si="5">E9</f>
        <v>0</v>
      </c>
      <c r="F16" s="363">
        <f t="shared" si="5"/>
        <v>0</v>
      </c>
      <c r="G16" s="363">
        <f t="shared" si="5"/>
        <v>0</v>
      </c>
      <c r="H16" s="363">
        <f t="shared" si="5"/>
        <v>0</v>
      </c>
      <c r="I16" s="363">
        <f t="shared" si="5"/>
        <v>0</v>
      </c>
      <c r="J16" s="363">
        <f t="shared" si="5"/>
        <v>0</v>
      </c>
      <c r="K16" s="363">
        <f t="shared" si="5"/>
        <v>0</v>
      </c>
      <c r="L16" s="363">
        <f t="shared" si="5"/>
        <v>0</v>
      </c>
      <c r="M16" s="363">
        <f t="shared" si="5"/>
        <v>0</v>
      </c>
      <c r="N16" s="363">
        <f t="shared" si="5"/>
        <v>0</v>
      </c>
      <c r="O16" s="363">
        <f t="shared" si="5"/>
        <v>0</v>
      </c>
      <c r="P16" s="466">
        <f>SUM(D16:O16)</f>
        <v>0</v>
      </c>
    </row>
    <row r="17" spans="2:16" ht="30" customHeight="1" x14ac:dyDescent="0.25">
      <c r="C17" s="418" t="s">
        <v>114</v>
      </c>
      <c r="D17" s="456">
        <f>IF(D6=0,0,Controles!D6*Cadastros!$I$8)</f>
        <v>0</v>
      </c>
      <c r="E17" s="456">
        <f>IF(E6=0,0,Controles!E6*Cadastros!$I$8)</f>
        <v>0</v>
      </c>
      <c r="F17" s="456">
        <f>IF(F6=0,0,Controles!F6*Cadastros!$I$8)</f>
        <v>0</v>
      </c>
      <c r="G17" s="456">
        <f>IF(G6=0,0,Controles!G6*Cadastros!$I$8)</f>
        <v>0</v>
      </c>
      <c r="H17" s="456">
        <f>IF(H6=0,0,Controles!H6*Cadastros!$I$8)</f>
        <v>0</v>
      </c>
      <c r="I17" s="456">
        <f>IF(I6=0,0,Controles!I6*Cadastros!$I$8)</f>
        <v>0</v>
      </c>
      <c r="J17" s="456">
        <f>IF(J6=0,0,Controles!J6*Cadastros!$I$8)</f>
        <v>0</v>
      </c>
      <c r="K17" s="456">
        <f>IF(K6=0,0,Controles!K6*Cadastros!$I$8)</f>
        <v>0</v>
      </c>
      <c r="L17" s="456">
        <f>IF(L6=0,0,Controles!L6*Cadastros!$I$8)</f>
        <v>0</v>
      </c>
      <c r="M17" s="456">
        <f>IF(M6=0,0,Controles!M6*Cadastros!$I$8)</f>
        <v>0</v>
      </c>
      <c r="N17" s="456">
        <f>IF(N6=0,0,Controles!N6*Cadastros!$I$8)</f>
        <v>0</v>
      </c>
      <c r="O17" s="456">
        <f>IF(O6=0,0,Controles!O6*Cadastros!$I$8)</f>
        <v>0</v>
      </c>
      <c r="P17" s="470">
        <f t="shared" ref="P17" si="6">SUM(D17:O17)</f>
        <v>0</v>
      </c>
    </row>
    <row r="18" spans="2:16" ht="16.5" customHeight="1" x14ac:dyDescent="0.25"/>
    <row r="19" spans="2:16" ht="21.95" hidden="1" customHeight="1" x14ac:dyDescent="0.25">
      <c r="C19" s="356" t="s">
        <v>64</v>
      </c>
      <c r="D19" s="357" t="s">
        <v>65</v>
      </c>
      <c r="E19" s="357" t="s">
        <v>66</v>
      </c>
      <c r="F19" s="357" t="s">
        <v>67</v>
      </c>
      <c r="G19" s="357" t="s">
        <v>68</v>
      </c>
      <c r="H19" s="357" t="s">
        <v>69</v>
      </c>
      <c r="I19" s="357" t="s">
        <v>70</v>
      </c>
      <c r="J19" s="357" t="s">
        <v>71</v>
      </c>
      <c r="K19" s="357" t="s">
        <v>72</v>
      </c>
      <c r="L19" s="357" t="s">
        <v>73</v>
      </c>
      <c r="M19" s="357" t="s">
        <v>74</v>
      </c>
      <c r="N19" s="357" t="s">
        <v>75</v>
      </c>
      <c r="O19" s="357" t="s">
        <v>76</v>
      </c>
      <c r="P19" s="357" t="s">
        <v>83</v>
      </c>
    </row>
    <row r="20" spans="2:16" ht="30" hidden="1" customHeight="1" x14ac:dyDescent="0.25">
      <c r="C20" s="359" t="s">
        <v>81</v>
      </c>
      <c r="D20" s="363">
        <f>IFERROR(D10,0)</f>
        <v>0</v>
      </c>
      <c r="E20" s="363">
        <f t="shared" ref="E20:O20" si="7">IFERROR(E10,0)</f>
        <v>0</v>
      </c>
      <c r="F20" s="363">
        <f t="shared" si="7"/>
        <v>0</v>
      </c>
      <c r="G20" s="363">
        <f t="shared" si="7"/>
        <v>0</v>
      </c>
      <c r="H20" s="363">
        <f t="shared" si="7"/>
        <v>0</v>
      </c>
      <c r="I20" s="363">
        <f t="shared" si="7"/>
        <v>0</v>
      </c>
      <c r="J20" s="363">
        <f t="shared" si="7"/>
        <v>0</v>
      </c>
      <c r="K20" s="363">
        <f t="shared" si="7"/>
        <v>0</v>
      </c>
      <c r="L20" s="363">
        <f t="shared" si="7"/>
        <v>0</v>
      </c>
      <c r="M20" s="363">
        <f t="shared" si="7"/>
        <v>0</v>
      </c>
      <c r="N20" s="363">
        <f t="shared" si="7"/>
        <v>0</v>
      </c>
      <c r="O20" s="363">
        <f t="shared" si="7"/>
        <v>0</v>
      </c>
      <c r="P20" s="364">
        <f>SUM(D20:O20)</f>
        <v>0</v>
      </c>
    </row>
    <row r="21" spans="2:16" ht="30" hidden="1" customHeight="1" x14ac:dyDescent="0.25">
      <c r="C21" s="360" t="s">
        <v>111</v>
      </c>
      <c r="D21" s="363">
        <f>IFERROR(D7,0)</f>
        <v>0</v>
      </c>
      <c r="E21" s="363">
        <f t="shared" ref="E21:O21" si="8">IFERROR(E7,0)</f>
        <v>0</v>
      </c>
      <c r="F21" s="363">
        <f t="shared" si="8"/>
        <v>0</v>
      </c>
      <c r="G21" s="363">
        <f t="shared" si="8"/>
        <v>0</v>
      </c>
      <c r="H21" s="363">
        <f t="shared" si="8"/>
        <v>0</v>
      </c>
      <c r="I21" s="363">
        <f t="shared" si="8"/>
        <v>0</v>
      </c>
      <c r="J21" s="363">
        <f t="shared" si="8"/>
        <v>0</v>
      </c>
      <c r="K21" s="363">
        <f t="shared" si="8"/>
        <v>0</v>
      </c>
      <c r="L21" s="363">
        <f t="shared" si="8"/>
        <v>0</v>
      </c>
      <c r="M21" s="363">
        <f t="shared" si="8"/>
        <v>0</v>
      </c>
      <c r="N21" s="363">
        <f t="shared" si="8"/>
        <v>0</v>
      </c>
      <c r="O21" s="363">
        <f t="shared" si="8"/>
        <v>0</v>
      </c>
      <c r="P21" s="365">
        <f>SUM(D21:O21)</f>
        <v>0</v>
      </c>
    </row>
    <row r="22" spans="2:16" ht="30" hidden="1" customHeight="1" x14ac:dyDescent="0.25">
      <c r="C22" s="361" t="s">
        <v>31</v>
      </c>
      <c r="D22" s="367">
        <f>IFERROR(D15+D16+D17-D14,0)</f>
        <v>0</v>
      </c>
      <c r="E22" s="367">
        <f t="shared" ref="E22:O22" si="9">IFERROR(E15+E16+E17-E14,0)</f>
        <v>0</v>
      </c>
      <c r="F22" s="367">
        <f t="shared" si="9"/>
        <v>0</v>
      </c>
      <c r="G22" s="367">
        <f t="shared" si="9"/>
        <v>0</v>
      </c>
      <c r="H22" s="367">
        <f t="shared" si="9"/>
        <v>0</v>
      </c>
      <c r="I22" s="367">
        <f t="shared" si="9"/>
        <v>0</v>
      </c>
      <c r="J22" s="367">
        <f t="shared" si="9"/>
        <v>0</v>
      </c>
      <c r="K22" s="367">
        <f t="shared" si="9"/>
        <v>0</v>
      </c>
      <c r="L22" s="367">
        <f t="shared" si="9"/>
        <v>0</v>
      </c>
      <c r="M22" s="367">
        <f t="shared" si="9"/>
        <v>0</v>
      </c>
      <c r="N22" s="367">
        <f t="shared" si="9"/>
        <v>0</v>
      </c>
      <c r="O22" s="367">
        <f t="shared" si="9"/>
        <v>0</v>
      </c>
      <c r="P22" s="366">
        <f>SUM(D22:O22)</f>
        <v>0</v>
      </c>
    </row>
    <row r="23" spans="2:16" ht="21.95" hidden="1" customHeight="1" x14ac:dyDescent="0.25"/>
    <row r="25" spans="2:16" ht="21.95" customHeight="1" thickBot="1" x14ac:dyDescent="0.25">
      <c r="B25" s="169"/>
      <c r="C25" s="351"/>
      <c r="D25" s="351"/>
      <c r="E25" s="351"/>
      <c r="F25" s="351"/>
      <c r="G25" s="351"/>
      <c r="H25" s="351"/>
      <c r="I25" s="351"/>
      <c r="J25" s="351"/>
      <c r="K25" s="351"/>
      <c r="L25" s="351"/>
      <c r="M25" s="351"/>
      <c r="N25" s="351"/>
      <c r="O25" s="351"/>
    </row>
    <row r="26" spans="2:16" ht="21.95" customHeight="1" x14ac:dyDescent="0.25">
      <c r="B26" s="169"/>
      <c r="C26" s="266" t="s">
        <v>64</v>
      </c>
      <c r="D26" s="267" t="s">
        <v>65</v>
      </c>
      <c r="E26" s="267" t="s">
        <v>66</v>
      </c>
      <c r="F26" s="267" t="s">
        <v>67</v>
      </c>
      <c r="G26" s="267" t="s">
        <v>68</v>
      </c>
      <c r="H26" s="267" t="s">
        <v>69</v>
      </c>
      <c r="I26" s="267" t="s">
        <v>70</v>
      </c>
      <c r="J26" s="267" t="s">
        <v>71</v>
      </c>
      <c r="K26" s="267" t="s">
        <v>72</v>
      </c>
      <c r="L26" s="267" t="s">
        <v>73</v>
      </c>
      <c r="M26" s="267" t="s">
        <v>74</v>
      </c>
      <c r="N26" s="267" t="s">
        <v>75</v>
      </c>
      <c r="O26" s="267" t="s">
        <v>76</v>
      </c>
      <c r="P26" s="358" t="s">
        <v>83</v>
      </c>
    </row>
    <row r="27" spans="2:16" ht="30" customHeight="1" x14ac:dyDescent="0.25">
      <c r="B27" s="169"/>
      <c r="C27" s="474" t="s">
        <v>115</v>
      </c>
      <c r="D27" s="430">
        <f>(D6+D7)*11.11%</f>
        <v>0</v>
      </c>
      <c r="E27" s="430">
        <f t="shared" ref="E27:O27" si="10">(E6+E7)*11.11%</f>
        <v>0</v>
      </c>
      <c r="F27" s="430">
        <f t="shared" si="10"/>
        <v>0</v>
      </c>
      <c r="G27" s="430">
        <f t="shared" si="10"/>
        <v>0</v>
      </c>
      <c r="H27" s="430">
        <f t="shared" si="10"/>
        <v>0</v>
      </c>
      <c r="I27" s="430">
        <f t="shared" si="10"/>
        <v>0</v>
      </c>
      <c r="J27" s="430">
        <f t="shared" si="10"/>
        <v>0</v>
      </c>
      <c r="K27" s="430">
        <f t="shared" si="10"/>
        <v>0</v>
      </c>
      <c r="L27" s="430">
        <f t="shared" si="10"/>
        <v>0</v>
      </c>
      <c r="M27" s="430">
        <f t="shared" si="10"/>
        <v>0</v>
      </c>
      <c r="N27" s="430">
        <f t="shared" si="10"/>
        <v>0</v>
      </c>
      <c r="O27" s="430">
        <f t="shared" si="10"/>
        <v>0</v>
      </c>
      <c r="P27" s="473">
        <f>SUM(D27:O27)</f>
        <v>0</v>
      </c>
    </row>
    <row r="28" spans="2:16" ht="30" customHeight="1" x14ac:dyDescent="0.25">
      <c r="B28" s="169"/>
      <c r="C28" s="390" t="s">
        <v>116</v>
      </c>
      <c r="D28" s="430">
        <f>D8*11.11%</f>
        <v>0</v>
      </c>
      <c r="E28" s="430">
        <f t="shared" ref="E28:O28" si="11">E8*11.11%</f>
        <v>0</v>
      </c>
      <c r="F28" s="430">
        <f t="shared" si="11"/>
        <v>0</v>
      </c>
      <c r="G28" s="430">
        <f t="shared" si="11"/>
        <v>0</v>
      </c>
      <c r="H28" s="430">
        <f t="shared" si="11"/>
        <v>0</v>
      </c>
      <c r="I28" s="430">
        <f t="shared" si="11"/>
        <v>0</v>
      </c>
      <c r="J28" s="430">
        <f t="shared" si="11"/>
        <v>0</v>
      </c>
      <c r="K28" s="430">
        <f t="shared" si="11"/>
        <v>0</v>
      </c>
      <c r="L28" s="430">
        <f t="shared" si="11"/>
        <v>0</v>
      </c>
      <c r="M28" s="430">
        <f t="shared" si="11"/>
        <v>0</v>
      </c>
      <c r="N28" s="430">
        <f t="shared" si="11"/>
        <v>0</v>
      </c>
      <c r="O28" s="430">
        <f t="shared" si="11"/>
        <v>0</v>
      </c>
      <c r="P28" s="472">
        <f>SUM(D28:O28)</f>
        <v>0</v>
      </c>
    </row>
    <row r="29" spans="2:16" ht="30" customHeight="1" x14ac:dyDescent="0.25">
      <c r="B29" s="169"/>
      <c r="C29" s="475" t="s">
        <v>117</v>
      </c>
      <c r="D29" s="456">
        <f>D9*11.11%</f>
        <v>0</v>
      </c>
      <c r="E29" s="456">
        <f t="shared" ref="E29:O29" si="12">E9*11.11%</f>
        <v>0</v>
      </c>
      <c r="F29" s="456">
        <f t="shared" si="12"/>
        <v>0</v>
      </c>
      <c r="G29" s="456">
        <f t="shared" si="12"/>
        <v>0</v>
      </c>
      <c r="H29" s="456">
        <f t="shared" si="12"/>
        <v>0</v>
      </c>
      <c r="I29" s="456">
        <f t="shared" si="12"/>
        <v>0</v>
      </c>
      <c r="J29" s="456">
        <f t="shared" si="12"/>
        <v>0</v>
      </c>
      <c r="K29" s="456">
        <f t="shared" si="12"/>
        <v>0</v>
      </c>
      <c r="L29" s="456">
        <f t="shared" si="12"/>
        <v>0</v>
      </c>
      <c r="M29" s="456">
        <f t="shared" si="12"/>
        <v>0</v>
      </c>
      <c r="N29" s="456">
        <f t="shared" si="12"/>
        <v>0</v>
      </c>
      <c r="O29" s="456">
        <f t="shared" si="12"/>
        <v>0</v>
      </c>
      <c r="P29" s="472">
        <f t="shared" ref="P29" si="13">SUM(D29:O29)</f>
        <v>0</v>
      </c>
    </row>
    <row r="30" spans="2:16" ht="30" customHeight="1" x14ac:dyDescent="0.25">
      <c r="B30" s="169"/>
      <c r="C30" s="390" t="s">
        <v>118</v>
      </c>
      <c r="D30" s="430">
        <f>IF('Banco 01 (2)'!$B$90=2,Controles!D27*Cadastros!$I$12,Controles!D27*(Cadastros!$I$10+Cadastros!$I$11))</f>
        <v>0</v>
      </c>
      <c r="E30" s="430">
        <f>IF('Banco 01 (2)'!$B$90=2,Controles!E27*Cadastros!$I$12,Controles!E27*(Cadastros!$I$10+Cadastros!$I$11))</f>
        <v>0</v>
      </c>
      <c r="F30" s="430">
        <f>IF('Banco 01 (2)'!$B$90=2,Controles!F27*Cadastros!$I$12,Controles!F27*(Cadastros!$I$10+Cadastros!$I$11))</f>
        <v>0</v>
      </c>
      <c r="G30" s="430">
        <f>IF('Banco 01 (2)'!$B$90=2,Controles!G27*Cadastros!$I$12,Controles!G27*(Cadastros!$I$10+Cadastros!$I$11))</f>
        <v>0</v>
      </c>
      <c r="H30" s="430">
        <f>IF('Banco 01 (2)'!$B$90=2,Controles!H27*Cadastros!$I$12,Controles!H27*(Cadastros!$I$10+Cadastros!$I$11))</f>
        <v>0</v>
      </c>
      <c r="I30" s="430">
        <f>IF('Banco 01 (2)'!$B$90=2,Controles!I27*Cadastros!$I$12,Controles!I27*(Cadastros!$I$10+Cadastros!$I$11))</f>
        <v>0</v>
      </c>
      <c r="J30" s="430">
        <f>IF('Banco 01 (2)'!$B$90=2,Controles!J27*Cadastros!$I$12,Controles!J27*(Cadastros!$I$10+Cadastros!$I$11))</f>
        <v>0</v>
      </c>
      <c r="K30" s="430">
        <f>IF('Banco 01 (2)'!$B$90=2,Controles!K27*Cadastros!$I$12,Controles!K27*(Cadastros!$I$10+Cadastros!$I$11))</f>
        <v>0</v>
      </c>
      <c r="L30" s="430">
        <f>IF('Banco 01 (2)'!$B$90=2,Controles!L27*Cadastros!$I$12,Controles!L27*(Cadastros!$I$10+Cadastros!$I$11))</f>
        <v>0</v>
      </c>
      <c r="M30" s="430">
        <f>IF('Banco 01 (2)'!$B$90=2,Controles!M27*Cadastros!$I$12,Controles!M27*(Cadastros!$I$10+Cadastros!$I$11))</f>
        <v>0</v>
      </c>
      <c r="N30" s="430">
        <f>IF('Banco 01 (2)'!$B$90=2,Controles!N27*Cadastros!$I$12,Controles!N27*(Cadastros!$I$10+Cadastros!$I$11))</f>
        <v>0</v>
      </c>
      <c r="O30" s="430">
        <f>IF('Banco 01 (2)'!$B$90=2,Controles!O27*Cadastros!$I$12,Controles!O27*(Cadastros!$I$10+Cadastros!$I$11))</f>
        <v>0</v>
      </c>
      <c r="P30" s="472">
        <f>SUM(D30:O30)</f>
        <v>0</v>
      </c>
    </row>
    <row r="31" spans="2:16" ht="30" customHeight="1" x14ac:dyDescent="0.25">
      <c r="B31" s="169"/>
      <c r="C31" s="476" t="s">
        <v>119</v>
      </c>
      <c r="D31" s="432">
        <f>D27*Cadastros!$I$8</f>
        <v>0</v>
      </c>
      <c r="E31" s="432">
        <f>E27*Cadastros!$I$8</f>
        <v>0</v>
      </c>
      <c r="F31" s="432">
        <f>F27*Cadastros!$I$8</f>
        <v>0</v>
      </c>
      <c r="G31" s="432">
        <f>G27*Cadastros!$I$8</f>
        <v>0</v>
      </c>
      <c r="H31" s="432">
        <f>H27*Cadastros!$I$8</f>
        <v>0</v>
      </c>
      <c r="I31" s="432">
        <f>I27*Cadastros!$I$8</f>
        <v>0</v>
      </c>
      <c r="J31" s="432">
        <f>J27*Cadastros!$I$8</f>
        <v>0</v>
      </c>
      <c r="K31" s="432">
        <f>K27*Cadastros!$I$8</f>
        <v>0</v>
      </c>
      <c r="L31" s="432">
        <f>L27*Cadastros!$I$8</f>
        <v>0</v>
      </c>
      <c r="M31" s="432">
        <f>M27*Cadastros!$I$8</f>
        <v>0</v>
      </c>
      <c r="N31" s="432">
        <f>N27*Cadastros!$I$8</f>
        <v>0</v>
      </c>
      <c r="O31" s="432">
        <f>O27*Cadastros!$I$8</f>
        <v>0</v>
      </c>
      <c r="P31" s="472">
        <f>SUM(D31:O31)</f>
        <v>0</v>
      </c>
    </row>
    <row r="32" spans="2:16" ht="30" customHeight="1" x14ac:dyDescent="0.25">
      <c r="B32" s="169"/>
      <c r="C32" s="408" t="s">
        <v>78</v>
      </c>
      <c r="D32" s="469">
        <f>SUM(D27:D31)</f>
        <v>0</v>
      </c>
      <c r="E32" s="469">
        <f t="shared" ref="E32:O32" si="14">SUM(E27:E31)</f>
        <v>0</v>
      </c>
      <c r="F32" s="469">
        <f t="shared" si="14"/>
        <v>0</v>
      </c>
      <c r="G32" s="469">
        <f t="shared" si="14"/>
        <v>0</v>
      </c>
      <c r="H32" s="469">
        <f t="shared" si="14"/>
        <v>0</v>
      </c>
      <c r="I32" s="469">
        <f t="shared" si="14"/>
        <v>0</v>
      </c>
      <c r="J32" s="469">
        <f t="shared" si="14"/>
        <v>0</v>
      </c>
      <c r="K32" s="469">
        <f t="shared" si="14"/>
        <v>0</v>
      </c>
      <c r="L32" s="469">
        <f t="shared" si="14"/>
        <v>0</v>
      </c>
      <c r="M32" s="469">
        <f t="shared" si="14"/>
        <v>0</v>
      </c>
      <c r="N32" s="469">
        <f t="shared" si="14"/>
        <v>0</v>
      </c>
      <c r="O32" s="469">
        <f t="shared" si="14"/>
        <v>0</v>
      </c>
      <c r="P32" s="470">
        <f>SUM(D32:O32)</f>
        <v>0</v>
      </c>
    </row>
    <row r="33" spans="2:16" ht="21.95" customHeight="1" x14ac:dyDescent="0.2">
      <c r="B33" s="169"/>
      <c r="C33" s="351"/>
      <c r="D33" s="351"/>
      <c r="E33" s="351"/>
      <c r="F33" s="351"/>
      <c r="G33" s="351"/>
      <c r="H33" s="351"/>
      <c r="I33" s="351"/>
      <c r="J33" s="351"/>
      <c r="K33" s="351"/>
      <c r="L33" s="351"/>
      <c r="M33" s="351"/>
      <c r="N33" s="351"/>
      <c r="O33" s="351"/>
      <c r="P33" s="368"/>
    </row>
    <row r="35" spans="2:16" ht="21.95" customHeight="1" thickBot="1" x14ac:dyDescent="0.25">
      <c r="B35" s="169"/>
      <c r="C35" s="351"/>
      <c r="D35" s="351"/>
      <c r="E35" s="351"/>
      <c r="F35" s="351"/>
      <c r="G35" s="351"/>
      <c r="H35" s="351"/>
      <c r="I35" s="351"/>
      <c r="J35" s="351"/>
      <c r="K35" s="351"/>
      <c r="L35" s="351"/>
      <c r="M35" s="351"/>
      <c r="N35" s="351"/>
      <c r="O35" s="351"/>
    </row>
    <row r="36" spans="2:16" ht="21.95" customHeight="1" x14ac:dyDescent="0.25">
      <c r="B36" s="169"/>
      <c r="C36" s="266" t="s">
        <v>64</v>
      </c>
      <c r="D36" s="267" t="s">
        <v>65</v>
      </c>
      <c r="E36" s="267" t="s">
        <v>66</v>
      </c>
      <c r="F36" s="267" t="s">
        <v>67</v>
      </c>
      <c r="G36" s="267" t="s">
        <v>68</v>
      </c>
      <c r="H36" s="267" t="s">
        <v>69</v>
      </c>
      <c r="I36" s="267" t="s">
        <v>70</v>
      </c>
      <c r="J36" s="267" t="s">
        <v>71</v>
      </c>
      <c r="K36" s="267" t="s">
        <v>72</v>
      </c>
      <c r="L36" s="267" t="s">
        <v>73</v>
      </c>
      <c r="M36" s="267" t="s">
        <v>74</v>
      </c>
      <c r="N36" s="267" t="s">
        <v>75</v>
      </c>
      <c r="O36" s="267" t="s">
        <v>76</v>
      </c>
      <c r="P36" s="379" t="s">
        <v>83</v>
      </c>
    </row>
    <row r="37" spans="2:16" ht="30" customHeight="1" x14ac:dyDescent="0.25">
      <c r="B37" s="169"/>
      <c r="C37" s="474" t="s">
        <v>121</v>
      </c>
      <c r="D37" s="430">
        <f>(D13+D14)*8.3333%</f>
        <v>0</v>
      </c>
      <c r="E37" s="430">
        <f t="shared" ref="E37:O37" si="15">(E13+E14)*8.3333%</f>
        <v>0</v>
      </c>
      <c r="F37" s="430">
        <f t="shared" si="15"/>
        <v>0</v>
      </c>
      <c r="G37" s="430">
        <f t="shared" si="15"/>
        <v>0</v>
      </c>
      <c r="H37" s="430">
        <f t="shared" si="15"/>
        <v>0</v>
      </c>
      <c r="I37" s="430">
        <f t="shared" si="15"/>
        <v>0</v>
      </c>
      <c r="J37" s="430">
        <f t="shared" si="15"/>
        <v>0</v>
      </c>
      <c r="K37" s="430">
        <f t="shared" si="15"/>
        <v>0</v>
      </c>
      <c r="L37" s="430">
        <f t="shared" si="15"/>
        <v>0</v>
      </c>
      <c r="M37" s="430">
        <f t="shared" si="15"/>
        <v>0</v>
      </c>
      <c r="N37" s="430">
        <f t="shared" si="15"/>
        <v>0</v>
      </c>
      <c r="O37" s="430">
        <f t="shared" si="15"/>
        <v>0</v>
      </c>
      <c r="P37" s="473">
        <f>SUM(D37:O37)</f>
        <v>0</v>
      </c>
    </row>
    <row r="38" spans="2:16" ht="30" customHeight="1" x14ac:dyDescent="0.25">
      <c r="B38" s="169"/>
      <c r="C38" s="390" t="s">
        <v>122</v>
      </c>
      <c r="D38" s="430">
        <f>D8*8.3333%</f>
        <v>0</v>
      </c>
      <c r="E38" s="430">
        <f t="shared" ref="E38:O38" si="16">E8*8.3333%</f>
        <v>0</v>
      </c>
      <c r="F38" s="430">
        <f t="shared" si="16"/>
        <v>0</v>
      </c>
      <c r="G38" s="430">
        <f t="shared" si="16"/>
        <v>0</v>
      </c>
      <c r="H38" s="430">
        <f t="shared" si="16"/>
        <v>0</v>
      </c>
      <c r="I38" s="430">
        <f t="shared" si="16"/>
        <v>0</v>
      </c>
      <c r="J38" s="430">
        <f t="shared" si="16"/>
        <v>0</v>
      </c>
      <c r="K38" s="430">
        <f t="shared" si="16"/>
        <v>0</v>
      </c>
      <c r="L38" s="430">
        <f t="shared" si="16"/>
        <v>0</v>
      </c>
      <c r="M38" s="430">
        <f t="shared" si="16"/>
        <v>0</v>
      </c>
      <c r="N38" s="430">
        <f t="shared" si="16"/>
        <v>0</v>
      </c>
      <c r="O38" s="430">
        <f t="shared" si="16"/>
        <v>0</v>
      </c>
      <c r="P38" s="472">
        <f>SUM(D38:O38)</f>
        <v>0</v>
      </c>
    </row>
    <row r="39" spans="2:16" ht="30" customHeight="1" x14ac:dyDescent="0.25">
      <c r="B39" s="169"/>
      <c r="C39" s="390" t="s">
        <v>123</v>
      </c>
      <c r="D39" s="456">
        <f>D9*8.3333%</f>
        <v>0</v>
      </c>
      <c r="E39" s="456">
        <f t="shared" ref="E39:O39" si="17">E9*8.3333%</f>
        <v>0</v>
      </c>
      <c r="F39" s="456">
        <f t="shared" si="17"/>
        <v>0</v>
      </c>
      <c r="G39" s="456">
        <f t="shared" si="17"/>
        <v>0</v>
      </c>
      <c r="H39" s="456">
        <f t="shared" si="17"/>
        <v>0</v>
      </c>
      <c r="I39" s="456">
        <f t="shared" si="17"/>
        <v>0</v>
      </c>
      <c r="J39" s="456">
        <f t="shared" si="17"/>
        <v>0</v>
      </c>
      <c r="K39" s="456">
        <f t="shared" si="17"/>
        <v>0</v>
      </c>
      <c r="L39" s="456">
        <f t="shared" si="17"/>
        <v>0</v>
      </c>
      <c r="M39" s="456">
        <f t="shared" si="17"/>
        <v>0</v>
      </c>
      <c r="N39" s="456">
        <f t="shared" si="17"/>
        <v>0</v>
      </c>
      <c r="O39" s="456">
        <f t="shared" si="17"/>
        <v>0</v>
      </c>
      <c r="P39" s="472">
        <f t="shared" ref="P39" si="18">SUM(D39:O39)</f>
        <v>0</v>
      </c>
    </row>
    <row r="40" spans="2:16" ht="30" customHeight="1" x14ac:dyDescent="0.25">
      <c r="B40" s="169"/>
      <c r="C40" s="475" t="s">
        <v>118</v>
      </c>
      <c r="D40" s="456">
        <f>IF('Banco 01 (2)'!$B$90=2,Controles!D37*Cadastros!$I$12,Controles!D37*(Cadastros!$I$10+Cadastros!$I$11))</f>
        <v>0</v>
      </c>
      <c r="E40" s="456">
        <f>IF('Banco 01 (2)'!$B$90=2,Controles!E37*Cadastros!$I$12,Controles!E37*(Cadastros!$I$10+Cadastros!$I$11))</f>
        <v>0</v>
      </c>
      <c r="F40" s="456">
        <f>IF('Banco 01 (2)'!$B$90=2,Controles!F37*Cadastros!$I$12,Controles!F37*(Cadastros!$I$10+Cadastros!$I$11))</f>
        <v>0</v>
      </c>
      <c r="G40" s="456">
        <f>IF('Banco 01 (2)'!$B$90=2,Controles!G37*Cadastros!$I$12,Controles!G37*(Cadastros!$I$10+Cadastros!$I$11))</f>
        <v>0</v>
      </c>
      <c r="H40" s="456">
        <f>IF('Banco 01 (2)'!$B$90=2,Controles!H37*Cadastros!$I$12,Controles!H37*(Cadastros!$I$10+Cadastros!$I$11))</f>
        <v>0</v>
      </c>
      <c r="I40" s="456">
        <f>IF('Banco 01 (2)'!$B$90=2,Controles!I37*Cadastros!$I$12,Controles!I37*(Cadastros!$I$10+Cadastros!$I$11))</f>
        <v>0</v>
      </c>
      <c r="J40" s="456">
        <f>IF('Banco 01 (2)'!$B$90=2,Controles!J37*Cadastros!$I$12,Controles!J37*(Cadastros!$I$10+Cadastros!$I$11))</f>
        <v>0</v>
      </c>
      <c r="K40" s="456">
        <f>IF('Banco 01 (2)'!$B$90=2,Controles!K37*Cadastros!$I$12,Controles!K37*(Cadastros!$I$10+Cadastros!$I$11))</f>
        <v>0</v>
      </c>
      <c r="L40" s="456">
        <f>IF('Banco 01 (2)'!$B$90=2,Controles!L37*Cadastros!$I$12,Controles!L37*(Cadastros!$I$10+Cadastros!$I$11))</f>
        <v>0</v>
      </c>
      <c r="M40" s="456">
        <f>IF('Banco 01 (2)'!$B$90=2,Controles!M37*Cadastros!$I$12,Controles!M37*(Cadastros!$I$10+Cadastros!$I$11))</f>
        <v>0</v>
      </c>
      <c r="N40" s="456">
        <f>IF('Banco 01 (2)'!$B$90=2,Controles!N37*Cadastros!$I$12,Controles!N37*(Cadastros!$I$10+Cadastros!$I$11))</f>
        <v>0</v>
      </c>
      <c r="O40" s="456">
        <f>IF('Banco 01 (2)'!$B$90=2,Controles!O37*Cadastros!$I$12,Controles!O37*(Cadastros!$I$10+Cadastros!$I$11))</f>
        <v>0</v>
      </c>
      <c r="P40" s="472">
        <f>SUM(D40:O40)</f>
        <v>0</v>
      </c>
    </row>
    <row r="41" spans="2:16" ht="30" customHeight="1" x14ac:dyDescent="0.25">
      <c r="B41" s="169"/>
      <c r="C41" s="476" t="s">
        <v>119</v>
      </c>
      <c r="D41" s="432">
        <f>D37*8%</f>
        <v>0</v>
      </c>
      <c r="E41" s="432">
        <f t="shared" ref="E41:O41" si="19">E37*8%</f>
        <v>0</v>
      </c>
      <c r="F41" s="432">
        <f t="shared" si="19"/>
        <v>0</v>
      </c>
      <c r="G41" s="432">
        <f t="shared" si="19"/>
        <v>0</v>
      </c>
      <c r="H41" s="432">
        <f t="shared" si="19"/>
        <v>0</v>
      </c>
      <c r="I41" s="432">
        <f t="shared" si="19"/>
        <v>0</v>
      </c>
      <c r="J41" s="432">
        <f t="shared" si="19"/>
        <v>0</v>
      </c>
      <c r="K41" s="432">
        <f t="shared" si="19"/>
        <v>0</v>
      </c>
      <c r="L41" s="432">
        <f t="shared" si="19"/>
        <v>0</v>
      </c>
      <c r="M41" s="432">
        <f t="shared" si="19"/>
        <v>0</v>
      </c>
      <c r="N41" s="432">
        <f t="shared" si="19"/>
        <v>0</v>
      </c>
      <c r="O41" s="432">
        <f t="shared" si="19"/>
        <v>0</v>
      </c>
      <c r="P41" s="472">
        <f>SUM(D41:O41)</f>
        <v>0</v>
      </c>
    </row>
    <row r="42" spans="2:16" ht="30" customHeight="1" x14ac:dyDescent="0.25">
      <c r="B42" s="169"/>
      <c r="C42" s="408" t="s">
        <v>78</v>
      </c>
      <c r="D42" s="469">
        <f>SUM(D37:D41)</f>
        <v>0</v>
      </c>
      <c r="E42" s="469">
        <f t="shared" ref="E42:O42" si="20">SUM(E37:E41)</f>
        <v>0</v>
      </c>
      <c r="F42" s="469">
        <f t="shared" si="20"/>
        <v>0</v>
      </c>
      <c r="G42" s="469">
        <f t="shared" si="20"/>
        <v>0</v>
      </c>
      <c r="H42" s="469">
        <f t="shared" si="20"/>
        <v>0</v>
      </c>
      <c r="I42" s="469">
        <f t="shared" si="20"/>
        <v>0</v>
      </c>
      <c r="J42" s="469">
        <f t="shared" si="20"/>
        <v>0</v>
      </c>
      <c r="K42" s="469">
        <f t="shared" si="20"/>
        <v>0</v>
      </c>
      <c r="L42" s="469">
        <f t="shared" si="20"/>
        <v>0</v>
      </c>
      <c r="M42" s="469">
        <f t="shared" si="20"/>
        <v>0</v>
      </c>
      <c r="N42" s="469">
        <f t="shared" si="20"/>
        <v>0</v>
      </c>
      <c r="O42" s="469">
        <f t="shared" si="20"/>
        <v>0</v>
      </c>
      <c r="P42" s="470">
        <f>SUM(D42:O42)</f>
        <v>0</v>
      </c>
    </row>
    <row r="43" spans="2:16" ht="21.95" customHeight="1" x14ac:dyDescent="0.2">
      <c r="B43" s="169"/>
      <c r="C43" s="351"/>
      <c r="D43" s="351"/>
      <c r="E43" s="351"/>
      <c r="F43" s="351"/>
      <c r="G43" s="351"/>
      <c r="H43" s="351"/>
      <c r="I43" s="351"/>
      <c r="J43" s="351"/>
      <c r="K43" s="351"/>
      <c r="L43" s="351"/>
      <c r="M43" s="351"/>
      <c r="N43" s="351"/>
      <c r="O43" s="351"/>
    </row>
    <row r="45" spans="2:16" ht="21.95" customHeight="1" thickBot="1" x14ac:dyDescent="0.25">
      <c r="B45" s="169"/>
      <c r="C45" s="351"/>
      <c r="D45" s="351"/>
      <c r="E45" s="351"/>
      <c r="F45" s="351"/>
      <c r="G45" s="351"/>
      <c r="H45" s="351"/>
      <c r="I45" s="351"/>
      <c r="J45" s="351"/>
      <c r="K45" s="351"/>
      <c r="L45" s="351"/>
      <c r="M45" s="351"/>
      <c r="N45" s="351"/>
      <c r="O45" s="351"/>
    </row>
    <row r="46" spans="2:16" ht="21.95" customHeight="1" x14ac:dyDescent="0.25">
      <c r="B46" s="169"/>
      <c r="C46" s="266" t="s">
        <v>64</v>
      </c>
      <c r="D46" s="267" t="s">
        <v>65</v>
      </c>
      <c r="E46" s="267" t="s">
        <v>66</v>
      </c>
      <c r="F46" s="267" t="s">
        <v>67</v>
      </c>
      <c r="G46" s="267" t="s">
        <v>68</v>
      </c>
      <c r="H46" s="267" t="s">
        <v>69</v>
      </c>
      <c r="I46" s="267" t="s">
        <v>70</v>
      </c>
      <c r="J46" s="267" t="s">
        <v>71</v>
      </c>
      <c r="K46" s="267" t="s">
        <v>72</v>
      </c>
      <c r="L46" s="267" t="s">
        <v>73</v>
      </c>
      <c r="M46" s="267" t="s">
        <v>74</v>
      </c>
      <c r="N46" s="267" t="s">
        <v>75</v>
      </c>
      <c r="O46" s="267" t="s">
        <v>76</v>
      </c>
      <c r="P46" s="379" t="s">
        <v>83</v>
      </c>
    </row>
    <row r="47" spans="2:16" ht="30" customHeight="1" x14ac:dyDescent="0.25">
      <c r="B47" s="169"/>
      <c r="C47" s="417" t="s">
        <v>124</v>
      </c>
      <c r="D47" s="430">
        <f>IF('Banco 01 (2)'!$B$90=2,D6*Cadastros!$I$9,0)</f>
        <v>0</v>
      </c>
      <c r="E47" s="430">
        <f>IF('Banco 01 (2)'!$B$90=2,E6*Cadastros!$I$9,0)</f>
        <v>0</v>
      </c>
      <c r="F47" s="430">
        <f>IF('Banco 01 (2)'!$B$90=2,F6*Cadastros!$I$9,0)</f>
        <v>0</v>
      </c>
      <c r="G47" s="430">
        <f>IF('Banco 01 (2)'!$B$90=2,G6*Cadastros!$I$9,0)</f>
        <v>0</v>
      </c>
      <c r="H47" s="430">
        <f>IF('Banco 01 (2)'!$B$90=2,H6*Cadastros!$I$9,0)</f>
        <v>0</v>
      </c>
      <c r="I47" s="430">
        <f>IF('Banco 01 (2)'!$B$90=2,I6*Cadastros!$I$9,0)</f>
        <v>0</v>
      </c>
      <c r="J47" s="430">
        <f>IF('Banco 01 (2)'!$B$90=2,J6*Cadastros!$I$9,0)</f>
        <v>0</v>
      </c>
      <c r="K47" s="430">
        <f>IF('Banco 01 (2)'!$B$90=2,K6*Cadastros!$I$9,0)</f>
        <v>0</v>
      </c>
      <c r="L47" s="430">
        <f>IF('Banco 01 (2)'!$B$90=2,L6*Cadastros!$I$9,0)</f>
        <v>0</v>
      </c>
      <c r="M47" s="430">
        <f>IF('Banco 01 (2)'!$B$90=2,M6*Cadastros!$I$9,0)</f>
        <v>0</v>
      </c>
      <c r="N47" s="430">
        <f>IF('Banco 01 (2)'!$B$90=2,N6*Cadastros!$I$9,0)</f>
        <v>0</v>
      </c>
      <c r="O47" s="430">
        <f>IF('Banco 01 (2)'!$B$90=2,O6*Cadastros!$I$9,0)</f>
        <v>0</v>
      </c>
      <c r="P47" s="473">
        <f>SUM(D47:O47)</f>
        <v>0</v>
      </c>
    </row>
    <row r="48" spans="2:16" ht="30" customHeight="1" x14ac:dyDescent="0.25">
      <c r="B48" s="169"/>
      <c r="C48" s="407" t="s">
        <v>125</v>
      </c>
      <c r="D48" s="456">
        <f>D6*Cadastros!$I$10</f>
        <v>0</v>
      </c>
      <c r="E48" s="456">
        <f>E6*Cadastros!$I$10</f>
        <v>0</v>
      </c>
      <c r="F48" s="456">
        <f>F6*Cadastros!$I$10</f>
        <v>0</v>
      </c>
      <c r="G48" s="456">
        <f>G6*Cadastros!$I$10</f>
        <v>0</v>
      </c>
      <c r="H48" s="456">
        <f>H6*Cadastros!$I$10</f>
        <v>0</v>
      </c>
      <c r="I48" s="456">
        <f>I6*Cadastros!$I$10</f>
        <v>0</v>
      </c>
      <c r="J48" s="456">
        <f>J6*Cadastros!$I$10</f>
        <v>0</v>
      </c>
      <c r="K48" s="456">
        <f>K6*Cadastros!$I$10</f>
        <v>0</v>
      </c>
      <c r="L48" s="456">
        <f>L6*Cadastros!$I$10</f>
        <v>0</v>
      </c>
      <c r="M48" s="456">
        <f>M6*Cadastros!$I$10</f>
        <v>0</v>
      </c>
      <c r="N48" s="456">
        <f>N6*Cadastros!$I$10</f>
        <v>0</v>
      </c>
      <c r="O48" s="456">
        <f>O6*Cadastros!$I$10</f>
        <v>0</v>
      </c>
      <c r="P48" s="472">
        <f>SUM(D48:O48)</f>
        <v>0</v>
      </c>
    </row>
    <row r="49" spans="2:16" ht="30" customHeight="1" x14ac:dyDescent="0.25">
      <c r="B49" s="169"/>
      <c r="C49" s="419" t="s">
        <v>126</v>
      </c>
      <c r="D49" s="458">
        <f>D6*Cadastros!$I$11</f>
        <v>0</v>
      </c>
      <c r="E49" s="458">
        <f>E6*Cadastros!$I$11</f>
        <v>0</v>
      </c>
      <c r="F49" s="458">
        <f>F6*Cadastros!$I$11</f>
        <v>0</v>
      </c>
      <c r="G49" s="458">
        <f>G6*Cadastros!$I$11</f>
        <v>0</v>
      </c>
      <c r="H49" s="458">
        <f>H6*Cadastros!$I$11</f>
        <v>0</v>
      </c>
      <c r="I49" s="458">
        <f>I6*Cadastros!$I$11</f>
        <v>0</v>
      </c>
      <c r="J49" s="458">
        <f>J6*Cadastros!$I$11</f>
        <v>0</v>
      </c>
      <c r="K49" s="458">
        <f>K6*Cadastros!$I$11</f>
        <v>0</v>
      </c>
      <c r="L49" s="458">
        <f>L6*Cadastros!$I$11</f>
        <v>0</v>
      </c>
      <c r="M49" s="458">
        <f>M6*Cadastros!$I$11</f>
        <v>0</v>
      </c>
      <c r="N49" s="458">
        <f>N6*Cadastros!$I$11</f>
        <v>0</v>
      </c>
      <c r="O49" s="458">
        <f>O6*Cadastros!$I$11</f>
        <v>0</v>
      </c>
      <c r="P49" s="472">
        <f>SUM(D49:O49)</f>
        <v>0</v>
      </c>
    </row>
    <row r="50" spans="2:16" ht="30" customHeight="1" x14ac:dyDescent="0.25">
      <c r="B50" s="169"/>
      <c r="C50" s="408" t="s">
        <v>78</v>
      </c>
      <c r="D50" s="469">
        <f>SUM(D47:D49)</f>
        <v>0</v>
      </c>
      <c r="E50" s="469">
        <f t="shared" ref="E50:O50" si="21">SUM(E47:E49)</f>
        <v>0</v>
      </c>
      <c r="F50" s="469">
        <f t="shared" si="21"/>
        <v>0</v>
      </c>
      <c r="G50" s="469">
        <f t="shared" si="21"/>
        <v>0</v>
      </c>
      <c r="H50" s="469">
        <f t="shared" si="21"/>
        <v>0</v>
      </c>
      <c r="I50" s="469">
        <f t="shared" si="21"/>
        <v>0</v>
      </c>
      <c r="J50" s="469">
        <f t="shared" si="21"/>
        <v>0</v>
      </c>
      <c r="K50" s="469">
        <f t="shared" si="21"/>
        <v>0</v>
      </c>
      <c r="L50" s="469">
        <f t="shared" si="21"/>
        <v>0</v>
      </c>
      <c r="M50" s="469">
        <f t="shared" si="21"/>
        <v>0</v>
      </c>
      <c r="N50" s="469">
        <f t="shared" si="21"/>
        <v>0</v>
      </c>
      <c r="O50" s="469">
        <f t="shared" si="21"/>
        <v>0</v>
      </c>
      <c r="P50" s="470">
        <f>SUM(D50:O50)</f>
        <v>0</v>
      </c>
    </row>
    <row r="51" spans="2:16" ht="21.95" customHeight="1" x14ac:dyDescent="0.2">
      <c r="B51" s="169"/>
      <c r="C51" s="351"/>
      <c r="D51" s="351"/>
      <c r="E51" s="351"/>
      <c r="F51" s="351"/>
      <c r="G51" s="351"/>
      <c r="H51" s="351"/>
      <c r="I51" s="351"/>
      <c r="J51" s="351"/>
      <c r="K51" s="351"/>
      <c r="L51" s="351"/>
      <c r="M51" s="351"/>
      <c r="N51" s="351"/>
      <c r="O51" s="351"/>
    </row>
    <row r="53" spans="2:16" ht="21.95" customHeight="1" thickBot="1" x14ac:dyDescent="0.25">
      <c r="B53" s="169"/>
      <c r="C53" s="351"/>
      <c r="D53" s="351"/>
      <c r="E53" s="351"/>
      <c r="F53" s="351"/>
      <c r="G53" s="351"/>
      <c r="H53" s="351"/>
      <c r="I53" s="351"/>
      <c r="J53" s="351"/>
      <c r="K53" s="351"/>
      <c r="L53" s="351"/>
      <c r="M53" s="351"/>
      <c r="N53" s="351"/>
      <c r="O53" s="351"/>
    </row>
    <row r="54" spans="2:16" ht="21.95" customHeight="1" x14ac:dyDescent="0.25">
      <c r="B54" s="169"/>
      <c r="C54" s="266" t="s">
        <v>64</v>
      </c>
      <c r="D54" s="267" t="s">
        <v>65</v>
      </c>
      <c r="E54" s="267" t="s">
        <v>66</v>
      </c>
      <c r="F54" s="267" t="s">
        <v>67</v>
      </c>
      <c r="G54" s="267" t="s">
        <v>68</v>
      </c>
      <c r="H54" s="267" t="s">
        <v>69</v>
      </c>
      <c r="I54" s="267" t="s">
        <v>70</v>
      </c>
      <c r="J54" s="267" t="s">
        <v>71</v>
      </c>
      <c r="K54" s="267" t="s">
        <v>72</v>
      </c>
      <c r="L54" s="267" t="s">
        <v>73</v>
      </c>
      <c r="M54" s="267" t="s">
        <v>74</v>
      </c>
      <c r="N54" s="267" t="s">
        <v>75</v>
      </c>
      <c r="O54" s="267" t="s">
        <v>76</v>
      </c>
      <c r="P54" s="379" t="s">
        <v>79</v>
      </c>
    </row>
    <row r="55" spans="2:16" ht="30" customHeight="1" x14ac:dyDescent="0.25">
      <c r="B55" s="169"/>
      <c r="C55" s="417" t="s">
        <v>127</v>
      </c>
      <c r="D55" s="430">
        <f>IF(Folha!$B$2=1,Lançamentos!$E$7,Lançamentos!$E$12)</f>
        <v>0</v>
      </c>
      <c r="E55" s="430">
        <f>IF(Folha!$B$2=1,Fev!$E$7,Fev!$E$12)</f>
        <v>0</v>
      </c>
      <c r="F55" s="430">
        <f>IF(Folha!$B$2=1,Mar!$E$7,Mar!$E$12)</f>
        <v>0</v>
      </c>
      <c r="G55" s="430">
        <f>IF(Folha!$B$2=1,Abr!$E$7,Abr!$E$12)</f>
        <v>0</v>
      </c>
      <c r="H55" s="430">
        <f>IF(Folha!$B$2=1,Mai!$E$7,Mai!$E$12)</f>
        <v>0</v>
      </c>
      <c r="I55" s="430">
        <f>IF(Folha!$B$2=1,Jun!$E$7,Jun!$E$12)</f>
        <v>0</v>
      </c>
      <c r="J55" s="430">
        <f>IF(Folha!$B$2=1,Jul!$E$7,Jul!$E$12)</f>
        <v>0</v>
      </c>
      <c r="K55" s="430">
        <f>IF(Folha!$B$2=1,Ago!$E$7,Ago!$E$12)</f>
        <v>0</v>
      </c>
      <c r="L55" s="430">
        <f>IF(Folha!$B$2=1,Set!$E$7,Set!$E$12)</f>
        <v>0</v>
      </c>
      <c r="M55" s="430">
        <f>IF(Folha!$B$2=1,Out!$E$7,Out!$E$12)</f>
        <v>0</v>
      </c>
      <c r="N55" s="430">
        <f>IF(Folha!$B$2=1,Nov!$E$7,Nov!$E$12)</f>
        <v>0</v>
      </c>
      <c r="O55" s="430">
        <f>IF(Folha!$B$2=1,Dez!$E$7,Dez!$E$12)</f>
        <v>0</v>
      </c>
      <c r="P55" s="412">
        <f>SUM(D55:O55)</f>
        <v>0</v>
      </c>
    </row>
    <row r="56" spans="2:16" ht="30" customHeight="1" x14ac:dyDescent="0.25">
      <c r="B56" s="169"/>
      <c r="C56" s="407" t="s">
        <v>124</v>
      </c>
      <c r="D56" s="430">
        <f>IF('Banco 01 (2)'!$B$90=2,Controles!D55*Cadastros!$I$9,0)</f>
        <v>0</v>
      </c>
      <c r="E56" s="430">
        <f>IF('Banco 01 (2)'!$B$90=2,Controles!E55*Cadastros!$I$9,0)</f>
        <v>0</v>
      </c>
      <c r="F56" s="430">
        <f>IF('Banco 01 (2)'!$B$90=2,Controles!F55*Cadastros!$I$9,0)</f>
        <v>0</v>
      </c>
      <c r="G56" s="430">
        <f>IF('Banco 01 (2)'!$B$90=2,Controles!G55*Cadastros!$I$9,0)</f>
        <v>0</v>
      </c>
      <c r="H56" s="430">
        <f>IF('Banco 01 (2)'!$B$90=2,Controles!H55*Cadastros!$I$9,0)</f>
        <v>0</v>
      </c>
      <c r="I56" s="430">
        <f>IF('Banco 01 (2)'!$B$90=2,Controles!I55*Cadastros!$I$9,0)</f>
        <v>0</v>
      </c>
      <c r="J56" s="430">
        <f>IF('Banco 01 (2)'!$B$90=2,Controles!J55*Cadastros!$I$9,0)</f>
        <v>0</v>
      </c>
      <c r="K56" s="430">
        <f>IF('Banco 01 (2)'!$B$90=2,Controles!K55*Cadastros!$I$9,0)</f>
        <v>0</v>
      </c>
      <c r="L56" s="430">
        <f>IF('Banco 01 (2)'!$B$90=2,Controles!L55*Cadastros!$I$9,0)</f>
        <v>0</v>
      </c>
      <c r="M56" s="430">
        <f>IF('Banco 01 (2)'!$B$90=2,Controles!M55*Cadastros!$I$9,0)</f>
        <v>0</v>
      </c>
      <c r="N56" s="430">
        <f>IF('Banco 01 (2)'!$B$90=2,Controles!N55*Cadastros!$I$9,0)</f>
        <v>0</v>
      </c>
      <c r="O56" s="430">
        <f>IF('Banco 01 (2)'!$B$90=2,Controles!O55*Cadastros!$I$9,0)</f>
        <v>0</v>
      </c>
      <c r="P56" s="411">
        <f t="shared" ref="P56:P58" si="22">SUM(D56:O56)</f>
        <v>0</v>
      </c>
    </row>
    <row r="57" spans="2:16" ht="30" customHeight="1" x14ac:dyDescent="0.25">
      <c r="B57" s="169"/>
      <c r="C57" s="407" t="s">
        <v>82</v>
      </c>
      <c r="D57" s="430">
        <f>IF(Folha!$B$2=1,Lançamentos!$H$7,Lançamentos!$H$12)</f>
        <v>0</v>
      </c>
      <c r="E57" s="430">
        <f>IF(Folha!$B$2=1,Fev!$H$7,Fev!$H$12)</f>
        <v>0</v>
      </c>
      <c r="F57" s="430">
        <f>IF(Folha!$B$2=1,Mar!$H$7,Mar!$H$12)</f>
        <v>0</v>
      </c>
      <c r="G57" s="430">
        <f>IF(Folha!$B$2=1,Abr!$H$7,Abr!$H$12)</f>
        <v>0</v>
      </c>
      <c r="H57" s="430">
        <f>IF(Folha!$B$2=1,Mai!$H$7,Mai!$H$12)</f>
        <v>0</v>
      </c>
      <c r="I57" s="430">
        <f>IF(Folha!$B$2=1,Jun!$H$7,Jun!$H$12)</f>
        <v>0</v>
      </c>
      <c r="J57" s="430">
        <f>IF(Folha!$B$2=1,Jul!$H$7,Jul!$H$12)</f>
        <v>0</v>
      </c>
      <c r="K57" s="430">
        <f>IF(Folha!$B$2=1,Ago!$H$7,Ago!$H$12)</f>
        <v>0</v>
      </c>
      <c r="L57" s="430">
        <f>IF(Folha!$B$2=1,Set!$H$7,Set!$H$12)</f>
        <v>0</v>
      </c>
      <c r="M57" s="430">
        <f>IF(Folha!$B$2=1,Out!$H$7,Out!$H$12)</f>
        <v>0</v>
      </c>
      <c r="N57" s="430">
        <f>IF(Folha!$B$2=1,Nov!$H$7,Nov!$H$12)</f>
        <v>0</v>
      </c>
      <c r="O57" s="430">
        <f>IF(Folha!$B$2=1,Dez!$H$7,Dez!$H$12)</f>
        <v>0</v>
      </c>
      <c r="P57" s="411">
        <f t="shared" si="22"/>
        <v>0</v>
      </c>
    </row>
    <row r="58" spans="2:16" ht="30" customHeight="1" x14ac:dyDescent="0.25">
      <c r="B58" s="169"/>
      <c r="C58" s="459" t="s">
        <v>112</v>
      </c>
      <c r="D58" s="433">
        <f>IF(Folha!$B$2=1,Lançamentos!$I$7,Lançamentos!$I$12)</f>
        <v>0</v>
      </c>
      <c r="E58" s="458">
        <f>IF(Folha!$B$2=1,Fev!$I$7,Fev!$I$12)</f>
        <v>0</v>
      </c>
      <c r="F58" s="458">
        <f>IF(Folha!$B$2=1,Mar!$I$7,Mar!$I$12)</f>
        <v>0</v>
      </c>
      <c r="G58" s="458">
        <f>IF(Folha!$B$2=1,Abr!$I$7,Abr!$I$12)</f>
        <v>0</v>
      </c>
      <c r="H58" s="458">
        <f>IF(Folha!$B$2=1,Mai!$I$7,Mai!$I$12)</f>
        <v>0</v>
      </c>
      <c r="I58" s="458">
        <f>IF(Folha!$B$2=1,Jun!$I$7,Jun!$I$12)</f>
        <v>0</v>
      </c>
      <c r="J58" s="458">
        <f>IF(Folha!$B$2=1,Jul!$I$7,Jul!$I$12)</f>
        <v>0</v>
      </c>
      <c r="K58" s="458">
        <f>IF(Folha!$B$2=1,Ago!$I$7,Ago!$I$12)</f>
        <v>0</v>
      </c>
      <c r="L58" s="458">
        <f>IF(Folha!$B$2=1,Set!$I$7,Set!$I$12)</f>
        <v>0</v>
      </c>
      <c r="M58" s="458">
        <f>IF(Folha!$B$2=1,Out!$I$7,Out!$I$12)</f>
        <v>0</v>
      </c>
      <c r="N58" s="458">
        <f>IF(Folha!$B$2=1,Nov!$I$7,Nov!$I$12)</f>
        <v>0</v>
      </c>
      <c r="O58" s="458">
        <f>IF(Folha!$B$2=1,Dez!$I$7,Dez!$I$12)</f>
        <v>0</v>
      </c>
      <c r="P58" s="437">
        <f t="shared" si="22"/>
        <v>0</v>
      </c>
    </row>
    <row r="59" spans="2:16" ht="30" customHeight="1" x14ac:dyDescent="0.25">
      <c r="B59" s="169"/>
      <c r="C59" s="408" t="s">
        <v>78</v>
      </c>
      <c r="D59" s="469">
        <f>SUM(D55:D58)</f>
        <v>0</v>
      </c>
      <c r="E59" s="469">
        <f t="shared" ref="E59:O59" si="23">SUM(E55:E58)</f>
        <v>0</v>
      </c>
      <c r="F59" s="469">
        <f t="shared" si="23"/>
        <v>0</v>
      </c>
      <c r="G59" s="469">
        <f t="shared" si="23"/>
        <v>0</v>
      </c>
      <c r="H59" s="469">
        <f t="shared" si="23"/>
        <v>0</v>
      </c>
      <c r="I59" s="469">
        <f t="shared" si="23"/>
        <v>0</v>
      </c>
      <c r="J59" s="469">
        <f t="shared" si="23"/>
        <v>0</v>
      </c>
      <c r="K59" s="469">
        <f t="shared" si="23"/>
        <v>0</v>
      </c>
      <c r="L59" s="469">
        <f t="shared" si="23"/>
        <v>0</v>
      </c>
      <c r="M59" s="469">
        <f t="shared" si="23"/>
        <v>0</v>
      </c>
      <c r="N59" s="469">
        <f t="shared" si="23"/>
        <v>0</v>
      </c>
      <c r="O59" s="469">
        <f t="shared" si="23"/>
        <v>0</v>
      </c>
      <c r="P59" s="410">
        <f>SUM(D59:O59)</f>
        <v>0</v>
      </c>
    </row>
    <row r="60" spans="2:16" ht="21.95" customHeight="1" x14ac:dyDescent="0.2">
      <c r="B60" s="169"/>
      <c r="C60" s="351"/>
      <c r="D60" s="351"/>
      <c r="E60" s="351"/>
      <c r="F60" s="351"/>
      <c r="G60" s="351"/>
      <c r="H60" s="351"/>
      <c r="I60" s="351"/>
      <c r="J60" s="351"/>
      <c r="K60" s="351"/>
      <c r="L60" s="351"/>
      <c r="M60" s="351"/>
      <c r="N60" s="351"/>
      <c r="O60" s="351"/>
    </row>
    <row r="61" spans="2:16" ht="21.95" customHeight="1" thickBot="1" x14ac:dyDescent="0.25">
      <c r="B61" s="169"/>
      <c r="C61" s="351"/>
      <c r="D61" s="351"/>
      <c r="E61" s="351"/>
      <c r="F61" s="351"/>
      <c r="G61" s="351"/>
      <c r="H61" s="351"/>
      <c r="I61" s="351"/>
      <c r="J61" s="351"/>
      <c r="K61" s="351"/>
      <c r="L61" s="351"/>
      <c r="M61" s="351"/>
      <c r="N61" s="351"/>
      <c r="O61" s="351"/>
    </row>
    <row r="62" spans="2:16" ht="21.95" customHeight="1" x14ac:dyDescent="0.25">
      <c r="B62" s="169"/>
      <c r="C62" s="266" t="s">
        <v>64</v>
      </c>
      <c r="D62" s="267" t="s">
        <v>65</v>
      </c>
      <c r="E62" s="267" t="s">
        <v>66</v>
      </c>
      <c r="F62" s="267" t="s">
        <v>67</v>
      </c>
      <c r="G62" s="267" t="s">
        <v>68</v>
      </c>
      <c r="H62" s="267" t="s">
        <v>69</v>
      </c>
      <c r="I62" s="267" t="s">
        <v>70</v>
      </c>
      <c r="J62" s="267" t="s">
        <v>71</v>
      </c>
      <c r="K62" s="267" t="s">
        <v>72</v>
      </c>
      <c r="L62" s="267" t="s">
        <v>73</v>
      </c>
      <c r="M62" s="267" t="s">
        <v>74</v>
      </c>
      <c r="N62" s="267" t="s">
        <v>75</v>
      </c>
      <c r="O62" s="267" t="s">
        <v>76</v>
      </c>
      <c r="P62" s="379" t="s">
        <v>79</v>
      </c>
    </row>
    <row r="63" spans="2:16" ht="30" customHeight="1" x14ac:dyDescent="0.25">
      <c r="B63" s="169"/>
      <c r="C63" s="417" t="s">
        <v>270</v>
      </c>
      <c r="D63" s="430">
        <f>D10</f>
        <v>0</v>
      </c>
      <c r="E63" s="430">
        <f t="shared" ref="E63:O63" si="24">E10</f>
        <v>0</v>
      </c>
      <c r="F63" s="430">
        <f t="shared" si="24"/>
        <v>0</v>
      </c>
      <c r="G63" s="430">
        <f t="shared" si="24"/>
        <v>0</v>
      </c>
      <c r="H63" s="430">
        <f t="shared" si="24"/>
        <v>0</v>
      </c>
      <c r="I63" s="430">
        <f t="shared" si="24"/>
        <v>0</v>
      </c>
      <c r="J63" s="430">
        <f t="shared" si="24"/>
        <v>0</v>
      </c>
      <c r="K63" s="430">
        <f t="shared" si="24"/>
        <v>0</v>
      </c>
      <c r="L63" s="430">
        <f t="shared" si="24"/>
        <v>0</v>
      </c>
      <c r="M63" s="430">
        <f t="shared" si="24"/>
        <v>0</v>
      </c>
      <c r="N63" s="430">
        <f t="shared" si="24"/>
        <v>0</v>
      </c>
      <c r="O63" s="430">
        <f t="shared" si="24"/>
        <v>0</v>
      </c>
      <c r="P63" s="412">
        <f>SUM(D63:O63)</f>
        <v>0</v>
      </c>
    </row>
    <row r="64" spans="2:16" ht="30" customHeight="1" x14ac:dyDescent="0.25">
      <c r="B64" s="169"/>
      <c r="C64" s="407" t="s">
        <v>322</v>
      </c>
      <c r="D64" s="430">
        <f>D37</f>
        <v>0</v>
      </c>
      <c r="E64" s="430">
        <f t="shared" ref="E64:O64" si="25">E37</f>
        <v>0</v>
      </c>
      <c r="F64" s="430">
        <f t="shared" si="25"/>
        <v>0</v>
      </c>
      <c r="G64" s="430">
        <f t="shared" si="25"/>
        <v>0</v>
      </c>
      <c r="H64" s="430">
        <f t="shared" si="25"/>
        <v>0</v>
      </c>
      <c r="I64" s="430">
        <f t="shared" si="25"/>
        <v>0</v>
      </c>
      <c r="J64" s="430">
        <f t="shared" si="25"/>
        <v>0</v>
      </c>
      <c r="K64" s="430">
        <f t="shared" si="25"/>
        <v>0</v>
      </c>
      <c r="L64" s="430">
        <f t="shared" si="25"/>
        <v>0</v>
      </c>
      <c r="M64" s="430">
        <f t="shared" si="25"/>
        <v>0</v>
      </c>
      <c r="N64" s="430">
        <f t="shared" si="25"/>
        <v>0</v>
      </c>
      <c r="O64" s="430">
        <f t="shared" si="25"/>
        <v>0</v>
      </c>
      <c r="P64" s="411">
        <f>SUM(D64:O64)</f>
        <v>0</v>
      </c>
    </row>
    <row r="65" spans="2:16" ht="30" customHeight="1" x14ac:dyDescent="0.25">
      <c r="B65" s="169"/>
      <c r="C65" s="418" t="s">
        <v>127</v>
      </c>
      <c r="D65" s="477">
        <f>D55-D57-D58</f>
        <v>0</v>
      </c>
      <c r="E65" s="477">
        <f t="shared" ref="E65:O65" si="26">E55-E57-E58</f>
        <v>0</v>
      </c>
      <c r="F65" s="477">
        <f t="shared" si="26"/>
        <v>0</v>
      </c>
      <c r="G65" s="477">
        <f t="shared" si="26"/>
        <v>0</v>
      </c>
      <c r="H65" s="477">
        <f t="shared" si="26"/>
        <v>0</v>
      </c>
      <c r="I65" s="477">
        <f t="shared" si="26"/>
        <v>0</v>
      </c>
      <c r="J65" s="477">
        <f t="shared" si="26"/>
        <v>0</v>
      </c>
      <c r="K65" s="477">
        <f t="shared" si="26"/>
        <v>0</v>
      </c>
      <c r="L65" s="477">
        <f t="shared" si="26"/>
        <v>0</v>
      </c>
      <c r="M65" s="477">
        <f t="shared" si="26"/>
        <v>0</v>
      </c>
      <c r="N65" s="477">
        <f t="shared" si="26"/>
        <v>0</v>
      </c>
      <c r="O65" s="477">
        <f t="shared" si="26"/>
        <v>0</v>
      </c>
      <c r="P65" s="437">
        <f>SUM(D65:O65)</f>
        <v>0</v>
      </c>
    </row>
    <row r="66" spans="2:16" ht="30" customHeight="1" x14ac:dyDescent="0.25">
      <c r="B66" s="169"/>
      <c r="C66" s="407" t="s">
        <v>327</v>
      </c>
      <c r="D66" s="430">
        <f>Resumo!D10+Resumo!D13+Resumo!D19</f>
        <v>0</v>
      </c>
      <c r="E66" s="430">
        <f>Resumo!E10+Resumo!E13+Resumo!E19</f>
        <v>0</v>
      </c>
      <c r="F66" s="430">
        <f>Resumo!F10+Resumo!F13+Resumo!F19</f>
        <v>0</v>
      </c>
      <c r="G66" s="430">
        <f>Resumo!G10+Resumo!G13+Resumo!G19</f>
        <v>0</v>
      </c>
      <c r="H66" s="430">
        <f>Resumo!H10+Resumo!H13+Resumo!H19</f>
        <v>0</v>
      </c>
      <c r="I66" s="430">
        <f>Resumo!I10+Resumo!I13+Resumo!I19</f>
        <v>0</v>
      </c>
      <c r="J66" s="430">
        <f>Resumo!J10+Resumo!J13+Resumo!J19</f>
        <v>0</v>
      </c>
      <c r="K66" s="430">
        <f>Resumo!K10+Resumo!K13+Resumo!K19</f>
        <v>0</v>
      </c>
      <c r="L66" s="430">
        <f>Resumo!L10+Resumo!L13+Resumo!L19</f>
        <v>0</v>
      </c>
      <c r="M66" s="430">
        <f>Resumo!M10+Resumo!M13+Resumo!M19</f>
        <v>0</v>
      </c>
      <c r="N66" s="430">
        <f>Resumo!N10+Resumo!N13+Resumo!N19</f>
        <v>0</v>
      </c>
      <c r="O66" s="430">
        <f>Resumo!O10+Resumo!O13+Resumo!O19</f>
        <v>0</v>
      </c>
      <c r="P66" s="411">
        <f>SUM(D66:O66)</f>
        <v>0</v>
      </c>
    </row>
    <row r="67" spans="2:16" ht="30" customHeight="1" x14ac:dyDescent="0.25">
      <c r="B67" s="169"/>
      <c r="C67" s="408" t="s">
        <v>78</v>
      </c>
      <c r="D67" s="469">
        <f>SUM(D63:D66)</f>
        <v>0</v>
      </c>
      <c r="E67" s="469">
        <f t="shared" ref="E67:O67" si="27">SUM(E63:E66)</f>
        <v>0</v>
      </c>
      <c r="F67" s="469">
        <f t="shared" si="27"/>
        <v>0</v>
      </c>
      <c r="G67" s="469">
        <f t="shared" si="27"/>
        <v>0</v>
      </c>
      <c r="H67" s="469">
        <f t="shared" si="27"/>
        <v>0</v>
      </c>
      <c r="I67" s="469">
        <f t="shared" si="27"/>
        <v>0</v>
      </c>
      <c r="J67" s="469">
        <f t="shared" si="27"/>
        <v>0</v>
      </c>
      <c r="K67" s="469">
        <f t="shared" si="27"/>
        <v>0</v>
      </c>
      <c r="L67" s="469">
        <f t="shared" si="27"/>
        <v>0</v>
      </c>
      <c r="M67" s="469">
        <f t="shared" si="27"/>
        <v>0</v>
      </c>
      <c r="N67" s="469">
        <f t="shared" si="27"/>
        <v>0</v>
      </c>
      <c r="O67" s="469">
        <f t="shared" si="27"/>
        <v>0</v>
      </c>
      <c r="P67" s="410">
        <f>SUM(D67:O67)</f>
        <v>0</v>
      </c>
    </row>
    <row r="68" spans="2:16" ht="21.95" customHeight="1" x14ac:dyDescent="0.2">
      <c r="B68" s="169"/>
      <c r="C68" s="351"/>
      <c r="D68" s="351"/>
      <c r="E68" s="351"/>
      <c r="F68" s="351"/>
      <c r="G68" s="351"/>
      <c r="H68" s="351"/>
      <c r="I68" s="351"/>
      <c r="J68" s="351"/>
      <c r="K68" s="351"/>
      <c r="L68" s="351"/>
      <c r="M68" s="351"/>
      <c r="N68" s="351"/>
      <c r="O68" s="351"/>
    </row>
    <row r="70" spans="2:16" ht="21.95" customHeight="1" thickBot="1" x14ac:dyDescent="0.3">
      <c r="D70" s="369"/>
      <c r="E70" s="369"/>
      <c r="F70" s="369"/>
      <c r="G70" s="369"/>
      <c r="H70" s="369"/>
      <c r="I70" s="369"/>
      <c r="J70" s="369"/>
      <c r="K70" s="369"/>
      <c r="L70" s="369"/>
      <c r="M70" s="369"/>
      <c r="N70" s="369"/>
      <c r="O70" s="369"/>
      <c r="P70" s="369"/>
    </row>
    <row r="71" spans="2:16" ht="30" customHeight="1" x14ac:dyDescent="0.25">
      <c r="C71" s="478" t="str">
        <f>C63</f>
        <v>Folha</v>
      </c>
      <c r="D71" s="673" t="s">
        <v>323</v>
      </c>
      <c r="E71" s="674"/>
      <c r="F71" s="674"/>
      <c r="G71" s="674"/>
      <c r="H71" s="674"/>
      <c r="I71" s="674"/>
      <c r="J71" s="674"/>
      <c r="K71" s="674"/>
      <c r="L71" s="674"/>
      <c r="M71" s="674"/>
      <c r="N71" s="674"/>
      <c r="O71" s="674"/>
      <c r="P71" s="675"/>
    </row>
    <row r="72" spans="2:16" ht="30" customHeight="1" x14ac:dyDescent="0.25">
      <c r="C72" s="480" t="str">
        <f>C64</f>
        <v>13° Salário</v>
      </c>
      <c r="D72" s="676" t="s">
        <v>324</v>
      </c>
      <c r="E72" s="677"/>
      <c r="F72" s="677"/>
      <c r="G72" s="677"/>
      <c r="H72" s="677"/>
      <c r="I72" s="677"/>
      <c r="J72" s="677"/>
      <c r="K72" s="677"/>
      <c r="L72" s="677"/>
      <c r="M72" s="677"/>
      <c r="N72" s="677"/>
      <c r="O72" s="677"/>
      <c r="P72" s="678"/>
    </row>
    <row r="73" spans="2:16" ht="30" customHeight="1" x14ac:dyDescent="0.25">
      <c r="C73" s="480" t="str">
        <f>C65</f>
        <v>Pró-Labore</v>
      </c>
      <c r="D73" s="676" t="s">
        <v>325</v>
      </c>
      <c r="E73" s="677"/>
      <c r="F73" s="677"/>
      <c r="G73" s="677"/>
      <c r="H73" s="677"/>
      <c r="I73" s="677"/>
      <c r="J73" s="677"/>
      <c r="K73" s="677"/>
      <c r="L73" s="677"/>
      <c r="M73" s="677"/>
      <c r="N73" s="677"/>
      <c r="O73" s="677"/>
      <c r="P73" s="678"/>
    </row>
    <row r="74" spans="2:16" ht="30" customHeight="1" x14ac:dyDescent="0.25">
      <c r="C74" s="479" t="str">
        <f>C66</f>
        <v>INSS + FGTS</v>
      </c>
      <c r="D74" s="679" t="s">
        <v>326</v>
      </c>
      <c r="E74" s="680"/>
      <c r="F74" s="680"/>
      <c r="G74" s="680"/>
      <c r="H74" s="680"/>
      <c r="I74" s="680"/>
      <c r="J74" s="680"/>
      <c r="K74" s="680"/>
      <c r="L74" s="680"/>
      <c r="M74" s="680"/>
      <c r="N74" s="680"/>
      <c r="O74" s="680"/>
      <c r="P74" s="681"/>
    </row>
    <row r="75" spans="2:16" ht="21.95" customHeight="1" x14ac:dyDescent="0.25">
      <c r="P75" s="370"/>
    </row>
  </sheetData>
  <sheetProtection sheet="1" objects="1" scenarios="1" selectLockedCells="1" selectUnlockedCells="1"/>
  <mergeCells count="4">
    <mergeCell ref="D71:P71"/>
    <mergeCell ref="D72:P72"/>
    <mergeCell ref="D73:P73"/>
    <mergeCell ref="D74:P74"/>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76801" r:id="rId3" name="Group Box 1">
              <controlPr defaultSize="0" autoFill="0" autoPict="0">
                <anchor moveWithCells="1">
                  <from>
                    <xdr:col>1</xdr:col>
                    <xdr:colOff>0</xdr:colOff>
                    <xdr:row>3</xdr:row>
                    <xdr:rowOff>19050</xdr:rowOff>
                  </from>
                  <to>
                    <xdr:col>16</xdr:col>
                    <xdr:colOff>123825</xdr:colOff>
                    <xdr:row>23</xdr:row>
                    <xdr:rowOff>219075</xdr:rowOff>
                  </to>
                </anchor>
              </controlPr>
            </control>
          </mc:Choice>
        </mc:AlternateContent>
        <mc:AlternateContent xmlns:mc="http://schemas.openxmlformats.org/markup-compatibility/2006">
          <mc:Choice Requires="x14">
            <control shapeId="76803" r:id="rId4" name="Group Box 3">
              <controlPr defaultSize="0" autoFill="0" autoPict="0">
                <anchor moveWithCells="1">
                  <from>
                    <xdr:col>0</xdr:col>
                    <xdr:colOff>104775</xdr:colOff>
                    <xdr:row>24</xdr:row>
                    <xdr:rowOff>0</xdr:rowOff>
                  </from>
                  <to>
                    <xdr:col>16</xdr:col>
                    <xdr:colOff>114300</xdr:colOff>
                    <xdr:row>33</xdr:row>
                    <xdr:rowOff>238125</xdr:rowOff>
                  </to>
                </anchor>
              </controlPr>
            </control>
          </mc:Choice>
        </mc:AlternateContent>
        <mc:AlternateContent xmlns:mc="http://schemas.openxmlformats.org/markup-compatibility/2006">
          <mc:Choice Requires="x14">
            <control shapeId="76804" r:id="rId5" name="Group Box 4">
              <controlPr defaultSize="0" autoFill="0" autoPict="0">
                <anchor moveWithCells="1">
                  <from>
                    <xdr:col>1</xdr:col>
                    <xdr:colOff>9525</xdr:colOff>
                    <xdr:row>34</xdr:row>
                    <xdr:rowOff>0</xdr:rowOff>
                  </from>
                  <to>
                    <xdr:col>16</xdr:col>
                    <xdr:colOff>133350</xdr:colOff>
                    <xdr:row>43</xdr:row>
                    <xdr:rowOff>238125</xdr:rowOff>
                  </to>
                </anchor>
              </controlPr>
            </control>
          </mc:Choice>
        </mc:AlternateContent>
        <mc:AlternateContent xmlns:mc="http://schemas.openxmlformats.org/markup-compatibility/2006">
          <mc:Choice Requires="x14">
            <control shapeId="76805" r:id="rId6" name="Group Box 5">
              <controlPr defaultSize="0" autoFill="0" autoPict="0">
                <anchor moveWithCells="1">
                  <from>
                    <xdr:col>1</xdr:col>
                    <xdr:colOff>9525</xdr:colOff>
                    <xdr:row>44</xdr:row>
                    <xdr:rowOff>0</xdr:rowOff>
                  </from>
                  <to>
                    <xdr:col>16</xdr:col>
                    <xdr:colOff>133350</xdr:colOff>
                    <xdr:row>51</xdr:row>
                    <xdr:rowOff>238125</xdr:rowOff>
                  </to>
                </anchor>
              </controlPr>
            </control>
          </mc:Choice>
        </mc:AlternateContent>
        <mc:AlternateContent xmlns:mc="http://schemas.openxmlformats.org/markup-compatibility/2006">
          <mc:Choice Requires="x14">
            <control shapeId="76806" r:id="rId7" name="Group Box 6">
              <controlPr defaultSize="0" autoFill="0" autoPict="0">
                <anchor moveWithCells="1">
                  <from>
                    <xdr:col>0</xdr:col>
                    <xdr:colOff>104775</xdr:colOff>
                    <xdr:row>51</xdr:row>
                    <xdr:rowOff>276225</xdr:rowOff>
                  </from>
                  <to>
                    <xdr:col>16</xdr:col>
                    <xdr:colOff>114300</xdr:colOff>
                    <xdr:row>59</xdr:row>
                    <xdr:rowOff>257175</xdr:rowOff>
                  </to>
                </anchor>
              </controlPr>
            </control>
          </mc:Choice>
        </mc:AlternateContent>
        <mc:AlternateContent xmlns:mc="http://schemas.openxmlformats.org/markup-compatibility/2006">
          <mc:Choice Requires="x14">
            <control shapeId="76807" r:id="rId8" name="Group Box 7">
              <controlPr defaultSize="0" autoFill="0" autoPict="0">
                <anchor moveWithCells="1">
                  <from>
                    <xdr:col>0</xdr:col>
                    <xdr:colOff>104775</xdr:colOff>
                    <xdr:row>60</xdr:row>
                    <xdr:rowOff>0</xdr:rowOff>
                  </from>
                  <to>
                    <xdr:col>16</xdr:col>
                    <xdr:colOff>114300</xdr:colOff>
                    <xdr:row>67</xdr:row>
                    <xdr:rowOff>266700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Planilha28"/>
  <dimension ref="B1:P20"/>
  <sheetViews>
    <sheetView showGridLines="0" showRowColHeaders="0" workbookViewId="0">
      <pane ySplit="5" topLeftCell="A6" activePane="bottomLeft" state="frozen"/>
      <selection activeCell="T2" sqref="T2"/>
      <selection pane="bottomLeft" activeCell="P15" sqref="P15"/>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6" s="1" customFormat="1" ht="35.1" customHeight="1" x14ac:dyDescent="0.25"/>
    <row r="2" spans="2:16" s="3" customFormat="1" ht="30" customHeight="1" x14ac:dyDescent="0.25"/>
    <row r="3" spans="2:16" ht="30" customHeight="1" x14ac:dyDescent="0.25"/>
    <row r="4" spans="2:16" ht="21.95" customHeight="1" thickBot="1" x14ac:dyDescent="0.3">
      <c r="B4" s="169"/>
      <c r="C4" s="170"/>
      <c r="D4" s="170"/>
      <c r="E4" s="170"/>
      <c r="F4" s="170"/>
      <c r="G4" s="170"/>
      <c r="H4" s="170"/>
      <c r="I4" s="170"/>
      <c r="J4" s="170"/>
      <c r="K4" s="170"/>
      <c r="L4" s="170"/>
      <c r="M4" s="170"/>
      <c r="N4" s="170"/>
      <c r="O4" s="170"/>
      <c r="P4" s="169"/>
    </row>
    <row r="5" spans="2:16" ht="21.95" customHeight="1" x14ac:dyDescent="0.25">
      <c r="B5" s="169"/>
      <c r="C5" s="266" t="s">
        <v>64</v>
      </c>
      <c r="D5" s="267" t="s">
        <v>65</v>
      </c>
      <c r="E5" s="267" t="s">
        <v>66</v>
      </c>
      <c r="F5" s="267" t="s">
        <v>67</v>
      </c>
      <c r="G5" s="267" t="s">
        <v>68</v>
      </c>
      <c r="H5" s="267" t="s">
        <v>69</v>
      </c>
      <c r="I5" s="267" t="s">
        <v>70</v>
      </c>
      <c r="J5" s="267" t="s">
        <v>71</v>
      </c>
      <c r="K5" s="267" t="s">
        <v>72</v>
      </c>
      <c r="L5" s="267" t="s">
        <v>73</v>
      </c>
      <c r="M5" s="267" t="s">
        <v>74</v>
      </c>
      <c r="N5" s="267" t="s">
        <v>75</v>
      </c>
      <c r="O5" s="267" t="s">
        <v>76</v>
      </c>
      <c r="P5" s="379" t="s">
        <v>83</v>
      </c>
    </row>
    <row r="6" spans="2:16" ht="30" customHeight="1" x14ac:dyDescent="0.25">
      <c r="B6" s="169"/>
      <c r="C6" s="417" t="s">
        <v>128</v>
      </c>
      <c r="D6" s="430">
        <f>Controles!D6</f>
        <v>0</v>
      </c>
      <c r="E6" s="430">
        <f>Controles!E6</f>
        <v>0</v>
      </c>
      <c r="F6" s="430">
        <f>Controles!F6</f>
        <v>0</v>
      </c>
      <c r="G6" s="430">
        <f>Controles!G6</f>
        <v>0</v>
      </c>
      <c r="H6" s="430">
        <f>Controles!H6</f>
        <v>0</v>
      </c>
      <c r="I6" s="430">
        <f>Controles!I6</f>
        <v>0</v>
      </c>
      <c r="J6" s="430">
        <f>Controles!J6</f>
        <v>0</v>
      </c>
      <c r="K6" s="430">
        <f>Controles!K6</f>
        <v>0</v>
      </c>
      <c r="L6" s="430">
        <f>Controles!L6</f>
        <v>0</v>
      </c>
      <c r="M6" s="430">
        <f>Controles!M6</f>
        <v>0</v>
      </c>
      <c r="N6" s="430">
        <f>Controles!N6</f>
        <v>0</v>
      </c>
      <c r="O6" s="430">
        <f>Controles!O6</f>
        <v>0</v>
      </c>
      <c r="P6" s="473">
        <f>SUM(D6:O6)</f>
        <v>0</v>
      </c>
    </row>
    <row r="7" spans="2:16" ht="30" customHeight="1" x14ac:dyDescent="0.25">
      <c r="B7" s="169"/>
      <c r="C7" s="407" t="s">
        <v>129</v>
      </c>
      <c r="D7" s="430">
        <f>Controles!D7</f>
        <v>0</v>
      </c>
      <c r="E7" s="430">
        <f>Controles!E7</f>
        <v>0</v>
      </c>
      <c r="F7" s="430">
        <f>Controles!F7</f>
        <v>0</v>
      </c>
      <c r="G7" s="430">
        <f>Controles!G7</f>
        <v>0</v>
      </c>
      <c r="H7" s="430">
        <f>Controles!H7</f>
        <v>0</v>
      </c>
      <c r="I7" s="430">
        <f>Controles!I7</f>
        <v>0</v>
      </c>
      <c r="J7" s="430">
        <f>Controles!J7</f>
        <v>0</v>
      </c>
      <c r="K7" s="430">
        <f>Controles!K7</f>
        <v>0</v>
      </c>
      <c r="L7" s="430">
        <f>Controles!L7</f>
        <v>0</v>
      </c>
      <c r="M7" s="430">
        <f>Controles!M7</f>
        <v>0</v>
      </c>
      <c r="N7" s="430">
        <f>Controles!N7</f>
        <v>0</v>
      </c>
      <c r="O7" s="430">
        <f>Controles!O7</f>
        <v>0</v>
      </c>
      <c r="P7" s="472">
        <f>SUM(D7:O7)</f>
        <v>0</v>
      </c>
    </row>
    <row r="8" spans="2:16" ht="30" customHeight="1" x14ac:dyDescent="0.25">
      <c r="B8" s="169"/>
      <c r="C8" s="407" t="s">
        <v>133</v>
      </c>
      <c r="D8" s="430">
        <f>Controles!D10</f>
        <v>0</v>
      </c>
      <c r="E8" s="430">
        <f>Controles!E10</f>
        <v>0</v>
      </c>
      <c r="F8" s="430">
        <f>Controles!F10</f>
        <v>0</v>
      </c>
      <c r="G8" s="430">
        <f>Controles!G10</f>
        <v>0</v>
      </c>
      <c r="H8" s="430">
        <f>Controles!H10</f>
        <v>0</v>
      </c>
      <c r="I8" s="430">
        <f>Controles!I10</f>
        <v>0</v>
      </c>
      <c r="J8" s="430">
        <f>Controles!J10</f>
        <v>0</v>
      </c>
      <c r="K8" s="430">
        <f>Controles!K10</f>
        <v>0</v>
      </c>
      <c r="L8" s="430">
        <f>Controles!L10</f>
        <v>0</v>
      </c>
      <c r="M8" s="430">
        <f>Controles!M10</f>
        <v>0</v>
      </c>
      <c r="N8" s="430">
        <f>Controles!N10</f>
        <v>0</v>
      </c>
      <c r="O8" s="430">
        <f>Controles!O10</f>
        <v>0</v>
      </c>
      <c r="P8" s="472">
        <f>SUM(D8:O8)</f>
        <v>0</v>
      </c>
    </row>
    <row r="9" spans="2:16" ht="30" customHeight="1" x14ac:dyDescent="0.25">
      <c r="B9" s="169"/>
      <c r="C9" s="483" t="s">
        <v>130</v>
      </c>
      <c r="D9" s="484"/>
      <c r="E9" s="484"/>
      <c r="F9" s="484"/>
      <c r="G9" s="484"/>
      <c r="H9" s="484"/>
      <c r="I9" s="484"/>
      <c r="J9" s="484"/>
      <c r="K9" s="484"/>
      <c r="L9" s="484"/>
      <c r="M9" s="484"/>
      <c r="N9" s="484"/>
      <c r="O9" s="550"/>
      <c r="P9" s="549"/>
    </row>
    <row r="10" spans="2:16" ht="30" customHeight="1" x14ac:dyDescent="0.25">
      <c r="B10" s="169"/>
      <c r="C10" s="407" t="s">
        <v>82</v>
      </c>
      <c r="D10" s="430">
        <f>Controles!D8+Controles!D28+Controles!D38</f>
        <v>0</v>
      </c>
      <c r="E10" s="430">
        <f>Controles!E8+Controles!E28+Controles!E38</f>
        <v>0</v>
      </c>
      <c r="F10" s="430">
        <f>Controles!F8+Controles!F28+Controles!F38</f>
        <v>0</v>
      </c>
      <c r="G10" s="430">
        <f>Controles!G8+Controles!G28+Controles!G38</f>
        <v>0</v>
      </c>
      <c r="H10" s="430">
        <f>Controles!H8+Controles!H28+Controles!H38</f>
        <v>0</v>
      </c>
      <c r="I10" s="430">
        <f>Controles!I8+Controles!I28+Controles!I38</f>
        <v>0</v>
      </c>
      <c r="J10" s="430">
        <f>Controles!J8+Controles!J28+Controles!J38</f>
        <v>0</v>
      </c>
      <c r="K10" s="430">
        <f>Controles!K8+Controles!K28+Controles!K38</f>
        <v>0</v>
      </c>
      <c r="L10" s="430">
        <f>Controles!L8+Controles!L28+Controles!L38</f>
        <v>0</v>
      </c>
      <c r="M10" s="430">
        <f>Controles!M8+Controles!M28+Controles!M38</f>
        <v>0</v>
      </c>
      <c r="N10" s="430">
        <f>Controles!N8+Controles!N28+Controles!N38</f>
        <v>0</v>
      </c>
      <c r="O10" s="430">
        <f>Controles!O8+Controles!O28+Controles!O38</f>
        <v>0</v>
      </c>
      <c r="P10" s="481">
        <f>SUM(D10:O10)</f>
        <v>0</v>
      </c>
    </row>
    <row r="11" spans="2:16" ht="30" customHeight="1" x14ac:dyDescent="0.25">
      <c r="B11" s="169"/>
      <c r="C11" s="407" t="s">
        <v>112</v>
      </c>
      <c r="D11" s="430">
        <f>Controles!D9+Controles!D29+Controles!D39</f>
        <v>0</v>
      </c>
      <c r="E11" s="430">
        <f>Controles!E9+Controles!E29+Controles!E39</f>
        <v>0</v>
      </c>
      <c r="F11" s="430">
        <f>Controles!F9+Controles!F29+Controles!F39</f>
        <v>0</v>
      </c>
      <c r="G11" s="430">
        <f>Controles!G9+Controles!G29+Controles!G39</f>
        <v>0</v>
      </c>
      <c r="H11" s="430">
        <f>Controles!H9+Controles!H29+Controles!H39</f>
        <v>0</v>
      </c>
      <c r="I11" s="430">
        <f>Controles!I9+Controles!I29+Controles!I39</f>
        <v>0</v>
      </c>
      <c r="J11" s="430">
        <f>Controles!J9+Controles!J29+Controles!J39</f>
        <v>0</v>
      </c>
      <c r="K11" s="430">
        <f>Controles!K9+Controles!K29+Controles!K39</f>
        <v>0</v>
      </c>
      <c r="L11" s="430">
        <f>Controles!L9+Controles!L29+Controles!L39</f>
        <v>0</v>
      </c>
      <c r="M11" s="430">
        <f>Controles!M9+Controles!M29+Controles!M39</f>
        <v>0</v>
      </c>
      <c r="N11" s="430">
        <f>Controles!N9+Controles!N29+Controles!N39</f>
        <v>0</v>
      </c>
      <c r="O11" s="430">
        <f>Controles!O9+Controles!O29+Controles!O39</f>
        <v>0</v>
      </c>
      <c r="P11" s="472">
        <f>SUM(D11:O11)</f>
        <v>0</v>
      </c>
    </row>
    <row r="12" spans="2:16" ht="30" customHeight="1" x14ac:dyDescent="0.25">
      <c r="B12" s="169"/>
      <c r="C12" s="485" t="s">
        <v>131</v>
      </c>
      <c r="D12" s="486"/>
      <c r="E12" s="486"/>
      <c r="F12" s="486"/>
      <c r="G12" s="486"/>
      <c r="H12" s="486"/>
      <c r="I12" s="486"/>
      <c r="J12" s="486"/>
      <c r="K12" s="486"/>
      <c r="L12" s="486"/>
      <c r="M12" s="486"/>
      <c r="N12" s="486"/>
      <c r="O12" s="550"/>
      <c r="P12" s="549"/>
    </row>
    <row r="13" spans="2:16" ht="30" customHeight="1" x14ac:dyDescent="0.25">
      <c r="B13" s="169"/>
      <c r="C13" s="407" t="s">
        <v>82</v>
      </c>
      <c r="D13" s="430">
        <f>Controles!D57</f>
        <v>0</v>
      </c>
      <c r="E13" s="430">
        <f>Controles!E57</f>
        <v>0</v>
      </c>
      <c r="F13" s="430">
        <f>Controles!F57</f>
        <v>0</v>
      </c>
      <c r="G13" s="430">
        <f>Controles!G57</f>
        <v>0</v>
      </c>
      <c r="H13" s="430">
        <f>Controles!H57</f>
        <v>0</v>
      </c>
      <c r="I13" s="430">
        <f>Controles!I57</f>
        <v>0</v>
      </c>
      <c r="J13" s="430">
        <f>Controles!J57</f>
        <v>0</v>
      </c>
      <c r="K13" s="430">
        <f>Controles!K57</f>
        <v>0</v>
      </c>
      <c r="L13" s="430">
        <f>Controles!L57</f>
        <v>0</v>
      </c>
      <c r="M13" s="430">
        <f>Controles!M57</f>
        <v>0</v>
      </c>
      <c r="N13" s="430">
        <f>Controles!N57</f>
        <v>0</v>
      </c>
      <c r="O13" s="430">
        <f>Controles!O57</f>
        <v>0</v>
      </c>
      <c r="P13" s="472">
        <f>SUM(D13:O13)</f>
        <v>0</v>
      </c>
    </row>
    <row r="14" spans="2:16" ht="30" customHeight="1" x14ac:dyDescent="0.25">
      <c r="B14" s="169"/>
      <c r="C14" s="407" t="s">
        <v>112</v>
      </c>
      <c r="D14" s="430">
        <f>Controles!D58</f>
        <v>0</v>
      </c>
      <c r="E14" s="430">
        <f>Controles!E58</f>
        <v>0</v>
      </c>
      <c r="F14" s="430">
        <f>Controles!F58</f>
        <v>0</v>
      </c>
      <c r="G14" s="430">
        <f>Controles!G58</f>
        <v>0</v>
      </c>
      <c r="H14" s="430">
        <f>Controles!H58</f>
        <v>0</v>
      </c>
      <c r="I14" s="430">
        <f>Controles!I58</f>
        <v>0</v>
      </c>
      <c r="J14" s="430">
        <f>Controles!J58</f>
        <v>0</v>
      </c>
      <c r="K14" s="430">
        <f>Controles!K58</f>
        <v>0</v>
      </c>
      <c r="L14" s="430">
        <f>Controles!L58</f>
        <v>0</v>
      </c>
      <c r="M14" s="430">
        <f>Controles!M58</f>
        <v>0</v>
      </c>
      <c r="N14" s="430">
        <f>Controles!N58</f>
        <v>0</v>
      </c>
      <c r="O14" s="430">
        <f>Controles!O58</f>
        <v>0</v>
      </c>
      <c r="P14" s="472">
        <f>SUM(D14:O14)</f>
        <v>0</v>
      </c>
    </row>
    <row r="15" spans="2:16" ht="30" customHeight="1" x14ac:dyDescent="0.25">
      <c r="B15" s="169"/>
      <c r="C15" s="485" t="s">
        <v>132</v>
      </c>
      <c r="D15" s="486"/>
      <c r="E15" s="486"/>
      <c r="F15" s="486"/>
      <c r="G15" s="486"/>
      <c r="H15" s="486"/>
      <c r="I15" s="486"/>
      <c r="J15" s="486"/>
      <c r="K15" s="486"/>
      <c r="L15" s="486"/>
      <c r="M15" s="486"/>
      <c r="N15" s="486"/>
      <c r="O15" s="550"/>
      <c r="P15" s="549"/>
    </row>
    <row r="16" spans="2:16" ht="30" customHeight="1" x14ac:dyDescent="0.25">
      <c r="B16" s="169"/>
      <c r="C16" s="407" t="s">
        <v>124</v>
      </c>
      <c r="D16" s="430">
        <f>IF('Banco 01 (2)'!$B$90=2,Controles!D27*Cadastros!$I$9+Controles!D37*Cadastros!$I$9+Controles!D47+Controles!D56,0)</f>
        <v>0</v>
      </c>
      <c r="E16" s="430">
        <f>IF('Banco 01 (2)'!$B$90=2,Controles!E27*Cadastros!$I$9+Controles!E37*Cadastros!$I$9+Controles!E47+Controles!E56,0)</f>
        <v>0</v>
      </c>
      <c r="F16" s="430">
        <f>IF('Banco 01 (2)'!$B$90=2,Controles!F27*Cadastros!$I$9+Controles!F37*Cadastros!$I$9+Controles!F47+Controles!F56,0)</f>
        <v>0</v>
      </c>
      <c r="G16" s="430">
        <f>IF('Banco 01 (2)'!$B$90=2,Controles!G27*Cadastros!$I$9+Controles!G37*Cadastros!$I$9+Controles!G47+Controles!G56,0)</f>
        <v>0</v>
      </c>
      <c r="H16" s="430">
        <f>IF('Banco 01 (2)'!$B$90=2,Controles!H27*Cadastros!$I$9+Controles!H37*Cadastros!$I$9+Controles!H47+Controles!H56,0)</f>
        <v>0</v>
      </c>
      <c r="I16" s="430">
        <f>IF('Banco 01 (2)'!$B$90=2,Controles!I27*Cadastros!$I$9+Controles!I37*Cadastros!$I$9+Controles!I47+Controles!I56,0)</f>
        <v>0</v>
      </c>
      <c r="J16" s="430">
        <f>IF('Banco 01 (2)'!$B$90=2,Controles!J27*Cadastros!$I$9+Controles!J37*Cadastros!$I$9+Controles!J47+Controles!J56,0)</f>
        <v>0</v>
      </c>
      <c r="K16" s="430">
        <f>IF('Banco 01 (2)'!$B$90=2,Controles!K27*Cadastros!$I$9+Controles!K37*Cadastros!$I$9+Controles!K47+Controles!K56,0)</f>
        <v>0</v>
      </c>
      <c r="L16" s="430">
        <f>IF('Banco 01 (2)'!$B$90=2,Controles!L27*Cadastros!$I$9+Controles!L37*Cadastros!$I$9+Controles!L47+Controles!L56,0)</f>
        <v>0</v>
      </c>
      <c r="M16" s="430">
        <f>IF('Banco 01 (2)'!$B$90=2,Controles!M27*Cadastros!$I$9+Controles!M37*Cadastros!$I$9+Controles!M47+Controles!M56,0)</f>
        <v>0</v>
      </c>
      <c r="N16" s="430">
        <f>IF('Banco 01 (2)'!$B$90=2,Controles!N27*Cadastros!$I$9+Controles!N37*Cadastros!$I$9+Controles!N47+Controles!N56,0)</f>
        <v>0</v>
      </c>
      <c r="O16" s="430">
        <f>IF('Banco 01 (2)'!$B$90=2,Controles!O27*Cadastros!$I$9+Controles!O37*Cadastros!$I$9+Controles!O47+Controles!O56,0)</f>
        <v>0</v>
      </c>
      <c r="P16" s="481">
        <f t="shared" ref="P16:P19" si="0">SUM(D16:O16)</f>
        <v>0</v>
      </c>
    </row>
    <row r="17" spans="2:16" ht="30" customHeight="1" x14ac:dyDescent="0.25">
      <c r="B17" s="169"/>
      <c r="C17" s="407" t="s">
        <v>125</v>
      </c>
      <c r="D17" s="430">
        <f>Controles!D27*Cadastros!$I$10+Controles!D37*Cadastros!$I$10+Controles!D48</f>
        <v>0</v>
      </c>
      <c r="E17" s="430">
        <f>Controles!E27*Cadastros!$I$10+Controles!E37*Cadastros!$I$10+Controles!E48</f>
        <v>0</v>
      </c>
      <c r="F17" s="430">
        <f>Controles!F27*Cadastros!$I$10+Controles!F37*Cadastros!$I$10+Controles!F48</f>
        <v>0</v>
      </c>
      <c r="G17" s="430">
        <f>Controles!G27*Cadastros!$I$10+Controles!G37*Cadastros!$I$10+Controles!G48</f>
        <v>0</v>
      </c>
      <c r="H17" s="430">
        <f>Controles!H27*Cadastros!$I$10+Controles!H37*Cadastros!$I$10+Controles!H48</f>
        <v>0</v>
      </c>
      <c r="I17" s="430">
        <f>Controles!I27*Cadastros!$I$10+Controles!I37*Cadastros!$I$10+Controles!I48</f>
        <v>0</v>
      </c>
      <c r="J17" s="430">
        <f>Controles!J27*Cadastros!$I$10+Controles!J37*Cadastros!$I$10+Controles!J48</f>
        <v>0</v>
      </c>
      <c r="K17" s="430">
        <f>Controles!K27*Cadastros!$I$10+Controles!K37*Cadastros!$I$10+Controles!K48</f>
        <v>0</v>
      </c>
      <c r="L17" s="430">
        <f>Controles!L27*Cadastros!$I$10+Controles!L37*Cadastros!$I$10+Controles!L48</f>
        <v>0</v>
      </c>
      <c r="M17" s="430">
        <f>Controles!M27*Cadastros!$I$10+Controles!M37*Cadastros!$I$10+Controles!M48</f>
        <v>0</v>
      </c>
      <c r="N17" s="430">
        <f>Controles!N27*Cadastros!$I$10+Controles!N37*Cadastros!$I$10+Controles!N48</f>
        <v>0</v>
      </c>
      <c r="O17" s="430">
        <f>Controles!O27*Cadastros!$I$10+Controles!O37*Cadastros!$I$10+Controles!O48</f>
        <v>0</v>
      </c>
      <c r="P17" s="472">
        <f t="shared" si="0"/>
        <v>0</v>
      </c>
    </row>
    <row r="18" spans="2:16" ht="30" customHeight="1" x14ac:dyDescent="0.25">
      <c r="B18" s="169"/>
      <c r="C18" s="407" t="s">
        <v>126</v>
      </c>
      <c r="D18" s="430">
        <f>Controles!D27*Cadastros!$I$11+Controles!D37*Cadastros!$I$11+Controles!D49</f>
        <v>0</v>
      </c>
      <c r="E18" s="430">
        <f>Controles!E27*Cadastros!$I$11+Controles!E37*Cadastros!$I$11+Controles!E49</f>
        <v>0</v>
      </c>
      <c r="F18" s="430">
        <f>Controles!F27*Cadastros!$I$11+Controles!F37*Cadastros!$I$11+Controles!F49</f>
        <v>0</v>
      </c>
      <c r="G18" s="430">
        <f>Controles!G27*Cadastros!$I$11+Controles!G37*Cadastros!$I$11+Controles!G49</f>
        <v>0</v>
      </c>
      <c r="H18" s="430">
        <f>Controles!H27*Cadastros!$I$11+Controles!H37*Cadastros!$I$11+Controles!H49</f>
        <v>0</v>
      </c>
      <c r="I18" s="430">
        <f>Controles!I27*Cadastros!$I$11+Controles!I37*Cadastros!$I$11+Controles!I49</f>
        <v>0</v>
      </c>
      <c r="J18" s="430">
        <f>Controles!J27*Cadastros!$I$11+Controles!J37*Cadastros!$I$11+Controles!J49</f>
        <v>0</v>
      </c>
      <c r="K18" s="430">
        <f>Controles!K27*Cadastros!$I$11+Controles!K37*Cadastros!$I$11+Controles!K49</f>
        <v>0</v>
      </c>
      <c r="L18" s="430">
        <f>Controles!L27*Cadastros!$I$11+Controles!L37*Cadastros!$I$11+Controles!L49</f>
        <v>0</v>
      </c>
      <c r="M18" s="430">
        <f>Controles!M27*Cadastros!$I$11+Controles!M37*Cadastros!$I$11+Controles!M49</f>
        <v>0</v>
      </c>
      <c r="N18" s="430">
        <f>Controles!N27*Cadastros!$I$11+Controles!N37*Cadastros!$I$11+Controles!N49</f>
        <v>0</v>
      </c>
      <c r="O18" s="430">
        <f>Controles!O27*Cadastros!$I$11+Controles!O37*Cadastros!$I$11+Controles!O49</f>
        <v>0</v>
      </c>
      <c r="P18" s="472">
        <f t="shared" si="0"/>
        <v>0</v>
      </c>
    </row>
    <row r="19" spans="2:16" ht="30" customHeight="1" x14ac:dyDescent="0.25">
      <c r="B19" s="169"/>
      <c r="C19" s="407" t="s">
        <v>114</v>
      </c>
      <c r="D19" s="430">
        <f>Controles!D17+Controles!D31+Controles!D41</f>
        <v>0</v>
      </c>
      <c r="E19" s="430">
        <f>Controles!E17+Controles!E31+Controles!E41</f>
        <v>0</v>
      </c>
      <c r="F19" s="430">
        <f>Controles!F17+Controles!F31+Controles!F41</f>
        <v>0</v>
      </c>
      <c r="G19" s="430">
        <f>Controles!G17+Controles!G31+Controles!G41</f>
        <v>0</v>
      </c>
      <c r="H19" s="430">
        <f>Controles!H17+Controles!H31+Controles!H41</f>
        <v>0</v>
      </c>
      <c r="I19" s="430">
        <f>Controles!I17+Controles!I31+Controles!I41</f>
        <v>0</v>
      </c>
      <c r="J19" s="430">
        <f>Controles!J17+Controles!J31+Controles!J41</f>
        <v>0</v>
      </c>
      <c r="K19" s="430">
        <f>Controles!K17+Controles!K31+Controles!K41</f>
        <v>0</v>
      </c>
      <c r="L19" s="430">
        <f>Controles!L17+Controles!L31+Controles!L41</f>
        <v>0</v>
      </c>
      <c r="M19" s="430">
        <f>Controles!M17+Controles!M31+Controles!M41</f>
        <v>0</v>
      </c>
      <c r="N19" s="430">
        <f>Controles!N17+Controles!N31+Controles!N41</f>
        <v>0</v>
      </c>
      <c r="O19" s="430">
        <f>Controles!O17+Controles!O31+Controles!O41</f>
        <v>0</v>
      </c>
      <c r="P19" s="482">
        <f t="shared" si="0"/>
        <v>0</v>
      </c>
    </row>
    <row r="20" spans="2:16" ht="21.95" customHeight="1" x14ac:dyDescent="0.25">
      <c r="B20" s="169"/>
      <c r="C20" s="169"/>
      <c r="D20" s="169"/>
      <c r="E20" s="169"/>
      <c r="F20" s="169"/>
      <c r="G20" s="169"/>
      <c r="H20" s="169"/>
      <c r="I20" s="169"/>
      <c r="J20" s="169"/>
      <c r="K20" s="169"/>
      <c r="L20" s="169"/>
      <c r="M20" s="169"/>
      <c r="N20" s="169"/>
      <c r="O20" s="169"/>
      <c r="P20" s="169"/>
    </row>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77825" r:id="rId3" name="Group Box 1">
              <controlPr defaultSize="0" autoFill="0" autoPict="0">
                <anchor moveWithCells="1">
                  <from>
                    <xdr:col>1</xdr:col>
                    <xdr:colOff>0</xdr:colOff>
                    <xdr:row>3</xdr:row>
                    <xdr:rowOff>19050</xdr:rowOff>
                  </from>
                  <to>
                    <xdr:col>16</xdr:col>
                    <xdr:colOff>123825</xdr:colOff>
                    <xdr:row>20</xdr:row>
                    <xdr:rowOff>57150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Planilha29"/>
  <dimension ref="B1:Q44"/>
  <sheetViews>
    <sheetView showGridLines="0" showRowColHeaders="0" workbookViewId="0">
      <pane ySplit="5" topLeftCell="A6" activePane="bottomLeft" state="frozen"/>
      <selection activeCell="T2" sqref="T2"/>
      <selection pane="bottomLeft" activeCell="P15" sqref="P15"/>
    </sheetView>
  </sheetViews>
  <sheetFormatPr defaultColWidth="9.140625" defaultRowHeight="21.95" customHeight="1" x14ac:dyDescent="0.25"/>
  <cols>
    <col min="1" max="2" width="1.7109375" style="185" customWidth="1"/>
    <col min="3" max="3" width="12.7109375" style="185" customWidth="1"/>
    <col min="4" max="16" width="13.28515625" style="185" customWidth="1"/>
    <col min="17" max="16384" width="9.140625" style="185"/>
  </cols>
  <sheetData>
    <row r="1" spans="2:17" s="1" customFormat="1" ht="35.1" customHeight="1" x14ac:dyDescent="0.25"/>
    <row r="2" spans="2:17" s="3" customFormat="1" ht="30" customHeight="1" x14ac:dyDescent="0.25"/>
    <row r="3" spans="2:17" ht="30" customHeight="1" x14ac:dyDescent="0.25"/>
    <row r="4" spans="2:17" ht="21.95" customHeight="1" thickBot="1" x14ac:dyDescent="0.3">
      <c r="B4" s="170"/>
      <c r="C4" s="170"/>
      <c r="D4" s="170"/>
      <c r="E4" s="170"/>
      <c r="F4" s="170"/>
      <c r="G4" s="170"/>
      <c r="H4" s="170"/>
      <c r="I4" s="170"/>
      <c r="J4" s="170"/>
      <c r="K4" s="170"/>
      <c r="L4" s="170"/>
      <c r="M4" s="170"/>
      <c r="N4" s="170"/>
      <c r="O4" s="170"/>
      <c r="P4" s="169"/>
      <c r="Q4" s="169"/>
    </row>
    <row r="5" spans="2:17" ht="21.95" customHeight="1" x14ac:dyDescent="0.25">
      <c r="B5" s="170"/>
      <c r="C5" s="384" t="s">
        <v>64</v>
      </c>
      <c r="D5" s="267" t="s">
        <v>65</v>
      </c>
      <c r="E5" s="267" t="s">
        <v>66</v>
      </c>
      <c r="F5" s="267" t="s">
        <v>67</v>
      </c>
      <c r="G5" s="267" t="s">
        <v>68</v>
      </c>
      <c r="H5" s="267" t="s">
        <v>69</v>
      </c>
      <c r="I5" s="267" t="s">
        <v>70</v>
      </c>
      <c r="J5" s="267" t="s">
        <v>71</v>
      </c>
      <c r="K5" s="267" t="s">
        <v>72</v>
      </c>
      <c r="L5" s="267" t="s">
        <v>73</v>
      </c>
      <c r="M5" s="267" t="s">
        <v>74</v>
      </c>
      <c r="N5" s="267" t="s">
        <v>75</v>
      </c>
      <c r="O5" s="267" t="s">
        <v>76</v>
      </c>
      <c r="P5" s="379" t="s">
        <v>83</v>
      </c>
      <c r="Q5" s="169"/>
    </row>
    <row r="6" spans="2:17" ht="30" customHeight="1" x14ac:dyDescent="0.25">
      <c r="B6" s="170"/>
      <c r="C6" s="487" t="s">
        <v>48</v>
      </c>
      <c r="D6" s="430">
        <f>Faturamento!D7</f>
        <v>0</v>
      </c>
      <c r="E6" s="430">
        <f>Faturamento!E7</f>
        <v>0</v>
      </c>
      <c r="F6" s="430">
        <f>Faturamento!F7</f>
        <v>0</v>
      </c>
      <c r="G6" s="430">
        <f>Faturamento!G7</f>
        <v>0</v>
      </c>
      <c r="H6" s="430">
        <f>Faturamento!H7</f>
        <v>0</v>
      </c>
      <c r="I6" s="430">
        <f>Faturamento!I7</f>
        <v>0</v>
      </c>
      <c r="J6" s="430">
        <f>Faturamento!J7</f>
        <v>0</v>
      </c>
      <c r="K6" s="430">
        <f>Faturamento!K7</f>
        <v>0</v>
      </c>
      <c r="L6" s="430">
        <f>Faturamento!L7</f>
        <v>0</v>
      </c>
      <c r="M6" s="430">
        <f>Faturamento!M7</f>
        <v>0</v>
      </c>
      <c r="N6" s="430">
        <f>Faturamento!N7</f>
        <v>0</v>
      </c>
      <c r="O6" s="430">
        <f>Faturamento!O7</f>
        <v>0</v>
      </c>
      <c r="P6" s="473">
        <f>SUM(D6:O6)</f>
        <v>0</v>
      </c>
      <c r="Q6" s="169"/>
    </row>
    <row r="7" spans="2:17" ht="30" customHeight="1" x14ac:dyDescent="0.25">
      <c r="B7" s="170"/>
      <c r="C7" s="488" t="s">
        <v>50</v>
      </c>
      <c r="D7" s="430">
        <f>Faturamento!D8</f>
        <v>100000</v>
      </c>
      <c r="E7" s="430">
        <f>Faturamento!E8</f>
        <v>100000</v>
      </c>
      <c r="F7" s="430">
        <f>Faturamento!F8</f>
        <v>100000</v>
      </c>
      <c r="G7" s="430">
        <f>Faturamento!G8</f>
        <v>100000</v>
      </c>
      <c r="H7" s="430">
        <f>Faturamento!H8</f>
        <v>100000</v>
      </c>
      <c r="I7" s="430">
        <f>Faturamento!I8</f>
        <v>100000</v>
      </c>
      <c r="J7" s="430">
        <f>Faturamento!J8</f>
        <v>100000</v>
      </c>
      <c r="K7" s="430">
        <f>Faturamento!K8</f>
        <v>100000</v>
      </c>
      <c r="L7" s="430">
        <f>Faturamento!L8</f>
        <v>100000</v>
      </c>
      <c r="M7" s="430">
        <f>Faturamento!M8</f>
        <v>100000</v>
      </c>
      <c r="N7" s="430">
        <f>Faturamento!N8</f>
        <v>100000</v>
      </c>
      <c r="O7" s="430">
        <f>Faturamento!O8</f>
        <v>100000</v>
      </c>
      <c r="P7" s="472">
        <f t="shared" ref="P7:P8" si="0">SUM(D7:O7)</f>
        <v>1200000</v>
      </c>
      <c r="Q7" s="169"/>
    </row>
    <row r="8" spans="2:17" ht="30" customHeight="1" x14ac:dyDescent="0.25">
      <c r="B8" s="170"/>
      <c r="C8" s="488" t="s">
        <v>51</v>
      </c>
      <c r="D8" s="430">
        <f>Faturamento!D9</f>
        <v>0</v>
      </c>
      <c r="E8" s="430">
        <f>Faturamento!E9</f>
        <v>0</v>
      </c>
      <c r="F8" s="430">
        <f>Faturamento!F9</f>
        <v>0</v>
      </c>
      <c r="G8" s="430">
        <f>Faturamento!G9</f>
        <v>0</v>
      </c>
      <c r="H8" s="430">
        <f>Faturamento!H9</f>
        <v>0</v>
      </c>
      <c r="I8" s="430">
        <f>Faturamento!I9</f>
        <v>0</v>
      </c>
      <c r="J8" s="430">
        <f>Faturamento!J9</f>
        <v>0</v>
      </c>
      <c r="K8" s="430">
        <f>Faturamento!K9</f>
        <v>0</v>
      </c>
      <c r="L8" s="430">
        <f>Faturamento!L9</f>
        <v>0</v>
      </c>
      <c r="M8" s="430">
        <f>Faturamento!M9</f>
        <v>0</v>
      </c>
      <c r="N8" s="430">
        <f>Faturamento!N9</f>
        <v>0</v>
      </c>
      <c r="O8" s="430">
        <f>Faturamento!O9</f>
        <v>0</v>
      </c>
      <c r="P8" s="470">
        <f t="shared" si="0"/>
        <v>0</v>
      </c>
      <c r="Q8" s="169"/>
    </row>
    <row r="9" spans="2:17" ht="21.95" customHeight="1" x14ac:dyDescent="0.25">
      <c r="B9" s="170"/>
      <c r="Q9" s="169"/>
    </row>
    <row r="10" spans="2:17" ht="21.95" customHeight="1" x14ac:dyDescent="0.25">
      <c r="B10" s="170"/>
      <c r="Q10" s="169"/>
    </row>
    <row r="11" spans="2:17" ht="21.95" customHeight="1" thickBot="1" x14ac:dyDescent="0.3">
      <c r="B11" s="170"/>
      <c r="C11" s="170"/>
      <c r="D11" s="170"/>
      <c r="E11" s="170"/>
      <c r="F11" s="170"/>
      <c r="G11" s="170"/>
      <c r="H11" s="170"/>
      <c r="I11" s="170"/>
      <c r="J11" s="170"/>
      <c r="K11" s="170"/>
      <c r="L11" s="170"/>
      <c r="M11" s="170"/>
      <c r="N11" s="170"/>
      <c r="O11" s="170"/>
      <c r="P11" s="169"/>
      <c r="Q11" s="169"/>
    </row>
    <row r="12" spans="2:17" ht="21.95" customHeight="1" x14ac:dyDescent="0.25">
      <c r="B12" s="170"/>
      <c r="C12" s="384" t="s">
        <v>64</v>
      </c>
      <c r="D12" s="267" t="s">
        <v>65</v>
      </c>
      <c r="E12" s="267" t="s">
        <v>66</v>
      </c>
      <c r="F12" s="267" t="s">
        <v>67</v>
      </c>
      <c r="G12" s="267" t="s">
        <v>68</v>
      </c>
      <c r="H12" s="267" t="s">
        <v>69</v>
      </c>
      <c r="I12" s="267" t="s">
        <v>70</v>
      </c>
      <c r="J12" s="267" t="s">
        <v>71</v>
      </c>
      <c r="K12" s="267" t="s">
        <v>72</v>
      </c>
      <c r="L12" s="267" t="s">
        <v>73</v>
      </c>
      <c r="M12" s="267" t="s">
        <v>74</v>
      </c>
      <c r="N12" s="267" t="s">
        <v>75</v>
      </c>
      <c r="O12" s="267" t="s">
        <v>76</v>
      </c>
      <c r="P12" s="379" t="s">
        <v>83</v>
      </c>
      <c r="Q12" s="169"/>
    </row>
    <row r="13" spans="2:17" ht="30" customHeight="1" x14ac:dyDescent="0.25">
      <c r="B13" s="170"/>
      <c r="C13" s="487" t="s">
        <v>48</v>
      </c>
      <c r="D13" s="430">
        <f>'Simples (6)'!D7</f>
        <v>0</v>
      </c>
      <c r="E13" s="430">
        <f>'Simples (6)'!E7</f>
        <v>0</v>
      </c>
      <c r="F13" s="430">
        <f>'Simples (6)'!F7</f>
        <v>0</v>
      </c>
      <c r="G13" s="430">
        <f>'Simples (6)'!G7</f>
        <v>0</v>
      </c>
      <c r="H13" s="430">
        <f>'Simples (6)'!H7</f>
        <v>0</v>
      </c>
      <c r="I13" s="430">
        <f>'Simples (6)'!I7</f>
        <v>0</v>
      </c>
      <c r="J13" s="430">
        <f>'Simples (6)'!J7</f>
        <v>0</v>
      </c>
      <c r="K13" s="430">
        <f>'Simples (6)'!K7</f>
        <v>0</v>
      </c>
      <c r="L13" s="430">
        <f>'Simples (6)'!L7</f>
        <v>0</v>
      </c>
      <c r="M13" s="430">
        <f>'Simples (6)'!M7</f>
        <v>0</v>
      </c>
      <c r="N13" s="430">
        <f>'Simples (6)'!N7</f>
        <v>0</v>
      </c>
      <c r="O13" s="430">
        <f>'Simples (6)'!O7</f>
        <v>0</v>
      </c>
      <c r="P13" s="473">
        <f>SUM(D13:O13)</f>
        <v>0</v>
      </c>
      <c r="Q13" s="169"/>
    </row>
    <row r="14" spans="2:17" ht="30" customHeight="1" x14ac:dyDescent="0.25">
      <c r="B14" s="170"/>
      <c r="C14" s="488" t="s">
        <v>50</v>
      </c>
      <c r="D14" s="430">
        <f>'Simples (6)'!D8</f>
        <v>100000</v>
      </c>
      <c r="E14" s="430">
        <f>'Simples (6)'!E8</f>
        <v>100000</v>
      </c>
      <c r="F14" s="430">
        <f>'Simples (6)'!F8</f>
        <v>100000</v>
      </c>
      <c r="G14" s="430">
        <f>'Simples (6)'!G8</f>
        <v>100000</v>
      </c>
      <c r="H14" s="430">
        <f>'Simples (6)'!H8</f>
        <v>100000</v>
      </c>
      <c r="I14" s="430">
        <f>'Simples (6)'!I8</f>
        <v>100000</v>
      </c>
      <c r="J14" s="430">
        <f>'Simples (6)'!J8</f>
        <v>100000</v>
      </c>
      <c r="K14" s="430">
        <f>'Simples (6)'!K8</f>
        <v>100000</v>
      </c>
      <c r="L14" s="430">
        <f>'Simples (6)'!L8</f>
        <v>100000</v>
      </c>
      <c r="M14" s="430">
        <f>'Simples (6)'!M8</f>
        <v>100000</v>
      </c>
      <c r="N14" s="430">
        <f>'Simples (6)'!N8</f>
        <v>100000</v>
      </c>
      <c r="O14" s="430">
        <f>'Simples (6)'!O8</f>
        <v>100000</v>
      </c>
      <c r="P14" s="481">
        <f>SUM(D14:O14)</f>
        <v>1200000</v>
      </c>
      <c r="Q14" s="169"/>
    </row>
    <row r="15" spans="2:17" ht="30" customHeight="1" x14ac:dyDescent="0.25">
      <c r="B15" s="170"/>
      <c r="C15" s="488" t="s">
        <v>61</v>
      </c>
      <c r="D15" s="430">
        <f>'Simples (6)'!D9</f>
        <v>0</v>
      </c>
      <c r="E15" s="430">
        <f>'Simples (6)'!E9</f>
        <v>0</v>
      </c>
      <c r="F15" s="430">
        <f>'Simples (6)'!F9</f>
        <v>0</v>
      </c>
      <c r="G15" s="430">
        <f>'Simples (6)'!G9</f>
        <v>0</v>
      </c>
      <c r="H15" s="430">
        <f>'Simples (6)'!H9</f>
        <v>0</v>
      </c>
      <c r="I15" s="430">
        <f>'Simples (6)'!I9</f>
        <v>0</v>
      </c>
      <c r="J15" s="430">
        <f>'Simples (6)'!J9</f>
        <v>0</v>
      </c>
      <c r="K15" s="430">
        <f>'Simples (6)'!K9</f>
        <v>0</v>
      </c>
      <c r="L15" s="430">
        <f>'Simples (6)'!L9</f>
        <v>0</v>
      </c>
      <c r="M15" s="430">
        <f>'Simples (6)'!M9</f>
        <v>0</v>
      </c>
      <c r="N15" s="430">
        <f>'Simples (6)'!N9</f>
        <v>0</v>
      </c>
      <c r="O15" s="430">
        <f>'Simples (6)'!O9</f>
        <v>0</v>
      </c>
      <c r="P15" s="472">
        <f t="shared" ref="P15:P17" si="1">SUM(D15:O15)</f>
        <v>0</v>
      </c>
      <c r="Q15" s="169"/>
    </row>
    <row r="16" spans="2:17" ht="30" customHeight="1" x14ac:dyDescent="0.25">
      <c r="B16" s="170"/>
      <c r="C16" s="488" t="s">
        <v>62</v>
      </c>
      <c r="D16" s="430">
        <f>'Simples (6)'!D10</f>
        <v>0</v>
      </c>
      <c r="E16" s="430">
        <f>'Simples (6)'!E10</f>
        <v>0</v>
      </c>
      <c r="F16" s="430">
        <f>'Simples (6)'!F10</f>
        <v>0</v>
      </c>
      <c r="G16" s="430">
        <f>'Simples (6)'!G10</f>
        <v>0</v>
      </c>
      <c r="H16" s="430">
        <f>'Simples (6)'!H10</f>
        <v>0</v>
      </c>
      <c r="I16" s="430">
        <f>'Simples (6)'!I10</f>
        <v>0</v>
      </c>
      <c r="J16" s="430">
        <f>'Simples (6)'!J10</f>
        <v>0</v>
      </c>
      <c r="K16" s="430">
        <f>'Simples (6)'!K10</f>
        <v>0</v>
      </c>
      <c r="L16" s="430">
        <f>'Simples (6)'!L10</f>
        <v>0</v>
      </c>
      <c r="M16" s="430">
        <f>'Simples (6)'!M10</f>
        <v>0</v>
      </c>
      <c r="N16" s="430">
        <f>'Simples (6)'!N10</f>
        <v>0</v>
      </c>
      <c r="O16" s="430">
        <f>'Simples (6)'!O10</f>
        <v>0</v>
      </c>
      <c r="P16" s="472">
        <f t="shared" si="1"/>
        <v>0</v>
      </c>
      <c r="Q16" s="169"/>
    </row>
    <row r="17" spans="2:17" ht="30" customHeight="1" x14ac:dyDescent="0.25">
      <c r="B17" s="170"/>
      <c r="C17" s="490" t="s">
        <v>63</v>
      </c>
      <c r="D17" s="433">
        <f>'Simples (6)'!D11</f>
        <v>0</v>
      </c>
      <c r="E17" s="458">
        <f>'Simples (6)'!E11</f>
        <v>0</v>
      </c>
      <c r="F17" s="458">
        <f>'Simples (6)'!F11</f>
        <v>0</v>
      </c>
      <c r="G17" s="458">
        <f>'Simples (6)'!G11</f>
        <v>0</v>
      </c>
      <c r="H17" s="458">
        <f>'Simples (6)'!H11</f>
        <v>0</v>
      </c>
      <c r="I17" s="458">
        <f>'Simples (6)'!I11</f>
        <v>0</v>
      </c>
      <c r="J17" s="458">
        <f>'Simples (6)'!J11</f>
        <v>0</v>
      </c>
      <c r="K17" s="458">
        <f>'Simples (6)'!K11</f>
        <v>0</v>
      </c>
      <c r="L17" s="458">
        <f>'Simples (6)'!L11</f>
        <v>0</v>
      </c>
      <c r="M17" s="458">
        <f>'Simples (6)'!M11</f>
        <v>0</v>
      </c>
      <c r="N17" s="458">
        <f>'Simples (6)'!N11</f>
        <v>0</v>
      </c>
      <c r="O17" s="433">
        <f>'Simples (6)'!O11</f>
        <v>0</v>
      </c>
      <c r="P17" s="472">
        <f t="shared" si="1"/>
        <v>0</v>
      </c>
      <c r="Q17" s="169"/>
    </row>
    <row r="18" spans="2:17" ht="30" customHeight="1" x14ac:dyDescent="0.25">
      <c r="B18" s="170"/>
      <c r="C18" s="489" t="s">
        <v>83</v>
      </c>
      <c r="D18" s="469">
        <f>SUM(D13:D17)</f>
        <v>100000</v>
      </c>
      <c r="E18" s="469">
        <f t="shared" ref="E18:O18" si="2">SUM(E13:E17)</f>
        <v>100000</v>
      </c>
      <c r="F18" s="469">
        <f t="shared" si="2"/>
        <v>100000</v>
      </c>
      <c r="G18" s="469">
        <f t="shared" si="2"/>
        <v>100000</v>
      </c>
      <c r="H18" s="469">
        <f t="shared" si="2"/>
        <v>100000</v>
      </c>
      <c r="I18" s="469">
        <f t="shared" si="2"/>
        <v>100000</v>
      </c>
      <c r="J18" s="469">
        <f t="shared" si="2"/>
        <v>100000</v>
      </c>
      <c r="K18" s="469">
        <f t="shared" si="2"/>
        <v>100000</v>
      </c>
      <c r="L18" s="469">
        <f t="shared" si="2"/>
        <v>100000</v>
      </c>
      <c r="M18" s="469">
        <f t="shared" si="2"/>
        <v>100000</v>
      </c>
      <c r="N18" s="469">
        <f t="shared" si="2"/>
        <v>100000</v>
      </c>
      <c r="O18" s="469">
        <f t="shared" si="2"/>
        <v>100000</v>
      </c>
      <c r="P18" s="470">
        <f>SUM(D18:O18)</f>
        <v>1200000</v>
      </c>
      <c r="Q18" s="169"/>
    </row>
    <row r="19" spans="2:17" ht="21.95" customHeight="1" x14ac:dyDescent="0.25">
      <c r="B19" s="170"/>
      <c r="P19" s="169"/>
      <c r="Q19" s="169"/>
    </row>
    <row r="21" spans="2:17" ht="21.95" customHeight="1" thickBot="1" x14ac:dyDescent="0.3">
      <c r="B21" s="170"/>
      <c r="C21" s="170"/>
      <c r="D21" s="170"/>
      <c r="E21" s="170"/>
      <c r="F21" s="170"/>
      <c r="G21" s="170"/>
      <c r="H21" s="170"/>
      <c r="I21" s="170"/>
      <c r="J21" s="170"/>
      <c r="K21" s="170"/>
      <c r="L21" s="170"/>
      <c r="M21" s="170"/>
      <c r="N21" s="170"/>
      <c r="O21" s="170"/>
      <c r="P21" s="169"/>
      <c r="Q21" s="169"/>
    </row>
    <row r="22" spans="2:17" ht="21.95" customHeight="1" x14ac:dyDescent="0.25">
      <c r="B22" s="170"/>
      <c r="C22" s="384" t="s">
        <v>64</v>
      </c>
      <c r="D22" s="267" t="s">
        <v>65</v>
      </c>
      <c r="E22" s="267" t="s">
        <v>66</v>
      </c>
      <c r="F22" s="267" t="s">
        <v>67</v>
      </c>
      <c r="G22" s="267" t="s">
        <v>68</v>
      </c>
      <c r="H22" s="267" t="s">
        <v>69</v>
      </c>
      <c r="I22" s="267" t="s">
        <v>70</v>
      </c>
      <c r="J22" s="267" t="s">
        <v>71</v>
      </c>
      <c r="K22" s="267" t="s">
        <v>72</v>
      </c>
      <c r="L22" s="267" t="s">
        <v>73</v>
      </c>
      <c r="M22" s="267" t="s">
        <v>74</v>
      </c>
      <c r="N22" s="267" t="s">
        <v>75</v>
      </c>
      <c r="O22" s="267" t="s">
        <v>76</v>
      </c>
      <c r="P22" s="379" t="s">
        <v>83</v>
      </c>
      <c r="Q22" s="169"/>
    </row>
    <row r="23" spans="2:17" ht="30" customHeight="1" x14ac:dyDescent="0.25">
      <c r="B23" s="170"/>
      <c r="C23" s="487" t="s">
        <v>152</v>
      </c>
      <c r="D23" s="430">
        <f>Custos!D12</f>
        <v>0</v>
      </c>
      <c r="E23" s="430">
        <f>Custos!E12</f>
        <v>0</v>
      </c>
      <c r="F23" s="430">
        <f>Custos!F12</f>
        <v>0</v>
      </c>
      <c r="G23" s="430">
        <f>Custos!G12</f>
        <v>0</v>
      </c>
      <c r="H23" s="430">
        <f>Custos!H12</f>
        <v>0</v>
      </c>
      <c r="I23" s="430">
        <f>Custos!I12</f>
        <v>0</v>
      </c>
      <c r="J23" s="430">
        <f>Custos!J12</f>
        <v>0</v>
      </c>
      <c r="K23" s="430">
        <f>Custos!K12</f>
        <v>0</v>
      </c>
      <c r="L23" s="430">
        <f>Custos!L12</f>
        <v>0</v>
      </c>
      <c r="M23" s="430">
        <f>Custos!M12</f>
        <v>0</v>
      </c>
      <c r="N23" s="430">
        <f>Custos!N12</f>
        <v>0</v>
      </c>
      <c r="O23" s="430">
        <f>Custos!O12</f>
        <v>0</v>
      </c>
      <c r="P23" s="473">
        <f>SUM(D23:O23)</f>
        <v>0</v>
      </c>
      <c r="Q23" s="169"/>
    </row>
    <row r="24" spans="2:17" ht="30" customHeight="1" x14ac:dyDescent="0.25">
      <c r="B24" s="170"/>
      <c r="C24" s="488" t="s">
        <v>153</v>
      </c>
      <c r="D24" s="430">
        <f>Comércio!D10</f>
        <v>0</v>
      </c>
      <c r="E24" s="430">
        <f>Comércio!E10</f>
        <v>0</v>
      </c>
      <c r="F24" s="430">
        <f>Comércio!F10</f>
        <v>0</v>
      </c>
      <c r="G24" s="430">
        <f>Comércio!G10</f>
        <v>0</v>
      </c>
      <c r="H24" s="430">
        <f>Comércio!H10</f>
        <v>0</v>
      </c>
      <c r="I24" s="430">
        <f>Comércio!I10</f>
        <v>0</v>
      </c>
      <c r="J24" s="430">
        <f>Comércio!J10</f>
        <v>0</v>
      </c>
      <c r="K24" s="430">
        <f>Comércio!K10</f>
        <v>0</v>
      </c>
      <c r="L24" s="430">
        <f>Comércio!L10</f>
        <v>0</v>
      </c>
      <c r="M24" s="430">
        <f>Comércio!M10</f>
        <v>0</v>
      </c>
      <c r="N24" s="430">
        <f>Comércio!N10</f>
        <v>0</v>
      </c>
      <c r="O24" s="430">
        <f>Comércio!O10</f>
        <v>0</v>
      </c>
      <c r="P24" s="472">
        <f t="shared" ref="P24:P25" si="3">SUM(D24:O24)</f>
        <v>0</v>
      </c>
      <c r="Q24" s="169"/>
    </row>
    <row r="25" spans="2:17" ht="30" customHeight="1" x14ac:dyDescent="0.25">
      <c r="B25" s="170"/>
      <c r="C25" s="488" t="s">
        <v>154</v>
      </c>
      <c r="D25" s="430">
        <f>Serviços!D12</f>
        <v>0</v>
      </c>
      <c r="E25" s="430">
        <f>Serviços!E12</f>
        <v>0</v>
      </c>
      <c r="F25" s="430">
        <f>Serviços!F12</f>
        <v>0</v>
      </c>
      <c r="G25" s="430">
        <f>Serviços!G12</f>
        <v>0</v>
      </c>
      <c r="H25" s="430">
        <f>Serviços!H12</f>
        <v>0</v>
      </c>
      <c r="I25" s="430">
        <f>Serviços!I12</f>
        <v>0</v>
      </c>
      <c r="J25" s="430">
        <f>Serviços!J12</f>
        <v>0</v>
      </c>
      <c r="K25" s="430">
        <f>Serviços!K12</f>
        <v>0</v>
      </c>
      <c r="L25" s="430">
        <f>Serviços!L12</f>
        <v>0</v>
      </c>
      <c r="M25" s="430">
        <f>Serviços!M12</f>
        <v>0</v>
      </c>
      <c r="N25" s="430">
        <f>Serviços!N12</f>
        <v>0</v>
      </c>
      <c r="O25" s="430">
        <f>Serviços!O12</f>
        <v>0</v>
      </c>
      <c r="P25" s="470">
        <f t="shared" si="3"/>
        <v>0</v>
      </c>
      <c r="Q25" s="169"/>
    </row>
    <row r="26" spans="2:17" ht="21.95" customHeight="1" x14ac:dyDescent="0.25">
      <c r="B26" s="170"/>
      <c r="Q26" s="169"/>
    </row>
    <row r="28" spans="2:17" ht="21.95" customHeight="1" thickBot="1" x14ac:dyDescent="0.3">
      <c r="B28" s="170"/>
      <c r="C28" s="170"/>
      <c r="D28" s="170"/>
      <c r="E28" s="170"/>
      <c r="F28" s="170"/>
      <c r="G28" s="170"/>
      <c r="H28" s="170"/>
      <c r="I28" s="170"/>
      <c r="J28" s="170"/>
      <c r="K28" s="170"/>
      <c r="L28" s="170"/>
      <c r="M28" s="170"/>
      <c r="N28" s="170"/>
      <c r="O28" s="170"/>
      <c r="P28" s="169"/>
      <c r="Q28" s="169"/>
    </row>
    <row r="29" spans="2:17" ht="21.95" customHeight="1" x14ac:dyDescent="0.25">
      <c r="B29" s="170"/>
      <c r="C29" s="384" t="s">
        <v>64</v>
      </c>
      <c r="D29" s="267" t="s">
        <v>65</v>
      </c>
      <c r="E29" s="267" t="s">
        <v>66</v>
      </c>
      <c r="F29" s="267" t="s">
        <v>67</v>
      </c>
      <c r="G29" s="267" t="s">
        <v>68</v>
      </c>
      <c r="H29" s="267" t="s">
        <v>69</v>
      </c>
      <c r="I29" s="267" t="s">
        <v>70</v>
      </c>
      <c r="J29" s="267" t="s">
        <v>71</v>
      </c>
      <c r="K29" s="267" t="s">
        <v>72</v>
      </c>
      <c r="L29" s="267" t="s">
        <v>73</v>
      </c>
      <c r="M29" s="267" t="s">
        <v>74</v>
      </c>
      <c r="N29" s="267" t="s">
        <v>75</v>
      </c>
      <c r="O29" s="267" t="s">
        <v>76</v>
      </c>
      <c r="P29" s="379" t="s">
        <v>83</v>
      </c>
      <c r="Q29" s="169"/>
    </row>
    <row r="30" spans="2:17" ht="30" customHeight="1" x14ac:dyDescent="0.25">
      <c r="B30" s="170"/>
      <c r="C30" s="491" t="str">
        <f>Despesas!C6</f>
        <v>Operacionais</v>
      </c>
      <c r="D30" s="430">
        <f>Despesas!D6</f>
        <v>0</v>
      </c>
      <c r="E30" s="430">
        <f>Despesas!E6</f>
        <v>0</v>
      </c>
      <c r="F30" s="430">
        <f>Despesas!F6</f>
        <v>0</v>
      </c>
      <c r="G30" s="430">
        <f>Despesas!G6</f>
        <v>0</v>
      </c>
      <c r="H30" s="430">
        <f>Despesas!H6</f>
        <v>0</v>
      </c>
      <c r="I30" s="430">
        <f>Despesas!I6</f>
        <v>0</v>
      </c>
      <c r="J30" s="430">
        <f>Despesas!J6</f>
        <v>0</v>
      </c>
      <c r="K30" s="430">
        <f>Despesas!K6</f>
        <v>0</v>
      </c>
      <c r="L30" s="430">
        <f>Despesas!L6</f>
        <v>0</v>
      </c>
      <c r="M30" s="430">
        <f>Despesas!M6</f>
        <v>0</v>
      </c>
      <c r="N30" s="430">
        <f>Despesas!N6</f>
        <v>0</v>
      </c>
      <c r="O30" s="430">
        <f>Despesas!O6</f>
        <v>0</v>
      </c>
      <c r="P30" s="473">
        <f>SUM(D30:O30)</f>
        <v>0</v>
      </c>
      <c r="Q30" s="169"/>
    </row>
    <row r="31" spans="2:17" ht="30" customHeight="1" x14ac:dyDescent="0.25">
      <c r="B31" s="170"/>
      <c r="C31" s="492" t="str">
        <f>Despesas!C7</f>
        <v>Comerciais</v>
      </c>
      <c r="D31" s="430">
        <f>Despesas!D7</f>
        <v>0</v>
      </c>
      <c r="E31" s="430">
        <f>Despesas!E7</f>
        <v>0</v>
      </c>
      <c r="F31" s="430">
        <f>Despesas!F7</f>
        <v>0</v>
      </c>
      <c r="G31" s="430">
        <f>Despesas!G7</f>
        <v>0</v>
      </c>
      <c r="H31" s="430">
        <f>Despesas!H7</f>
        <v>0</v>
      </c>
      <c r="I31" s="430">
        <f>Despesas!I7</f>
        <v>0</v>
      </c>
      <c r="J31" s="430">
        <f>Despesas!J7</f>
        <v>0</v>
      </c>
      <c r="K31" s="430">
        <f>Despesas!K7</f>
        <v>0</v>
      </c>
      <c r="L31" s="430">
        <f>Despesas!L7</f>
        <v>0</v>
      </c>
      <c r="M31" s="430">
        <f>Despesas!M7</f>
        <v>0</v>
      </c>
      <c r="N31" s="430">
        <f>Despesas!N7</f>
        <v>0</v>
      </c>
      <c r="O31" s="430">
        <f>Despesas!O7</f>
        <v>0</v>
      </c>
      <c r="P31" s="472">
        <f>SUM(D31:O31)</f>
        <v>0</v>
      </c>
      <c r="Q31" s="169"/>
    </row>
    <row r="32" spans="2:17" ht="30" customHeight="1" x14ac:dyDescent="0.25">
      <c r="B32" s="170"/>
      <c r="C32" s="492" t="str">
        <f>Despesas!C8</f>
        <v>Administrativa</v>
      </c>
      <c r="D32" s="430">
        <f>Despesas!D8</f>
        <v>0</v>
      </c>
      <c r="E32" s="430">
        <f>Despesas!E8</f>
        <v>0</v>
      </c>
      <c r="F32" s="430">
        <f>Despesas!F8</f>
        <v>0</v>
      </c>
      <c r="G32" s="430">
        <f>Despesas!G8</f>
        <v>0</v>
      </c>
      <c r="H32" s="430">
        <f>Despesas!H8</f>
        <v>0</v>
      </c>
      <c r="I32" s="430">
        <f>Despesas!I8</f>
        <v>0</v>
      </c>
      <c r="J32" s="430">
        <f>Despesas!J8</f>
        <v>0</v>
      </c>
      <c r="K32" s="430">
        <f>Despesas!K8</f>
        <v>0</v>
      </c>
      <c r="L32" s="430">
        <f>Despesas!L8</f>
        <v>0</v>
      </c>
      <c r="M32" s="430">
        <f>Despesas!M8</f>
        <v>0</v>
      </c>
      <c r="N32" s="430">
        <f>Despesas!N8</f>
        <v>0</v>
      </c>
      <c r="O32" s="430">
        <f>Despesas!O8</f>
        <v>0</v>
      </c>
      <c r="P32" s="472">
        <f t="shared" ref="P32:P37" si="4">SUM(D32:O32)</f>
        <v>0</v>
      </c>
      <c r="Q32" s="169"/>
    </row>
    <row r="33" spans="2:17" ht="30" customHeight="1" x14ac:dyDescent="0.25">
      <c r="B33" s="170"/>
      <c r="C33" s="492" t="str">
        <f>Despesas!C9</f>
        <v>Tributária</v>
      </c>
      <c r="D33" s="430">
        <f>Despesas!D9</f>
        <v>0</v>
      </c>
      <c r="E33" s="430">
        <f>Despesas!E9</f>
        <v>0</v>
      </c>
      <c r="F33" s="430">
        <f>Despesas!F9</f>
        <v>0</v>
      </c>
      <c r="G33" s="430">
        <f>Despesas!G9</f>
        <v>0</v>
      </c>
      <c r="H33" s="430">
        <f>Despesas!H9</f>
        <v>0</v>
      </c>
      <c r="I33" s="430">
        <f>Despesas!I9</f>
        <v>0</v>
      </c>
      <c r="J33" s="430">
        <f>Despesas!J9</f>
        <v>0</v>
      </c>
      <c r="K33" s="430">
        <f>Despesas!K9</f>
        <v>0</v>
      </c>
      <c r="L33" s="430">
        <f>Despesas!L9</f>
        <v>0</v>
      </c>
      <c r="M33" s="430">
        <f>Despesas!M9</f>
        <v>0</v>
      </c>
      <c r="N33" s="430">
        <f>Despesas!N9</f>
        <v>0</v>
      </c>
      <c r="O33" s="430">
        <f>Despesas!O9</f>
        <v>0</v>
      </c>
      <c r="P33" s="472">
        <f t="shared" si="4"/>
        <v>0</v>
      </c>
      <c r="Q33" s="169"/>
    </row>
    <row r="34" spans="2:17" ht="30" customHeight="1" x14ac:dyDescent="0.25">
      <c r="B34" s="170"/>
      <c r="C34" s="492" t="str">
        <f>Despesas!C10</f>
        <v>Diretoria</v>
      </c>
      <c r="D34" s="430">
        <f>Despesas!D10</f>
        <v>0</v>
      </c>
      <c r="E34" s="430">
        <f>Despesas!E10</f>
        <v>0</v>
      </c>
      <c r="F34" s="430">
        <f>Despesas!F10</f>
        <v>0</v>
      </c>
      <c r="G34" s="430">
        <f>Despesas!G10</f>
        <v>0</v>
      </c>
      <c r="H34" s="430">
        <f>Despesas!H10</f>
        <v>0</v>
      </c>
      <c r="I34" s="430">
        <f>Despesas!I10</f>
        <v>0</v>
      </c>
      <c r="J34" s="430">
        <f>Despesas!J10</f>
        <v>0</v>
      </c>
      <c r="K34" s="430">
        <f>Despesas!K10</f>
        <v>0</v>
      </c>
      <c r="L34" s="430">
        <f>Despesas!L10</f>
        <v>0</v>
      </c>
      <c r="M34" s="430">
        <f>Despesas!M10</f>
        <v>0</v>
      </c>
      <c r="N34" s="430">
        <f>Despesas!N10</f>
        <v>0</v>
      </c>
      <c r="O34" s="430">
        <f>Despesas!O10</f>
        <v>0</v>
      </c>
      <c r="P34" s="472">
        <f t="shared" si="4"/>
        <v>0</v>
      </c>
      <c r="Q34" s="169"/>
    </row>
    <row r="35" spans="2:17" ht="30" customHeight="1" x14ac:dyDescent="0.25">
      <c r="B35" s="170"/>
      <c r="C35" s="492" t="str">
        <f>Despesas!C11</f>
        <v>Logística</v>
      </c>
      <c r="D35" s="430">
        <f>Despesas!D11</f>
        <v>0</v>
      </c>
      <c r="E35" s="430">
        <f>Despesas!E11</f>
        <v>0</v>
      </c>
      <c r="F35" s="430">
        <f>Despesas!F11</f>
        <v>0</v>
      </c>
      <c r="G35" s="430">
        <f>Despesas!G11</f>
        <v>0</v>
      </c>
      <c r="H35" s="430">
        <f>Despesas!H11</f>
        <v>0</v>
      </c>
      <c r="I35" s="430">
        <f>Despesas!I11</f>
        <v>0</v>
      </c>
      <c r="J35" s="430">
        <f>Despesas!J11</f>
        <v>0</v>
      </c>
      <c r="K35" s="430">
        <f>Despesas!K11</f>
        <v>0</v>
      </c>
      <c r="L35" s="430">
        <f>Despesas!L11</f>
        <v>0</v>
      </c>
      <c r="M35" s="430">
        <f>Despesas!M11</f>
        <v>0</v>
      </c>
      <c r="N35" s="430">
        <f>Despesas!N11</f>
        <v>0</v>
      </c>
      <c r="O35" s="430">
        <f>Despesas!O11</f>
        <v>0</v>
      </c>
      <c r="P35" s="472">
        <f t="shared" si="4"/>
        <v>0</v>
      </c>
      <c r="Q35" s="169"/>
    </row>
    <row r="36" spans="2:17" ht="30" customHeight="1" x14ac:dyDescent="0.25">
      <c r="B36" s="170"/>
      <c r="C36" s="492" t="str">
        <f>Despesas!C12</f>
        <v>Ocupação</v>
      </c>
      <c r="D36" s="430">
        <f>Despesas!D12</f>
        <v>0</v>
      </c>
      <c r="E36" s="430">
        <f>Despesas!E12</f>
        <v>0</v>
      </c>
      <c r="F36" s="430">
        <f>Despesas!F12</f>
        <v>0</v>
      </c>
      <c r="G36" s="430">
        <f>Despesas!G12</f>
        <v>0</v>
      </c>
      <c r="H36" s="430">
        <f>Despesas!H12</f>
        <v>0</v>
      </c>
      <c r="I36" s="430">
        <f>Despesas!I12</f>
        <v>0</v>
      </c>
      <c r="J36" s="430">
        <f>Despesas!J12</f>
        <v>0</v>
      </c>
      <c r="K36" s="430">
        <f>Despesas!K12</f>
        <v>0</v>
      </c>
      <c r="L36" s="430">
        <f>Despesas!L12</f>
        <v>0</v>
      </c>
      <c r="M36" s="430">
        <f>Despesas!M12</f>
        <v>0</v>
      </c>
      <c r="N36" s="430">
        <f>Despesas!N12</f>
        <v>0</v>
      </c>
      <c r="O36" s="430">
        <f>Despesas!O12</f>
        <v>0</v>
      </c>
      <c r="P36" s="472">
        <f t="shared" si="4"/>
        <v>0</v>
      </c>
      <c r="Q36" s="169"/>
    </row>
    <row r="37" spans="2:17" ht="30" customHeight="1" x14ac:dyDescent="0.25">
      <c r="B37" s="170"/>
      <c r="C37" s="492" t="str">
        <f>Despesas!C13</f>
        <v>Outras</v>
      </c>
      <c r="D37" s="430">
        <f>Despesas!D13</f>
        <v>0</v>
      </c>
      <c r="E37" s="430">
        <f>Despesas!E13</f>
        <v>0</v>
      </c>
      <c r="F37" s="430">
        <f>Despesas!F13</f>
        <v>0</v>
      </c>
      <c r="G37" s="430">
        <f>Despesas!G13</f>
        <v>0</v>
      </c>
      <c r="H37" s="430">
        <f>Despesas!H13</f>
        <v>0</v>
      </c>
      <c r="I37" s="430">
        <f>Despesas!I13</f>
        <v>0</v>
      </c>
      <c r="J37" s="430">
        <f>Despesas!J13</f>
        <v>0</v>
      </c>
      <c r="K37" s="430">
        <f>Despesas!K13</f>
        <v>0</v>
      </c>
      <c r="L37" s="430">
        <f>Despesas!L13</f>
        <v>0</v>
      </c>
      <c r="M37" s="430">
        <f>Despesas!M13</f>
        <v>0</v>
      </c>
      <c r="N37" s="430">
        <f>Despesas!N13</f>
        <v>0</v>
      </c>
      <c r="O37" s="430">
        <f>Despesas!O13</f>
        <v>0</v>
      </c>
      <c r="P37" s="470">
        <f t="shared" si="4"/>
        <v>0</v>
      </c>
      <c r="Q37" s="169"/>
    </row>
    <row r="38" spans="2:17" ht="21.95" customHeight="1" x14ac:dyDescent="0.25">
      <c r="B38" s="170"/>
      <c r="Q38" s="169"/>
    </row>
    <row r="40" spans="2:17" ht="21.95" customHeight="1" thickBot="1" x14ac:dyDescent="0.3">
      <c r="B40" s="170"/>
      <c r="C40" s="170"/>
      <c r="D40" s="170"/>
      <c r="E40" s="170"/>
      <c r="F40" s="170"/>
      <c r="G40" s="170"/>
      <c r="H40" s="170"/>
      <c r="I40" s="170"/>
      <c r="J40" s="170"/>
      <c r="K40" s="170"/>
      <c r="L40" s="170"/>
      <c r="M40" s="170"/>
      <c r="N40" s="170"/>
      <c r="O40" s="170"/>
      <c r="P40" s="169"/>
      <c r="Q40" s="169"/>
    </row>
    <row r="41" spans="2:17" ht="21.95" customHeight="1" x14ac:dyDescent="0.25">
      <c r="B41" s="170"/>
      <c r="C41" s="384" t="s">
        <v>64</v>
      </c>
      <c r="D41" s="267" t="s">
        <v>65</v>
      </c>
      <c r="E41" s="267" t="s">
        <v>66</v>
      </c>
      <c r="F41" s="267" t="s">
        <v>67</v>
      </c>
      <c r="G41" s="267" t="s">
        <v>68</v>
      </c>
      <c r="H41" s="267" t="s">
        <v>69</v>
      </c>
      <c r="I41" s="267" t="s">
        <v>70</v>
      </c>
      <c r="J41" s="267" t="s">
        <v>71</v>
      </c>
      <c r="K41" s="267" t="s">
        <v>72</v>
      </c>
      <c r="L41" s="267" t="s">
        <v>73</v>
      </c>
      <c r="M41" s="267" t="s">
        <v>74</v>
      </c>
      <c r="N41" s="267" t="s">
        <v>75</v>
      </c>
      <c r="O41" s="267" t="s">
        <v>76</v>
      </c>
      <c r="P41" s="379" t="s">
        <v>83</v>
      </c>
      <c r="Q41" s="169"/>
    </row>
    <row r="42" spans="2:17" ht="30" customHeight="1" x14ac:dyDescent="0.25">
      <c r="B42" s="170"/>
      <c r="C42" s="487" t="s">
        <v>85</v>
      </c>
      <c r="D42" s="430">
        <f>Outros!D6</f>
        <v>0</v>
      </c>
      <c r="E42" s="430">
        <f>Outros!E6</f>
        <v>0</v>
      </c>
      <c r="F42" s="430">
        <f>Outros!F6</f>
        <v>0</v>
      </c>
      <c r="G42" s="430">
        <f>Outros!G6</f>
        <v>0</v>
      </c>
      <c r="H42" s="430">
        <f>Outros!H6</f>
        <v>0</v>
      </c>
      <c r="I42" s="430">
        <f>Outros!I6</f>
        <v>0</v>
      </c>
      <c r="J42" s="430">
        <f>Outros!J6</f>
        <v>0</v>
      </c>
      <c r="K42" s="430">
        <f>Outros!K6</f>
        <v>0</v>
      </c>
      <c r="L42" s="430">
        <f>Outros!L6</f>
        <v>0</v>
      </c>
      <c r="M42" s="430">
        <f>Outros!M6</f>
        <v>0</v>
      </c>
      <c r="N42" s="430">
        <f>Outros!N6</f>
        <v>0</v>
      </c>
      <c r="O42" s="430">
        <f>Outros!O6</f>
        <v>0</v>
      </c>
      <c r="P42" s="473">
        <f>SUM(D42:O42)</f>
        <v>0</v>
      </c>
      <c r="Q42" s="169"/>
    </row>
    <row r="43" spans="2:17" ht="30" customHeight="1" x14ac:dyDescent="0.25">
      <c r="B43" s="170"/>
      <c r="C43" s="493" t="s">
        <v>86</v>
      </c>
      <c r="D43" s="477">
        <f>Outros!D7</f>
        <v>0</v>
      </c>
      <c r="E43" s="456">
        <f>Outros!E7</f>
        <v>0</v>
      </c>
      <c r="F43" s="456">
        <f>Outros!F7</f>
        <v>0</v>
      </c>
      <c r="G43" s="456">
        <f>Outros!G7</f>
        <v>0</v>
      </c>
      <c r="H43" s="456">
        <f>Outros!H7</f>
        <v>0</v>
      </c>
      <c r="I43" s="456">
        <f>Outros!I7</f>
        <v>0</v>
      </c>
      <c r="J43" s="456">
        <f>Outros!J7</f>
        <v>0</v>
      </c>
      <c r="K43" s="456">
        <f>Outros!K7</f>
        <v>0</v>
      </c>
      <c r="L43" s="456">
        <f>Outros!L7</f>
        <v>0</v>
      </c>
      <c r="M43" s="456">
        <f>Outros!M7</f>
        <v>0</v>
      </c>
      <c r="N43" s="456">
        <f>Outros!N7</f>
        <v>0</v>
      </c>
      <c r="O43" s="456">
        <f>Outros!O7</f>
        <v>0</v>
      </c>
      <c r="P43" s="470">
        <f t="shared" ref="P43" si="5">SUM(D43:O43)</f>
        <v>0</v>
      </c>
      <c r="Q43" s="169"/>
    </row>
    <row r="44" spans="2:17" ht="21.95" customHeight="1" x14ac:dyDescent="0.25">
      <c r="B44" s="170"/>
      <c r="C44" s="170"/>
      <c r="D44" s="170"/>
      <c r="E44" s="170"/>
      <c r="F44" s="170"/>
      <c r="G44" s="170"/>
      <c r="H44" s="170"/>
      <c r="I44" s="170"/>
      <c r="J44" s="170"/>
      <c r="K44" s="170"/>
      <c r="L44" s="170"/>
      <c r="M44" s="170"/>
      <c r="N44" s="170"/>
      <c r="O44" s="170"/>
      <c r="P44" s="169"/>
      <c r="Q44" s="169"/>
    </row>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00353" r:id="rId3" name="Group Box 1">
              <controlPr defaultSize="0" autoFill="0" autoPict="0">
                <anchor moveWithCells="1">
                  <from>
                    <xdr:col>1</xdr:col>
                    <xdr:colOff>0</xdr:colOff>
                    <xdr:row>2</xdr:row>
                    <xdr:rowOff>381000</xdr:rowOff>
                  </from>
                  <to>
                    <xdr:col>16</xdr:col>
                    <xdr:colOff>123825</xdr:colOff>
                    <xdr:row>9</xdr:row>
                    <xdr:rowOff>228600</xdr:rowOff>
                  </to>
                </anchor>
              </controlPr>
            </control>
          </mc:Choice>
        </mc:AlternateContent>
        <mc:AlternateContent xmlns:mc="http://schemas.openxmlformats.org/markup-compatibility/2006">
          <mc:Choice Requires="x14">
            <control shapeId="100354" r:id="rId4" name="Group Box 2">
              <controlPr defaultSize="0" autoFill="0" autoPict="0">
                <anchor moveWithCells="1">
                  <from>
                    <xdr:col>1</xdr:col>
                    <xdr:colOff>0</xdr:colOff>
                    <xdr:row>10</xdr:row>
                    <xdr:rowOff>0</xdr:rowOff>
                  </from>
                  <to>
                    <xdr:col>16</xdr:col>
                    <xdr:colOff>123825</xdr:colOff>
                    <xdr:row>19</xdr:row>
                    <xdr:rowOff>219075</xdr:rowOff>
                  </to>
                </anchor>
              </controlPr>
            </control>
          </mc:Choice>
        </mc:AlternateContent>
        <mc:AlternateContent xmlns:mc="http://schemas.openxmlformats.org/markup-compatibility/2006">
          <mc:Choice Requires="x14">
            <control shapeId="100355" r:id="rId5" name="Group Box 3">
              <controlPr defaultSize="0" autoFill="0" autoPict="0">
                <anchor moveWithCells="1">
                  <from>
                    <xdr:col>1</xdr:col>
                    <xdr:colOff>0</xdr:colOff>
                    <xdr:row>20</xdr:row>
                    <xdr:rowOff>0</xdr:rowOff>
                  </from>
                  <to>
                    <xdr:col>16</xdr:col>
                    <xdr:colOff>123825</xdr:colOff>
                    <xdr:row>26</xdr:row>
                    <xdr:rowOff>219075</xdr:rowOff>
                  </to>
                </anchor>
              </controlPr>
            </control>
          </mc:Choice>
        </mc:AlternateContent>
        <mc:AlternateContent xmlns:mc="http://schemas.openxmlformats.org/markup-compatibility/2006">
          <mc:Choice Requires="x14">
            <control shapeId="100356" r:id="rId6" name="Group Box 4">
              <controlPr defaultSize="0" autoFill="0" autoPict="0">
                <anchor moveWithCells="1">
                  <from>
                    <xdr:col>1</xdr:col>
                    <xdr:colOff>0</xdr:colOff>
                    <xdr:row>26</xdr:row>
                    <xdr:rowOff>276225</xdr:rowOff>
                  </from>
                  <to>
                    <xdr:col>16</xdr:col>
                    <xdr:colOff>123825</xdr:colOff>
                    <xdr:row>38</xdr:row>
                    <xdr:rowOff>247650</xdr:rowOff>
                  </to>
                </anchor>
              </controlPr>
            </control>
          </mc:Choice>
        </mc:AlternateContent>
        <mc:AlternateContent xmlns:mc="http://schemas.openxmlformats.org/markup-compatibility/2006">
          <mc:Choice Requires="x14">
            <control shapeId="100357" r:id="rId7" name="Group Box 5">
              <controlPr defaultSize="0" autoFill="0" autoPict="0">
                <anchor moveWithCells="1">
                  <from>
                    <xdr:col>1</xdr:col>
                    <xdr:colOff>0</xdr:colOff>
                    <xdr:row>39</xdr:row>
                    <xdr:rowOff>19050</xdr:rowOff>
                  </from>
                  <to>
                    <xdr:col>16</xdr:col>
                    <xdr:colOff>123825</xdr:colOff>
                    <xdr:row>44</xdr:row>
                    <xdr:rowOff>66675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Planilha78">
    <pageSetUpPr fitToPage="1"/>
  </sheetPr>
  <dimension ref="B1:M16"/>
  <sheetViews>
    <sheetView showGridLines="0" showRowColHeaders="0" workbookViewId="0">
      <pane ySplit="5" topLeftCell="A6" activePane="bottomLeft" state="frozen"/>
      <selection activeCell="T2" sqref="T2"/>
      <selection pane="bottomLeft" activeCell="J8" sqref="J8"/>
    </sheetView>
  </sheetViews>
  <sheetFormatPr defaultColWidth="9.140625" defaultRowHeight="21.95" customHeight="1" x14ac:dyDescent="0.25"/>
  <cols>
    <col min="1" max="2" width="1.7109375" style="185" customWidth="1"/>
    <col min="3" max="3" width="28.140625" style="185" customWidth="1"/>
    <col min="4" max="6" width="30.7109375" style="185" customWidth="1"/>
    <col min="7" max="16384" width="9.140625" style="185"/>
  </cols>
  <sheetData>
    <row r="1" spans="2:13" s="1" customFormat="1" ht="35.1" customHeight="1" x14ac:dyDescent="0.25"/>
    <row r="2" spans="2:13" s="3" customFormat="1" ht="30" customHeight="1" x14ac:dyDescent="0.25"/>
    <row r="3" spans="2:13" ht="30" customHeight="1" x14ac:dyDescent="0.25">
      <c r="M3" s="648" t="s">
        <v>373</v>
      </c>
    </row>
    <row r="4" spans="2:13" ht="21.95" customHeight="1" thickBot="1" x14ac:dyDescent="0.3">
      <c r="B4" s="169"/>
      <c r="C4" s="170"/>
      <c r="D4" s="170"/>
      <c r="E4" s="170"/>
      <c r="F4" s="170"/>
    </row>
    <row r="5" spans="2:13" ht="21.95" customHeight="1" x14ac:dyDescent="0.25">
      <c r="B5" s="169"/>
      <c r="C5" s="266" t="s">
        <v>64</v>
      </c>
      <c r="D5" s="267" t="s">
        <v>37</v>
      </c>
      <c r="E5" s="267" t="s">
        <v>49</v>
      </c>
      <c r="F5" s="379" t="s">
        <v>54</v>
      </c>
    </row>
    <row r="6" spans="2:13" ht="30" customHeight="1" x14ac:dyDescent="0.25">
      <c r="B6" s="169"/>
      <c r="C6" s="417" t="s">
        <v>41</v>
      </c>
      <c r="D6" s="430">
        <f>IF(Relatórios!P14&gt;=Relatórios!P13,0,Relatórios!P13-Relatórios!P14)</f>
        <v>19800</v>
      </c>
      <c r="E6" s="430">
        <f>Presumido!P15</f>
        <v>7800</v>
      </c>
      <c r="F6" s="494">
        <f>'Simples N'!P50</f>
        <v>2922.84</v>
      </c>
    </row>
    <row r="7" spans="2:13" ht="30" customHeight="1" x14ac:dyDescent="0.25">
      <c r="B7" s="169"/>
      <c r="C7" s="407" t="s">
        <v>42</v>
      </c>
      <c r="D7" s="430">
        <f>IF(Relatórios!P17&gt;=Relatórios!P16,0,Relatórios!P16-Relatórios!P17)</f>
        <v>91200</v>
      </c>
      <c r="E7" s="430">
        <f>Presumido!P18</f>
        <v>36000</v>
      </c>
      <c r="F7" s="494">
        <f>'Simples N'!P51</f>
        <v>13491.660000000002</v>
      </c>
    </row>
    <row r="8" spans="2:13" ht="30" customHeight="1" x14ac:dyDescent="0.25">
      <c r="C8" s="407" t="s">
        <v>77</v>
      </c>
      <c r="D8" s="430">
        <f>IF(Relatórios!P20&gt;=Relatórios!P19,0,Relatórios!P19-Relatórios!P20)</f>
        <v>144000</v>
      </c>
      <c r="E8" s="430">
        <f>IF(Presumido!P20&gt;=Presumido!P19,0,Presumido!P19-Presumido!P20)</f>
        <v>144000</v>
      </c>
      <c r="F8" s="494">
        <f>'Simples N'!P52</f>
        <v>35476.5</v>
      </c>
    </row>
    <row r="9" spans="2:13" ht="30" customHeight="1" x14ac:dyDescent="0.25">
      <c r="C9" s="407" t="s">
        <v>44</v>
      </c>
      <c r="D9" s="430">
        <f>IF(Relatórios!P23&gt;=Relatórios!P22,0,Relatórios!P22-Relatórios!P23)</f>
        <v>0</v>
      </c>
      <c r="E9" s="430">
        <f>IF(Presumido!P23&gt;=Presumido!P22,0,Presumido!P22-Presumido!P23)</f>
        <v>0</v>
      </c>
      <c r="F9" s="494">
        <f>'Simples N'!P54</f>
        <v>0</v>
      </c>
    </row>
    <row r="10" spans="2:13" ht="30" customHeight="1" x14ac:dyDescent="0.25">
      <c r="C10" s="407" t="s">
        <v>45</v>
      </c>
      <c r="D10" s="430">
        <f>IF(Relatórios!P26&gt;=Relatórios!P25,0,Relatórios!P25-Relatórios!P26)</f>
        <v>0</v>
      </c>
      <c r="E10" s="430">
        <f>Presumido!P27</f>
        <v>0</v>
      </c>
      <c r="F10" s="494">
        <f>'Simples N'!P55</f>
        <v>0</v>
      </c>
    </row>
    <row r="11" spans="2:13" ht="30" customHeight="1" x14ac:dyDescent="0.25">
      <c r="C11" s="407" t="s">
        <v>321</v>
      </c>
      <c r="D11" s="430">
        <f>Relatórios!P44+Relatórios!P46+Relatórios!P48+Relatórios!P49+Relatórios!P51</f>
        <v>0</v>
      </c>
      <c r="E11" s="430">
        <f>Presumido!P44+Presumido!P46+Presumido!P48+Presumido!P49+Presumido!P51</f>
        <v>0</v>
      </c>
      <c r="F11" s="494">
        <f>'Simples N'!P69+'Simples N'!P71+'Simples N'!P73+'Simples N'!P75+'Simples N'!P77</f>
        <v>44478</v>
      </c>
    </row>
    <row r="12" spans="2:13" ht="30" customHeight="1" x14ac:dyDescent="0.25">
      <c r="C12" s="407" t="s">
        <v>38</v>
      </c>
      <c r="D12" s="430">
        <f>Relatórios!P59</f>
        <v>85050</v>
      </c>
      <c r="E12" s="430">
        <f>Presumido!P58</f>
        <v>12960</v>
      </c>
      <c r="F12" s="494">
        <f>'Simples N'!P83</f>
        <v>3706.5000000000005</v>
      </c>
    </row>
    <row r="13" spans="2:13" ht="30" customHeight="1" x14ac:dyDescent="0.25">
      <c r="C13" s="419" t="s">
        <v>39</v>
      </c>
      <c r="D13" s="433">
        <f>Relatórios!P57+Relatórios!P58</f>
        <v>212250</v>
      </c>
      <c r="E13" s="433">
        <f>Presumido!P56+Presumido!P57</f>
        <v>21600</v>
      </c>
      <c r="F13" s="495">
        <f>'Simples N'!P82</f>
        <v>5824.5</v>
      </c>
    </row>
    <row r="14" spans="2:13" ht="30" customHeight="1" x14ac:dyDescent="0.25">
      <c r="C14" s="434" t="s">
        <v>83</v>
      </c>
      <c r="D14" s="496">
        <f>SUM(D6:D13)</f>
        <v>552300</v>
      </c>
      <c r="E14" s="497">
        <f>SUM(E6:E13)</f>
        <v>222360</v>
      </c>
      <c r="F14" s="482">
        <f>SUM(F6:F13)</f>
        <v>105900</v>
      </c>
    </row>
    <row r="15" spans="2:13" ht="30" customHeight="1" x14ac:dyDescent="0.25"/>
    <row r="16" spans="2:13" ht="30" customHeight="1" x14ac:dyDescent="0.25"/>
  </sheetData>
  <sheetProtection sheet="1" objects="1" scenarios="1" selectLockedCells="1" selectUnlockedCells="1"/>
  <pageMargins left="0.511811024" right="0.511811024" top="0.78740157499999996" bottom="0.78740157499999996" header="0.31496062000000002" footer="0.31496062000000002"/>
  <pageSetup paperSize="9" fitToHeight="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52609" r:id="rId4" name="Group Box 1">
              <controlPr defaultSize="0" autoFill="0" autoPict="0">
                <anchor>
                  <from>
                    <xdr:col>1</xdr:col>
                    <xdr:colOff>0</xdr:colOff>
                    <xdr:row>3</xdr:row>
                    <xdr:rowOff>19050</xdr:rowOff>
                  </from>
                  <to>
                    <xdr:col>13</xdr:col>
                    <xdr:colOff>200025</xdr:colOff>
                    <xdr:row>15</xdr:row>
                    <xdr:rowOff>180975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Planilha13">
    <pageSetUpPr fitToPage="1"/>
  </sheetPr>
  <dimension ref="C1:Q62"/>
  <sheetViews>
    <sheetView showGridLines="0" showRowColHeaders="0" showZeros="0" workbookViewId="0">
      <pane ySplit="7" topLeftCell="A41" activePane="bottomLeft" state="frozen"/>
      <selection activeCell="T2" sqref="T2"/>
      <selection pane="bottomLeft"/>
    </sheetView>
  </sheetViews>
  <sheetFormatPr defaultColWidth="9.140625" defaultRowHeight="30" customHeight="1" x14ac:dyDescent="0.25"/>
  <cols>
    <col min="1" max="2" width="1.7109375" style="185" customWidth="1"/>
    <col min="3" max="3" width="12.7109375" style="185" customWidth="1"/>
    <col min="4" max="16" width="13.28515625" style="185" customWidth="1"/>
    <col min="17" max="16384" width="9.140625" style="185"/>
  </cols>
  <sheetData>
    <row r="1" spans="3:16" s="1" customFormat="1" ht="35.1" customHeight="1" x14ac:dyDescent="0.25"/>
    <row r="2" spans="3:16" s="3" customFormat="1" ht="30" customHeight="1" x14ac:dyDescent="0.25"/>
    <row r="3" spans="3:16" ht="30" customHeight="1" thickBot="1" x14ac:dyDescent="0.3">
      <c r="C3" s="639" t="s">
        <v>37</v>
      </c>
    </row>
    <row r="4" spans="3:16" ht="21.95" customHeight="1" x14ac:dyDescent="0.25">
      <c r="C4" s="266" t="s">
        <v>64</v>
      </c>
      <c r="D4" s="267" t="s">
        <v>65</v>
      </c>
      <c r="E4" s="267" t="s">
        <v>66</v>
      </c>
      <c r="F4" s="267" t="s">
        <v>67</v>
      </c>
      <c r="G4" s="267" t="s">
        <v>68</v>
      </c>
      <c r="H4" s="267" t="s">
        <v>69</v>
      </c>
      <c r="I4" s="267" t="s">
        <v>70</v>
      </c>
      <c r="J4" s="267" t="s">
        <v>71</v>
      </c>
      <c r="K4" s="267" t="s">
        <v>72</v>
      </c>
      <c r="L4" s="267" t="s">
        <v>73</v>
      </c>
      <c r="M4" s="267" t="s">
        <v>74</v>
      </c>
      <c r="N4" s="267" t="s">
        <v>75</v>
      </c>
      <c r="O4" s="267" t="s">
        <v>76</v>
      </c>
      <c r="P4" s="379" t="s">
        <v>83</v>
      </c>
    </row>
    <row r="5" spans="3:16" ht="30" customHeight="1" x14ac:dyDescent="0.25">
      <c r="C5" s="417" t="s">
        <v>31</v>
      </c>
      <c r="D5" s="498">
        <f>'Banco 04'!C62</f>
        <v>21250</v>
      </c>
      <c r="E5" s="499">
        <f>'Banco 04'!D62</f>
        <v>21250</v>
      </c>
      <c r="F5" s="499">
        <f>'Banco 04'!E62</f>
        <v>95575</v>
      </c>
      <c r="G5" s="499">
        <f>'Banco 04'!F62</f>
        <v>21250</v>
      </c>
      <c r="H5" s="499">
        <f>'Banco 04'!G62</f>
        <v>21250</v>
      </c>
      <c r="I5" s="499">
        <f>'Banco 04'!H62</f>
        <v>95575</v>
      </c>
      <c r="J5" s="499">
        <f>'Banco 04'!I62</f>
        <v>21250</v>
      </c>
      <c r="K5" s="499">
        <f>'Banco 04'!J62</f>
        <v>21250</v>
      </c>
      <c r="L5" s="499">
        <f>'Banco 04'!K62</f>
        <v>95575</v>
      </c>
      <c r="M5" s="499">
        <f>'Banco 04'!L62</f>
        <v>21250</v>
      </c>
      <c r="N5" s="499">
        <f>'Banco 04'!M62</f>
        <v>21250</v>
      </c>
      <c r="O5" s="499">
        <f>'Banco 04'!N62</f>
        <v>95575</v>
      </c>
      <c r="P5" s="500">
        <f>SUM(D5:O5)</f>
        <v>552300</v>
      </c>
    </row>
    <row r="6" spans="3:16" ht="21.95" customHeight="1" thickBot="1" x14ac:dyDescent="0.3"/>
    <row r="7" spans="3:16" ht="21.95" customHeight="1" x14ac:dyDescent="0.25">
      <c r="C7" s="266" t="s">
        <v>29</v>
      </c>
      <c r="D7" s="267" t="s">
        <v>65</v>
      </c>
      <c r="E7" s="267" t="s">
        <v>66</v>
      </c>
      <c r="F7" s="267" t="s">
        <v>67</v>
      </c>
      <c r="G7" s="267" t="s">
        <v>68</v>
      </c>
      <c r="H7" s="267" t="s">
        <v>69</v>
      </c>
      <c r="I7" s="267" t="s">
        <v>70</v>
      </c>
      <c r="J7" s="267" t="s">
        <v>71</v>
      </c>
      <c r="K7" s="267" t="s">
        <v>72</v>
      </c>
      <c r="L7" s="267" t="s">
        <v>73</v>
      </c>
      <c r="M7" s="267" t="s">
        <v>74</v>
      </c>
      <c r="N7" s="267" t="s">
        <v>75</v>
      </c>
      <c r="O7" s="267" t="s">
        <v>76</v>
      </c>
      <c r="P7" s="379" t="s">
        <v>83</v>
      </c>
    </row>
    <row r="8" spans="3:16" ht="30" customHeight="1" x14ac:dyDescent="0.25">
      <c r="C8" s="487" t="s">
        <v>48</v>
      </c>
      <c r="D8" s="420">
        <f>'Banco 04'!C5</f>
        <v>0</v>
      </c>
      <c r="E8" s="420">
        <f>'Banco 04'!D5</f>
        <v>0</v>
      </c>
      <c r="F8" s="420">
        <f>'Banco 04'!E5</f>
        <v>0</v>
      </c>
      <c r="G8" s="420">
        <f>'Banco 04'!F5</f>
        <v>0</v>
      </c>
      <c r="H8" s="420">
        <f>'Banco 04'!G5</f>
        <v>0</v>
      </c>
      <c r="I8" s="420">
        <f>'Banco 04'!H5</f>
        <v>0</v>
      </c>
      <c r="J8" s="420">
        <f>'Banco 04'!I5</f>
        <v>0</v>
      </c>
      <c r="K8" s="420">
        <f>'Banco 04'!J5</f>
        <v>0</v>
      </c>
      <c r="L8" s="420">
        <f>'Banco 04'!K5</f>
        <v>0</v>
      </c>
      <c r="M8" s="420">
        <f>'Banco 04'!L5</f>
        <v>0</v>
      </c>
      <c r="N8" s="420">
        <f>'Banco 04'!M5</f>
        <v>0</v>
      </c>
      <c r="O8" s="420">
        <f>'Banco 04'!N5</f>
        <v>0</v>
      </c>
      <c r="P8" s="412">
        <f>SUM(D8:O8)</f>
        <v>0</v>
      </c>
    </row>
    <row r="9" spans="3:16" ht="30" customHeight="1" x14ac:dyDescent="0.25">
      <c r="C9" s="488" t="s">
        <v>50</v>
      </c>
      <c r="D9" s="420">
        <f>'Banco 04'!C6</f>
        <v>100000</v>
      </c>
      <c r="E9" s="420">
        <f>'Banco 04'!D6</f>
        <v>100000</v>
      </c>
      <c r="F9" s="420">
        <f>'Banco 04'!E6</f>
        <v>100000</v>
      </c>
      <c r="G9" s="420">
        <f>'Banco 04'!F6</f>
        <v>100000</v>
      </c>
      <c r="H9" s="420">
        <f>'Banco 04'!G6</f>
        <v>100000</v>
      </c>
      <c r="I9" s="420">
        <f>'Banco 04'!H6</f>
        <v>100000</v>
      </c>
      <c r="J9" s="420">
        <f>'Banco 04'!I6</f>
        <v>100000</v>
      </c>
      <c r="K9" s="420">
        <f>'Banco 04'!J6</f>
        <v>100000</v>
      </c>
      <c r="L9" s="420">
        <f>'Banco 04'!K6</f>
        <v>100000</v>
      </c>
      <c r="M9" s="420">
        <f>'Banco 04'!L6</f>
        <v>100000</v>
      </c>
      <c r="N9" s="420">
        <f>'Banco 04'!M6</f>
        <v>100000</v>
      </c>
      <c r="O9" s="420">
        <f>'Banco 04'!N6</f>
        <v>100000</v>
      </c>
      <c r="P9" s="411">
        <f t="shared" ref="P9:P59" si="0">SUM(D9:O9)</f>
        <v>1200000</v>
      </c>
    </row>
    <row r="10" spans="3:16" ht="30" customHeight="1" x14ac:dyDescent="0.25">
      <c r="C10" s="488" t="s">
        <v>51</v>
      </c>
      <c r="D10" s="420">
        <f>'Banco 04'!C7</f>
        <v>0</v>
      </c>
      <c r="E10" s="420">
        <f>'Banco 04'!D7</f>
        <v>0</v>
      </c>
      <c r="F10" s="420">
        <f>'Banco 04'!E7</f>
        <v>0</v>
      </c>
      <c r="G10" s="420">
        <f>'Banco 04'!F7</f>
        <v>0</v>
      </c>
      <c r="H10" s="420">
        <f>'Banco 04'!G7</f>
        <v>0</v>
      </c>
      <c r="I10" s="420">
        <f>'Banco 04'!H7</f>
        <v>0</v>
      </c>
      <c r="J10" s="420">
        <f>'Banco 04'!I7</f>
        <v>0</v>
      </c>
      <c r="K10" s="420">
        <f>'Banco 04'!J7</f>
        <v>0</v>
      </c>
      <c r="L10" s="420">
        <f>'Banco 04'!K7</f>
        <v>0</v>
      </c>
      <c r="M10" s="420">
        <f>'Banco 04'!L7</f>
        <v>0</v>
      </c>
      <c r="N10" s="420">
        <f>'Banco 04'!M7</f>
        <v>0</v>
      </c>
      <c r="O10" s="420">
        <f>'Banco 04'!N7</f>
        <v>0</v>
      </c>
      <c r="P10" s="411">
        <f t="shared" si="0"/>
        <v>0</v>
      </c>
    </row>
    <row r="11" spans="3:16" ht="30" customHeight="1" x14ac:dyDescent="0.25">
      <c r="C11" s="488" t="s">
        <v>307</v>
      </c>
      <c r="D11" s="420">
        <f>Outros!D11</f>
        <v>0</v>
      </c>
      <c r="E11" s="420">
        <f>Outros!E11</f>
        <v>0</v>
      </c>
      <c r="F11" s="420">
        <f>Outros!F11</f>
        <v>0</v>
      </c>
      <c r="G11" s="420">
        <f>Outros!G11</f>
        <v>0</v>
      </c>
      <c r="H11" s="420">
        <f>Outros!H11</f>
        <v>0</v>
      </c>
      <c r="I11" s="420">
        <f>Outros!I11</f>
        <v>0</v>
      </c>
      <c r="J11" s="420">
        <f>Outros!J11</f>
        <v>0</v>
      </c>
      <c r="K11" s="420">
        <f>Outros!K11</f>
        <v>0</v>
      </c>
      <c r="L11" s="420">
        <f>Outros!L11</f>
        <v>0</v>
      </c>
      <c r="M11" s="420">
        <f>Outros!M11</f>
        <v>0</v>
      </c>
      <c r="N11" s="420">
        <f>Outros!N11</f>
        <v>0</v>
      </c>
      <c r="O11" s="420">
        <f>Outros!O11</f>
        <v>0</v>
      </c>
      <c r="P11" s="411">
        <f t="shared" si="0"/>
        <v>0</v>
      </c>
    </row>
    <row r="12" spans="3:16" ht="30" customHeight="1" x14ac:dyDescent="0.25">
      <c r="C12" s="503" t="s">
        <v>191</v>
      </c>
      <c r="D12" s="504">
        <f>'Banco 04'!C8</f>
        <v>100000</v>
      </c>
      <c r="E12" s="504">
        <f>'Banco 04'!D8</f>
        <v>100000</v>
      </c>
      <c r="F12" s="504">
        <f>'Banco 04'!E8</f>
        <v>100000</v>
      </c>
      <c r="G12" s="504">
        <f>'Banco 04'!F8</f>
        <v>100000</v>
      </c>
      <c r="H12" s="504">
        <f>'Banco 04'!G8</f>
        <v>100000</v>
      </c>
      <c r="I12" s="504">
        <f>'Banco 04'!H8</f>
        <v>100000</v>
      </c>
      <c r="J12" s="504">
        <f>'Banco 04'!I8</f>
        <v>100000</v>
      </c>
      <c r="K12" s="504">
        <f>'Banco 04'!J8</f>
        <v>100000</v>
      </c>
      <c r="L12" s="504">
        <f>'Banco 04'!K8</f>
        <v>100000</v>
      </c>
      <c r="M12" s="504">
        <f>'Banco 04'!L8</f>
        <v>100000</v>
      </c>
      <c r="N12" s="504">
        <f>'Banco 04'!M8</f>
        <v>100000</v>
      </c>
      <c r="O12" s="504">
        <f>'Banco 04'!N8</f>
        <v>100000</v>
      </c>
      <c r="P12" s="411">
        <f t="shared" si="0"/>
        <v>1200000</v>
      </c>
    </row>
    <row r="13" spans="3:16" ht="30" customHeight="1" x14ac:dyDescent="0.25">
      <c r="C13" s="488" t="s">
        <v>156</v>
      </c>
      <c r="D13" s="420">
        <f>'Banco 04'!C9</f>
        <v>1650</v>
      </c>
      <c r="E13" s="420">
        <f>'Banco 04'!D9</f>
        <v>1650</v>
      </c>
      <c r="F13" s="420">
        <f>'Banco 04'!E9</f>
        <v>1650</v>
      </c>
      <c r="G13" s="420">
        <f>'Banco 04'!F9</f>
        <v>1650</v>
      </c>
      <c r="H13" s="420">
        <f>'Banco 04'!G9</f>
        <v>1650</v>
      </c>
      <c r="I13" s="420">
        <f>'Banco 04'!H9</f>
        <v>1650</v>
      </c>
      <c r="J13" s="420">
        <f>'Banco 04'!I9</f>
        <v>1650</v>
      </c>
      <c r="K13" s="420">
        <f>'Banco 04'!J9</f>
        <v>1650</v>
      </c>
      <c r="L13" s="420">
        <f>'Banco 04'!K9</f>
        <v>1650</v>
      </c>
      <c r="M13" s="420">
        <f>'Banco 04'!L9</f>
        <v>1650</v>
      </c>
      <c r="N13" s="420">
        <f>'Banco 04'!M9</f>
        <v>1650</v>
      </c>
      <c r="O13" s="420">
        <f>'Banco 04'!N9</f>
        <v>1650</v>
      </c>
      <c r="P13" s="411">
        <f t="shared" si="0"/>
        <v>19800</v>
      </c>
    </row>
    <row r="14" spans="3:16" ht="30" customHeight="1" x14ac:dyDescent="0.25">
      <c r="C14" s="488" t="s">
        <v>157</v>
      </c>
      <c r="D14" s="420">
        <f>'Banco 04'!C10</f>
        <v>0</v>
      </c>
      <c r="E14" s="420">
        <f>'Banco 04'!D10</f>
        <v>0</v>
      </c>
      <c r="F14" s="420">
        <f>'Banco 04'!E10</f>
        <v>0</v>
      </c>
      <c r="G14" s="420">
        <f>'Banco 04'!F10</f>
        <v>0</v>
      </c>
      <c r="H14" s="420">
        <f>'Banco 04'!G10</f>
        <v>0</v>
      </c>
      <c r="I14" s="420">
        <f>'Banco 04'!H10</f>
        <v>0</v>
      </c>
      <c r="J14" s="420">
        <f>'Banco 04'!I10</f>
        <v>0</v>
      </c>
      <c r="K14" s="420">
        <f>'Banco 04'!J10</f>
        <v>0</v>
      </c>
      <c r="L14" s="420">
        <f>'Banco 04'!K10</f>
        <v>0</v>
      </c>
      <c r="M14" s="420">
        <f>'Banco 04'!L10</f>
        <v>0</v>
      </c>
      <c r="N14" s="420">
        <f>'Banco 04'!M10</f>
        <v>0</v>
      </c>
      <c r="O14" s="420">
        <f>'Banco 04'!N10</f>
        <v>0</v>
      </c>
      <c r="P14" s="411">
        <f t="shared" si="0"/>
        <v>0</v>
      </c>
    </row>
    <row r="15" spans="3:16" ht="30" customHeight="1" x14ac:dyDescent="0.25">
      <c r="C15" s="489" t="s">
        <v>158</v>
      </c>
      <c r="D15" s="409">
        <f>'Banco 04'!C11</f>
        <v>1650</v>
      </c>
      <c r="E15" s="409">
        <f>'Banco 04'!D11</f>
        <v>1650</v>
      </c>
      <c r="F15" s="409">
        <f>'Banco 04'!E11</f>
        <v>1650</v>
      </c>
      <c r="G15" s="409">
        <f>'Banco 04'!F11</f>
        <v>1650</v>
      </c>
      <c r="H15" s="409">
        <f>'Banco 04'!G11</f>
        <v>1650</v>
      </c>
      <c r="I15" s="409">
        <f>'Banco 04'!H11</f>
        <v>1650</v>
      </c>
      <c r="J15" s="409">
        <f>'Banco 04'!I11</f>
        <v>1650</v>
      </c>
      <c r="K15" s="409">
        <f>'Banco 04'!J11</f>
        <v>1650</v>
      </c>
      <c r="L15" s="409">
        <f>'Banco 04'!K11</f>
        <v>1650</v>
      </c>
      <c r="M15" s="409">
        <f>'Banco 04'!L11</f>
        <v>1650</v>
      </c>
      <c r="N15" s="409">
        <f>'Banco 04'!M11</f>
        <v>1650</v>
      </c>
      <c r="O15" s="409">
        <f>'Banco 04'!N11</f>
        <v>1650</v>
      </c>
      <c r="P15" s="411">
        <f>'Banco 04'!O11</f>
        <v>19800</v>
      </c>
    </row>
    <row r="16" spans="3:16" ht="30" customHeight="1" x14ac:dyDescent="0.25">
      <c r="C16" s="488" t="s">
        <v>159</v>
      </c>
      <c r="D16" s="420">
        <f>'Banco 04'!C12</f>
        <v>7600</v>
      </c>
      <c r="E16" s="420">
        <f>'Banco 04'!D12</f>
        <v>7600</v>
      </c>
      <c r="F16" s="420">
        <f>'Banco 04'!E12</f>
        <v>7600</v>
      </c>
      <c r="G16" s="420">
        <f>'Banco 04'!F12</f>
        <v>7600</v>
      </c>
      <c r="H16" s="420">
        <f>'Banco 04'!G12</f>
        <v>7600</v>
      </c>
      <c r="I16" s="420">
        <f>'Banco 04'!H12</f>
        <v>7600</v>
      </c>
      <c r="J16" s="420">
        <f>'Banco 04'!I12</f>
        <v>7600</v>
      </c>
      <c r="K16" s="420">
        <f>'Banco 04'!J12</f>
        <v>7600</v>
      </c>
      <c r="L16" s="420">
        <f>'Banco 04'!K12</f>
        <v>7600</v>
      </c>
      <c r="M16" s="420">
        <f>'Banco 04'!L12</f>
        <v>7600</v>
      </c>
      <c r="N16" s="420">
        <f>'Banco 04'!M12</f>
        <v>7600</v>
      </c>
      <c r="O16" s="420">
        <f>'Banco 04'!N12</f>
        <v>7600</v>
      </c>
      <c r="P16" s="411">
        <f t="shared" si="0"/>
        <v>91200</v>
      </c>
    </row>
    <row r="17" spans="3:17" ht="30" customHeight="1" x14ac:dyDescent="0.25">
      <c r="C17" s="488" t="s">
        <v>157</v>
      </c>
      <c r="D17" s="420">
        <f>'Banco 04'!C13</f>
        <v>0</v>
      </c>
      <c r="E17" s="420">
        <f>'Banco 04'!D13</f>
        <v>0</v>
      </c>
      <c r="F17" s="420">
        <f>'Banco 04'!E13</f>
        <v>0</v>
      </c>
      <c r="G17" s="420">
        <f>'Banco 04'!F13</f>
        <v>0</v>
      </c>
      <c r="H17" s="420">
        <f>'Banco 04'!G13</f>
        <v>0</v>
      </c>
      <c r="I17" s="420">
        <f>'Banco 04'!H13</f>
        <v>0</v>
      </c>
      <c r="J17" s="420">
        <f>'Banco 04'!I13</f>
        <v>0</v>
      </c>
      <c r="K17" s="420">
        <f>'Banco 04'!J13</f>
        <v>0</v>
      </c>
      <c r="L17" s="420">
        <f>'Banco 04'!K13</f>
        <v>0</v>
      </c>
      <c r="M17" s="420">
        <f>'Banco 04'!L13</f>
        <v>0</v>
      </c>
      <c r="N17" s="420">
        <f>'Banco 04'!M13</f>
        <v>0</v>
      </c>
      <c r="O17" s="420">
        <f>'Banco 04'!N13</f>
        <v>0</v>
      </c>
      <c r="P17" s="411">
        <f t="shared" si="0"/>
        <v>0</v>
      </c>
    </row>
    <row r="18" spans="3:17" ht="30" customHeight="1" x14ac:dyDescent="0.25">
      <c r="C18" s="489" t="s">
        <v>160</v>
      </c>
      <c r="D18" s="409">
        <f>'Banco 04'!C14</f>
        <v>7600</v>
      </c>
      <c r="E18" s="409">
        <f>'Banco 04'!D14</f>
        <v>7600</v>
      </c>
      <c r="F18" s="409">
        <f>'Banco 04'!E14</f>
        <v>7600</v>
      </c>
      <c r="G18" s="409">
        <f>'Banco 04'!F14</f>
        <v>7600</v>
      </c>
      <c r="H18" s="409">
        <f>'Banco 04'!G14</f>
        <v>7600</v>
      </c>
      <c r="I18" s="409">
        <f>'Banco 04'!H14</f>
        <v>7600</v>
      </c>
      <c r="J18" s="409">
        <f>'Banco 04'!I14</f>
        <v>7600</v>
      </c>
      <c r="K18" s="409">
        <f>'Banco 04'!J14</f>
        <v>7600</v>
      </c>
      <c r="L18" s="409">
        <f>'Banco 04'!K14</f>
        <v>7600</v>
      </c>
      <c r="M18" s="409">
        <f>'Banco 04'!L14</f>
        <v>7600</v>
      </c>
      <c r="N18" s="409">
        <f>'Banco 04'!M14</f>
        <v>7600</v>
      </c>
      <c r="O18" s="409">
        <f>'Banco 04'!N14</f>
        <v>7600</v>
      </c>
      <c r="P18" s="411">
        <f>'Banco 04'!O14</f>
        <v>91200</v>
      </c>
    </row>
    <row r="19" spans="3:17" ht="30" customHeight="1" x14ac:dyDescent="0.25">
      <c r="C19" s="488" t="s">
        <v>161</v>
      </c>
      <c r="D19" s="420">
        <f>'Banco 04'!C15</f>
        <v>12000</v>
      </c>
      <c r="E19" s="420">
        <f>'Banco 04'!D15</f>
        <v>12000</v>
      </c>
      <c r="F19" s="420">
        <f>'Banco 04'!E15</f>
        <v>12000</v>
      </c>
      <c r="G19" s="420">
        <f>'Banco 04'!F15</f>
        <v>12000</v>
      </c>
      <c r="H19" s="420">
        <f>'Banco 04'!G15</f>
        <v>12000</v>
      </c>
      <c r="I19" s="420">
        <f>'Banco 04'!H15</f>
        <v>12000</v>
      </c>
      <c r="J19" s="420">
        <f>'Banco 04'!I15</f>
        <v>12000</v>
      </c>
      <c r="K19" s="420">
        <f>'Banco 04'!J15</f>
        <v>12000</v>
      </c>
      <c r="L19" s="420">
        <f>'Banco 04'!K15</f>
        <v>12000</v>
      </c>
      <c r="M19" s="420">
        <f>'Banco 04'!L15</f>
        <v>12000</v>
      </c>
      <c r="N19" s="420">
        <f>'Banco 04'!M15</f>
        <v>12000</v>
      </c>
      <c r="O19" s="420">
        <f>'Banco 04'!N15</f>
        <v>12000</v>
      </c>
      <c r="P19" s="411">
        <f t="shared" si="0"/>
        <v>144000</v>
      </c>
    </row>
    <row r="20" spans="3:17" ht="30" customHeight="1" x14ac:dyDescent="0.25">
      <c r="C20" s="488" t="s">
        <v>157</v>
      </c>
      <c r="D20" s="420">
        <f>'Banco 04'!C16</f>
        <v>0</v>
      </c>
      <c r="E20" s="420">
        <f>'Banco 04'!D16</f>
        <v>0</v>
      </c>
      <c r="F20" s="420">
        <f>'Banco 04'!E16</f>
        <v>0</v>
      </c>
      <c r="G20" s="420">
        <f>'Banco 04'!F16</f>
        <v>0</v>
      </c>
      <c r="H20" s="420">
        <f>'Banco 04'!G16</f>
        <v>0</v>
      </c>
      <c r="I20" s="420">
        <f>'Banco 04'!H16</f>
        <v>0</v>
      </c>
      <c r="J20" s="420">
        <f>'Banco 04'!I16</f>
        <v>0</v>
      </c>
      <c r="K20" s="420">
        <f>'Banco 04'!J16</f>
        <v>0</v>
      </c>
      <c r="L20" s="420">
        <f>'Banco 04'!K16</f>
        <v>0</v>
      </c>
      <c r="M20" s="420">
        <f>'Banco 04'!L16</f>
        <v>0</v>
      </c>
      <c r="N20" s="420">
        <f>'Banco 04'!M16</f>
        <v>0</v>
      </c>
      <c r="O20" s="420">
        <f>'Banco 04'!N16</f>
        <v>0</v>
      </c>
      <c r="P20" s="411">
        <f t="shared" si="0"/>
        <v>0</v>
      </c>
    </row>
    <row r="21" spans="3:17" ht="30" customHeight="1" x14ac:dyDescent="0.25">
      <c r="C21" s="489" t="s">
        <v>162</v>
      </c>
      <c r="D21" s="409">
        <f>'Banco 04'!C17</f>
        <v>12000</v>
      </c>
      <c r="E21" s="409">
        <f>'Banco 04'!D17</f>
        <v>12000</v>
      </c>
      <c r="F21" s="409">
        <f>'Banco 04'!E17</f>
        <v>12000</v>
      </c>
      <c r="G21" s="409">
        <f>'Banco 04'!F17</f>
        <v>12000</v>
      </c>
      <c r="H21" s="409">
        <f>'Banco 04'!G17</f>
        <v>12000</v>
      </c>
      <c r="I21" s="409">
        <f>'Banco 04'!H17</f>
        <v>12000</v>
      </c>
      <c r="J21" s="409">
        <f>'Banco 04'!I17</f>
        <v>12000</v>
      </c>
      <c r="K21" s="409">
        <f>'Banco 04'!J17</f>
        <v>12000</v>
      </c>
      <c r="L21" s="409">
        <f>'Banco 04'!K17</f>
        <v>12000</v>
      </c>
      <c r="M21" s="409">
        <f>'Banco 04'!L17</f>
        <v>12000</v>
      </c>
      <c r="N21" s="409">
        <f>'Banco 04'!M17</f>
        <v>12000</v>
      </c>
      <c r="O21" s="409">
        <f>'Banco 04'!N17</f>
        <v>12000</v>
      </c>
      <c r="P21" s="411">
        <f>'Banco 04'!O17</f>
        <v>144000</v>
      </c>
    </row>
    <row r="22" spans="3:17" ht="30" customHeight="1" x14ac:dyDescent="0.25">
      <c r="C22" s="488" t="s">
        <v>163</v>
      </c>
      <c r="D22" s="420">
        <f>'Banco 04'!C18</f>
        <v>0</v>
      </c>
      <c r="E22" s="420">
        <f>'Banco 04'!D18</f>
        <v>0</v>
      </c>
      <c r="F22" s="420">
        <f>'Banco 04'!E18</f>
        <v>0</v>
      </c>
      <c r="G22" s="420">
        <f>'Banco 04'!F18</f>
        <v>0</v>
      </c>
      <c r="H22" s="420">
        <f>'Banco 04'!G18</f>
        <v>0</v>
      </c>
      <c r="I22" s="420">
        <f>'Banco 04'!H18</f>
        <v>0</v>
      </c>
      <c r="J22" s="420">
        <f>'Banco 04'!I18</f>
        <v>0</v>
      </c>
      <c r="K22" s="420">
        <f>'Banco 04'!J18</f>
        <v>0</v>
      </c>
      <c r="L22" s="420">
        <f>'Banco 04'!K18</f>
        <v>0</v>
      </c>
      <c r="M22" s="420">
        <f>'Banco 04'!L18</f>
        <v>0</v>
      </c>
      <c r="N22" s="420">
        <f>'Banco 04'!M18</f>
        <v>0</v>
      </c>
      <c r="O22" s="420">
        <f>'Banco 04'!N18</f>
        <v>0</v>
      </c>
      <c r="P22" s="411">
        <f t="shared" si="0"/>
        <v>0</v>
      </c>
    </row>
    <row r="23" spans="3:17" ht="30" customHeight="1" x14ac:dyDescent="0.25">
      <c r="C23" s="488" t="s">
        <v>157</v>
      </c>
      <c r="D23" s="420">
        <f>'Banco 04'!C19</f>
        <v>0</v>
      </c>
      <c r="E23" s="420">
        <f>'Banco 04'!D19</f>
        <v>0</v>
      </c>
      <c r="F23" s="420">
        <f>'Banco 04'!E19</f>
        <v>0</v>
      </c>
      <c r="G23" s="420">
        <f>'Banco 04'!F19</f>
        <v>0</v>
      </c>
      <c r="H23" s="420">
        <f>'Banco 04'!G19</f>
        <v>0</v>
      </c>
      <c r="I23" s="420">
        <f>'Banco 04'!H19</f>
        <v>0</v>
      </c>
      <c r="J23" s="420">
        <f>'Banco 04'!I19</f>
        <v>0</v>
      </c>
      <c r="K23" s="420">
        <f>'Banco 04'!J19</f>
        <v>0</v>
      </c>
      <c r="L23" s="420">
        <f>'Banco 04'!K19</f>
        <v>0</v>
      </c>
      <c r="M23" s="420">
        <f>'Banco 04'!L19</f>
        <v>0</v>
      </c>
      <c r="N23" s="420">
        <f>'Banco 04'!M19</f>
        <v>0</v>
      </c>
      <c r="O23" s="420">
        <f>'Banco 04'!N19</f>
        <v>0</v>
      </c>
      <c r="P23" s="411">
        <f t="shared" si="0"/>
        <v>0</v>
      </c>
    </row>
    <row r="24" spans="3:17" ht="30" customHeight="1" x14ac:dyDescent="0.25">
      <c r="C24" s="489" t="s">
        <v>164</v>
      </c>
      <c r="D24" s="409">
        <f>'Banco 04'!C20</f>
        <v>0</v>
      </c>
      <c r="E24" s="409">
        <f>'Banco 04'!D20</f>
        <v>0</v>
      </c>
      <c r="F24" s="409">
        <f>'Banco 04'!E20</f>
        <v>0</v>
      </c>
      <c r="G24" s="409">
        <f>'Banco 04'!F20</f>
        <v>0</v>
      </c>
      <c r="H24" s="409">
        <f>'Banco 04'!G20</f>
        <v>0</v>
      </c>
      <c r="I24" s="409">
        <f>'Banco 04'!H20</f>
        <v>0</v>
      </c>
      <c r="J24" s="409">
        <f>'Banco 04'!I20</f>
        <v>0</v>
      </c>
      <c r="K24" s="409">
        <f>'Banco 04'!J20</f>
        <v>0</v>
      </c>
      <c r="L24" s="409">
        <f>'Banco 04'!K20</f>
        <v>0</v>
      </c>
      <c r="M24" s="409">
        <f>'Banco 04'!L20</f>
        <v>0</v>
      </c>
      <c r="N24" s="409">
        <f>'Banco 04'!M20</f>
        <v>0</v>
      </c>
      <c r="O24" s="409">
        <f>'Banco 04'!N20</f>
        <v>0</v>
      </c>
      <c r="P24" s="411">
        <f>'Banco 04'!O20</f>
        <v>0</v>
      </c>
    </row>
    <row r="25" spans="3:17" ht="30" customHeight="1" x14ac:dyDescent="0.25">
      <c r="C25" s="488" t="s">
        <v>165</v>
      </c>
      <c r="D25" s="420">
        <f>'Banco 04'!C21</f>
        <v>0</v>
      </c>
      <c r="E25" s="420">
        <f>'Banco 04'!D21</f>
        <v>0</v>
      </c>
      <c r="F25" s="420">
        <f>'Banco 04'!E21</f>
        <v>0</v>
      </c>
      <c r="G25" s="420">
        <f>'Banco 04'!F21</f>
        <v>0</v>
      </c>
      <c r="H25" s="420">
        <f>'Banco 04'!G21</f>
        <v>0</v>
      </c>
      <c r="I25" s="420">
        <f>'Banco 04'!H21</f>
        <v>0</v>
      </c>
      <c r="J25" s="420">
        <f>'Banco 04'!I21</f>
        <v>0</v>
      </c>
      <c r="K25" s="420">
        <f>'Banco 04'!J21</f>
        <v>0</v>
      </c>
      <c r="L25" s="420">
        <f>'Banco 04'!K21</f>
        <v>0</v>
      </c>
      <c r="M25" s="420">
        <f>'Banco 04'!L21</f>
        <v>0</v>
      </c>
      <c r="N25" s="420">
        <f>'Banco 04'!M21</f>
        <v>0</v>
      </c>
      <c r="O25" s="420">
        <f>'Banco 04'!N21</f>
        <v>0</v>
      </c>
      <c r="P25" s="411">
        <f t="shared" si="0"/>
        <v>0</v>
      </c>
    </row>
    <row r="26" spans="3:17" ht="30" customHeight="1" x14ac:dyDescent="0.25">
      <c r="C26" s="488" t="s">
        <v>157</v>
      </c>
      <c r="D26" s="420">
        <f>'Banco 04'!C22</f>
        <v>0</v>
      </c>
      <c r="E26" s="420">
        <f>'Banco 04'!D22</f>
        <v>0</v>
      </c>
      <c r="F26" s="420">
        <f>'Banco 04'!E22</f>
        <v>0</v>
      </c>
      <c r="G26" s="420">
        <f>'Banco 04'!F22</f>
        <v>0</v>
      </c>
      <c r="H26" s="420">
        <f>'Banco 04'!G22</f>
        <v>0</v>
      </c>
      <c r="I26" s="420">
        <f>'Banco 04'!H22</f>
        <v>0</v>
      </c>
      <c r="J26" s="420">
        <f>'Banco 04'!I22</f>
        <v>0</v>
      </c>
      <c r="K26" s="420">
        <f>'Banco 04'!J22</f>
        <v>0</v>
      </c>
      <c r="L26" s="420">
        <f>'Banco 04'!K22</f>
        <v>0</v>
      </c>
      <c r="M26" s="420">
        <f>'Banco 04'!L22</f>
        <v>0</v>
      </c>
      <c r="N26" s="420">
        <f>'Banco 04'!M22</f>
        <v>0</v>
      </c>
      <c r="O26" s="420">
        <f>'Banco 04'!N22</f>
        <v>0</v>
      </c>
      <c r="P26" s="411">
        <f t="shared" si="0"/>
        <v>0</v>
      </c>
    </row>
    <row r="27" spans="3:17" ht="30" customHeight="1" x14ac:dyDescent="0.25">
      <c r="C27" s="489" t="s">
        <v>166</v>
      </c>
      <c r="D27" s="409">
        <f>'Banco 04'!C23</f>
        <v>0</v>
      </c>
      <c r="E27" s="409">
        <f>'Banco 04'!D23</f>
        <v>0</v>
      </c>
      <c r="F27" s="409">
        <f>'Banco 04'!E23</f>
        <v>0</v>
      </c>
      <c r="G27" s="409">
        <f>'Banco 04'!F23</f>
        <v>0</v>
      </c>
      <c r="H27" s="409">
        <f>'Banco 04'!G23</f>
        <v>0</v>
      </c>
      <c r="I27" s="409">
        <f>'Banco 04'!H23</f>
        <v>0</v>
      </c>
      <c r="J27" s="409">
        <f>'Banco 04'!I23</f>
        <v>0</v>
      </c>
      <c r="K27" s="409">
        <f>'Banco 04'!J23</f>
        <v>0</v>
      </c>
      <c r="L27" s="409">
        <f>'Banco 04'!K23</f>
        <v>0</v>
      </c>
      <c r="M27" s="409">
        <f>'Banco 04'!L23</f>
        <v>0</v>
      </c>
      <c r="N27" s="409">
        <f>'Banco 04'!M23</f>
        <v>0</v>
      </c>
      <c r="O27" s="409">
        <f>'Banco 04'!N23</f>
        <v>0</v>
      </c>
      <c r="P27" s="411">
        <f>'Banco 04'!O23</f>
        <v>0</v>
      </c>
      <c r="Q27" s="638"/>
    </row>
    <row r="28" spans="3:17" ht="30" customHeight="1" x14ac:dyDescent="0.25">
      <c r="C28" s="488" t="s">
        <v>188</v>
      </c>
      <c r="D28" s="420">
        <f>'Banco 04'!C24</f>
        <v>0</v>
      </c>
      <c r="E28" s="420">
        <f>'Banco 04'!D24</f>
        <v>0</v>
      </c>
      <c r="F28" s="420">
        <f>'Banco 04'!E24</f>
        <v>0</v>
      </c>
      <c r="G28" s="420">
        <f>'Banco 04'!F24</f>
        <v>0</v>
      </c>
      <c r="H28" s="420">
        <f>'Banco 04'!G24</f>
        <v>0</v>
      </c>
      <c r="I28" s="420">
        <f>'Banco 04'!H24</f>
        <v>0</v>
      </c>
      <c r="J28" s="420">
        <f>'Banco 04'!I24</f>
        <v>0</v>
      </c>
      <c r="K28" s="420">
        <f>'Banco 04'!J24</f>
        <v>0</v>
      </c>
      <c r="L28" s="420">
        <f>'Banco 04'!K24</f>
        <v>0</v>
      </c>
      <c r="M28" s="420">
        <f>'Banco 04'!L24</f>
        <v>0</v>
      </c>
      <c r="N28" s="420">
        <f>'Banco 04'!M24</f>
        <v>0</v>
      </c>
      <c r="O28" s="420">
        <f>'Banco 04'!N24</f>
        <v>0</v>
      </c>
      <c r="P28" s="437">
        <f t="shared" si="0"/>
        <v>0</v>
      </c>
    </row>
    <row r="29" spans="3:17" ht="30" customHeight="1" x14ac:dyDescent="0.25">
      <c r="C29" s="488" t="s">
        <v>189</v>
      </c>
      <c r="D29" s="420">
        <f>'Banco 04'!C25</f>
        <v>0</v>
      </c>
      <c r="E29" s="420">
        <f>'Banco 04'!D25</f>
        <v>0</v>
      </c>
      <c r="F29" s="420">
        <f>'Banco 04'!E25</f>
        <v>0</v>
      </c>
      <c r="G29" s="420">
        <f>'Banco 04'!F25</f>
        <v>0</v>
      </c>
      <c r="H29" s="420">
        <f>'Banco 04'!G25</f>
        <v>0</v>
      </c>
      <c r="I29" s="420">
        <f>'Banco 04'!H25</f>
        <v>0</v>
      </c>
      <c r="J29" s="420">
        <f>'Banco 04'!I25</f>
        <v>0</v>
      </c>
      <c r="K29" s="420">
        <f>'Banco 04'!J25</f>
        <v>0</v>
      </c>
      <c r="L29" s="420">
        <f>'Banco 04'!K25</f>
        <v>0</v>
      </c>
      <c r="M29" s="420">
        <f>'Banco 04'!L25</f>
        <v>0</v>
      </c>
      <c r="N29" s="420">
        <f>'Banco 04'!M25</f>
        <v>0</v>
      </c>
      <c r="O29" s="420">
        <f>'Banco 04'!N25</f>
        <v>0</v>
      </c>
      <c r="P29" s="411">
        <f t="shared" si="0"/>
        <v>0</v>
      </c>
    </row>
    <row r="30" spans="3:17" ht="30" customHeight="1" x14ac:dyDescent="0.25">
      <c r="C30" s="489" t="s">
        <v>190</v>
      </c>
      <c r="D30" s="409">
        <f>'Banco 04'!C26</f>
        <v>78750</v>
      </c>
      <c r="E30" s="409">
        <f>'Banco 04'!D26</f>
        <v>78750</v>
      </c>
      <c r="F30" s="409">
        <f>'Banco 04'!E26</f>
        <v>78750</v>
      </c>
      <c r="G30" s="409">
        <f>'Banco 04'!F26</f>
        <v>78750</v>
      </c>
      <c r="H30" s="409">
        <f>'Banco 04'!G26</f>
        <v>78750</v>
      </c>
      <c r="I30" s="409">
        <f>'Banco 04'!H26</f>
        <v>78750</v>
      </c>
      <c r="J30" s="409">
        <f>'Banco 04'!I26</f>
        <v>78750</v>
      </c>
      <c r="K30" s="409">
        <f>'Banco 04'!J26</f>
        <v>78750</v>
      </c>
      <c r="L30" s="409">
        <f>'Banco 04'!K26</f>
        <v>78750</v>
      </c>
      <c r="M30" s="409">
        <f>'Banco 04'!L26</f>
        <v>78750</v>
      </c>
      <c r="N30" s="409">
        <f>'Banco 04'!M26</f>
        <v>78750</v>
      </c>
      <c r="O30" s="409">
        <f>'Banco 04'!N26</f>
        <v>78750</v>
      </c>
      <c r="P30" s="411">
        <f t="shared" si="0"/>
        <v>945000</v>
      </c>
    </row>
    <row r="31" spans="3:17" ht="30" customHeight="1" x14ac:dyDescent="0.25">
      <c r="C31" s="488" t="s">
        <v>167</v>
      </c>
      <c r="D31" s="420">
        <f>'Banco 04'!C27</f>
        <v>0</v>
      </c>
      <c r="E31" s="420">
        <f>'Banco 04'!D27</f>
        <v>0</v>
      </c>
      <c r="F31" s="420">
        <f>'Banco 04'!E27</f>
        <v>0</v>
      </c>
      <c r="G31" s="420">
        <f>'Banco 04'!F27</f>
        <v>0</v>
      </c>
      <c r="H31" s="420">
        <f>'Banco 04'!G27</f>
        <v>0</v>
      </c>
      <c r="I31" s="420">
        <f>'Banco 04'!H27</f>
        <v>0</v>
      </c>
      <c r="J31" s="420">
        <f>'Banco 04'!I27</f>
        <v>0</v>
      </c>
      <c r="K31" s="420">
        <f>'Banco 04'!J27</f>
        <v>0</v>
      </c>
      <c r="L31" s="420">
        <f>'Banco 04'!K27</f>
        <v>0</v>
      </c>
      <c r="M31" s="420">
        <f>'Banco 04'!L27</f>
        <v>0</v>
      </c>
      <c r="N31" s="420">
        <f>'Banco 04'!M27</f>
        <v>0</v>
      </c>
      <c r="O31" s="420">
        <f>'Banco 04'!N27</f>
        <v>0</v>
      </c>
      <c r="P31" s="411">
        <f t="shared" si="0"/>
        <v>0</v>
      </c>
    </row>
    <row r="32" spans="3:17" ht="30" customHeight="1" x14ac:dyDescent="0.25">
      <c r="C32" s="488" t="s">
        <v>168</v>
      </c>
      <c r="D32" s="420">
        <f>'Banco 04'!C28</f>
        <v>0</v>
      </c>
      <c r="E32" s="420">
        <f>'Banco 04'!D28</f>
        <v>0</v>
      </c>
      <c r="F32" s="420">
        <f>'Banco 04'!E28</f>
        <v>0</v>
      </c>
      <c r="G32" s="420">
        <f>'Banco 04'!F28</f>
        <v>0</v>
      </c>
      <c r="H32" s="420">
        <f>'Banco 04'!G28</f>
        <v>0</v>
      </c>
      <c r="I32" s="420">
        <f>'Banco 04'!H28</f>
        <v>0</v>
      </c>
      <c r="J32" s="420">
        <f>'Banco 04'!I28</f>
        <v>0</v>
      </c>
      <c r="K32" s="420">
        <f>'Banco 04'!J28</f>
        <v>0</v>
      </c>
      <c r="L32" s="420">
        <f>'Banco 04'!K28</f>
        <v>0</v>
      </c>
      <c r="M32" s="420">
        <f>'Banco 04'!L28</f>
        <v>0</v>
      </c>
      <c r="N32" s="420">
        <f>'Banco 04'!M28</f>
        <v>0</v>
      </c>
      <c r="O32" s="420">
        <f>'Banco 04'!N28</f>
        <v>0</v>
      </c>
      <c r="P32" s="411">
        <f t="shared" si="0"/>
        <v>0</v>
      </c>
    </row>
    <row r="33" spans="3:16" ht="30" customHeight="1" x14ac:dyDescent="0.25">
      <c r="C33" s="488" t="s">
        <v>169</v>
      </c>
      <c r="D33" s="420">
        <f>'Banco 04'!C29</f>
        <v>0</v>
      </c>
      <c r="E33" s="420">
        <f>'Banco 04'!D29</f>
        <v>0</v>
      </c>
      <c r="F33" s="420">
        <f>'Banco 04'!E29</f>
        <v>0</v>
      </c>
      <c r="G33" s="420">
        <f>'Banco 04'!F29</f>
        <v>0</v>
      </c>
      <c r="H33" s="420">
        <f>'Banco 04'!G29</f>
        <v>0</v>
      </c>
      <c r="I33" s="420">
        <f>'Banco 04'!H29</f>
        <v>0</v>
      </c>
      <c r="J33" s="420">
        <f>'Banco 04'!I29</f>
        <v>0</v>
      </c>
      <c r="K33" s="420">
        <f>'Banco 04'!J29</f>
        <v>0</v>
      </c>
      <c r="L33" s="420">
        <f>'Banco 04'!K29</f>
        <v>0</v>
      </c>
      <c r="M33" s="420">
        <f>'Banco 04'!L29</f>
        <v>0</v>
      </c>
      <c r="N33" s="420">
        <f>'Banco 04'!M29</f>
        <v>0</v>
      </c>
      <c r="O33" s="420">
        <f>'Banco 04'!N29</f>
        <v>0</v>
      </c>
      <c r="P33" s="411">
        <f t="shared" si="0"/>
        <v>0</v>
      </c>
    </row>
    <row r="34" spans="3:16" ht="30" customHeight="1" x14ac:dyDescent="0.25">
      <c r="C34" s="489" t="s">
        <v>170</v>
      </c>
      <c r="D34" s="409">
        <f>'Banco 04'!C30</f>
        <v>78750</v>
      </c>
      <c r="E34" s="409">
        <f>'Banco 04'!D30</f>
        <v>78750</v>
      </c>
      <c r="F34" s="409">
        <f>'Banco 04'!E30</f>
        <v>78750</v>
      </c>
      <c r="G34" s="409">
        <f>'Banco 04'!F30</f>
        <v>78750</v>
      </c>
      <c r="H34" s="409">
        <f>'Banco 04'!G30</f>
        <v>78750</v>
      </c>
      <c r="I34" s="409">
        <f>'Banco 04'!H30</f>
        <v>78750</v>
      </c>
      <c r="J34" s="409">
        <f>'Banco 04'!I30</f>
        <v>78750</v>
      </c>
      <c r="K34" s="409">
        <f>'Banco 04'!J30</f>
        <v>78750</v>
      </c>
      <c r="L34" s="409">
        <f>'Banco 04'!K30</f>
        <v>78750</v>
      </c>
      <c r="M34" s="409">
        <f>'Banco 04'!L30</f>
        <v>78750</v>
      </c>
      <c r="N34" s="409">
        <f>'Banco 04'!M30</f>
        <v>78750</v>
      </c>
      <c r="O34" s="409">
        <f>'Banco 04'!N30</f>
        <v>78750</v>
      </c>
      <c r="P34" s="411">
        <f t="shared" si="0"/>
        <v>945000</v>
      </c>
    </row>
    <row r="35" spans="3:16" ht="30" customHeight="1" x14ac:dyDescent="0.25">
      <c r="C35" s="492" t="str">
        <f>Despesas!C6</f>
        <v>Operacionais</v>
      </c>
      <c r="D35" s="420">
        <f>Despesas!D6</f>
        <v>0</v>
      </c>
      <c r="E35" s="420">
        <f>Despesas!E6</f>
        <v>0</v>
      </c>
      <c r="F35" s="420">
        <f>Despesas!F6</f>
        <v>0</v>
      </c>
      <c r="G35" s="420">
        <f>Despesas!G6</f>
        <v>0</v>
      </c>
      <c r="H35" s="420">
        <f>Despesas!H6</f>
        <v>0</v>
      </c>
      <c r="I35" s="420">
        <f>Despesas!I6</f>
        <v>0</v>
      </c>
      <c r="J35" s="420">
        <f>Despesas!J6</f>
        <v>0</v>
      </c>
      <c r="K35" s="420">
        <f>Despesas!K6</f>
        <v>0</v>
      </c>
      <c r="L35" s="420">
        <f>Despesas!L6</f>
        <v>0</v>
      </c>
      <c r="M35" s="420">
        <f>Despesas!M6</f>
        <v>0</v>
      </c>
      <c r="N35" s="420">
        <f>Despesas!N6</f>
        <v>0</v>
      </c>
      <c r="O35" s="420">
        <f>Despesas!O6</f>
        <v>0</v>
      </c>
      <c r="P35" s="411">
        <f t="shared" si="0"/>
        <v>0</v>
      </c>
    </row>
    <row r="36" spans="3:16" ht="30" customHeight="1" x14ac:dyDescent="0.25">
      <c r="C36" s="492" t="str">
        <f>Despesas!C7</f>
        <v>Comerciais</v>
      </c>
      <c r="D36" s="420">
        <f>Despesas!D7</f>
        <v>0</v>
      </c>
      <c r="E36" s="420">
        <f>Despesas!E7</f>
        <v>0</v>
      </c>
      <c r="F36" s="420">
        <f>Despesas!F7</f>
        <v>0</v>
      </c>
      <c r="G36" s="420">
        <f>Despesas!G7</f>
        <v>0</v>
      </c>
      <c r="H36" s="420">
        <f>Despesas!H7</f>
        <v>0</v>
      </c>
      <c r="I36" s="420">
        <f>Despesas!I7</f>
        <v>0</v>
      </c>
      <c r="J36" s="420">
        <f>Despesas!J7</f>
        <v>0</v>
      </c>
      <c r="K36" s="420">
        <f>Despesas!K7</f>
        <v>0</v>
      </c>
      <c r="L36" s="420">
        <f>Despesas!L7</f>
        <v>0</v>
      </c>
      <c r="M36" s="420">
        <f>Despesas!M7</f>
        <v>0</v>
      </c>
      <c r="N36" s="420">
        <f>Despesas!N7</f>
        <v>0</v>
      </c>
      <c r="O36" s="420">
        <f>Despesas!O7</f>
        <v>0</v>
      </c>
      <c r="P36" s="411">
        <f t="shared" si="0"/>
        <v>0</v>
      </c>
    </row>
    <row r="37" spans="3:16" ht="30" customHeight="1" x14ac:dyDescent="0.25">
      <c r="C37" s="492" t="str">
        <f>Despesas!C8</f>
        <v>Administrativa</v>
      </c>
      <c r="D37" s="420">
        <f>Despesas!D8</f>
        <v>0</v>
      </c>
      <c r="E37" s="420">
        <f>Despesas!E8</f>
        <v>0</v>
      </c>
      <c r="F37" s="420">
        <f>Despesas!F8</f>
        <v>0</v>
      </c>
      <c r="G37" s="420">
        <f>Despesas!G8</f>
        <v>0</v>
      </c>
      <c r="H37" s="420">
        <f>Despesas!H8</f>
        <v>0</v>
      </c>
      <c r="I37" s="420">
        <f>Despesas!I8</f>
        <v>0</v>
      </c>
      <c r="J37" s="420">
        <f>Despesas!J8</f>
        <v>0</v>
      </c>
      <c r="K37" s="420">
        <f>Despesas!K8</f>
        <v>0</v>
      </c>
      <c r="L37" s="420">
        <f>Despesas!L8</f>
        <v>0</v>
      </c>
      <c r="M37" s="420">
        <f>Despesas!M8</f>
        <v>0</v>
      </c>
      <c r="N37" s="420">
        <f>Despesas!N8</f>
        <v>0</v>
      </c>
      <c r="O37" s="420">
        <f>Despesas!O8</f>
        <v>0</v>
      </c>
      <c r="P37" s="411">
        <f t="shared" si="0"/>
        <v>0</v>
      </c>
    </row>
    <row r="38" spans="3:16" ht="30" customHeight="1" x14ac:dyDescent="0.25">
      <c r="C38" s="492" t="str">
        <f>Despesas!C9</f>
        <v>Tributária</v>
      </c>
      <c r="D38" s="420">
        <f>Despesas!D9</f>
        <v>0</v>
      </c>
      <c r="E38" s="420">
        <f>Despesas!E9</f>
        <v>0</v>
      </c>
      <c r="F38" s="420">
        <f>Despesas!F9</f>
        <v>0</v>
      </c>
      <c r="G38" s="420">
        <f>Despesas!G9</f>
        <v>0</v>
      </c>
      <c r="H38" s="420">
        <f>Despesas!H9</f>
        <v>0</v>
      </c>
      <c r="I38" s="420">
        <f>Despesas!I9</f>
        <v>0</v>
      </c>
      <c r="J38" s="420">
        <f>Despesas!J9</f>
        <v>0</v>
      </c>
      <c r="K38" s="420">
        <f>Despesas!K9</f>
        <v>0</v>
      </c>
      <c r="L38" s="420">
        <f>Despesas!L9</f>
        <v>0</v>
      </c>
      <c r="M38" s="420">
        <f>Despesas!M9</f>
        <v>0</v>
      </c>
      <c r="N38" s="420">
        <f>Despesas!N9</f>
        <v>0</v>
      </c>
      <c r="O38" s="420">
        <f>Despesas!O9</f>
        <v>0</v>
      </c>
      <c r="P38" s="411">
        <f t="shared" si="0"/>
        <v>0</v>
      </c>
    </row>
    <row r="39" spans="3:16" ht="30" customHeight="1" x14ac:dyDescent="0.25">
      <c r="C39" s="492" t="str">
        <f>Despesas!C10</f>
        <v>Diretoria</v>
      </c>
      <c r="D39" s="420">
        <f>Despesas!D10</f>
        <v>0</v>
      </c>
      <c r="E39" s="420">
        <f>Despesas!E10</f>
        <v>0</v>
      </c>
      <c r="F39" s="420">
        <f>Despesas!F10</f>
        <v>0</v>
      </c>
      <c r="G39" s="420">
        <f>Despesas!G10</f>
        <v>0</v>
      </c>
      <c r="H39" s="420">
        <f>Despesas!H10</f>
        <v>0</v>
      </c>
      <c r="I39" s="420">
        <f>Despesas!I10</f>
        <v>0</v>
      </c>
      <c r="J39" s="420">
        <f>Despesas!J10</f>
        <v>0</v>
      </c>
      <c r="K39" s="420">
        <f>Despesas!K10</f>
        <v>0</v>
      </c>
      <c r="L39" s="420">
        <f>Despesas!L10</f>
        <v>0</v>
      </c>
      <c r="M39" s="420">
        <f>Despesas!M10</f>
        <v>0</v>
      </c>
      <c r="N39" s="420">
        <f>Despesas!N10</f>
        <v>0</v>
      </c>
      <c r="O39" s="420">
        <f>Despesas!O10</f>
        <v>0</v>
      </c>
      <c r="P39" s="411">
        <f t="shared" si="0"/>
        <v>0</v>
      </c>
    </row>
    <row r="40" spans="3:16" ht="30" customHeight="1" x14ac:dyDescent="0.25">
      <c r="C40" s="492" t="str">
        <f>Despesas!C11</f>
        <v>Logística</v>
      </c>
      <c r="D40" s="420">
        <f>Despesas!D11</f>
        <v>0</v>
      </c>
      <c r="E40" s="420">
        <f>Despesas!E11</f>
        <v>0</v>
      </c>
      <c r="F40" s="420">
        <f>Despesas!F11</f>
        <v>0</v>
      </c>
      <c r="G40" s="420">
        <f>Despesas!G11</f>
        <v>0</v>
      </c>
      <c r="H40" s="420">
        <f>Despesas!H11</f>
        <v>0</v>
      </c>
      <c r="I40" s="420">
        <f>Despesas!I11</f>
        <v>0</v>
      </c>
      <c r="J40" s="420">
        <f>Despesas!J11</f>
        <v>0</v>
      </c>
      <c r="K40" s="420">
        <f>Despesas!K11</f>
        <v>0</v>
      </c>
      <c r="L40" s="420">
        <f>Despesas!L11</f>
        <v>0</v>
      </c>
      <c r="M40" s="420">
        <f>Despesas!M11</f>
        <v>0</v>
      </c>
      <c r="N40" s="420">
        <f>Despesas!N11</f>
        <v>0</v>
      </c>
      <c r="O40" s="420">
        <f>Despesas!O11</f>
        <v>0</v>
      </c>
      <c r="P40" s="411">
        <f t="shared" si="0"/>
        <v>0</v>
      </c>
    </row>
    <row r="41" spans="3:16" ht="30" customHeight="1" x14ac:dyDescent="0.25">
      <c r="C41" s="492" t="str">
        <f>Despesas!C12</f>
        <v>Ocupação</v>
      </c>
      <c r="D41" s="420">
        <f>Despesas!D12</f>
        <v>0</v>
      </c>
      <c r="E41" s="420">
        <f>Despesas!E12</f>
        <v>0</v>
      </c>
      <c r="F41" s="420">
        <f>Despesas!F12</f>
        <v>0</v>
      </c>
      <c r="G41" s="420">
        <f>Despesas!G12</f>
        <v>0</v>
      </c>
      <c r="H41" s="420">
        <f>Despesas!H12</f>
        <v>0</v>
      </c>
      <c r="I41" s="420">
        <f>Despesas!I12</f>
        <v>0</v>
      </c>
      <c r="J41" s="420">
        <f>Despesas!J12</f>
        <v>0</v>
      </c>
      <c r="K41" s="420">
        <f>Despesas!K12</f>
        <v>0</v>
      </c>
      <c r="L41" s="420">
        <f>Despesas!L12</f>
        <v>0</v>
      </c>
      <c r="M41" s="420">
        <f>Despesas!M12</f>
        <v>0</v>
      </c>
      <c r="N41" s="420">
        <f>Despesas!N12</f>
        <v>0</v>
      </c>
      <c r="O41" s="420">
        <f>Despesas!O12</f>
        <v>0</v>
      </c>
      <c r="P41" s="411">
        <f t="shared" si="0"/>
        <v>0</v>
      </c>
    </row>
    <row r="42" spans="3:16" ht="30" customHeight="1" x14ac:dyDescent="0.25">
      <c r="C42" s="492" t="str">
        <f>Despesas!C13</f>
        <v>Outras</v>
      </c>
      <c r="D42" s="420">
        <f>Despesas!D13</f>
        <v>0</v>
      </c>
      <c r="E42" s="420">
        <f>Despesas!E13</f>
        <v>0</v>
      </c>
      <c r="F42" s="420">
        <f>Despesas!F13</f>
        <v>0</v>
      </c>
      <c r="G42" s="420">
        <f>Despesas!G13</f>
        <v>0</v>
      </c>
      <c r="H42" s="420">
        <f>Despesas!H13</f>
        <v>0</v>
      </c>
      <c r="I42" s="420">
        <f>Despesas!I13</f>
        <v>0</v>
      </c>
      <c r="J42" s="420">
        <f>Despesas!J13</f>
        <v>0</v>
      </c>
      <c r="K42" s="420">
        <f>Despesas!K13</f>
        <v>0</v>
      </c>
      <c r="L42" s="420">
        <f>Despesas!L13</f>
        <v>0</v>
      </c>
      <c r="M42" s="420">
        <f>Despesas!M13</f>
        <v>0</v>
      </c>
      <c r="N42" s="420">
        <f>Despesas!N13</f>
        <v>0</v>
      </c>
      <c r="O42" s="420">
        <f>Despesas!O13</f>
        <v>0</v>
      </c>
      <c r="P42" s="411">
        <f t="shared" si="0"/>
        <v>0</v>
      </c>
    </row>
    <row r="43" spans="3:16" ht="30" customHeight="1" x14ac:dyDescent="0.25">
      <c r="C43" s="488" t="s">
        <v>174</v>
      </c>
      <c r="D43" s="420">
        <f>'Banco 04'!C34</f>
        <v>0</v>
      </c>
      <c r="E43" s="420">
        <f>'Banco 04'!D34</f>
        <v>0</v>
      </c>
      <c r="F43" s="420">
        <f>'Banco 04'!E34</f>
        <v>0</v>
      </c>
      <c r="G43" s="420">
        <f>'Banco 04'!F34</f>
        <v>0</v>
      </c>
      <c r="H43" s="420">
        <f>'Banco 04'!G34</f>
        <v>0</v>
      </c>
      <c r="I43" s="420">
        <f>'Banco 04'!H34</f>
        <v>0</v>
      </c>
      <c r="J43" s="420">
        <f>'Banco 04'!I34</f>
        <v>0</v>
      </c>
      <c r="K43" s="420">
        <f>'Banco 04'!J34</f>
        <v>0</v>
      </c>
      <c r="L43" s="420">
        <f>'Banco 04'!K34</f>
        <v>0</v>
      </c>
      <c r="M43" s="420">
        <f>'Banco 04'!L34</f>
        <v>0</v>
      </c>
      <c r="N43" s="420">
        <f>'Banco 04'!M34</f>
        <v>0</v>
      </c>
      <c r="O43" s="420">
        <f>'Banco 04'!N34</f>
        <v>0</v>
      </c>
      <c r="P43" s="411">
        <f t="shared" si="0"/>
        <v>0</v>
      </c>
    </row>
    <row r="44" spans="3:16" ht="30" customHeight="1" x14ac:dyDescent="0.25">
      <c r="C44" s="488" t="s">
        <v>335</v>
      </c>
      <c r="D44" s="420">
        <f>'Banco 04'!C35</f>
        <v>0</v>
      </c>
      <c r="E44" s="420">
        <f>'Banco 04'!D35</f>
        <v>0</v>
      </c>
      <c r="F44" s="420">
        <f>'Banco 04'!E35</f>
        <v>0</v>
      </c>
      <c r="G44" s="420">
        <f>'Banco 04'!F35</f>
        <v>0</v>
      </c>
      <c r="H44" s="420">
        <f>'Banco 04'!G35</f>
        <v>0</v>
      </c>
      <c r="I44" s="420">
        <f>'Banco 04'!H35</f>
        <v>0</v>
      </c>
      <c r="J44" s="420">
        <f>'Banco 04'!I35</f>
        <v>0</v>
      </c>
      <c r="K44" s="420">
        <f>'Banco 04'!J35</f>
        <v>0</v>
      </c>
      <c r="L44" s="420">
        <f>'Banco 04'!K35</f>
        <v>0</v>
      </c>
      <c r="M44" s="420">
        <f>'Banco 04'!L35</f>
        <v>0</v>
      </c>
      <c r="N44" s="420">
        <f>'Banco 04'!M35</f>
        <v>0</v>
      </c>
      <c r="O44" s="420">
        <f>'Banco 04'!N35</f>
        <v>0</v>
      </c>
      <c r="P44" s="411">
        <f t="shared" si="0"/>
        <v>0</v>
      </c>
    </row>
    <row r="45" spans="3:16" ht="30" customHeight="1" x14ac:dyDescent="0.25">
      <c r="C45" s="488" t="s">
        <v>176</v>
      </c>
      <c r="D45" s="420">
        <f>'Banco 04'!C36</f>
        <v>0</v>
      </c>
      <c r="E45" s="420">
        <f>'Banco 04'!D36</f>
        <v>0</v>
      </c>
      <c r="F45" s="420">
        <f>'Banco 04'!E36</f>
        <v>0</v>
      </c>
      <c r="G45" s="420">
        <f>'Banco 04'!F36</f>
        <v>0</v>
      </c>
      <c r="H45" s="420">
        <f>'Banco 04'!G36</f>
        <v>0</v>
      </c>
      <c r="I45" s="420">
        <f>'Banco 04'!H36</f>
        <v>0</v>
      </c>
      <c r="J45" s="420">
        <f>'Banco 04'!I36</f>
        <v>0</v>
      </c>
      <c r="K45" s="420">
        <f>'Banco 04'!J36</f>
        <v>0</v>
      </c>
      <c r="L45" s="420">
        <f>'Banco 04'!K36</f>
        <v>0</v>
      </c>
      <c r="M45" s="420">
        <f>'Banco 04'!L36</f>
        <v>0</v>
      </c>
      <c r="N45" s="420">
        <f>'Banco 04'!M36</f>
        <v>0</v>
      </c>
      <c r="O45" s="420">
        <f>'Banco 04'!N36</f>
        <v>0</v>
      </c>
      <c r="P45" s="411">
        <f t="shared" si="0"/>
        <v>0</v>
      </c>
    </row>
    <row r="46" spans="3:16" ht="30" customHeight="1" x14ac:dyDescent="0.25">
      <c r="C46" s="488" t="s">
        <v>335</v>
      </c>
      <c r="D46" s="420">
        <f>'Banco 04'!C37</f>
        <v>0</v>
      </c>
      <c r="E46" s="420">
        <f>'Banco 04'!D37</f>
        <v>0</v>
      </c>
      <c r="F46" s="420">
        <f>'Banco 04'!E37</f>
        <v>0</v>
      </c>
      <c r="G46" s="420">
        <f>'Banco 04'!F37</f>
        <v>0</v>
      </c>
      <c r="H46" s="420">
        <f>'Banco 04'!G37</f>
        <v>0</v>
      </c>
      <c r="I46" s="420">
        <f>'Banco 04'!H37</f>
        <v>0</v>
      </c>
      <c r="J46" s="420">
        <f>'Banco 04'!I37</f>
        <v>0</v>
      </c>
      <c r="K46" s="420">
        <f>'Banco 04'!J37</f>
        <v>0</v>
      </c>
      <c r="L46" s="420">
        <f>'Banco 04'!K37</f>
        <v>0</v>
      </c>
      <c r="M46" s="420">
        <f>'Banco 04'!L37</f>
        <v>0</v>
      </c>
      <c r="N46" s="420">
        <f>'Banco 04'!M37</f>
        <v>0</v>
      </c>
      <c r="O46" s="420">
        <f>'Banco 04'!N37</f>
        <v>0</v>
      </c>
      <c r="P46" s="411">
        <f t="shared" si="0"/>
        <v>0</v>
      </c>
    </row>
    <row r="47" spans="3:16" ht="30" customHeight="1" x14ac:dyDescent="0.25">
      <c r="C47" s="488" t="s">
        <v>177</v>
      </c>
      <c r="D47" s="420">
        <f>'Banco 04'!C38</f>
        <v>0</v>
      </c>
      <c r="E47" s="420">
        <f>'Banco 04'!D38</f>
        <v>0</v>
      </c>
      <c r="F47" s="420">
        <f>'Banco 04'!E38</f>
        <v>0</v>
      </c>
      <c r="G47" s="420">
        <f>'Banco 04'!F38</f>
        <v>0</v>
      </c>
      <c r="H47" s="420">
        <f>'Banco 04'!G38</f>
        <v>0</v>
      </c>
      <c r="I47" s="420">
        <f>'Banco 04'!H38</f>
        <v>0</v>
      </c>
      <c r="J47" s="420">
        <f>'Banco 04'!I38</f>
        <v>0</v>
      </c>
      <c r="K47" s="420">
        <f>'Banco 04'!J38</f>
        <v>0</v>
      </c>
      <c r="L47" s="420">
        <f>'Banco 04'!K38</f>
        <v>0</v>
      </c>
      <c r="M47" s="420">
        <f>'Banco 04'!L38</f>
        <v>0</v>
      </c>
      <c r="N47" s="420">
        <f>'Banco 04'!M38</f>
        <v>0</v>
      </c>
      <c r="O47" s="420">
        <f>'Banco 04'!N38</f>
        <v>0</v>
      </c>
      <c r="P47" s="411">
        <f t="shared" si="0"/>
        <v>0</v>
      </c>
    </row>
    <row r="48" spans="3:16" ht="30" customHeight="1" x14ac:dyDescent="0.25">
      <c r="C48" s="488" t="s">
        <v>335</v>
      </c>
      <c r="D48" s="420">
        <f>'Banco 04'!C39</f>
        <v>0</v>
      </c>
      <c r="E48" s="420">
        <f>'Banco 04'!D39</f>
        <v>0</v>
      </c>
      <c r="F48" s="420">
        <f>'Banco 04'!E39</f>
        <v>0</v>
      </c>
      <c r="G48" s="420">
        <f>'Banco 04'!F39</f>
        <v>0</v>
      </c>
      <c r="H48" s="420">
        <f>'Banco 04'!G39</f>
        <v>0</v>
      </c>
      <c r="I48" s="420">
        <f>'Banco 04'!H39</f>
        <v>0</v>
      </c>
      <c r="J48" s="420">
        <f>'Banco 04'!I39</f>
        <v>0</v>
      </c>
      <c r="K48" s="420">
        <f>'Banco 04'!J39</f>
        <v>0</v>
      </c>
      <c r="L48" s="420">
        <f>'Banco 04'!K39</f>
        <v>0</v>
      </c>
      <c r="M48" s="420">
        <f>'Banco 04'!L39</f>
        <v>0</v>
      </c>
      <c r="N48" s="420">
        <f>'Banco 04'!M39</f>
        <v>0</v>
      </c>
      <c r="O48" s="420">
        <f>'Banco 04'!N39</f>
        <v>0</v>
      </c>
      <c r="P48" s="411">
        <f t="shared" si="0"/>
        <v>0</v>
      </c>
    </row>
    <row r="49" spans="3:16" ht="30" customHeight="1" x14ac:dyDescent="0.25">
      <c r="C49" s="488" t="s">
        <v>178</v>
      </c>
      <c r="D49" s="420">
        <f>'Banco 04'!C40</f>
        <v>0</v>
      </c>
      <c r="E49" s="420">
        <f>'Banco 04'!D40</f>
        <v>0</v>
      </c>
      <c r="F49" s="420">
        <f>'Banco 04'!E40</f>
        <v>0</v>
      </c>
      <c r="G49" s="420">
        <f>'Banco 04'!F40</f>
        <v>0</v>
      </c>
      <c r="H49" s="420">
        <f>'Banco 04'!G40</f>
        <v>0</v>
      </c>
      <c r="I49" s="420">
        <f>'Banco 04'!H40</f>
        <v>0</v>
      </c>
      <c r="J49" s="420">
        <f>'Banco 04'!I40</f>
        <v>0</v>
      </c>
      <c r="K49" s="420">
        <f>'Banco 04'!J40</f>
        <v>0</v>
      </c>
      <c r="L49" s="420">
        <f>'Banco 04'!K40</f>
        <v>0</v>
      </c>
      <c r="M49" s="420">
        <f>'Banco 04'!L40</f>
        <v>0</v>
      </c>
      <c r="N49" s="420">
        <f>'Banco 04'!M40</f>
        <v>0</v>
      </c>
      <c r="O49" s="420">
        <f>'Banco 04'!N40</f>
        <v>0</v>
      </c>
      <c r="P49" s="411">
        <f t="shared" si="0"/>
        <v>0</v>
      </c>
    </row>
    <row r="50" spans="3:16" ht="30" customHeight="1" x14ac:dyDescent="0.25">
      <c r="C50" s="488" t="s">
        <v>179</v>
      </c>
      <c r="D50" s="420">
        <f>'Banco 04'!C41</f>
        <v>0</v>
      </c>
      <c r="E50" s="420">
        <f>'Banco 04'!D41</f>
        <v>0</v>
      </c>
      <c r="F50" s="420">
        <f>'Banco 04'!E41</f>
        <v>0</v>
      </c>
      <c r="G50" s="420">
        <f>'Banco 04'!F41</f>
        <v>0</v>
      </c>
      <c r="H50" s="420">
        <f>'Banco 04'!G41</f>
        <v>0</v>
      </c>
      <c r="I50" s="420">
        <f>'Banco 04'!H41</f>
        <v>0</v>
      </c>
      <c r="J50" s="420">
        <f>'Banco 04'!I41</f>
        <v>0</v>
      </c>
      <c r="K50" s="420">
        <f>'Banco 04'!J41</f>
        <v>0</v>
      </c>
      <c r="L50" s="420">
        <f>'Banco 04'!K41</f>
        <v>0</v>
      </c>
      <c r="M50" s="420">
        <f>'Banco 04'!L41</f>
        <v>0</v>
      </c>
      <c r="N50" s="420">
        <f>'Banco 04'!M41</f>
        <v>0</v>
      </c>
      <c r="O50" s="420">
        <f>'Banco 04'!N41</f>
        <v>0</v>
      </c>
      <c r="P50" s="411">
        <f t="shared" si="0"/>
        <v>0</v>
      </c>
    </row>
    <row r="51" spans="3:16" ht="30" hidden="1" customHeight="1" x14ac:dyDescent="0.25">
      <c r="C51" s="488" t="s">
        <v>175</v>
      </c>
      <c r="D51" s="420">
        <f>'Banco 04'!C42</f>
        <v>0</v>
      </c>
      <c r="E51" s="420">
        <f>'Banco 04'!D42</f>
        <v>0</v>
      </c>
      <c r="F51" s="420">
        <f>'Banco 04'!E42</f>
        <v>0</v>
      </c>
      <c r="G51" s="420">
        <f>'Banco 04'!F42</f>
        <v>0</v>
      </c>
      <c r="H51" s="420">
        <f>'Banco 04'!G42</f>
        <v>0</v>
      </c>
      <c r="I51" s="420">
        <f>'Banco 04'!H42</f>
        <v>0</v>
      </c>
      <c r="J51" s="420">
        <f>'Banco 04'!I42</f>
        <v>0</v>
      </c>
      <c r="K51" s="420">
        <f>'Banco 04'!J42</f>
        <v>0</v>
      </c>
      <c r="L51" s="420">
        <f>'Banco 04'!K42</f>
        <v>0</v>
      </c>
      <c r="M51" s="420">
        <f>'Banco 04'!L42</f>
        <v>0</v>
      </c>
      <c r="N51" s="420">
        <f>'Banco 04'!M42</f>
        <v>0</v>
      </c>
      <c r="O51" s="420">
        <f>'Banco 04'!N42</f>
        <v>0</v>
      </c>
      <c r="P51" s="411">
        <f t="shared" si="0"/>
        <v>0</v>
      </c>
    </row>
    <row r="52" spans="3:16" ht="30" customHeight="1" x14ac:dyDescent="0.25">
      <c r="C52" s="489" t="s">
        <v>180</v>
      </c>
      <c r="D52" s="409">
        <f>'Banco 04'!C43</f>
        <v>78750</v>
      </c>
      <c r="E52" s="409">
        <f>'Banco 04'!D43</f>
        <v>78750</v>
      </c>
      <c r="F52" s="409">
        <f>'Banco 04'!E43</f>
        <v>78750</v>
      </c>
      <c r="G52" s="409">
        <f>'Banco 04'!F43</f>
        <v>78750</v>
      </c>
      <c r="H52" s="409">
        <f>'Banco 04'!G43</f>
        <v>78750</v>
      </c>
      <c r="I52" s="409">
        <f>'Banco 04'!H43</f>
        <v>78750</v>
      </c>
      <c r="J52" s="409">
        <f>'Banco 04'!I43</f>
        <v>78750</v>
      </c>
      <c r="K52" s="409">
        <f>'Banco 04'!J43</f>
        <v>78750</v>
      </c>
      <c r="L52" s="409">
        <f>'Banco 04'!K43</f>
        <v>78750</v>
      </c>
      <c r="M52" s="409">
        <f>'Banco 04'!L43</f>
        <v>78750</v>
      </c>
      <c r="N52" s="409">
        <f>'Banco 04'!M43</f>
        <v>78750</v>
      </c>
      <c r="O52" s="409">
        <f>'Banco 04'!N43</f>
        <v>78750</v>
      </c>
      <c r="P52" s="411">
        <f t="shared" si="0"/>
        <v>945000</v>
      </c>
    </row>
    <row r="53" spans="3:16" ht="30" customHeight="1" x14ac:dyDescent="0.25">
      <c r="C53" s="488" t="s">
        <v>181</v>
      </c>
      <c r="D53" s="420">
        <f>'Banco 04'!C44</f>
        <v>0</v>
      </c>
      <c r="E53" s="420">
        <f>'Banco 04'!D44</f>
        <v>0</v>
      </c>
      <c r="F53" s="420">
        <f>'Banco 04'!E44</f>
        <v>0</v>
      </c>
      <c r="G53" s="420">
        <f>'Banco 04'!F44</f>
        <v>0</v>
      </c>
      <c r="H53" s="420">
        <f>'Banco 04'!G44</f>
        <v>0</v>
      </c>
      <c r="I53" s="420">
        <f>'Banco 04'!H44</f>
        <v>0</v>
      </c>
      <c r="J53" s="420">
        <f>'Banco 04'!I44</f>
        <v>0</v>
      </c>
      <c r="K53" s="420">
        <f>'Banco 04'!J44</f>
        <v>0</v>
      </c>
      <c r="L53" s="420">
        <f>'Banco 04'!K44</f>
        <v>0</v>
      </c>
      <c r="M53" s="420">
        <f>'Banco 04'!L44</f>
        <v>0</v>
      </c>
      <c r="N53" s="420">
        <f>'Banco 04'!M44</f>
        <v>0</v>
      </c>
      <c r="O53" s="420">
        <f>'Banco 04'!N44</f>
        <v>0</v>
      </c>
      <c r="P53" s="411">
        <f t="shared" si="0"/>
        <v>0</v>
      </c>
    </row>
    <row r="54" spans="3:16" ht="30" customHeight="1" x14ac:dyDescent="0.25">
      <c r="C54" s="488" t="s">
        <v>182</v>
      </c>
      <c r="D54" s="420">
        <f>'Banco 04'!C45</f>
        <v>0</v>
      </c>
      <c r="E54" s="420">
        <f>'Banco 04'!D45</f>
        <v>0</v>
      </c>
      <c r="F54" s="420">
        <f>'Banco 04'!E45</f>
        <v>0</v>
      </c>
      <c r="G54" s="420">
        <f>'Banco 04'!F45</f>
        <v>0</v>
      </c>
      <c r="H54" s="420">
        <f>'Banco 04'!G45</f>
        <v>0</v>
      </c>
      <c r="I54" s="420">
        <f>'Banco 04'!H45</f>
        <v>0</v>
      </c>
      <c r="J54" s="420">
        <f>'Banco 04'!I45</f>
        <v>0</v>
      </c>
      <c r="K54" s="420">
        <f>'Banco 04'!J45</f>
        <v>0</v>
      </c>
      <c r="L54" s="420">
        <f>'Banco 04'!K45</f>
        <v>0</v>
      </c>
      <c r="M54" s="420">
        <f>'Banco 04'!L45</f>
        <v>0</v>
      </c>
      <c r="N54" s="420">
        <f>'Banco 04'!M45</f>
        <v>0</v>
      </c>
      <c r="O54" s="420">
        <f>'Banco 04'!N45</f>
        <v>0</v>
      </c>
      <c r="P54" s="411">
        <f t="shared" si="0"/>
        <v>0</v>
      </c>
    </row>
    <row r="55" spans="3:16" ht="30" customHeight="1" x14ac:dyDescent="0.25">
      <c r="C55" s="647" t="s">
        <v>183</v>
      </c>
      <c r="D55" s="646">
        <f>'Banco 04'!C46</f>
        <v>78750</v>
      </c>
      <c r="E55" s="447">
        <f>'Banco 04'!D46</f>
        <v>78750</v>
      </c>
      <c r="F55" s="447">
        <f>'Banco 04'!E46</f>
        <v>78750</v>
      </c>
      <c r="G55" s="447">
        <f>'Banco 04'!F46</f>
        <v>78750</v>
      </c>
      <c r="H55" s="447">
        <f>'Banco 04'!G46</f>
        <v>78750</v>
      </c>
      <c r="I55" s="447">
        <f>'Banco 04'!H46</f>
        <v>78750</v>
      </c>
      <c r="J55" s="447">
        <f>'Banco 04'!I46</f>
        <v>78750</v>
      </c>
      <c r="K55" s="447">
        <f>'Banco 04'!J46</f>
        <v>78750</v>
      </c>
      <c r="L55" s="447">
        <f>'Banco 04'!K46</f>
        <v>78750</v>
      </c>
      <c r="M55" s="447">
        <f>'Banco 04'!L46</f>
        <v>78750</v>
      </c>
      <c r="N55" s="447">
        <f>'Banco 04'!M46</f>
        <v>78750</v>
      </c>
      <c r="O55" s="447">
        <f>'Banco 04'!N46</f>
        <v>78750</v>
      </c>
      <c r="P55" s="411">
        <f t="shared" si="0"/>
        <v>945000</v>
      </c>
    </row>
    <row r="56" spans="3:16" ht="30" customHeight="1" x14ac:dyDescent="0.25">
      <c r="C56" s="489" t="s">
        <v>372</v>
      </c>
      <c r="D56" s="409"/>
      <c r="E56" s="409"/>
      <c r="F56" s="409">
        <f>SUM(D55:F55)</f>
        <v>236250</v>
      </c>
      <c r="G56" s="409"/>
      <c r="H56" s="409"/>
      <c r="I56" s="409">
        <f>SUM(G55:I55)</f>
        <v>236250</v>
      </c>
      <c r="J56" s="409"/>
      <c r="K56" s="409"/>
      <c r="L56" s="409">
        <f>SUM(J55:L55)</f>
        <v>236250</v>
      </c>
      <c r="M56" s="409"/>
      <c r="N56" s="409"/>
      <c r="O56" s="409">
        <f>SUM(M55:O55)</f>
        <v>236250</v>
      </c>
      <c r="P56" s="437"/>
    </row>
    <row r="57" spans="3:16" ht="30" customHeight="1" x14ac:dyDescent="0.25">
      <c r="C57" s="488" t="s">
        <v>184</v>
      </c>
      <c r="D57" s="420">
        <f>'Banco 04'!C47</f>
        <v>0</v>
      </c>
      <c r="E57" s="420">
        <f>'Banco 04'!D47</f>
        <v>0</v>
      </c>
      <c r="F57" s="420">
        <f>'Banco 04'!E47</f>
        <v>35437.5</v>
      </c>
      <c r="G57" s="420">
        <f>'Banco 04'!F47</f>
        <v>0</v>
      </c>
      <c r="H57" s="420">
        <f>'Banco 04'!G47</f>
        <v>0</v>
      </c>
      <c r="I57" s="420">
        <f>'Banco 04'!H47</f>
        <v>35437.5</v>
      </c>
      <c r="J57" s="420">
        <f>'Banco 04'!I47</f>
        <v>0</v>
      </c>
      <c r="K57" s="420">
        <f>'Banco 04'!J47</f>
        <v>0</v>
      </c>
      <c r="L57" s="420">
        <f>'Banco 04'!K47</f>
        <v>35437.5</v>
      </c>
      <c r="M57" s="420">
        <f>'Banco 04'!L47</f>
        <v>0</v>
      </c>
      <c r="N57" s="420">
        <f>'Banco 04'!M47</f>
        <v>0</v>
      </c>
      <c r="O57" s="420">
        <f>'Banco 04'!N47</f>
        <v>35437.5</v>
      </c>
      <c r="P57" s="411">
        <f t="shared" si="0"/>
        <v>141750</v>
      </c>
    </row>
    <row r="58" spans="3:16" ht="30" customHeight="1" x14ac:dyDescent="0.25">
      <c r="C58" s="488" t="s">
        <v>185</v>
      </c>
      <c r="D58" s="420">
        <f>'Banco 04'!C48</f>
        <v>0</v>
      </c>
      <c r="E58" s="420">
        <f>'Banco 04'!D48</f>
        <v>0</v>
      </c>
      <c r="F58" s="420">
        <f>'Banco 04'!E48</f>
        <v>17625</v>
      </c>
      <c r="G58" s="420">
        <f>'Banco 04'!F48</f>
        <v>0</v>
      </c>
      <c r="H58" s="420">
        <f>'Banco 04'!G48</f>
        <v>0</v>
      </c>
      <c r="I58" s="420">
        <f>'Banco 04'!H48</f>
        <v>17625</v>
      </c>
      <c r="J58" s="420">
        <f>'Banco 04'!I48</f>
        <v>0</v>
      </c>
      <c r="K58" s="420">
        <f>'Banco 04'!J48</f>
        <v>0</v>
      </c>
      <c r="L58" s="420">
        <f>'Banco 04'!K48</f>
        <v>17625</v>
      </c>
      <c r="M58" s="420">
        <f>'Banco 04'!L48</f>
        <v>0</v>
      </c>
      <c r="N58" s="420">
        <f>'Banco 04'!M48</f>
        <v>0</v>
      </c>
      <c r="O58" s="420">
        <f>'Banco 04'!N48</f>
        <v>17625</v>
      </c>
      <c r="P58" s="411">
        <f t="shared" si="0"/>
        <v>70500</v>
      </c>
    </row>
    <row r="59" spans="3:16" ht="30" customHeight="1" x14ac:dyDescent="0.25">
      <c r="C59" s="490" t="s">
        <v>186</v>
      </c>
      <c r="D59" s="426">
        <f>'Banco 04'!C49</f>
        <v>0</v>
      </c>
      <c r="E59" s="426">
        <f>'Banco 04'!D49</f>
        <v>0</v>
      </c>
      <c r="F59" s="426">
        <f>'Banco 04'!E49</f>
        <v>21262.5</v>
      </c>
      <c r="G59" s="426">
        <f>'Banco 04'!F49</f>
        <v>0</v>
      </c>
      <c r="H59" s="426">
        <f>'Banco 04'!G49</f>
        <v>0</v>
      </c>
      <c r="I59" s="426">
        <f>'Banco 04'!H49</f>
        <v>21262.5</v>
      </c>
      <c r="J59" s="426">
        <f>'Banco 04'!I49</f>
        <v>0</v>
      </c>
      <c r="K59" s="426">
        <f>'Banco 04'!J49</f>
        <v>0</v>
      </c>
      <c r="L59" s="426">
        <f>'Banco 04'!K49</f>
        <v>21262.5</v>
      </c>
      <c r="M59" s="426">
        <f>'Banco 04'!L49</f>
        <v>0</v>
      </c>
      <c r="N59" s="426">
        <f>'Banco 04'!M49</f>
        <v>0</v>
      </c>
      <c r="O59" s="426">
        <f>'Banco 04'!N49</f>
        <v>21262.5</v>
      </c>
      <c r="P59" s="411">
        <f t="shared" si="0"/>
        <v>85050</v>
      </c>
    </row>
    <row r="60" spans="3:16" ht="30" customHeight="1" x14ac:dyDescent="0.25">
      <c r="C60" s="501" t="s">
        <v>187</v>
      </c>
      <c r="D60" s="453">
        <f>'Banco 04'!C50</f>
        <v>78750</v>
      </c>
      <c r="E60" s="453">
        <f>'Banco 04'!D50</f>
        <v>78750</v>
      </c>
      <c r="F60" s="453">
        <f>'Banco 04'!E50</f>
        <v>4425</v>
      </c>
      <c r="G60" s="453">
        <f>'Banco 04'!F50</f>
        <v>78750</v>
      </c>
      <c r="H60" s="453">
        <f>'Banco 04'!G50</f>
        <v>78750</v>
      </c>
      <c r="I60" s="453">
        <f>'Banco 04'!H50</f>
        <v>4425</v>
      </c>
      <c r="J60" s="453">
        <f>'Banco 04'!I50</f>
        <v>78750</v>
      </c>
      <c r="K60" s="453">
        <f>'Banco 04'!J50</f>
        <v>78750</v>
      </c>
      <c r="L60" s="453">
        <f>'Banco 04'!K50</f>
        <v>4425</v>
      </c>
      <c r="M60" s="453">
        <f>'Banco 04'!L50</f>
        <v>78750</v>
      </c>
      <c r="N60" s="453">
        <f>'Banco 04'!M50</f>
        <v>78750</v>
      </c>
      <c r="O60" s="453">
        <f>'Banco 04'!N50</f>
        <v>4425</v>
      </c>
      <c r="P60" s="502">
        <f>SUM(D60:O60)</f>
        <v>647700</v>
      </c>
    </row>
    <row r="62" spans="3:16" ht="30" customHeight="1" x14ac:dyDescent="0.25">
      <c r="P62" s="362"/>
    </row>
  </sheetData>
  <sheetProtection sheet="1" objects="1" scenarios="1" selectLockedCells="1" selectUnlockedCells="1"/>
  <conditionalFormatting sqref="D15:O15">
    <cfRule type="expression" dxfId="37" priority="17">
      <formula>D14&gt;D13</formula>
    </cfRule>
    <cfRule type="expression" dxfId="36" priority="18">
      <formula>D13&gt;D14</formula>
    </cfRule>
  </conditionalFormatting>
  <conditionalFormatting sqref="D18:O18">
    <cfRule type="expression" dxfId="35" priority="15">
      <formula>D17&gt;D16</formula>
    </cfRule>
    <cfRule type="expression" dxfId="34" priority="16">
      <formula>D16&gt;D17</formula>
    </cfRule>
  </conditionalFormatting>
  <conditionalFormatting sqref="D21:O21">
    <cfRule type="expression" dxfId="33" priority="13">
      <formula>D20&gt;D19</formula>
    </cfRule>
    <cfRule type="expression" dxfId="32" priority="14">
      <formula>D19&gt;D20</formula>
    </cfRule>
  </conditionalFormatting>
  <conditionalFormatting sqref="D24:O24">
    <cfRule type="expression" dxfId="31" priority="11">
      <formula>D23&gt;D22</formula>
    </cfRule>
    <cfRule type="expression" dxfId="30" priority="12">
      <formula>D22&gt;D23</formula>
    </cfRule>
  </conditionalFormatting>
  <conditionalFormatting sqref="D27:P27">
    <cfRule type="expression" dxfId="29" priority="9">
      <formula>D26&gt;D25</formula>
    </cfRule>
    <cfRule type="expression" dxfId="28" priority="10">
      <formula>D25&gt;D26</formula>
    </cfRule>
  </conditionalFormatting>
  <conditionalFormatting sqref="P24">
    <cfRule type="expression" dxfId="27" priority="7">
      <formula>P23&gt;P22</formula>
    </cfRule>
    <cfRule type="expression" dxfId="26" priority="8">
      <formula>P22&gt;P23</formula>
    </cfRule>
  </conditionalFormatting>
  <conditionalFormatting sqref="P21">
    <cfRule type="expression" dxfId="25" priority="5">
      <formula>P20&gt;P19</formula>
    </cfRule>
    <cfRule type="expression" dxfId="24" priority="6">
      <formula>P19&gt;P20</formula>
    </cfRule>
  </conditionalFormatting>
  <conditionalFormatting sqref="P18">
    <cfRule type="expression" dxfId="23" priority="3">
      <formula>P17&gt;P16</formula>
    </cfRule>
    <cfRule type="expression" dxfId="22" priority="4">
      <formula>P16&gt;P17</formula>
    </cfRule>
  </conditionalFormatting>
  <conditionalFormatting sqref="P15">
    <cfRule type="expression" dxfId="21" priority="1">
      <formula>P14&gt;P13</formula>
    </cfRule>
    <cfRule type="expression" dxfId="20" priority="2">
      <formula>P13&gt;P14</formula>
    </cfRule>
  </conditionalFormatting>
  <pageMargins left="0.511811024" right="0.511811024" top="0.78740157499999996" bottom="0.78740157499999996" header="0.31496062000000002" footer="0.31496062000000002"/>
  <pageSetup paperSize="9" scale="73" fitToHeight="0" orientation="landscape" horizontalDpi="4294967293" verticalDpi="0" r:id="rId1"/>
  <drawing r:id="rId2"/>
  <legacyDrawing r:id="rId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Planilha31">
    <pageSetUpPr fitToPage="1"/>
  </sheetPr>
  <dimension ref="B1:P59"/>
  <sheetViews>
    <sheetView showGridLines="0" showRowColHeaders="0" workbookViewId="0">
      <pane ySplit="7" topLeftCell="A8" activePane="bottomLeft" state="frozen"/>
      <selection activeCell="T2" sqref="T2"/>
      <selection pane="bottomLeft"/>
    </sheetView>
  </sheetViews>
  <sheetFormatPr defaultColWidth="9.140625" defaultRowHeight="30" customHeight="1" x14ac:dyDescent="0.25"/>
  <cols>
    <col min="1" max="2" width="1.7109375" style="185" customWidth="1"/>
    <col min="3" max="3" width="12.7109375" style="185" customWidth="1"/>
    <col min="4" max="16" width="13.28515625" style="185" customWidth="1"/>
    <col min="17" max="16384" width="9.140625" style="185"/>
  </cols>
  <sheetData>
    <row r="1" spans="2:16" s="1" customFormat="1" ht="35.1" customHeight="1" x14ac:dyDescent="0.25"/>
    <row r="2" spans="2:16" s="3" customFormat="1" ht="30" customHeight="1" x14ac:dyDescent="0.25"/>
    <row r="3" spans="2:16" ht="30" customHeight="1" thickBot="1" x14ac:dyDescent="0.25">
      <c r="B3" s="169"/>
      <c r="C3" s="639" t="s">
        <v>49</v>
      </c>
      <c r="D3" s="351"/>
      <c r="E3" s="351"/>
      <c r="F3" s="351"/>
      <c r="G3" s="351"/>
      <c r="H3" s="351"/>
      <c r="I3" s="351"/>
      <c r="J3" s="351"/>
      <c r="K3" s="351"/>
      <c r="L3" s="351"/>
      <c r="M3" s="351"/>
    </row>
    <row r="4" spans="2:16" ht="21.95" customHeight="1" x14ac:dyDescent="0.25">
      <c r="B4" s="169"/>
      <c r="C4" s="266" t="s">
        <v>64</v>
      </c>
      <c r="D4" s="267" t="s">
        <v>65</v>
      </c>
      <c r="E4" s="267" t="s">
        <v>66</v>
      </c>
      <c r="F4" s="267" t="s">
        <v>67</v>
      </c>
      <c r="G4" s="267" t="s">
        <v>68</v>
      </c>
      <c r="H4" s="267" t="s">
        <v>69</v>
      </c>
      <c r="I4" s="267" t="s">
        <v>70</v>
      </c>
      <c r="J4" s="267" t="s">
        <v>71</v>
      </c>
      <c r="K4" s="267" t="s">
        <v>72</v>
      </c>
      <c r="L4" s="267" t="s">
        <v>73</v>
      </c>
      <c r="M4" s="267" t="s">
        <v>74</v>
      </c>
      <c r="N4" s="267" t="s">
        <v>75</v>
      </c>
      <c r="O4" s="267" t="s">
        <v>76</v>
      </c>
      <c r="P4" s="379" t="s">
        <v>79</v>
      </c>
    </row>
    <row r="5" spans="2:16" ht="30" customHeight="1" x14ac:dyDescent="0.25">
      <c r="B5" s="169"/>
      <c r="C5" s="417" t="s">
        <v>31</v>
      </c>
      <c r="D5" s="498">
        <f>IF('Banco 04 (2)'!C106=0,"",'Banco 04 (2)'!C106)</f>
        <v>15650</v>
      </c>
      <c r="E5" s="499">
        <f>IF('Banco 04 (2)'!D106=0,"",'Banco 04 (2)'!D106)</f>
        <v>15650</v>
      </c>
      <c r="F5" s="499">
        <f>IF('Banco 04 (2)'!E106=0,"",'Banco 04 (2)'!E106)</f>
        <v>24290</v>
      </c>
      <c r="G5" s="499">
        <f>IF('Banco 04 (2)'!F106=0,"",'Banco 04 (2)'!F106)</f>
        <v>15650</v>
      </c>
      <c r="H5" s="499">
        <f>IF('Banco 04 (2)'!G106=0,"",'Banco 04 (2)'!G106)</f>
        <v>15650</v>
      </c>
      <c r="I5" s="499">
        <f>IF('Banco 04 (2)'!H106=0,"",'Banco 04 (2)'!H106)</f>
        <v>24290</v>
      </c>
      <c r="J5" s="499">
        <f>IF('Banco 04 (2)'!I106=0,"",'Banco 04 (2)'!I106)</f>
        <v>15650</v>
      </c>
      <c r="K5" s="499">
        <f>IF('Banco 04 (2)'!J106=0,"",'Banco 04 (2)'!J106)</f>
        <v>15650</v>
      </c>
      <c r="L5" s="499">
        <f>IF('Banco 04 (2)'!K106=0,"",'Banco 04 (2)'!K106)</f>
        <v>24290</v>
      </c>
      <c r="M5" s="499">
        <f>IF('Banco 04 (2)'!L106=0,"",'Banco 04 (2)'!L106)</f>
        <v>15650</v>
      </c>
      <c r="N5" s="499">
        <f>IF('Banco 04 (2)'!M106=0,"",'Banco 04 (2)'!M106)</f>
        <v>15650</v>
      </c>
      <c r="O5" s="499">
        <f>IF('Banco 04 (2)'!N106=0,"",'Banco 04 (2)'!N106)</f>
        <v>24290</v>
      </c>
      <c r="P5" s="500">
        <f>SUM(D5:O5)</f>
        <v>222360</v>
      </c>
    </row>
    <row r="6" spans="2:16" ht="21.95" customHeight="1" thickBot="1" x14ac:dyDescent="0.3"/>
    <row r="7" spans="2:16" ht="21.95" customHeight="1" x14ac:dyDescent="0.25">
      <c r="C7" s="266" t="s">
        <v>29</v>
      </c>
      <c r="D7" s="267" t="s">
        <v>65</v>
      </c>
      <c r="E7" s="267" t="s">
        <v>66</v>
      </c>
      <c r="F7" s="267" t="s">
        <v>67</v>
      </c>
      <c r="G7" s="267" t="s">
        <v>68</v>
      </c>
      <c r="H7" s="267" t="s">
        <v>69</v>
      </c>
      <c r="I7" s="267" t="s">
        <v>70</v>
      </c>
      <c r="J7" s="267" t="s">
        <v>71</v>
      </c>
      <c r="K7" s="267" t="s">
        <v>72</v>
      </c>
      <c r="L7" s="267" t="s">
        <v>73</v>
      </c>
      <c r="M7" s="267" t="s">
        <v>74</v>
      </c>
      <c r="N7" s="267" t="s">
        <v>75</v>
      </c>
      <c r="O7" s="267" t="s">
        <v>76</v>
      </c>
      <c r="P7" s="379" t="s">
        <v>83</v>
      </c>
    </row>
    <row r="8" spans="2:16" ht="30" customHeight="1" x14ac:dyDescent="0.25">
      <c r="C8" s="487" t="s">
        <v>48</v>
      </c>
      <c r="D8" s="420">
        <f>'Banco 04 (2)'!C5</f>
        <v>0</v>
      </c>
      <c r="E8" s="420">
        <f>'Banco 04 (2)'!D5</f>
        <v>0</v>
      </c>
      <c r="F8" s="420">
        <f>'Banco 04 (2)'!E5</f>
        <v>0</v>
      </c>
      <c r="G8" s="420">
        <f>'Banco 04 (2)'!F5</f>
        <v>0</v>
      </c>
      <c r="H8" s="420">
        <f>'Banco 04 (2)'!G5</f>
        <v>0</v>
      </c>
      <c r="I8" s="420">
        <f>'Banco 04 (2)'!H5</f>
        <v>0</v>
      </c>
      <c r="J8" s="420">
        <f>'Banco 04 (2)'!I5</f>
        <v>0</v>
      </c>
      <c r="K8" s="420">
        <f>'Banco 04 (2)'!J5</f>
        <v>0</v>
      </c>
      <c r="L8" s="420">
        <f>'Banco 04 (2)'!K5</f>
        <v>0</v>
      </c>
      <c r="M8" s="420">
        <f>'Banco 04 (2)'!L5</f>
        <v>0</v>
      </c>
      <c r="N8" s="420">
        <f>'Banco 04 (2)'!M5</f>
        <v>0</v>
      </c>
      <c r="O8" s="420">
        <f>'Banco 04 (2)'!N5</f>
        <v>0</v>
      </c>
      <c r="P8" s="412">
        <f>SUM(D8:O8)</f>
        <v>0</v>
      </c>
    </row>
    <row r="9" spans="2:16" ht="30" customHeight="1" x14ac:dyDescent="0.25">
      <c r="C9" s="488" t="s">
        <v>50</v>
      </c>
      <c r="D9" s="420">
        <f>'Banco 04 (2)'!C6</f>
        <v>100000</v>
      </c>
      <c r="E9" s="420">
        <f>'Banco 04 (2)'!D6</f>
        <v>100000</v>
      </c>
      <c r="F9" s="420">
        <f>'Banco 04 (2)'!E6</f>
        <v>100000</v>
      </c>
      <c r="G9" s="420">
        <f>'Banco 04 (2)'!F6</f>
        <v>100000</v>
      </c>
      <c r="H9" s="420">
        <f>'Banco 04 (2)'!G6</f>
        <v>100000</v>
      </c>
      <c r="I9" s="420">
        <f>'Banco 04 (2)'!H6</f>
        <v>100000</v>
      </c>
      <c r="J9" s="420">
        <f>'Banco 04 (2)'!I6</f>
        <v>100000</v>
      </c>
      <c r="K9" s="420">
        <f>'Banco 04 (2)'!J6</f>
        <v>100000</v>
      </c>
      <c r="L9" s="420">
        <f>'Banco 04 (2)'!K6</f>
        <v>100000</v>
      </c>
      <c r="M9" s="420">
        <f>'Banco 04 (2)'!L6</f>
        <v>100000</v>
      </c>
      <c r="N9" s="420">
        <f>'Banco 04 (2)'!M6</f>
        <v>100000</v>
      </c>
      <c r="O9" s="420">
        <f>'Banco 04 (2)'!N6</f>
        <v>100000</v>
      </c>
      <c r="P9" s="411">
        <f t="shared" ref="P9:P59" si="0">SUM(D9:O9)</f>
        <v>1200000</v>
      </c>
    </row>
    <row r="10" spans="2:16" ht="30" customHeight="1" x14ac:dyDescent="0.25">
      <c r="C10" s="488" t="s">
        <v>51</v>
      </c>
      <c r="D10" s="420">
        <f>'Banco 04 (2)'!C7</f>
        <v>0</v>
      </c>
      <c r="E10" s="420">
        <f>'Banco 04 (2)'!D7</f>
        <v>0</v>
      </c>
      <c r="F10" s="420">
        <f>'Banco 04 (2)'!E7</f>
        <v>0</v>
      </c>
      <c r="G10" s="420">
        <f>'Banco 04 (2)'!F7</f>
        <v>0</v>
      </c>
      <c r="H10" s="420">
        <f>'Banco 04 (2)'!G7</f>
        <v>0</v>
      </c>
      <c r="I10" s="420">
        <f>'Banco 04 (2)'!H7</f>
        <v>0</v>
      </c>
      <c r="J10" s="420">
        <f>'Banco 04 (2)'!I7</f>
        <v>0</v>
      </c>
      <c r="K10" s="420">
        <f>'Banco 04 (2)'!J7</f>
        <v>0</v>
      </c>
      <c r="L10" s="420">
        <f>'Banco 04 (2)'!K7</f>
        <v>0</v>
      </c>
      <c r="M10" s="420">
        <f>'Banco 04 (2)'!L7</f>
        <v>0</v>
      </c>
      <c r="N10" s="420">
        <f>'Banco 04 (2)'!M7</f>
        <v>0</v>
      </c>
      <c r="O10" s="420">
        <f>'Banco 04 (2)'!N7</f>
        <v>0</v>
      </c>
      <c r="P10" s="411">
        <f t="shared" si="0"/>
        <v>0</v>
      </c>
    </row>
    <row r="11" spans="2:16" ht="30" customHeight="1" x14ac:dyDescent="0.25">
      <c r="C11" s="488" t="s">
        <v>307</v>
      </c>
      <c r="D11" s="420">
        <f>Outros!D11</f>
        <v>0</v>
      </c>
      <c r="E11" s="420">
        <f>Outros!E11</f>
        <v>0</v>
      </c>
      <c r="F11" s="420">
        <f>Outros!F11</f>
        <v>0</v>
      </c>
      <c r="G11" s="420">
        <f>Outros!G11</f>
        <v>0</v>
      </c>
      <c r="H11" s="420">
        <f>Outros!H11</f>
        <v>0</v>
      </c>
      <c r="I11" s="420">
        <f>Outros!I11</f>
        <v>0</v>
      </c>
      <c r="J11" s="420">
        <f>Outros!J11</f>
        <v>0</v>
      </c>
      <c r="K11" s="420">
        <f>Outros!K11</f>
        <v>0</v>
      </c>
      <c r="L11" s="420">
        <f>Outros!L11</f>
        <v>0</v>
      </c>
      <c r="M11" s="420">
        <f>Outros!M11</f>
        <v>0</v>
      </c>
      <c r="N11" s="420">
        <f>Outros!N11</f>
        <v>0</v>
      </c>
      <c r="O11" s="420">
        <f>Outros!O11</f>
        <v>0</v>
      </c>
      <c r="P11" s="411">
        <f t="shared" si="0"/>
        <v>0</v>
      </c>
    </row>
    <row r="12" spans="2:16" ht="30" customHeight="1" x14ac:dyDescent="0.25">
      <c r="C12" s="503" t="s">
        <v>191</v>
      </c>
      <c r="D12" s="504">
        <f>'Banco 04 (2)'!C8</f>
        <v>100000</v>
      </c>
      <c r="E12" s="504">
        <f>'Banco 04 (2)'!D8</f>
        <v>100000</v>
      </c>
      <c r="F12" s="504">
        <f>'Banco 04 (2)'!E8</f>
        <v>100000</v>
      </c>
      <c r="G12" s="504">
        <f>'Banco 04 (2)'!F8</f>
        <v>100000</v>
      </c>
      <c r="H12" s="504">
        <f>'Banco 04 (2)'!G8</f>
        <v>100000</v>
      </c>
      <c r="I12" s="504">
        <f>'Banco 04 (2)'!H8</f>
        <v>100000</v>
      </c>
      <c r="J12" s="504">
        <f>'Banco 04 (2)'!I8</f>
        <v>100000</v>
      </c>
      <c r="K12" s="504">
        <f>'Banco 04 (2)'!J8</f>
        <v>100000</v>
      </c>
      <c r="L12" s="504">
        <f>'Banco 04 (2)'!K8</f>
        <v>100000</v>
      </c>
      <c r="M12" s="504">
        <f>'Banco 04 (2)'!L8</f>
        <v>100000</v>
      </c>
      <c r="N12" s="504">
        <f>'Banco 04 (2)'!M8</f>
        <v>100000</v>
      </c>
      <c r="O12" s="504">
        <f>'Banco 04 (2)'!N8</f>
        <v>100000</v>
      </c>
      <c r="P12" s="411">
        <f t="shared" si="0"/>
        <v>1200000</v>
      </c>
    </row>
    <row r="13" spans="2:16" ht="30" customHeight="1" x14ac:dyDescent="0.25">
      <c r="C13" s="488" t="s">
        <v>156</v>
      </c>
      <c r="D13" s="420">
        <f>'Banco 04 (2)'!C9</f>
        <v>650</v>
      </c>
      <c r="E13" s="420">
        <f>'Banco 04 (2)'!D9</f>
        <v>650</v>
      </c>
      <c r="F13" s="420">
        <f>'Banco 04 (2)'!E9</f>
        <v>650</v>
      </c>
      <c r="G13" s="420">
        <f>'Banco 04 (2)'!F9</f>
        <v>650</v>
      </c>
      <c r="H13" s="420">
        <f>'Banco 04 (2)'!G9</f>
        <v>650</v>
      </c>
      <c r="I13" s="420">
        <f>'Banco 04 (2)'!H9</f>
        <v>650</v>
      </c>
      <c r="J13" s="420">
        <f>'Banco 04 (2)'!I9</f>
        <v>650</v>
      </c>
      <c r="K13" s="420">
        <f>'Banco 04 (2)'!J9</f>
        <v>650</v>
      </c>
      <c r="L13" s="420">
        <f>'Banco 04 (2)'!K9</f>
        <v>650</v>
      </c>
      <c r="M13" s="420">
        <f>'Banco 04 (2)'!L9</f>
        <v>650</v>
      </c>
      <c r="N13" s="420">
        <f>'Banco 04 (2)'!M9</f>
        <v>650</v>
      </c>
      <c r="O13" s="420">
        <f>'Banco 04 (2)'!N9</f>
        <v>650</v>
      </c>
      <c r="P13" s="411">
        <f t="shared" si="0"/>
        <v>7800</v>
      </c>
    </row>
    <row r="14" spans="2:16" ht="30" customHeight="1" x14ac:dyDescent="0.25">
      <c r="C14" s="488" t="s">
        <v>157</v>
      </c>
      <c r="D14" s="420">
        <f>'Banco 04 (2)'!C10</f>
        <v>0</v>
      </c>
      <c r="E14" s="420">
        <f>'Banco 04 (2)'!D10</f>
        <v>0</v>
      </c>
      <c r="F14" s="420">
        <f>'Banco 04 (2)'!E10</f>
        <v>0</v>
      </c>
      <c r="G14" s="420">
        <f>'Banco 04 (2)'!F10</f>
        <v>0</v>
      </c>
      <c r="H14" s="420">
        <f>'Banco 04 (2)'!G10</f>
        <v>0</v>
      </c>
      <c r="I14" s="420">
        <f>'Banco 04 (2)'!H10</f>
        <v>0</v>
      </c>
      <c r="J14" s="420">
        <f>'Banco 04 (2)'!I10</f>
        <v>0</v>
      </c>
      <c r="K14" s="420">
        <f>'Banco 04 (2)'!J10</f>
        <v>0</v>
      </c>
      <c r="L14" s="420">
        <f>'Banco 04 (2)'!K10</f>
        <v>0</v>
      </c>
      <c r="M14" s="420">
        <f>'Banco 04 (2)'!L10</f>
        <v>0</v>
      </c>
      <c r="N14" s="420">
        <f>'Banco 04 (2)'!M10</f>
        <v>0</v>
      </c>
      <c r="O14" s="420">
        <f>'Banco 04 (2)'!N10</f>
        <v>0</v>
      </c>
      <c r="P14" s="411">
        <f t="shared" si="0"/>
        <v>0</v>
      </c>
    </row>
    <row r="15" spans="2:16" ht="30" customHeight="1" x14ac:dyDescent="0.25">
      <c r="C15" s="489" t="s">
        <v>158</v>
      </c>
      <c r="D15" s="409">
        <f>'Banco 04 (2)'!C11</f>
        <v>650</v>
      </c>
      <c r="E15" s="409">
        <f>'Banco 04 (2)'!D11</f>
        <v>650</v>
      </c>
      <c r="F15" s="409">
        <f>'Banco 04 (2)'!E11</f>
        <v>650</v>
      </c>
      <c r="G15" s="409">
        <f>'Banco 04 (2)'!F11</f>
        <v>650</v>
      </c>
      <c r="H15" s="409">
        <f>'Banco 04 (2)'!G11</f>
        <v>650</v>
      </c>
      <c r="I15" s="409">
        <f>'Banco 04 (2)'!H11</f>
        <v>650</v>
      </c>
      <c r="J15" s="409">
        <f>'Banco 04 (2)'!I11</f>
        <v>650</v>
      </c>
      <c r="K15" s="409">
        <f>'Banco 04 (2)'!J11</f>
        <v>650</v>
      </c>
      <c r="L15" s="409">
        <f>'Banco 04 (2)'!K11</f>
        <v>650</v>
      </c>
      <c r="M15" s="409">
        <f>'Banco 04 (2)'!L11</f>
        <v>650</v>
      </c>
      <c r="N15" s="409">
        <f>'Banco 04 (2)'!M11</f>
        <v>650</v>
      </c>
      <c r="O15" s="409">
        <f>'Banco 04 (2)'!N11</f>
        <v>650</v>
      </c>
      <c r="P15" s="411">
        <f>'Banco 04 (2)'!O11</f>
        <v>7800</v>
      </c>
    </row>
    <row r="16" spans="2:16" ht="30" customHeight="1" x14ac:dyDescent="0.25">
      <c r="C16" s="488" t="s">
        <v>159</v>
      </c>
      <c r="D16" s="420">
        <f>'Banco 04 (2)'!C12</f>
        <v>3000</v>
      </c>
      <c r="E16" s="420">
        <f>'Banco 04 (2)'!D12</f>
        <v>3000</v>
      </c>
      <c r="F16" s="420">
        <f>'Banco 04 (2)'!E12</f>
        <v>3000</v>
      </c>
      <c r="G16" s="420">
        <f>'Banco 04 (2)'!F12</f>
        <v>3000</v>
      </c>
      <c r="H16" s="420">
        <f>'Banco 04 (2)'!G12</f>
        <v>3000</v>
      </c>
      <c r="I16" s="420">
        <f>'Banco 04 (2)'!H12</f>
        <v>3000</v>
      </c>
      <c r="J16" s="420">
        <f>'Banco 04 (2)'!I12</f>
        <v>3000</v>
      </c>
      <c r="K16" s="420">
        <f>'Banco 04 (2)'!J12</f>
        <v>3000</v>
      </c>
      <c r="L16" s="420">
        <f>'Banco 04 (2)'!K12</f>
        <v>3000</v>
      </c>
      <c r="M16" s="420">
        <f>'Banco 04 (2)'!L12</f>
        <v>3000</v>
      </c>
      <c r="N16" s="420">
        <f>'Banco 04 (2)'!M12</f>
        <v>3000</v>
      </c>
      <c r="O16" s="420">
        <f>'Banco 04 (2)'!N12</f>
        <v>3000</v>
      </c>
      <c r="P16" s="411">
        <f t="shared" si="0"/>
        <v>36000</v>
      </c>
    </row>
    <row r="17" spans="3:16" ht="30" customHeight="1" x14ac:dyDescent="0.25">
      <c r="C17" s="488" t="s">
        <v>157</v>
      </c>
      <c r="D17" s="420">
        <f>'Banco 04 (2)'!C13</f>
        <v>0</v>
      </c>
      <c r="E17" s="420">
        <f>'Banco 04 (2)'!D13</f>
        <v>0</v>
      </c>
      <c r="F17" s="420">
        <f>'Banco 04 (2)'!E13</f>
        <v>0</v>
      </c>
      <c r="G17" s="420">
        <f>'Banco 04 (2)'!F13</f>
        <v>0</v>
      </c>
      <c r="H17" s="420">
        <f>'Banco 04 (2)'!G13</f>
        <v>0</v>
      </c>
      <c r="I17" s="420">
        <f>'Banco 04 (2)'!H13</f>
        <v>0</v>
      </c>
      <c r="J17" s="420">
        <f>'Banco 04 (2)'!I13</f>
        <v>0</v>
      </c>
      <c r="K17" s="420">
        <f>'Banco 04 (2)'!J13</f>
        <v>0</v>
      </c>
      <c r="L17" s="420">
        <f>'Banco 04 (2)'!K13</f>
        <v>0</v>
      </c>
      <c r="M17" s="420">
        <f>'Banco 04 (2)'!L13</f>
        <v>0</v>
      </c>
      <c r="N17" s="420">
        <f>'Banco 04 (2)'!M13</f>
        <v>0</v>
      </c>
      <c r="O17" s="420">
        <f>'Banco 04 (2)'!N13</f>
        <v>0</v>
      </c>
      <c r="P17" s="411">
        <f t="shared" si="0"/>
        <v>0</v>
      </c>
    </row>
    <row r="18" spans="3:16" ht="30" customHeight="1" x14ac:dyDescent="0.25">
      <c r="C18" s="489" t="s">
        <v>160</v>
      </c>
      <c r="D18" s="409">
        <f>'Banco 04 (2)'!C14</f>
        <v>3000</v>
      </c>
      <c r="E18" s="409">
        <f>'Banco 04 (2)'!D14</f>
        <v>3000</v>
      </c>
      <c r="F18" s="409">
        <f>'Banco 04 (2)'!E14</f>
        <v>3000</v>
      </c>
      <c r="G18" s="409">
        <f>'Banco 04 (2)'!F14</f>
        <v>3000</v>
      </c>
      <c r="H18" s="409">
        <f>'Banco 04 (2)'!G14</f>
        <v>3000</v>
      </c>
      <c r="I18" s="409">
        <f>'Banco 04 (2)'!H14</f>
        <v>3000</v>
      </c>
      <c r="J18" s="409">
        <f>'Banco 04 (2)'!I14</f>
        <v>3000</v>
      </c>
      <c r="K18" s="409">
        <f>'Banco 04 (2)'!J14</f>
        <v>3000</v>
      </c>
      <c r="L18" s="409">
        <f>'Banco 04 (2)'!K14</f>
        <v>3000</v>
      </c>
      <c r="M18" s="409">
        <f>'Banco 04 (2)'!L14</f>
        <v>3000</v>
      </c>
      <c r="N18" s="409">
        <f>'Banco 04 (2)'!M14</f>
        <v>3000</v>
      </c>
      <c r="O18" s="409">
        <f>'Banco 04 (2)'!N14</f>
        <v>3000</v>
      </c>
      <c r="P18" s="411">
        <f>'Banco 04 (2)'!O14</f>
        <v>36000</v>
      </c>
    </row>
    <row r="19" spans="3:16" ht="30" customHeight="1" x14ac:dyDescent="0.25">
      <c r="C19" s="488" t="s">
        <v>161</v>
      </c>
      <c r="D19" s="420">
        <f>'Banco 04 (2)'!C15</f>
        <v>12000</v>
      </c>
      <c r="E19" s="420">
        <f>'Banco 04 (2)'!D15</f>
        <v>12000</v>
      </c>
      <c r="F19" s="420">
        <f>'Banco 04 (2)'!E15</f>
        <v>12000</v>
      </c>
      <c r="G19" s="420">
        <f>'Banco 04 (2)'!F15</f>
        <v>12000</v>
      </c>
      <c r="H19" s="420">
        <f>'Banco 04 (2)'!G15</f>
        <v>12000</v>
      </c>
      <c r="I19" s="420">
        <f>'Banco 04 (2)'!H15</f>
        <v>12000</v>
      </c>
      <c r="J19" s="420">
        <f>'Banco 04 (2)'!I15</f>
        <v>12000</v>
      </c>
      <c r="K19" s="420">
        <f>'Banco 04 (2)'!J15</f>
        <v>12000</v>
      </c>
      <c r="L19" s="420">
        <f>'Banco 04 (2)'!K15</f>
        <v>12000</v>
      </c>
      <c r="M19" s="420">
        <f>'Banco 04 (2)'!L15</f>
        <v>12000</v>
      </c>
      <c r="N19" s="420">
        <f>'Banco 04 (2)'!M15</f>
        <v>12000</v>
      </c>
      <c r="O19" s="420">
        <f>'Banco 04 (2)'!N15</f>
        <v>12000</v>
      </c>
      <c r="P19" s="411">
        <f t="shared" si="0"/>
        <v>144000</v>
      </c>
    </row>
    <row r="20" spans="3:16" ht="30" customHeight="1" x14ac:dyDescent="0.25">
      <c r="C20" s="488" t="s">
        <v>157</v>
      </c>
      <c r="D20" s="420">
        <f>'Banco 04 (2)'!C16</f>
        <v>0</v>
      </c>
      <c r="E20" s="420">
        <f>'Banco 04 (2)'!D16</f>
        <v>0</v>
      </c>
      <c r="F20" s="420">
        <f>'Banco 04 (2)'!E16</f>
        <v>0</v>
      </c>
      <c r="G20" s="420">
        <f>'Banco 04 (2)'!F16</f>
        <v>0</v>
      </c>
      <c r="H20" s="420">
        <f>'Banco 04 (2)'!G16</f>
        <v>0</v>
      </c>
      <c r="I20" s="420">
        <f>'Banco 04 (2)'!H16</f>
        <v>0</v>
      </c>
      <c r="J20" s="420">
        <f>'Banco 04 (2)'!I16</f>
        <v>0</v>
      </c>
      <c r="K20" s="420">
        <f>'Banco 04 (2)'!J16</f>
        <v>0</v>
      </c>
      <c r="L20" s="420">
        <f>'Banco 04 (2)'!K16</f>
        <v>0</v>
      </c>
      <c r="M20" s="420">
        <f>'Banco 04 (2)'!L16</f>
        <v>0</v>
      </c>
      <c r="N20" s="420">
        <f>'Banco 04 (2)'!M16</f>
        <v>0</v>
      </c>
      <c r="O20" s="420">
        <f>'Banco 04 (2)'!N16</f>
        <v>0</v>
      </c>
      <c r="P20" s="411">
        <f t="shared" si="0"/>
        <v>0</v>
      </c>
    </row>
    <row r="21" spans="3:16" ht="30" customHeight="1" x14ac:dyDescent="0.25">
      <c r="C21" s="489" t="s">
        <v>162</v>
      </c>
      <c r="D21" s="409">
        <f>'Banco 04 (2)'!C17</f>
        <v>12000</v>
      </c>
      <c r="E21" s="409">
        <f>'Banco 04 (2)'!D17</f>
        <v>12000</v>
      </c>
      <c r="F21" s="409">
        <f>'Banco 04 (2)'!E17</f>
        <v>12000</v>
      </c>
      <c r="G21" s="409">
        <f>'Banco 04 (2)'!F17</f>
        <v>12000</v>
      </c>
      <c r="H21" s="409">
        <f>'Banco 04 (2)'!G17</f>
        <v>12000</v>
      </c>
      <c r="I21" s="409">
        <f>'Banco 04 (2)'!H17</f>
        <v>12000</v>
      </c>
      <c r="J21" s="409">
        <f>'Banco 04 (2)'!I17</f>
        <v>12000</v>
      </c>
      <c r="K21" s="409">
        <f>'Banco 04 (2)'!J17</f>
        <v>12000</v>
      </c>
      <c r="L21" s="409">
        <f>'Banco 04 (2)'!K17</f>
        <v>12000</v>
      </c>
      <c r="M21" s="409">
        <f>'Banco 04 (2)'!L17</f>
        <v>12000</v>
      </c>
      <c r="N21" s="409">
        <f>'Banco 04 (2)'!M17</f>
        <v>12000</v>
      </c>
      <c r="O21" s="409">
        <f>'Banco 04 (2)'!N17</f>
        <v>12000</v>
      </c>
      <c r="P21" s="411">
        <f>'Banco 04 (2)'!O17</f>
        <v>144000</v>
      </c>
    </row>
    <row r="22" spans="3:16" ht="30" customHeight="1" x14ac:dyDescent="0.25">
      <c r="C22" s="488" t="s">
        <v>163</v>
      </c>
      <c r="D22" s="420">
        <f>'Banco 04 (2)'!C18</f>
        <v>0</v>
      </c>
      <c r="E22" s="420">
        <f>'Banco 04 (2)'!D18</f>
        <v>0</v>
      </c>
      <c r="F22" s="420">
        <f>'Banco 04 (2)'!E18</f>
        <v>0</v>
      </c>
      <c r="G22" s="420">
        <f>'Banco 04 (2)'!F18</f>
        <v>0</v>
      </c>
      <c r="H22" s="420">
        <f>'Banco 04 (2)'!G18</f>
        <v>0</v>
      </c>
      <c r="I22" s="420">
        <f>'Banco 04 (2)'!H18</f>
        <v>0</v>
      </c>
      <c r="J22" s="420">
        <f>'Banco 04 (2)'!I18</f>
        <v>0</v>
      </c>
      <c r="K22" s="420">
        <f>'Banco 04 (2)'!J18</f>
        <v>0</v>
      </c>
      <c r="L22" s="420">
        <f>'Banco 04 (2)'!K18</f>
        <v>0</v>
      </c>
      <c r="M22" s="420">
        <f>'Banco 04 (2)'!L18</f>
        <v>0</v>
      </c>
      <c r="N22" s="420">
        <f>'Banco 04 (2)'!M18</f>
        <v>0</v>
      </c>
      <c r="O22" s="420">
        <f>'Banco 04 (2)'!N18</f>
        <v>0</v>
      </c>
      <c r="P22" s="411">
        <f t="shared" si="0"/>
        <v>0</v>
      </c>
    </row>
    <row r="23" spans="3:16" ht="30" customHeight="1" x14ac:dyDescent="0.25">
      <c r="C23" s="488" t="s">
        <v>157</v>
      </c>
      <c r="D23" s="420">
        <f>'Banco 04 (2)'!C19</f>
        <v>0</v>
      </c>
      <c r="E23" s="420">
        <f>'Banco 04 (2)'!D19</f>
        <v>0</v>
      </c>
      <c r="F23" s="420">
        <f>'Banco 04 (2)'!E19</f>
        <v>0</v>
      </c>
      <c r="G23" s="420">
        <f>'Banco 04 (2)'!F19</f>
        <v>0</v>
      </c>
      <c r="H23" s="420">
        <f>'Banco 04 (2)'!G19</f>
        <v>0</v>
      </c>
      <c r="I23" s="420">
        <f>'Banco 04 (2)'!H19</f>
        <v>0</v>
      </c>
      <c r="J23" s="420">
        <f>'Banco 04 (2)'!I19</f>
        <v>0</v>
      </c>
      <c r="K23" s="420">
        <f>'Banco 04 (2)'!J19</f>
        <v>0</v>
      </c>
      <c r="L23" s="420">
        <f>'Banco 04 (2)'!K19</f>
        <v>0</v>
      </c>
      <c r="M23" s="420">
        <f>'Banco 04 (2)'!L19</f>
        <v>0</v>
      </c>
      <c r="N23" s="420">
        <f>'Banco 04 (2)'!M19</f>
        <v>0</v>
      </c>
      <c r="O23" s="420">
        <f>'Banco 04 (2)'!N19</f>
        <v>0</v>
      </c>
      <c r="P23" s="411">
        <f t="shared" si="0"/>
        <v>0</v>
      </c>
    </row>
    <row r="24" spans="3:16" ht="30" customHeight="1" x14ac:dyDescent="0.25">
      <c r="C24" s="489" t="s">
        <v>164</v>
      </c>
      <c r="D24" s="409">
        <f>'Banco 04 (2)'!C20</f>
        <v>0</v>
      </c>
      <c r="E24" s="409">
        <f>'Banco 04 (2)'!D20</f>
        <v>0</v>
      </c>
      <c r="F24" s="409">
        <f>'Banco 04 (2)'!E20</f>
        <v>0</v>
      </c>
      <c r="G24" s="409">
        <f>'Banco 04 (2)'!F20</f>
        <v>0</v>
      </c>
      <c r="H24" s="409">
        <f>'Banco 04 (2)'!G20</f>
        <v>0</v>
      </c>
      <c r="I24" s="409">
        <f>'Banco 04 (2)'!H20</f>
        <v>0</v>
      </c>
      <c r="J24" s="409">
        <f>'Banco 04 (2)'!I20</f>
        <v>0</v>
      </c>
      <c r="K24" s="409">
        <f>'Banco 04 (2)'!J20</f>
        <v>0</v>
      </c>
      <c r="L24" s="409">
        <f>'Banco 04 (2)'!K20</f>
        <v>0</v>
      </c>
      <c r="M24" s="409">
        <f>'Banco 04 (2)'!L20</f>
        <v>0</v>
      </c>
      <c r="N24" s="409">
        <f>'Banco 04 (2)'!M20</f>
        <v>0</v>
      </c>
      <c r="O24" s="409">
        <f>'Banco 04 (2)'!N20</f>
        <v>0</v>
      </c>
      <c r="P24" s="411">
        <f>'Banco 04 (2)'!O20</f>
        <v>0</v>
      </c>
    </row>
    <row r="25" spans="3:16" ht="30" customHeight="1" x14ac:dyDescent="0.25">
      <c r="C25" s="488" t="s">
        <v>165</v>
      </c>
      <c r="D25" s="420">
        <f>'Banco 04 (2)'!C21</f>
        <v>0</v>
      </c>
      <c r="E25" s="420">
        <f>'Banco 04 (2)'!D21</f>
        <v>0</v>
      </c>
      <c r="F25" s="420">
        <f>'Banco 04 (2)'!E21</f>
        <v>0</v>
      </c>
      <c r="G25" s="420">
        <f>'Banco 04 (2)'!F21</f>
        <v>0</v>
      </c>
      <c r="H25" s="420">
        <f>'Banco 04 (2)'!G21</f>
        <v>0</v>
      </c>
      <c r="I25" s="420">
        <f>'Banco 04 (2)'!H21</f>
        <v>0</v>
      </c>
      <c r="J25" s="420">
        <f>'Banco 04 (2)'!I21</f>
        <v>0</v>
      </c>
      <c r="K25" s="420">
        <f>'Banco 04 (2)'!J21</f>
        <v>0</v>
      </c>
      <c r="L25" s="420">
        <f>'Banco 04 (2)'!K21</f>
        <v>0</v>
      </c>
      <c r="M25" s="420">
        <f>'Banco 04 (2)'!L21</f>
        <v>0</v>
      </c>
      <c r="N25" s="420">
        <f>'Banco 04 (2)'!M21</f>
        <v>0</v>
      </c>
      <c r="O25" s="420">
        <f>'Banco 04 (2)'!N21</f>
        <v>0</v>
      </c>
      <c r="P25" s="411">
        <f t="shared" si="0"/>
        <v>0</v>
      </c>
    </row>
    <row r="26" spans="3:16" ht="30" customHeight="1" x14ac:dyDescent="0.25">
      <c r="C26" s="488" t="s">
        <v>157</v>
      </c>
      <c r="D26" s="420">
        <f>'Banco 04 (2)'!C22</f>
        <v>0</v>
      </c>
      <c r="E26" s="420">
        <f>'Banco 04 (2)'!D22</f>
        <v>0</v>
      </c>
      <c r="F26" s="420">
        <f>'Banco 04 (2)'!E22</f>
        <v>0</v>
      </c>
      <c r="G26" s="420">
        <f>'Banco 04 (2)'!F22</f>
        <v>0</v>
      </c>
      <c r="H26" s="420">
        <f>'Banco 04 (2)'!G22</f>
        <v>0</v>
      </c>
      <c r="I26" s="420">
        <f>'Banco 04 (2)'!H22</f>
        <v>0</v>
      </c>
      <c r="J26" s="420">
        <f>'Banco 04 (2)'!I22</f>
        <v>0</v>
      </c>
      <c r="K26" s="420">
        <f>'Banco 04 (2)'!J22</f>
        <v>0</v>
      </c>
      <c r="L26" s="420">
        <f>'Banco 04 (2)'!K22</f>
        <v>0</v>
      </c>
      <c r="M26" s="420">
        <f>'Banco 04 (2)'!L22</f>
        <v>0</v>
      </c>
      <c r="N26" s="420">
        <f>'Banco 04 (2)'!M22</f>
        <v>0</v>
      </c>
      <c r="O26" s="420">
        <f>'Banco 04 (2)'!N22</f>
        <v>0</v>
      </c>
      <c r="P26" s="411">
        <f t="shared" si="0"/>
        <v>0</v>
      </c>
    </row>
    <row r="27" spans="3:16" ht="30" customHeight="1" x14ac:dyDescent="0.25">
      <c r="C27" s="489" t="s">
        <v>166</v>
      </c>
      <c r="D27" s="409">
        <f>'Banco 04 (2)'!C23</f>
        <v>0</v>
      </c>
      <c r="E27" s="409">
        <f>'Banco 04 (2)'!D23</f>
        <v>0</v>
      </c>
      <c r="F27" s="409">
        <f>'Banco 04 (2)'!E23</f>
        <v>0</v>
      </c>
      <c r="G27" s="409">
        <f>'Banco 04 (2)'!F23</f>
        <v>0</v>
      </c>
      <c r="H27" s="409">
        <f>'Banco 04 (2)'!G23</f>
        <v>0</v>
      </c>
      <c r="I27" s="409">
        <f>'Banco 04 (2)'!H23</f>
        <v>0</v>
      </c>
      <c r="J27" s="409">
        <f>'Banco 04 (2)'!I23</f>
        <v>0</v>
      </c>
      <c r="K27" s="409">
        <f>'Banco 04 (2)'!J23</f>
        <v>0</v>
      </c>
      <c r="L27" s="409">
        <f>'Banco 04 (2)'!K23</f>
        <v>0</v>
      </c>
      <c r="M27" s="409">
        <f>'Banco 04 (2)'!L23</f>
        <v>0</v>
      </c>
      <c r="N27" s="409">
        <f>'Banco 04 (2)'!M23</f>
        <v>0</v>
      </c>
      <c r="O27" s="409">
        <f>'Banco 04 (2)'!N23</f>
        <v>0</v>
      </c>
      <c r="P27" s="411">
        <f>'Banco 04 (2)'!O23</f>
        <v>0</v>
      </c>
    </row>
    <row r="28" spans="3:16" ht="30" customHeight="1" x14ac:dyDescent="0.25">
      <c r="C28" s="488" t="s">
        <v>188</v>
      </c>
      <c r="D28" s="420">
        <f>'Banco 04 (2)'!C24</f>
        <v>0</v>
      </c>
      <c r="E28" s="420">
        <f>'Banco 04 (2)'!D24</f>
        <v>0</v>
      </c>
      <c r="F28" s="420">
        <f>'Banco 04 (2)'!E24</f>
        <v>0</v>
      </c>
      <c r="G28" s="420">
        <f>'Banco 04 (2)'!F24</f>
        <v>0</v>
      </c>
      <c r="H28" s="420">
        <f>'Banco 04 (2)'!G24</f>
        <v>0</v>
      </c>
      <c r="I28" s="420">
        <f>'Banco 04 (2)'!H24</f>
        <v>0</v>
      </c>
      <c r="J28" s="420">
        <f>'Banco 04 (2)'!I24</f>
        <v>0</v>
      </c>
      <c r="K28" s="420">
        <f>'Banco 04 (2)'!J24</f>
        <v>0</v>
      </c>
      <c r="L28" s="420">
        <f>'Banco 04 (2)'!K24</f>
        <v>0</v>
      </c>
      <c r="M28" s="420">
        <f>'Banco 04 (2)'!L24</f>
        <v>0</v>
      </c>
      <c r="N28" s="420">
        <f>'Banco 04 (2)'!M24</f>
        <v>0</v>
      </c>
      <c r="O28" s="420">
        <f>'Banco 04 (2)'!N24</f>
        <v>0</v>
      </c>
      <c r="P28" s="411">
        <f t="shared" si="0"/>
        <v>0</v>
      </c>
    </row>
    <row r="29" spans="3:16" ht="30" customHeight="1" x14ac:dyDescent="0.25">
      <c r="C29" s="488" t="s">
        <v>189</v>
      </c>
      <c r="D29" s="420">
        <f>'Banco 04 (2)'!C25</f>
        <v>0</v>
      </c>
      <c r="E29" s="420">
        <f>'Banco 04 (2)'!D25</f>
        <v>0</v>
      </c>
      <c r="F29" s="420">
        <f>'Banco 04 (2)'!E25</f>
        <v>0</v>
      </c>
      <c r="G29" s="420">
        <f>'Banco 04 (2)'!F25</f>
        <v>0</v>
      </c>
      <c r="H29" s="420">
        <f>'Banco 04 (2)'!G25</f>
        <v>0</v>
      </c>
      <c r="I29" s="420">
        <f>'Banco 04 (2)'!H25</f>
        <v>0</v>
      </c>
      <c r="J29" s="420">
        <f>'Banco 04 (2)'!I25</f>
        <v>0</v>
      </c>
      <c r="K29" s="420">
        <f>'Banco 04 (2)'!J25</f>
        <v>0</v>
      </c>
      <c r="L29" s="420">
        <f>'Banco 04 (2)'!K25</f>
        <v>0</v>
      </c>
      <c r="M29" s="420">
        <f>'Banco 04 (2)'!L25</f>
        <v>0</v>
      </c>
      <c r="N29" s="420">
        <f>'Banco 04 (2)'!M25</f>
        <v>0</v>
      </c>
      <c r="O29" s="420">
        <f>'Banco 04 (2)'!N25</f>
        <v>0</v>
      </c>
      <c r="P29" s="411">
        <f t="shared" si="0"/>
        <v>0</v>
      </c>
    </row>
    <row r="30" spans="3:16" ht="30" customHeight="1" x14ac:dyDescent="0.25">
      <c r="C30" s="489" t="s">
        <v>190</v>
      </c>
      <c r="D30" s="409">
        <f>'Banco 04 (2)'!C26</f>
        <v>84350</v>
      </c>
      <c r="E30" s="409">
        <f>'Banco 04 (2)'!D26</f>
        <v>84350</v>
      </c>
      <c r="F30" s="409">
        <f>'Banco 04 (2)'!E26</f>
        <v>84350</v>
      </c>
      <c r="G30" s="409">
        <f>'Banco 04 (2)'!F26</f>
        <v>84350</v>
      </c>
      <c r="H30" s="409">
        <f>'Banco 04 (2)'!G26</f>
        <v>84350</v>
      </c>
      <c r="I30" s="409">
        <f>'Banco 04 (2)'!H26</f>
        <v>84350</v>
      </c>
      <c r="J30" s="409">
        <f>'Banco 04 (2)'!I26</f>
        <v>84350</v>
      </c>
      <c r="K30" s="409">
        <f>'Banco 04 (2)'!J26</f>
        <v>84350</v>
      </c>
      <c r="L30" s="409">
        <f>'Banco 04 (2)'!K26</f>
        <v>84350</v>
      </c>
      <c r="M30" s="409">
        <f>'Banco 04 (2)'!L26</f>
        <v>84350</v>
      </c>
      <c r="N30" s="409">
        <f>'Banco 04 (2)'!M26</f>
        <v>84350</v>
      </c>
      <c r="O30" s="409">
        <f>'Banco 04 (2)'!N26</f>
        <v>84350</v>
      </c>
      <c r="P30" s="411">
        <f t="shared" si="0"/>
        <v>1012200</v>
      </c>
    </row>
    <row r="31" spans="3:16" ht="30" customHeight="1" x14ac:dyDescent="0.25">
      <c r="C31" s="488" t="s">
        <v>167</v>
      </c>
      <c r="D31" s="420">
        <f>'Banco 04 (2)'!C27</f>
        <v>0</v>
      </c>
      <c r="E31" s="420">
        <f>'Banco 04 (2)'!D27</f>
        <v>0</v>
      </c>
      <c r="F31" s="420">
        <f>'Banco 04 (2)'!E27</f>
        <v>0</v>
      </c>
      <c r="G31" s="420">
        <f>'Banco 04 (2)'!F27</f>
        <v>0</v>
      </c>
      <c r="H31" s="420">
        <f>'Banco 04 (2)'!G27</f>
        <v>0</v>
      </c>
      <c r="I31" s="420">
        <f>'Banco 04 (2)'!H27</f>
        <v>0</v>
      </c>
      <c r="J31" s="420">
        <f>'Banco 04 (2)'!I27</f>
        <v>0</v>
      </c>
      <c r="K31" s="420">
        <f>'Banco 04 (2)'!J27</f>
        <v>0</v>
      </c>
      <c r="L31" s="420">
        <f>'Banco 04 (2)'!K27</f>
        <v>0</v>
      </c>
      <c r="M31" s="420">
        <f>'Banco 04 (2)'!L27</f>
        <v>0</v>
      </c>
      <c r="N31" s="420">
        <f>'Banco 04 (2)'!M27</f>
        <v>0</v>
      </c>
      <c r="O31" s="420">
        <f>'Banco 04 (2)'!N27</f>
        <v>0</v>
      </c>
      <c r="P31" s="411">
        <f t="shared" si="0"/>
        <v>0</v>
      </c>
    </row>
    <row r="32" spans="3:16" ht="30" customHeight="1" x14ac:dyDescent="0.25">
      <c r="C32" s="488" t="s">
        <v>168</v>
      </c>
      <c r="D32" s="420">
        <f>'Banco 04 (2)'!C28</f>
        <v>0</v>
      </c>
      <c r="E32" s="420">
        <f>'Banco 04 (2)'!D28</f>
        <v>0</v>
      </c>
      <c r="F32" s="420">
        <f>'Banco 04 (2)'!E28</f>
        <v>0</v>
      </c>
      <c r="G32" s="420">
        <f>'Banco 04 (2)'!F28</f>
        <v>0</v>
      </c>
      <c r="H32" s="420">
        <f>'Banco 04 (2)'!G28</f>
        <v>0</v>
      </c>
      <c r="I32" s="420">
        <f>'Banco 04 (2)'!H28</f>
        <v>0</v>
      </c>
      <c r="J32" s="420">
        <f>'Banco 04 (2)'!I28</f>
        <v>0</v>
      </c>
      <c r="K32" s="420">
        <f>'Banco 04 (2)'!J28</f>
        <v>0</v>
      </c>
      <c r="L32" s="420">
        <f>'Banco 04 (2)'!K28</f>
        <v>0</v>
      </c>
      <c r="M32" s="420">
        <f>'Banco 04 (2)'!L28</f>
        <v>0</v>
      </c>
      <c r="N32" s="420">
        <f>'Banco 04 (2)'!M28</f>
        <v>0</v>
      </c>
      <c r="O32" s="420">
        <f>'Banco 04 (2)'!N28</f>
        <v>0</v>
      </c>
      <c r="P32" s="411">
        <f t="shared" si="0"/>
        <v>0</v>
      </c>
    </row>
    <row r="33" spans="3:16" ht="30" customHeight="1" x14ac:dyDescent="0.25">
      <c r="C33" s="488" t="s">
        <v>169</v>
      </c>
      <c r="D33" s="420">
        <f>'Banco 04 (2)'!C29</f>
        <v>0</v>
      </c>
      <c r="E33" s="420">
        <f>'Banco 04 (2)'!D29</f>
        <v>0</v>
      </c>
      <c r="F33" s="420">
        <f>'Banco 04 (2)'!E29</f>
        <v>0</v>
      </c>
      <c r="G33" s="420">
        <f>'Banco 04 (2)'!F29</f>
        <v>0</v>
      </c>
      <c r="H33" s="420">
        <f>'Banco 04 (2)'!G29</f>
        <v>0</v>
      </c>
      <c r="I33" s="420">
        <f>'Banco 04 (2)'!H29</f>
        <v>0</v>
      </c>
      <c r="J33" s="420">
        <f>'Banco 04 (2)'!I29</f>
        <v>0</v>
      </c>
      <c r="K33" s="420">
        <f>'Banco 04 (2)'!J29</f>
        <v>0</v>
      </c>
      <c r="L33" s="420">
        <f>'Banco 04 (2)'!K29</f>
        <v>0</v>
      </c>
      <c r="M33" s="420">
        <f>'Banco 04 (2)'!L29</f>
        <v>0</v>
      </c>
      <c r="N33" s="420">
        <f>'Banco 04 (2)'!M29</f>
        <v>0</v>
      </c>
      <c r="O33" s="420">
        <f>'Banco 04 (2)'!N29</f>
        <v>0</v>
      </c>
      <c r="P33" s="411">
        <f t="shared" si="0"/>
        <v>0</v>
      </c>
    </row>
    <row r="34" spans="3:16" ht="30" customHeight="1" x14ac:dyDescent="0.25">
      <c r="C34" s="489" t="s">
        <v>170</v>
      </c>
      <c r="D34" s="409">
        <f>'Banco 04 (2)'!C30</f>
        <v>84350</v>
      </c>
      <c r="E34" s="409">
        <f>'Banco 04 (2)'!D30</f>
        <v>84350</v>
      </c>
      <c r="F34" s="409">
        <f>'Banco 04 (2)'!E30</f>
        <v>84350</v>
      </c>
      <c r="G34" s="409">
        <f>'Banco 04 (2)'!F30</f>
        <v>84350</v>
      </c>
      <c r="H34" s="409">
        <f>'Banco 04 (2)'!G30</f>
        <v>84350</v>
      </c>
      <c r="I34" s="409">
        <f>'Banco 04 (2)'!H30</f>
        <v>84350</v>
      </c>
      <c r="J34" s="409">
        <f>'Banco 04 (2)'!I30</f>
        <v>84350</v>
      </c>
      <c r="K34" s="409">
        <f>'Banco 04 (2)'!J30</f>
        <v>84350</v>
      </c>
      <c r="L34" s="409">
        <f>'Banco 04 (2)'!K30</f>
        <v>84350</v>
      </c>
      <c r="M34" s="409">
        <f>'Banco 04 (2)'!L30</f>
        <v>84350</v>
      </c>
      <c r="N34" s="409">
        <f>'Banco 04 (2)'!M30</f>
        <v>84350</v>
      </c>
      <c r="O34" s="409">
        <f>'Banco 04 (2)'!N30</f>
        <v>84350</v>
      </c>
      <c r="P34" s="411">
        <f t="shared" si="0"/>
        <v>1012200</v>
      </c>
    </row>
    <row r="35" spans="3:16" ht="30" customHeight="1" x14ac:dyDescent="0.25">
      <c r="C35" s="492" t="str">
        <f>Despesas!C6</f>
        <v>Operacionais</v>
      </c>
      <c r="D35" s="420">
        <f>Despesas!D6</f>
        <v>0</v>
      </c>
      <c r="E35" s="420">
        <f>Despesas!E6</f>
        <v>0</v>
      </c>
      <c r="F35" s="420">
        <f>Despesas!F6</f>
        <v>0</v>
      </c>
      <c r="G35" s="420">
        <f>Despesas!G6</f>
        <v>0</v>
      </c>
      <c r="H35" s="420">
        <f>Despesas!H6</f>
        <v>0</v>
      </c>
      <c r="I35" s="420">
        <f>Despesas!I6</f>
        <v>0</v>
      </c>
      <c r="J35" s="420">
        <f>Despesas!J6</f>
        <v>0</v>
      </c>
      <c r="K35" s="420">
        <f>Despesas!K6</f>
        <v>0</v>
      </c>
      <c r="L35" s="420">
        <f>Despesas!L6</f>
        <v>0</v>
      </c>
      <c r="M35" s="420">
        <f>Despesas!M6</f>
        <v>0</v>
      </c>
      <c r="N35" s="420">
        <f>Despesas!N6</f>
        <v>0</v>
      </c>
      <c r="O35" s="420">
        <f>Despesas!O6</f>
        <v>0</v>
      </c>
      <c r="P35" s="411">
        <f t="shared" si="0"/>
        <v>0</v>
      </c>
    </row>
    <row r="36" spans="3:16" ht="30" customHeight="1" x14ac:dyDescent="0.25">
      <c r="C36" s="492" t="str">
        <f>Despesas!C7</f>
        <v>Comerciais</v>
      </c>
      <c r="D36" s="420">
        <f>Despesas!D7</f>
        <v>0</v>
      </c>
      <c r="E36" s="420">
        <f>Despesas!E7</f>
        <v>0</v>
      </c>
      <c r="F36" s="420">
        <f>Despesas!F7</f>
        <v>0</v>
      </c>
      <c r="G36" s="420">
        <f>Despesas!G7</f>
        <v>0</v>
      </c>
      <c r="H36" s="420">
        <f>Despesas!H7</f>
        <v>0</v>
      </c>
      <c r="I36" s="420">
        <f>Despesas!I7</f>
        <v>0</v>
      </c>
      <c r="J36" s="420">
        <f>Despesas!J7</f>
        <v>0</v>
      </c>
      <c r="K36" s="420">
        <f>Despesas!K7</f>
        <v>0</v>
      </c>
      <c r="L36" s="420">
        <f>Despesas!L7</f>
        <v>0</v>
      </c>
      <c r="M36" s="420">
        <f>Despesas!M7</f>
        <v>0</v>
      </c>
      <c r="N36" s="420">
        <f>Despesas!N7</f>
        <v>0</v>
      </c>
      <c r="O36" s="420">
        <f>Despesas!O7</f>
        <v>0</v>
      </c>
      <c r="P36" s="411">
        <f t="shared" si="0"/>
        <v>0</v>
      </c>
    </row>
    <row r="37" spans="3:16" ht="30" customHeight="1" x14ac:dyDescent="0.25">
      <c r="C37" s="492" t="str">
        <f>Despesas!C8</f>
        <v>Administrativa</v>
      </c>
      <c r="D37" s="420">
        <f>Despesas!D8</f>
        <v>0</v>
      </c>
      <c r="E37" s="420">
        <f>Despesas!E8</f>
        <v>0</v>
      </c>
      <c r="F37" s="420">
        <f>Despesas!F8</f>
        <v>0</v>
      </c>
      <c r="G37" s="420">
        <f>Despesas!G8</f>
        <v>0</v>
      </c>
      <c r="H37" s="420">
        <f>Despesas!H8</f>
        <v>0</v>
      </c>
      <c r="I37" s="420">
        <f>Despesas!I8</f>
        <v>0</v>
      </c>
      <c r="J37" s="420">
        <f>Despesas!J8</f>
        <v>0</v>
      </c>
      <c r="K37" s="420">
        <f>Despesas!K8</f>
        <v>0</v>
      </c>
      <c r="L37" s="420">
        <f>Despesas!L8</f>
        <v>0</v>
      </c>
      <c r="M37" s="420">
        <f>Despesas!M8</f>
        <v>0</v>
      </c>
      <c r="N37" s="420">
        <f>Despesas!N8</f>
        <v>0</v>
      </c>
      <c r="O37" s="420">
        <f>Despesas!O8</f>
        <v>0</v>
      </c>
      <c r="P37" s="411">
        <f t="shared" si="0"/>
        <v>0</v>
      </c>
    </row>
    <row r="38" spans="3:16" ht="30" customHeight="1" x14ac:dyDescent="0.25">
      <c r="C38" s="492" t="str">
        <f>Despesas!C9</f>
        <v>Tributária</v>
      </c>
      <c r="D38" s="420">
        <f>Despesas!D9</f>
        <v>0</v>
      </c>
      <c r="E38" s="420">
        <f>Despesas!E9</f>
        <v>0</v>
      </c>
      <c r="F38" s="420">
        <f>Despesas!F9</f>
        <v>0</v>
      </c>
      <c r="G38" s="420">
        <f>Despesas!G9</f>
        <v>0</v>
      </c>
      <c r="H38" s="420">
        <f>Despesas!H9</f>
        <v>0</v>
      </c>
      <c r="I38" s="420">
        <f>Despesas!I9</f>
        <v>0</v>
      </c>
      <c r="J38" s="420">
        <f>Despesas!J9</f>
        <v>0</v>
      </c>
      <c r="K38" s="420">
        <f>Despesas!K9</f>
        <v>0</v>
      </c>
      <c r="L38" s="420">
        <f>Despesas!L9</f>
        <v>0</v>
      </c>
      <c r="M38" s="420">
        <f>Despesas!M9</f>
        <v>0</v>
      </c>
      <c r="N38" s="420">
        <f>Despesas!N9</f>
        <v>0</v>
      </c>
      <c r="O38" s="420">
        <f>Despesas!O9</f>
        <v>0</v>
      </c>
      <c r="P38" s="411">
        <f t="shared" si="0"/>
        <v>0</v>
      </c>
    </row>
    <row r="39" spans="3:16" ht="30" customHeight="1" x14ac:dyDescent="0.25">
      <c r="C39" s="492" t="str">
        <f>Despesas!C10</f>
        <v>Diretoria</v>
      </c>
      <c r="D39" s="420">
        <f>Despesas!D10</f>
        <v>0</v>
      </c>
      <c r="E39" s="420">
        <f>Despesas!E10</f>
        <v>0</v>
      </c>
      <c r="F39" s="420">
        <f>Despesas!F10</f>
        <v>0</v>
      </c>
      <c r="G39" s="420">
        <f>Despesas!G10</f>
        <v>0</v>
      </c>
      <c r="H39" s="420">
        <f>Despesas!H10</f>
        <v>0</v>
      </c>
      <c r="I39" s="420">
        <f>Despesas!I10</f>
        <v>0</v>
      </c>
      <c r="J39" s="420">
        <f>Despesas!J10</f>
        <v>0</v>
      </c>
      <c r="K39" s="420">
        <f>Despesas!K10</f>
        <v>0</v>
      </c>
      <c r="L39" s="420">
        <f>Despesas!L10</f>
        <v>0</v>
      </c>
      <c r="M39" s="420">
        <f>Despesas!M10</f>
        <v>0</v>
      </c>
      <c r="N39" s="420">
        <f>Despesas!N10</f>
        <v>0</v>
      </c>
      <c r="O39" s="420">
        <f>Despesas!O10</f>
        <v>0</v>
      </c>
      <c r="P39" s="411">
        <f t="shared" si="0"/>
        <v>0</v>
      </c>
    </row>
    <row r="40" spans="3:16" ht="30" customHeight="1" x14ac:dyDescent="0.25">
      <c r="C40" s="492" t="str">
        <f>Despesas!C11</f>
        <v>Logística</v>
      </c>
      <c r="D40" s="420">
        <f>Despesas!D11</f>
        <v>0</v>
      </c>
      <c r="E40" s="420">
        <f>Despesas!E11</f>
        <v>0</v>
      </c>
      <c r="F40" s="420">
        <f>Despesas!F11</f>
        <v>0</v>
      </c>
      <c r="G40" s="420">
        <f>Despesas!G11</f>
        <v>0</v>
      </c>
      <c r="H40" s="420">
        <f>Despesas!H11</f>
        <v>0</v>
      </c>
      <c r="I40" s="420">
        <f>Despesas!I11</f>
        <v>0</v>
      </c>
      <c r="J40" s="420">
        <f>Despesas!J11</f>
        <v>0</v>
      </c>
      <c r="K40" s="420">
        <f>Despesas!K11</f>
        <v>0</v>
      </c>
      <c r="L40" s="420">
        <f>Despesas!L11</f>
        <v>0</v>
      </c>
      <c r="M40" s="420">
        <f>Despesas!M11</f>
        <v>0</v>
      </c>
      <c r="N40" s="420">
        <f>Despesas!N11</f>
        <v>0</v>
      </c>
      <c r="O40" s="420">
        <f>Despesas!O11</f>
        <v>0</v>
      </c>
      <c r="P40" s="411">
        <f t="shared" si="0"/>
        <v>0</v>
      </c>
    </row>
    <row r="41" spans="3:16" ht="30" customHeight="1" x14ac:dyDescent="0.25">
      <c r="C41" s="492" t="str">
        <f>Despesas!C12</f>
        <v>Ocupação</v>
      </c>
      <c r="D41" s="420">
        <f>Despesas!D12</f>
        <v>0</v>
      </c>
      <c r="E41" s="420">
        <f>Despesas!E12</f>
        <v>0</v>
      </c>
      <c r="F41" s="420">
        <f>Despesas!F12</f>
        <v>0</v>
      </c>
      <c r="G41" s="420">
        <f>Despesas!G12</f>
        <v>0</v>
      </c>
      <c r="H41" s="420">
        <f>Despesas!H12</f>
        <v>0</v>
      </c>
      <c r="I41" s="420">
        <f>Despesas!I12</f>
        <v>0</v>
      </c>
      <c r="J41" s="420">
        <f>Despesas!J12</f>
        <v>0</v>
      </c>
      <c r="K41" s="420">
        <f>Despesas!K12</f>
        <v>0</v>
      </c>
      <c r="L41" s="420">
        <f>Despesas!L12</f>
        <v>0</v>
      </c>
      <c r="M41" s="420">
        <f>Despesas!M12</f>
        <v>0</v>
      </c>
      <c r="N41" s="420">
        <f>Despesas!N12</f>
        <v>0</v>
      </c>
      <c r="O41" s="420">
        <f>Despesas!O12</f>
        <v>0</v>
      </c>
      <c r="P41" s="411">
        <f t="shared" si="0"/>
        <v>0</v>
      </c>
    </row>
    <row r="42" spans="3:16" ht="30" customHeight="1" x14ac:dyDescent="0.25">
      <c r="C42" s="492" t="str">
        <f>Despesas!C13</f>
        <v>Outras</v>
      </c>
      <c r="D42" s="420">
        <f>Despesas!D13</f>
        <v>0</v>
      </c>
      <c r="E42" s="420">
        <f>Despesas!E13</f>
        <v>0</v>
      </c>
      <c r="F42" s="420">
        <f>Despesas!F13</f>
        <v>0</v>
      </c>
      <c r="G42" s="420">
        <f>Despesas!G13</f>
        <v>0</v>
      </c>
      <c r="H42" s="420">
        <f>Despesas!H13</f>
        <v>0</v>
      </c>
      <c r="I42" s="420">
        <f>Despesas!I13</f>
        <v>0</v>
      </c>
      <c r="J42" s="420">
        <f>Despesas!J13</f>
        <v>0</v>
      </c>
      <c r="K42" s="420">
        <f>Despesas!K13</f>
        <v>0</v>
      </c>
      <c r="L42" s="420">
        <f>Despesas!L13</f>
        <v>0</v>
      </c>
      <c r="M42" s="420">
        <f>Despesas!M13</f>
        <v>0</v>
      </c>
      <c r="N42" s="420">
        <f>Despesas!N13</f>
        <v>0</v>
      </c>
      <c r="O42" s="420">
        <f>Despesas!O13</f>
        <v>0</v>
      </c>
      <c r="P42" s="411">
        <f t="shared" si="0"/>
        <v>0</v>
      </c>
    </row>
    <row r="43" spans="3:16" ht="30" customHeight="1" x14ac:dyDescent="0.25">
      <c r="C43" s="488" t="s">
        <v>174</v>
      </c>
      <c r="D43" s="420">
        <f>'Banco 04 (2)'!C34</f>
        <v>0</v>
      </c>
      <c r="E43" s="420">
        <f>'Banco 04 (2)'!D34</f>
        <v>0</v>
      </c>
      <c r="F43" s="420">
        <f>'Banco 04 (2)'!E34</f>
        <v>0</v>
      </c>
      <c r="G43" s="420">
        <f>'Banco 04 (2)'!F34</f>
        <v>0</v>
      </c>
      <c r="H43" s="420">
        <f>'Banco 04 (2)'!G34</f>
        <v>0</v>
      </c>
      <c r="I43" s="420">
        <f>'Banco 04 (2)'!H34</f>
        <v>0</v>
      </c>
      <c r="J43" s="420">
        <f>'Banco 04 (2)'!I34</f>
        <v>0</v>
      </c>
      <c r="K43" s="420">
        <f>'Banco 04 (2)'!J34</f>
        <v>0</v>
      </c>
      <c r="L43" s="420">
        <f>'Banco 04 (2)'!K34</f>
        <v>0</v>
      </c>
      <c r="M43" s="420">
        <f>'Banco 04 (2)'!L34</f>
        <v>0</v>
      </c>
      <c r="N43" s="420">
        <f>'Banco 04 (2)'!M34</f>
        <v>0</v>
      </c>
      <c r="O43" s="420">
        <f>'Banco 04 (2)'!N34</f>
        <v>0</v>
      </c>
      <c r="P43" s="411">
        <f t="shared" si="0"/>
        <v>0</v>
      </c>
    </row>
    <row r="44" spans="3:16" ht="30" customHeight="1" x14ac:dyDescent="0.25">
      <c r="C44" s="488" t="s">
        <v>335</v>
      </c>
      <c r="D44" s="420">
        <f>'Banco 04 (2)'!C35</f>
        <v>0</v>
      </c>
      <c r="E44" s="420">
        <f>'Banco 04 (2)'!D35</f>
        <v>0</v>
      </c>
      <c r="F44" s="420">
        <f>'Banco 04 (2)'!E35</f>
        <v>0</v>
      </c>
      <c r="G44" s="420">
        <f>'Banco 04 (2)'!F35</f>
        <v>0</v>
      </c>
      <c r="H44" s="420">
        <f>'Banco 04 (2)'!G35</f>
        <v>0</v>
      </c>
      <c r="I44" s="420">
        <f>'Banco 04 (2)'!H35</f>
        <v>0</v>
      </c>
      <c r="J44" s="420">
        <f>'Banco 04 (2)'!I35</f>
        <v>0</v>
      </c>
      <c r="K44" s="420">
        <f>'Banco 04 (2)'!J35</f>
        <v>0</v>
      </c>
      <c r="L44" s="420">
        <f>'Banco 04 (2)'!K35</f>
        <v>0</v>
      </c>
      <c r="M44" s="420">
        <f>'Banco 04 (2)'!L35</f>
        <v>0</v>
      </c>
      <c r="N44" s="420">
        <f>'Banco 04 (2)'!M35</f>
        <v>0</v>
      </c>
      <c r="O44" s="420">
        <f>'Banco 04 (2)'!N35</f>
        <v>0</v>
      </c>
      <c r="P44" s="411">
        <f t="shared" si="0"/>
        <v>0</v>
      </c>
    </row>
    <row r="45" spans="3:16" ht="30" customHeight="1" x14ac:dyDescent="0.25">
      <c r="C45" s="488" t="s">
        <v>176</v>
      </c>
      <c r="D45" s="420">
        <f>'Banco 04 (2)'!C36</f>
        <v>0</v>
      </c>
      <c r="E45" s="420">
        <f>'Banco 04 (2)'!D36</f>
        <v>0</v>
      </c>
      <c r="F45" s="420">
        <f>'Banco 04 (2)'!E36</f>
        <v>0</v>
      </c>
      <c r="G45" s="420">
        <f>'Banco 04 (2)'!F36</f>
        <v>0</v>
      </c>
      <c r="H45" s="420">
        <f>'Banco 04 (2)'!G36</f>
        <v>0</v>
      </c>
      <c r="I45" s="420">
        <f>'Banco 04 (2)'!H36</f>
        <v>0</v>
      </c>
      <c r="J45" s="420">
        <f>'Banco 04 (2)'!I36</f>
        <v>0</v>
      </c>
      <c r="K45" s="420">
        <f>'Banco 04 (2)'!J36</f>
        <v>0</v>
      </c>
      <c r="L45" s="420">
        <f>'Banco 04 (2)'!K36</f>
        <v>0</v>
      </c>
      <c r="M45" s="420">
        <f>'Banco 04 (2)'!L36</f>
        <v>0</v>
      </c>
      <c r="N45" s="420">
        <f>'Banco 04 (2)'!M36</f>
        <v>0</v>
      </c>
      <c r="O45" s="420">
        <f>'Banco 04 (2)'!N36</f>
        <v>0</v>
      </c>
      <c r="P45" s="411">
        <f t="shared" si="0"/>
        <v>0</v>
      </c>
    </row>
    <row r="46" spans="3:16" ht="30" customHeight="1" x14ac:dyDescent="0.25">
      <c r="C46" s="488" t="s">
        <v>335</v>
      </c>
      <c r="D46" s="420">
        <f>'Banco 04 (2)'!C37</f>
        <v>0</v>
      </c>
      <c r="E46" s="420">
        <f>'Banco 04 (2)'!D37</f>
        <v>0</v>
      </c>
      <c r="F46" s="420">
        <f>'Banco 04 (2)'!E37</f>
        <v>0</v>
      </c>
      <c r="G46" s="420">
        <f>'Banco 04 (2)'!F37</f>
        <v>0</v>
      </c>
      <c r="H46" s="420">
        <f>'Banco 04 (2)'!G37</f>
        <v>0</v>
      </c>
      <c r="I46" s="420">
        <f>'Banco 04 (2)'!H37</f>
        <v>0</v>
      </c>
      <c r="J46" s="420">
        <f>'Banco 04 (2)'!I37</f>
        <v>0</v>
      </c>
      <c r="K46" s="420">
        <f>'Banco 04 (2)'!J37</f>
        <v>0</v>
      </c>
      <c r="L46" s="420">
        <f>'Banco 04 (2)'!K37</f>
        <v>0</v>
      </c>
      <c r="M46" s="420">
        <f>'Banco 04 (2)'!L37</f>
        <v>0</v>
      </c>
      <c r="N46" s="420">
        <f>'Banco 04 (2)'!M37</f>
        <v>0</v>
      </c>
      <c r="O46" s="420">
        <f>'Banco 04 (2)'!N37</f>
        <v>0</v>
      </c>
      <c r="P46" s="411">
        <f t="shared" si="0"/>
        <v>0</v>
      </c>
    </row>
    <row r="47" spans="3:16" ht="30" customHeight="1" x14ac:dyDescent="0.25">
      <c r="C47" s="488" t="s">
        <v>177</v>
      </c>
      <c r="D47" s="420">
        <f>'Banco 04 (2)'!C38</f>
        <v>0</v>
      </c>
      <c r="E47" s="420">
        <f>'Banco 04 (2)'!D38</f>
        <v>0</v>
      </c>
      <c r="F47" s="420">
        <f>'Banco 04 (2)'!E38</f>
        <v>0</v>
      </c>
      <c r="G47" s="420">
        <f>'Banco 04 (2)'!F38</f>
        <v>0</v>
      </c>
      <c r="H47" s="420">
        <f>'Banco 04 (2)'!G38</f>
        <v>0</v>
      </c>
      <c r="I47" s="420">
        <f>'Banco 04 (2)'!H38</f>
        <v>0</v>
      </c>
      <c r="J47" s="420">
        <f>'Banco 04 (2)'!I38</f>
        <v>0</v>
      </c>
      <c r="K47" s="420">
        <f>'Banco 04 (2)'!J38</f>
        <v>0</v>
      </c>
      <c r="L47" s="420">
        <f>'Banco 04 (2)'!K38</f>
        <v>0</v>
      </c>
      <c r="M47" s="420">
        <f>'Banco 04 (2)'!L38</f>
        <v>0</v>
      </c>
      <c r="N47" s="420">
        <f>'Banco 04 (2)'!M38</f>
        <v>0</v>
      </c>
      <c r="O47" s="420">
        <f>'Banco 04 (2)'!N38</f>
        <v>0</v>
      </c>
      <c r="P47" s="411">
        <f t="shared" si="0"/>
        <v>0</v>
      </c>
    </row>
    <row r="48" spans="3:16" ht="30" customHeight="1" x14ac:dyDescent="0.25">
      <c r="C48" s="488" t="s">
        <v>335</v>
      </c>
      <c r="D48" s="420">
        <f>'Banco 04 (2)'!C39</f>
        <v>0</v>
      </c>
      <c r="E48" s="420">
        <f>'Banco 04 (2)'!D39</f>
        <v>0</v>
      </c>
      <c r="F48" s="420">
        <f>'Banco 04 (2)'!E39</f>
        <v>0</v>
      </c>
      <c r="G48" s="420">
        <f>'Banco 04 (2)'!F39</f>
        <v>0</v>
      </c>
      <c r="H48" s="420">
        <f>'Banco 04 (2)'!G39</f>
        <v>0</v>
      </c>
      <c r="I48" s="420">
        <f>'Banco 04 (2)'!H39</f>
        <v>0</v>
      </c>
      <c r="J48" s="420">
        <f>'Banco 04 (2)'!I39</f>
        <v>0</v>
      </c>
      <c r="K48" s="420">
        <f>'Banco 04 (2)'!J39</f>
        <v>0</v>
      </c>
      <c r="L48" s="420">
        <f>'Banco 04 (2)'!K39</f>
        <v>0</v>
      </c>
      <c r="M48" s="420">
        <f>'Banco 04 (2)'!L39</f>
        <v>0</v>
      </c>
      <c r="N48" s="420">
        <f>'Banco 04 (2)'!M39</f>
        <v>0</v>
      </c>
      <c r="O48" s="420">
        <f>'Banco 04 (2)'!N39</f>
        <v>0</v>
      </c>
      <c r="P48" s="411">
        <f t="shared" si="0"/>
        <v>0</v>
      </c>
    </row>
    <row r="49" spans="3:16" ht="30" customHeight="1" x14ac:dyDescent="0.25">
      <c r="C49" s="488" t="s">
        <v>178</v>
      </c>
      <c r="D49" s="420">
        <f>'Banco 04 (2)'!C40</f>
        <v>0</v>
      </c>
      <c r="E49" s="420">
        <f>'Banco 04 (2)'!D40</f>
        <v>0</v>
      </c>
      <c r="F49" s="420">
        <f>'Banco 04 (2)'!E40</f>
        <v>0</v>
      </c>
      <c r="G49" s="420">
        <f>'Banco 04 (2)'!F40</f>
        <v>0</v>
      </c>
      <c r="H49" s="420">
        <f>'Banco 04 (2)'!G40</f>
        <v>0</v>
      </c>
      <c r="I49" s="420">
        <f>'Banco 04 (2)'!H40</f>
        <v>0</v>
      </c>
      <c r="J49" s="420">
        <f>'Banco 04 (2)'!I40</f>
        <v>0</v>
      </c>
      <c r="K49" s="420">
        <f>'Banco 04 (2)'!J40</f>
        <v>0</v>
      </c>
      <c r="L49" s="420">
        <f>'Banco 04 (2)'!K40</f>
        <v>0</v>
      </c>
      <c r="M49" s="420">
        <f>'Banco 04 (2)'!L40</f>
        <v>0</v>
      </c>
      <c r="N49" s="420">
        <f>'Banco 04 (2)'!M40</f>
        <v>0</v>
      </c>
      <c r="O49" s="420">
        <f>'Banco 04 (2)'!N40</f>
        <v>0</v>
      </c>
      <c r="P49" s="411">
        <f t="shared" si="0"/>
        <v>0</v>
      </c>
    </row>
    <row r="50" spans="3:16" ht="30" customHeight="1" x14ac:dyDescent="0.25">
      <c r="C50" s="488" t="s">
        <v>179</v>
      </c>
      <c r="D50" s="420">
        <f>'Banco 04 (2)'!C41</f>
        <v>0</v>
      </c>
      <c r="E50" s="420">
        <f>'Banco 04 (2)'!D41</f>
        <v>0</v>
      </c>
      <c r="F50" s="420">
        <f>'Banco 04 (2)'!E41</f>
        <v>0</v>
      </c>
      <c r="G50" s="420">
        <f>'Banco 04 (2)'!F41</f>
        <v>0</v>
      </c>
      <c r="H50" s="420">
        <f>'Banco 04 (2)'!G41</f>
        <v>0</v>
      </c>
      <c r="I50" s="420">
        <f>'Banco 04 (2)'!H41</f>
        <v>0</v>
      </c>
      <c r="J50" s="420">
        <f>'Banco 04 (2)'!I41</f>
        <v>0</v>
      </c>
      <c r="K50" s="420">
        <f>'Banco 04 (2)'!J41</f>
        <v>0</v>
      </c>
      <c r="L50" s="420">
        <f>'Banco 04 (2)'!K41</f>
        <v>0</v>
      </c>
      <c r="M50" s="420">
        <f>'Banco 04 (2)'!L41</f>
        <v>0</v>
      </c>
      <c r="N50" s="420">
        <f>'Banco 04 (2)'!M41</f>
        <v>0</v>
      </c>
      <c r="O50" s="420">
        <f>'Banco 04 (2)'!N41</f>
        <v>0</v>
      </c>
      <c r="P50" s="411">
        <f t="shared" si="0"/>
        <v>0</v>
      </c>
    </row>
    <row r="51" spans="3:16" ht="30" hidden="1" customHeight="1" x14ac:dyDescent="0.25">
      <c r="C51" s="488" t="s">
        <v>175</v>
      </c>
      <c r="D51" s="420">
        <f>'Banco 04 (2)'!C42</f>
        <v>0</v>
      </c>
      <c r="E51" s="420">
        <f>'Banco 04 (2)'!D42</f>
        <v>0</v>
      </c>
      <c r="F51" s="420">
        <f>'Banco 04 (2)'!E42</f>
        <v>0</v>
      </c>
      <c r="G51" s="420">
        <f>'Banco 04 (2)'!F42</f>
        <v>0</v>
      </c>
      <c r="H51" s="420">
        <f>'Banco 04 (2)'!G42</f>
        <v>0</v>
      </c>
      <c r="I51" s="420">
        <f>'Banco 04 (2)'!H42</f>
        <v>0</v>
      </c>
      <c r="J51" s="420">
        <f>'Banco 04 (2)'!I42</f>
        <v>0</v>
      </c>
      <c r="K51" s="420">
        <f>'Banco 04 (2)'!J42</f>
        <v>0</v>
      </c>
      <c r="L51" s="420">
        <f>'Banco 04 (2)'!K42</f>
        <v>0</v>
      </c>
      <c r="M51" s="420">
        <f>'Banco 04 (2)'!L42</f>
        <v>0</v>
      </c>
      <c r="N51" s="420">
        <f>'Banco 04 (2)'!M42</f>
        <v>0</v>
      </c>
      <c r="O51" s="420">
        <f>'Banco 04 (2)'!N42</f>
        <v>0</v>
      </c>
      <c r="P51" s="411">
        <f t="shared" si="0"/>
        <v>0</v>
      </c>
    </row>
    <row r="52" spans="3:16" ht="30" customHeight="1" x14ac:dyDescent="0.25">
      <c r="C52" s="489" t="s">
        <v>180</v>
      </c>
      <c r="D52" s="409">
        <f>'Banco 04 (2)'!C43</f>
        <v>84350</v>
      </c>
      <c r="E52" s="409">
        <f>'Banco 04 (2)'!D43</f>
        <v>84350</v>
      </c>
      <c r="F52" s="409">
        <f>'Banco 04 (2)'!E43</f>
        <v>84350</v>
      </c>
      <c r="G52" s="409">
        <f>'Banco 04 (2)'!F43</f>
        <v>84350</v>
      </c>
      <c r="H52" s="409">
        <f>'Banco 04 (2)'!G43</f>
        <v>84350</v>
      </c>
      <c r="I52" s="409">
        <f>'Banco 04 (2)'!H43</f>
        <v>84350</v>
      </c>
      <c r="J52" s="409">
        <f>'Banco 04 (2)'!I43</f>
        <v>84350</v>
      </c>
      <c r="K52" s="409">
        <f>'Banco 04 (2)'!J43</f>
        <v>84350</v>
      </c>
      <c r="L52" s="409">
        <f>'Banco 04 (2)'!K43</f>
        <v>84350</v>
      </c>
      <c r="M52" s="409">
        <f>'Banco 04 (2)'!L43</f>
        <v>84350</v>
      </c>
      <c r="N52" s="409">
        <f>'Banco 04 (2)'!M43</f>
        <v>84350</v>
      </c>
      <c r="O52" s="409">
        <f>'Banco 04 (2)'!N43</f>
        <v>84350</v>
      </c>
      <c r="P52" s="411">
        <f t="shared" si="0"/>
        <v>1012200</v>
      </c>
    </row>
    <row r="53" spans="3:16" ht="30" customHeight="1" x14ac:dyDescent="0.25">
      <c r="C53" s="488" t="s">
        <v>181</v>
      </c>
      <c r="D53" s="420">
        <f>'Banco 04 (2)'!C44</f>
        <v>0</v>
      </c>
      <c r="E53" s="420">
        <f>'Banco 04 (2)'!D44</f>
        <v>0</v>
      </c>
      <c r="F53" s="420">
        <f>'Banco 04 (2)'!E44</f>
        <v>0</v>
      </c>
      <c r="G53" s="420">
        <f>'Banco 04 (2)'!F44</f>
        <v>0</v>
      </c>
      <c r="H53" s="420">
        <f>'Banco 04 (2)'!G44</f>
        <v>0</v>
      </c>
      <c r="I53" s="420">
        <f>'Banco 04 (2)'!H44</f>
        <v>0</v>
      </c>
      <c r="J53" s="420">
        <f>'Banco 04 (2)'!I44</f>
        <v>0</v>
      </c>
      <c r="K53" s="420">
        <f>'Banco 04 (2)'!J44</f>
        <v>0</v>
      </c>
      <c r="L53" s="420">
        <f>'Banco 04 (2)'!K44</f>
        <v>0</v>
      </c>
      <c r="M53" s="420">
        <f>'Banco 04 (2)'!L44</f>
        <v>0</v>
      </c>
      <c r="N53" s="420">
        <f>'Banco 04 (2)'!M44</f>
        <v>0</v>
      </c>
      <c r="O53" s="420">
        <f>'Banco 04 (2)'!N44</f>
        <v>0</v>
      </c>
      <c r="P53" s="411">
        <f t="shared" si="0"/>
        <v>0</v>
      </c>
    </row>
    <row r="54" spans="3:16" ht="30" customHeight="1" x14ac:dyDescent="0.25">
      <c r="C54" s="488" t="s">
        <v>182</v>
      </c>
      <c r="D54" s="420">
        <f>'Banco 04 (2)'!C45</f>
        <v>0</v>
      </c>
      <c r="E54" s="420">
        <f>'Banco 04 (2)'!D45</f>
        <v>0</v>
      </c>
      <c r="F54" s="420">
        <f>'Banco 04 (2)'!E45</f>
        <v>0</v>
      </c>
      <c r="G54" s="420">
        <f>'Banco 04 (2)'!F45</f>
        <v>0</v>
      </c>
      <c r="H54" s="420">
        <f>'Banco 04 (2)'!G45</f>
        <v>0</v>
      </c>
      <c r="I54" s="420">
        <f>'Banco 04 (2)'!H45</f>
        <v>0</v>
      </c>
      <c r="J54" s="420">
        <f>'Banco 04 (2)'!I45</f>
        <v>0</v>
      </c>
      <c r="K54" s="420">
        <f>'Banco 04 (2)'!J45</f>
        <v>0</v>
      </c>
      <c r="L54" s="420">
        <f>'Banco 04 (2)'!K45</f>
        <v>0</v>
      </c>
      <c r="M54" s="420">
        <f>'Banco 04 (2)'!L45</f>
        <v>0</v>
      </c>
      <c r="N54" s="420">
        <f>'Banco 04 (2)'!M45</f>
        <v>0</v>
      </c>
      <c r="O54" s="420">
        <f>'Banco 04 (2)'!N45</f>
        <v>0</v>
      </c>
      <c r="P54" s="411">
        <f t="shared" si="0"/>
        <v>0</v>
      </c>
    </row>
    <row r="55" spans="3:16" ht="30" customHeight="1" x14ac:dyDescent="0.25">
      <c r="C55" s="489" t="s">
        <v>183</v>
      </c>
      <c r="D55" s="409">
        <f>'Banco 04 (2)'!C46</f>
        <v>84350</v>
      </c>
      <c r="E55" s="409">
        <f>'Banco 04 (2)'!D46</f>
        <v>84350</v>
      </c>
      <c r="F55" s="409">
        <f>'Banco 04 (2)'!E46</f>
        <v>84350</v>
      </c>
      <c r="G55" s="409">
        <f>'Banco 04 (2)'!F46</f>
        <v>84350</v>
      </c>
      <c r="H55" s="409">
        <f>'Banco 04 (2)'!G46</f>
        <v>84350</v>
      </c>
      <c r="I55" s="409">
        <f>'Banco 04 (2)'!H46</f>
        <v>84350</v>
      </c>
      <c r="J55" s="409">
        <f>'Banco 04 (2)'!I46</f>
        <v>84350</v>
      </c>
      <c r="K55" s="409">
        <f>'Banco 04 (2)'!J46</f>
        <v>84350</v>
      </c>
      <c r="L55" s="409">
        <f>'Banco 04 (2)'!K46</f>
        <v>84350</v>
      </c>
      <c r="M55" s="409">
        <f>'Banco 04 (2)'!L46</f>
        <v>84350</v>
      </c>
      <c r="N55" s="409">
        <f>'Banco 04 (2)'!M46</f>
        <v>84350</v>
      </c>
      <c r="O55" s="409">
        <f>'Banco 04 (2)'!N46</f>
        <v>84350</v>
      </c>
      <c r="P55" s="411">
        <f t="shared" si="0"/>
        <v>1012200</v>
      </c>
    </row>
    <row r="56" spans="3:16" ht="30" customHeight="1" x14ac:dyDescent="0.25">
      <c r="C56" s="488" t="s">
        <v>184</v>
      </c>
      <c r="D56" s="420">
        <f>'Banco 04 (2)'!C47</f>
        <v>0</v>
      </c>
      <c r="E56" s="420">
        <f>'Banco 04 (2)'!D47</f>
        <v>0</v>
      </c>
      <c r="F56" s="420">
        <f>'Banco 04 (2)'!E47</f>
        <v>5400</v>
      </c>
      <c r="G56" s="420">
        <f>'Banco 04 (2)'!F47</f>
        <v>0</v>
      </c>
      <c r="H56" s="420">
        <f>'Banco 04 (2)'!G47</f>
        <v>0</v>
      </c>
      <c r="I56" s="420">
        <f>'Banco 04 (2)'!H47</f>
        <v>5400</v>
      </c>
      <c r="J56" s="420">
        <f>'Banco 04 (2)'!I47</f>
        <v>0</v>
      </c>
      <c r="K56" s="420">
        <f>'Banco 04 (2)'!J47</f>
        <v>0</v>
      </c>
      <c r="L56" s="420">
        <f>'Banco 04 (2)'!K47</f>
        <v>5400</v>
      </c>
      <c r="M56" s="420">
        <f>'Banco 04 (2)'!L47</f>
        <v>0</v>
      </c>
      <c r="N56" s="420">
        <f>'Banco 04 (2)'!M47</f>
        <v>0</v>
      </c>
      <c r="O56" s="420">
        <f>'Banco 04 (2)'!N47</f>
        <v>5400</v>
      </c>
      <c r="P56" s="411">
        <f t="shared" si="0"/>
        <v>21600</v>
      </c>
    </row>
    <row r="57" spans="3:16" ht="30" customHeight="1" x14ac:dyDescent="0.25">
      <c r="C57" s="488" t="s">
        <v>185</v>
      </c>
      <c r="D57" s="420">
        <f>'Banco 04 (2)'!C48</f>
        <v>0</v>
      </c>
      <c r="E57" s="420">
        <f>'Banco 04 (2)'!D48</f>
        <v>0</v>
      </c>
      <c r="F57" s="420">
        <f>'Banco 04 (2)'!E48</f>
        <v>0</v>
      </c>
      <c r="G57" s="420">
        <f>'Banco 04 (2)'!F48</f>
        <v>0</v>
      </c>
      <c r="H57" s="420">
        <f>'Banco 04 (2)'!G48</f>
        <v>0</v>
      </c>
      <c r="I57" s="420">
        <f>'Banco 04 (2)'!H48</f>
        <v>0</v>
      </c>
      <c r="J57" s="420">
        <f>'Banco 04 (2)'!I48</f>
        <v>0</v>
      </c>
      <c r="K57" s="420">
        <f>'Banco 04 (2)'!J48</f>
        <v>0</v>
      </c>
      <c r="L57" s="420">
        <f>'Banco 04 (2)'!K48</f>
        <v>0</v>
      </c>
      <c r="M57" s="420">
        <f>'Banco 04 (2)'!L48</f>
        <v>0</v>
      </c>
      <c r="N57" s="420">
        <f>'Banco 04 (2)'!M48</f>
        <v>0</v>
      </c>
      <c r="O57" s="420">
        <f>'Banco 04 (2)'!N48</f>
        <v>0</v>
      </c>
      <c r="P57" s="411">
        <f t="shared" si="0"/>
        <v>0</v>
      </c>
    </row>
    <row r="58" spans="3:16" ht="30" customHeight="1" x14ac:dyDescent="0.25">
      <c r="C58" s="490" t="s">
        <v>186</v>
      </c>
      <c r="D58" s="426">
        <f>'Banco 04 (2)'!C49</f>
        <v>0</v>
      </c>
      <c r="E58" s="426">
        <f>'Banco 04 (2)'!D49</f>
        <v>0</v>
      </c>
      <c r="F58" s="426">
        <f>'Banco 04 (2)'!E49</f>
        <v>3240</v>
      </c>
      <c r="G58" s="426">
        <f>'Banco 04 (2)'!F49</f>
        <v>0</v>
      </c>
      <c r="H58" s="426">
        <f>'Banco 04 (2)'!G49</f>
        <v>0</v>
      </c>
      <c r="I58" s="426">
        <f>'Banco 04 (2)'!H49</f>
        <v>3240</v>
      </c>
      <c r="J58" s="426">
        <f>'Banco 04 (2)'!I49</f>
        <v>0</v>
      </c>
      <c r="K58" s="426">
        <f>'Banco 04 (2)'!J49</f>
        <v>0</v>
      </c>
      <c r="L58" s="426">
        <f>'Banco 04 (2)'!K49</f>
        <v>3240</v>
      </c>
      <c r="M58" s="426">
        <f>'Banco 04 (2)'!L49</f>
        <v>0</v>
      </c>
      <c r="N58" s="426">
        <f>'Banco 04 (2)'!M49</f>
        <v>0</v>
      </c>
      <c r="O58" s="426">
        <f>'Banco 04 (2)'!N49</f>
        <v>3240</v>
      </c>
      <c r="P58" s="411">
        <f t="shared" si="0"/>
        <v>12960</v>
      </c>
    </row>
    <row r="59" spans="3:16" ht="30" customHeight="1" x14ac:dyDescent="0.25">
      <c r="C59" s="501" t="s">
        <v>187</v>
      </c>
      <c r="D59" s="453">
        <f>'Banco 04 (2)'!C50</f>
        <v>84350</v>
      </c>
      <c r="E59" s="453">
        <f>'Banco 04 (2)'!D50</f>
        <v>84350</v>
      </c>
      <c r="F59" s="453">
        <f>'Banco 04 (2)'!E50</f>
        <v>75710</v>
      </c>
      <c r="G59" s="453">
        <f>'Banco 04 (2)'!F50</f>
        <v>84350</v>
      </c>
      <c r="H59" s="453">
        <f>'Banco 04 (2)'!G50</f>
        <v>84350</v>
      </c>
      <c r="I59" s="453">
        <f>'Banco 04 (2)'!H50</f>
        <v>75710</v>
      </c>
      <c r="J59" s="453">
        <f>'Banco 04 (2)'!I50</f>
        <v>84350</v>
      </c>
      <c r="K59" s="453">
        <f>'Banco 04 (2)'!J50</f>
        <v>84350</v>
      </c>
      <c r="L59" s="453">
        <f>'Banco 04 (2)'!K50</f>
        <v>75710</v>
      </c>
      <c r="M59" s="453">
        <f>'Banco 04 (2)'!L50</f>
        <v>84350</v>
      </c>
      <c r="N59" s="453">
        <f>'Banco 04 (2)'!M50</f>
        <v>84350</v>
      </c>
      <c r="O59" s="453">
        <f>'Banco 04 (2)'!N50</f>
        <v>75710</v>
      </c>
      <c r="P59" s="502">
        <f t="shared" si="0"/>
        <v>977640</v>
      </c>
    </row>
  </sheetData>
  <sheetProtection sheet="1" objects="1" scenarios="1" selectLockedCells="1" selectUnlockedCells="1"/>
  <conditionalFormatting sqref="D15:O15">
    <cfRule type="expression" dxfId="19" priority="27">
      <formula>D14&gt;D13</formula>
    </cfRule>
    <cfRule type="expression" dxfId="18" priority="28">
      <formula>D13&gt;D14</formula>
    </cfRule>
  </conditionalFormatting>
  <conditionalFormatting sqref="D18:O18">
    <cfRule type="expression" dxfId="17" priority="25">
      <formula>D17&gt;D16</formula>
    </cfRule>
    <cfRule type="expression" dxfId="16" priority="26">
      <formula>D16&gt;D17</formula>
    </cfRule>
  </conditionalFormatting>
  <conditionalFormatting sqref="D21:O21">
    <cfRule type="expression" dxfId="15" priority="23">
      <formula>D20&gt;D19</formula>
    </cfRule>
    <cfRule type="expression" dxfId="14" priority="24">
      <formula>D19&gt;D20</formula>
    </cfRule>
  </conditionalFormatting>
  <conditionalFormatting sqref="D24:O24">
    <cfRule type="expression" dxfId="13" priority="21">
      <formula>D23&gt;D22</formula>
    </cfRule>
    <cfRule type="expression" dxfId="12" priority="22">
      <formula>D22&gt;D23</formula>
    </cfRule>
  </conditionalFormatting>
  <conditionalFormatting sqref="D27:O27">
    <cfRule type="expression" dxfId="11" priority="19">
      <formula>D26&gt;D25</formula>
    </cfRule>
    <cfRule type="expression" dxfId="10" priority="20">
      <formula>D25&gt;D26</formula>
    </cfRule>
  </conditionalFormatting>
  <conditionalFormatting sqref="P15">
    <cfRule type="expression" dxfId="9" priority="17">
      <formula>P14&gt;P13</formula>
    </cfRule>
    <cfRule type="expression" dxfId="8" priority="18">
      <formula>P13&gt;P14</formula>
    </cfRule>
  </conditionalFormatting>
  <conditionalFormatting sqref="P18">
    <cfRule type="expression" dxfId="7" priority="7">
      <formula>P17&gt;P16</formula>
    </cfRule>
    <cfRule type="expression" dxfId="6" priority="8">
      <formula>P16&gt;P17</formula>
    </cfRule>
  </conditionalFormatting>
  <conditionalFormatting sqref="P21">
    <cfRule type="expression" dxfId="5" priority="5">
      <formula>P20&gt;P19</formula>
    </cfRule>
    <cfRule type="expression" dxfId="4" priority="6">
      <formula>P19&gt;P20</formula>
    </cfRule>
  </conditionalFormatting>
  <conditionalFormatting sqref="P24">
    <cfRule type="expression" dxfId="3" priority="3">
      <formula>P23&gt;P22</formula>
    </cfRule>
    <cfRule type="expression" dxfId="2" priority="4">
      <formula>P22&gt;P23</formula>
    </cfRule>
  </conditionalFormatting>
  <conditionalFormatting sqref="P27">
    <cfRule type="expression" dxfId="1" priority="1">
      <formula>P26&gt;P25</formula>
    </cfRule>
    <cfRule type="expression" dxfId="0" priority="2">
      <formula>P25&gt;P26</formula>
    </cfRule>
  </conditionalFormatting>
  <pageMargins left="0.511811024" right="0.511811024" top="0.78740157499999996" bottom="0.78740157499999996" header="0.31496062000000002" footer="0.31496062000000002"/>
  <pageSetup paperSize="9" scale="73" fitToHeight="0" orientation="landscape" horizontalDpi="4294967293" verticalDpi="0" r:id="rId1"/>
  <drawing r:id="rId2"/>
  <legacyDrawing r:id="rId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Planilha32">
    <pageSetUpPr fitToPage="1"/>
  </sheetPr>
  <dimension ref="C1:P84"/>
  <sheetViews>
    <sheetView showGridLines="0" showRowColHeaders="0" workbookViewId="0">
      <pane ySplit="7" topLeftCell="A8" activePane="bottomLeft" state="frozen"/>
      <selection activeCell="T2" sqref="T2"/>
      <selection pane="bottomLeft" activeCell="D5" sqref="D5"/>
    </sheetView>
  </sheetViews>
  <sheetFormatPr defaultColWidth="9.140625" defaultRowHeight="30" customHeight="1" x14ac:dyDescent="0.25"/>
  <cols>
    <col min="1" max="2" width="1.7109375" style="185" customWidth="1"/>
    <col min="3" max="3" width="12.7109375" style="185" customWidth="1"/>
    <col min="4" max="16" width="13.28515625" style="185" customWidth="1"/>
    <col min="17" max="16384" width="9.140625" style="185"/>
  </cols>
  <sheetData>
    <row r="1" spans="3:16" s="1" customFormat="1" ht="35.1" customHeight="1" x14ac:dyDescent="0.25"/>
    <row r="2" spans="3:16" s="3" customFormat="1" ht="30" customHeight="1" x14ac:dyDescent="0.25"/>
    <row r="3" spans="3:16" ht="30" customHeight="1" thickBot="1" x14ac:dyDescent="0.3">
      <c r="C3" s="639" t="s">
        <v>54</v>
      </c>
    </row>
    <row r="4" spans="3:16" ht="21.95" customHeight="1" x14ac:dyDescent="0.25">
      <c r="C4" s="266" t="s">
        <v>64</v>
      </c>
      <c r="D4" s="267" t="s">
        <v>65</v>
      </c>
      <c r="E4" s="267" t="s">
        <v>66</v>
      </c>
      <c r="F4" s="267" t="s">
        <v>67</v>
      </c>
      <c r="G4" s="267" t="s">
        <v>68</v>
      </c>
      <c r="H4" s="267" t="s">
        <v>69</v>
      </c>
      <c r="I4" s="267" t="s">
        <v>70</v>
      </c>
      <c r="J4" s="267" t="s">
        <v>71</v>
      </c>
      <c r="K4" s="267" t="s">
        <v>72</v>
      </c>
      <c r="L4" s="267" t="s">
        <v>73</v>
      </c>
      <c r="M4" s="267" t="s">
        <v>74</v>
      </c>
      <c r="N4" s="267" t="s">
        <v>75</v>
      </c>
      <c r="O4" s="267" t="s">
        <v>76</v>
      </c>
      <c r="P4" s="379" t="s">
        <v>79</v>
      </c>
    </row>
    <row r="5" spans="3:16" ht="30" customHeight="1" x14ac:dyDescent="0.25">
      <c r="C5" s="417" t="s">
        <v>31</v>
      </c>
      <c r="D5" s="551">
        <f>'Simples CC'!C38+D71+D73+D75+D77</f>
        <v>8825</v>
      </c>
      <c r="E5" s="551">
        <f>'Simples CC'!D38+E71+E73+E75+E77</f>
        <v>8825</v>
      </c>
      <c r="F5" s="551">
        <f>'Simples CC'!E38+F71+F73+F75+F77</f>
        <v>8825</v>
      </c>
      <c r="G5" s="551">
        <f>'Simples CC'!F38+G71+G73+G75+G77</f>
        <v>8825</v>
      </c>
      <c r="H5" s="551">
        <f>'Simples CC'!G38+H71+H73+H75+H77</f>
        <v>8825</v>
      </c>
      <c r="I5" s="551">
        <f>'Simples CC'!H38+I71+I73+I75+I77</f>
        <v>8825</v>
      </c>
      <c r="J5" s="551">
        <f>'Simples CC'!I38+J71+J73+J75+J77</f>
        <v>8825</v>
      </c>
      <c r="K5" s="551">
        <f>'Simples CC'!J38+K71+K73+K75+K77</f>
        <v>8825</v>
      </c>
      <c r="L5" s="551">
        <f>'Simples CC'!K38+L71+L73+L75+L77</f>
        <v>8825</v>
      </c>
      <c r="M5" s="551">
        <f>'Simples CC'!L38+M71+M73+M75+M77</f>
        <v>8825</v>
      </c>
      <c r="N5" s="551">
        <f>'Simples CC'!M38+N71+N73+N75+N77</f>
        <v>8825</v>
      </c>
      <c r="O5" s="551">
        <f>'Simples CC'!N38+O71+O73+O75+O77</f>
        <v>8825</v>
      </c>
      <c r="P5" s="500">
        <f>SUM(D5:O5)</f>
        <v>105900</v>
      </c>
    </row>
    <row r="6" spans="3:16" ht="30" customHeight="1" thickBot="1" x14ac:dyDescent="0.3"/>
    <row r="7" spans="3:16" ht="21.95" hidden="1" customHeight="1" x14ac:dyDescent="0.25">
      <c r="C7" s="384" t="s">
        <v>29</v>
      </c>
      <c r="D7" s="267" t="s">
        <v>65</v>
      </c>
      <c r="E7" s="267" t="s">
        <v>66</v>
      </c>
      <c r="F7" s="267" t="s">
        <v>67</v>
      </c>
      <c r="G7" s="267" t="s">
        <v>68</v>
      </c>
      <c r="H7" s="267" t="s">
        <v>69</v>
      </c>
      <c r="I7" s="267" t="s">
        <v>70</v>
      </c>
      <c r="J7" s="267" t="s">
        <v>71</v>
      </c>
      <c r="K7" s="267" t="s">
        <v>72</v>
      </c>
      <c r="L7" s="267" t="s">
        <v>73</v>
      </c>
      <c r="M7" s="267" t="s">
        <v>74</v>
      </c>
      <c r="N7" s="267" t="s">
        <v>75</v>
      </c>
      <c r="O7" s="267" t="s">
        <v>76</v>
      </c>
      <c r="P7" s="379" t="s">
        <v>83</v>
      </c>
    </row>
    <row r="8" spans="3:16" ht="30" hidden="1" customHeight="1" x14ac:dyDescent="0.25">
      <c r="C8" s="487" t="s">
        <v>136</v>
      </c>
      <c r="D8" s="420">
        <f>'Simples CC'!C3</f>
        <v>100000</v>
      </c>
      <c r="E8" s="420">
        <f>'Simples CC'!D3</f>
        <v>100000</v>
      </c>
      <c r="F8" s="420">
        <f>'Simples CC'!E3</f>
        <v>100000</v>
      </c>
      <c r="G8" s="420">
        <f>'Simples CC'!F3</f>
        <v>100000</v>
      </c>
      <c r="H8" s="420">
        <f>'Simples CC'!G3</f>
        <v>100000</v>
      </c>
      <c r="I8" s="420">
        <f>'Simples CC'!H3</f>
        <v>100000</v>
      </c>
      <c r="J8" s="420">
        <f>'Simples CC'!I3</f>
        <v>100000</v>
      </c>
      <c r="K8" s="420">
        <f>'Simples CC'!J3</f>
        <v>100000</v>
      </c>
      <c r="L8" s="420">
        <f>'Simples CC'!K3</f>
        <v>100000</v>
      </c>
      <c r="M8" s="420">
        <f>'Simples CC'!L3</f>
        <v>100000</v>
      </c>
      <c r="N8" s="420">
        <f>'Simples CC'!M3</f>
        <v>100000</v>
      </c>
      <c r="O8" s="420">
        <f>'Simples CC'!N3</f>
        <v>100000</v>
      </c>
      <c r="P8" s="412">
        <f>'Simples CC'!O3</f>
        <v>1200000</v>
      </c>
    </row>
    <row r="9" spans="3:16" ht="30" hidden="1" customHeight="1" x14ac:dyDescent="0.25">
      <c r="C9" s="493" t="s">
        <v>137</v>
      </c>
      <c r="D9" s="505">
        <f>'Simples CC'!C4</f>
        <v>0.107</v>
      </c>
      <c r="E9" s="505">
        <f>'Simples CC'!D4</f>
        <v>0.107</v>
      </c>
      <c r="F9" s="505">
        <f>'Simples CC'!E4</f>
        <v>0.107</v>
      </c>
      <c r="G9" s="505">
        <f>'Simples CC'!F4</f>
        <v>0.107</v>
      </c>
      <c r="H9" s="505">
        <f>'Simples CC'!G4</f>
        <v>0.107</v>
      </c>
      <c r="I9" s="505">
        <f>'Simples CC'!H4</f>
        <v>0.107</v>
      </c>
      <c r="J9" s="505">
        <f>'Simples CC'!I4</f>
        <v>0.107</v>
      </c>
      <c r="K9" s="505">
        <f>'Simples CC'!J4</f>
        <v>0.107</v>
      </c>
      <c r="L9" s="505">
        <f>'Simples CC'!K4</f>
        <v>0.107</v>
      </c>
      <c r="M9" s="505">
        <f>'Simples CC'!L4</f>
        <v>0.107</v>
      </c>
      <c r="N9" s="505">
        <f>'Simples CC'!M4</f>
        <v>0.107</v>
      </c>
      <c r="O9" s="505">
        <f>'Simples CC'!N4</f>
        <v>0.107</v>
      </c>
      <c r="P9" s="508">
        <f>'Simples CC'!O4</f>
        <v>1.284</v>
      </c>
    </row>
    <row r="10" spans="3:16" ht="30" hidden="1" customHeight="1" x14ac:dyDescent="0.25">
      <c r="C10" s="488" t="s">
        <v>138</v>
      </c>
      <c r="D10" s="420">
        <f>'Simples CC'!C5</f>
        <v>112500</v>
      </c>
      <c r="E10" s="420">
        <f>'Simples CC'!D5</f>
        <v>112500</v>
      </c>
      <c r="F10" s="420">
        <f>'Simples CC'!E5</f>
        <v>112500</v>
      </c>
      <c r="G10" s="420">
        <f>'Simples CC'!F5</f>
        <v>112500</v>
      </c>
      <c r="H10" s="420">
        <f>'Simples CC'!G5</f>
        <v>112500</v>
      </c>
      <c r="I10" s="420">
        <f>'Simples CC'!H5</f>
        <v>112500</v>
      </c>
      <c r="J10" s="420">
        <f>'Simples CC'!I5</f>
        <v>112500</v>
      </c>
      <c r="K10" s="420">
        <f>'Simples CC'!J5</f>
        <v>112500</v>
      </c>
      <c r="L10" s="420">
        <f>'Simples CC'!K5</f>
        <v>112500</v>
      </c>
      <c r="M10" s="420">
        <f>'Simples CC'!L5</f>
        <v>112500</v>
      </c>
      <c r="N10" s="420">
        <f>'Simples CC'!M5</f>
        <v>112500</v>
      </c>
      <c r="O10" s="420">
        <f>'Simples CC'!N5</f>
        <v>112500</v>
      </c>
      <c r="P10" s="411">
        <f>'Simples CC'!O5</f>
        <v>1350000</v>
      </c>
    </row>
    <row r="11" spans="3:16" ht="30" hidden="1" customHeight="1" x14ac:dyDescent="0.25">
      <c r="C11" s="490" t="s">
        <v>139</v>
      </c>
      <c r="D11" s="506">
        <f>'Simples CC'!C6</f>
        <v>8.8249999999999995E-2</v>
      </c>
      <c r="E11" s="507">
        <f>'Simples CC'!D6</f>
        <v>8.8249999999999995E-2</v>
      </c>
      <c r="F11" s="507">
        <f>'Simples CC'!E6</f>
        <v>8.8249999999999995E-2</v>
      </c>
      <c r="G11" s="507">
        <f>'Simples CC'!F6</f>
        <v>8.8249999999999995E-2</v>
      </c>
      <c r="H11" s="507">
        <f>'Simples CC'!G6</f>
        <v>8.8249999999999995E-2</v>
      </c>
      <c r="I11" s="507">
        <f>'Simples CC'!H6</f>
        <v>8.8249999999999995E-2</v>
      </c>
      <c r="J11" s="507">
        <f>'Simples CC'!I6</f>
        <v>8.8249999999999995E-2</v>
      </c>
      <c r="K11" s="507">
        <f>'Simples CC'!J6</f>
        <v>8.8249999999999995E-2</v>
      </c>
      <c r="L11" s="507">
        <f>'Simples CC'!K6</f>
        <v>8.8249999999999995E-2</v>
      </c>
      <c r="M11" s="507">
        <f>'Simples CC'!L6</f>
        <v>8.8249999999999995E-2</v>
      </c>
      <c r="N11" s="507">
        <f>'Simples CC'!M6</f>
        <v>8.8249999999999995E-2</v>
      </c>
      <c r="O11" s="507">
        <f>'Simples CC'!N6</f>
        <v>8.8249999999999995E-2</v>
      </c>
      <c r="P11" s="508">
        <f>'Simples CC'!O6</f>
        <v>1.0589999999999997</v>
      </c>
    </row>
    <row r="12" spans="3:16" ht="30" hidden="1" customHeight="1" x14ac:dyDescent="0.25">
      <c r="C12" s="489" t="s">
        <v>140</v>
      </c>
      <c r="D12" s="409">
        <f>'Simples CC'!C7</f>
        <v>8825</v>
      </c>
      <c r="E12" s="409">
        <f>'Simples CC'!D7</f>
        <v>8825</v>
      </c>
      <c r="F12" s="409">
        <f>'Simples CC'!E7</f>
        <v>8825</v>
      </c>
      <c r="G12" s="409">
        <f>'Simples CC'!F7</f>
        <v>8825</v>
      </c>
      <c r="H12" s="409">
        <f>'Simples CC'!G7</f>
        <v>8825</v>
      </c>
      <c r="I12" s="409">
        <f>'Simples CC'!H7</f>
        <v>8825</v>
      </c>
      <c r="J12" s="409">
        <f>'Simples CC'!I7</f>
        <v>8825</v>
      </c>
      <c r="K12" s="409">
        <f>'Simples CC'!J7</f>
        <v>8825</v>
      </c>
      <c r="L12" s="409">
        <f>'Simples CC'!K7</f>
        <v>8825</v>
      </c>
      <c r="M12" s="409">
        <f>'Simples CC'!L7</f>
        <v>8825</v>
      </c>
      <c r="N12" s="409">
        <f>'Simples CC'!M7</f>
        <v>8825</v>
      </c>
      <c r="O12" s="409">
        <f>'Simples CC'!N7</f>
        <v>8825</v>
      </c>
      <c r="P12" s="410">
        <f>'Simples CC'!O7</f>
        <v>105900</v>
      </c>
    </row>
    <row r="13" spans="3:16" ht="21.95" hidden="1" customHeight="1" thickBot="1" x14ac:dyDescent="0.3">
      <c r="C13" s="170"/>
      <c r="D13" s="170"/>
      <c r="E13" s="170"/>
      <c r="F13" s="170"/>
      <c r="G13" s="170"/>
      <c r="H13" s="170"/>
      <c r="I13" s="170"/>
      <c r="J13" s="170"/>
      <c r="K13" s="170"/>
      <c r="L13" s="170"/>
      <c r="M13" s="170"/>
      <c r="N13" s="170"/>
      <c r="O13" s="170"/>
      <c r="P13" s="169"/>
    </row>
    <row r="14" spans="3:16" ht="21.95" hidden="1" customHeight="1" x14ac:dyDescent="0.25">
      <c r="C14" s="384" t="s">
        <v>29</v>
      </c>
      <c r="D14" s="267" t="s">
        <v>65</v>
      </c>
      <c r="E14" s="267" t="s">
        <v>66</v>
      </c>
      <c r="F14" s="267" t="s">
        <v>67</v>
      </c>
      <c r="G14" s="267" t="s">
        <v>68</v>
      </c>
      <c r="H14" s="267" t="s">
        <v>69</v>
      </c>
      <c r="I14" s="267" t="s">
        <v>70</v>
      </c>
      <c r="J14" s="267" t="s">
        <v>71</v>
      </c>
      <c r="K14" s="267" t="s">
        <v>72</v>
      </c>
      <c r="L14" s="267" t="s">
        <v>73</v>
      </c>
      <c r="M14" s="267" t="s">
        <v>74</v>
      </c>
      <c r="N14" s="267" t="s">
        <v>75</v>
      </c>
      <c r="O14" s="267" t="s">
        <v>76</v>
      </c>
      <c r="P14" s="379" t="s">
        <v>83</v>
      </c>
    </row>
    <row r="15" spans="3:16" ht="30" hidden="1" customHeight="1" x14ac:dyDescent="0.25">
      <c r="C15" s="487" t="s">
        <v>142</v>
      </c>
      <c r="D15" s="420">
        <f>'Simples CC'!C10</f>
        <v>0</v>
      </c>
      <c r="E15" s="420">
        <f>'Simples CC'!D10</f>
        <v>0</v>
      </c>
      <c r="F15" s="420">
        <f>'Simples CC'!E10</f>
        <v>0</v>
      </c>
      <c r="G15" s="420">
        <f>'Simples CC'!F10</f>
        <v>0</v>
      </c>
      <c r="H15" s="420">
        <f>'Simples CC'!G10</f>
        <v>0</v>
      </c>
      <c r="I15" s="420">
        <f>'Simples CC'!H10</f>
        <v>0</v>
      </c>
      <c r="J15" s="420">
        <f>'Simples CC'!I10</f>
        <v>0</v>
      </c>
      <c r="K15" s="420">
        <f>'Simples CC'!J10</f>
        <v>0</v>
      </c>
      <c r="L15" s="420">
        <f>'Simples CC'!K10</f>
        <v>0</v>
      </c>
      <c r="M15" s="420">
        <f>'Simples CC'!L10</f>
        <v>0</v>
      </c>
      <c r="N15" s="420">
        <f>'Simples CC'!M10</f>
        <v>0</v>
      </c>
      <c r="O15" s="420">
        <f>'Simples CC'!N10</f>
        <v>0</v>
      </c>
      <c r="P15" s="412">
        <f>'Simples CC'!O10</f>
        <v>0</v>
      </c>
    </row>
    <row r="16" spans="3:16" ht="30" hidden="1" customHeight="1" x14ac:dyDescent="0.25">
      <c r="C16" s="493" t="s">
        <v>137</v>
      </c>
      <c r="D16" s="505">
        <f>'Simples CC'!C11</f>
        <v>0</v>
      </c>
      <c r="E16" s="505">
        <f>'Simples CC'!D11</f>
        <v>0</v>
      </c>
      <c r="F16" s="505">
        <f>'Simples CC'!E11</f>
        <v>0</v>
      </c>
      <c r="G16" s="505">
        <f>'Simples CC'!F11</f>
        <v>0</v>
      </c>
      <c r="H16" s="505">
        <f>'Simples CC'!G11</f>
        <v>0</v>
      </c>
      <c r="I16" s="505">
        <f>'Simples CC'!H11</f>
        <v>0</v>
      </c>
      <c r="J16" s="505">
        <f>'Simples CC'!I11</f>
        <v>0</v>
      </c>
      <c r="K16" s="505">
        <f>'Simples CC'!J11</f>
        <v>0</v>
      </c>
      <c r="L16" s="505">
        <f>'Simples CC'!K11</f>
        <v>0</v>
      </c>
      <c r="M16" s="505">
        <f>'Simples CC'!L11</f>
        <v>0</v>
      </c>
      <c r="N16" s="505">
        <f>'Simples CC'!M11</f>
        <v>0</v>
      </c>
      <c r="O16" s="505">
        <f>'Simples CC'!N11</f>
        <v>0</v>
      </c>
      <c r="P16" s="508">
        <f>'Simples CC'!O11</f>
        <v>0</v>
      </c>
    </row>
    <row r="17" spans="3:16" ht="30" hidden="1" customHeight="1" x14ac:dyDescent="0.25">
      <c r="C17" s="488" t="s">
        <v>138</v>
      </c>
      <c r="D17" s="420">
        <f>'Simples CC'!C12</f>
        <v>112500</v>
      </c>
      <c r="E17" s="420">
        <f>'Simples CC'!D12</f>
        <v>112500</v>
      </c>
      <c r="F17" s="420">
        <f>'Simples CC'!E12</f>
        <v>112500</v>
      </c>
      <c r="G17" s="420">
        <f>'Simples CC'!F12</f>
        <v>112500</v>
      </c>
      <c r="H17" s="420">
        <f>'Simples CC'!G12</f>
        <v>112500</v>
      </c>
      <c r="I17" s="420">
        <f>'Simples CC'!H12</f>
        <v>112500</v>
      </c>
      <c r="J17" s="420">
        <f>'Simples CC'!I12</f>
        <v>112500</v>
      </c>
      <c r="K17" s="420">
        <f>'Simples CC'!J12</f>
        <v>112500</v>
      </c>
      <c r="L17" s="420">
        <f>'Simples CC'!K12</f>
        <v>112500</v>
      </c>
      <c r="M17" s="420">
        <f>'Simples CC'!L12</f>
        <v>112500</v>
      </c>
      <c r="N17" s="420">
        <f>'Simples CC'!M12</f>
        <v>112500</v>
      </c>
      <c r="O17" s="420">
        <f>'Simples CC'!N12</f>
        <v>112500</v>
      </c>
      <c r="P17" s="411">
        <f>'Simples CC'!O12</f>
        <v>1350000</v>
      </c>
    </row>
    <row r="18" spans="3:16" ht="30" hidden="1" customHeight="1" x14ac:dyDescent="0.25">
      <c r="C18" s="490" t="s">
        <v>139</v>
      </c>
      <c r="D18" s="506">
        <f>'Simples CC'!C13</f>
        <v>0</v>
      </c>
      <c r="E18" s="507">
        <f>'Simples CC'!D13</f>
        <v>0</v>
      </c>
      <c r="F18" s="507">
        <f>'Simples CC'!E13</f>
        <v>0</v>
      </c>
      <c r="G18" s="507">
        <f>'Simples CC'!F13</f>
        <v>0</v>
      </c>
      <c r="H18" s="507">
        <f>'Simples CC'!G13</f>
        <v>0</v>
      </c>
      <c r="I18" s="507">
        <f>'Simples CC'!H13</f>
        <v>0</v>
      </c>
      <c r="J18" s="507">
        <f>'Simples CC'!I13</f>
        <v>0</v>
      </c>
      <c r="K18" s="507">
        <f>'Simples CC'!J13</f>
        <v>0</v>
      </c>
      <c r="L18" s="507">
        <f>'Simples CC'!K13</f>
        <v>0</v>
      </c>
      <c r="M18" s="507">
        <f>'Simples CC'!L13</f>
        <v>0</v>
      </c>
      <c r="N18" s="507">
        <f>'Simples CC'!M13</f>
        <v>0</v>
      </c>
      <c r="O18" s="507">
        <f>'Simples CC'!N13</f>
        <v>0</v>
      </c>
      <c r="P18" s="508">
        <f>'Simples CC'!O13</f>
        <v>0</v>
      </c>
    </row>
    <row r="19" spans="3:16" ht="30" hidden="1" customHeight="1" x14ac:dyDescent="0.25">
      <c r="C19" s="489" t="s">
        <v>140</v>
      </c>
      <c r="D19" s="409">
        <f>'Simples CC'!C14</f>
        <v>0</v>
      </c>
      <c r="E19" s="409">
        <f>'Simples CC'!D14</f>
        <v>0</v>
      </c>
      <c r="F19" s="409">
        <f>'Simples CC'!E14</f>
        <v>0</v>
      </c>
      <c r="G19" s="409">
        <f>'Simples CC'!F14</f>
        <v>0</v>
      </c>
      <c r="H19" s="409">
        <f>'Simples CC'!G14</f>
        <v>0</v>
      </c>
      <c r="I19" s="409">
        <f>'Simples CC'!H14</f>
        <v>0</v>
      </c>
      <c r="J19" s="409">
        <f>'Simples CC'!I14</f>
        <v>0</v>
      </c>
      <c r="K19" s="409">
        <f>'Simples CC'!J14</f>
        <v>0</v>
      </c>
      <c r="L19" s="409">
        <f>'Simples CC'!K14</f>
        <v>0</v>
      </c>
      <c r="M19" s="409">
        <f>'Simples CC'!L14</f>
        <v>0</v>
      </c>
      <c r="N19" s="409">
        <f>'Simples CC'!M14</f>
        <v>0</v>
      </c>
      <c r="O19" s="409">
        <f>'Simples CC'!N14</f>
        <v>0</v>
      </c>
      <c r="P19" s="410">
        <f>'Simples CC'!O14</f>
        <v>0</v>
      </c>
    </row>
    <row r="20" spans="3:16" ht="21.95" hidden="1" customHeight="1" thickBot="1" x14ac:dyDescent="0.3">
      <c r="C20" s="170"/>
      <c r="D20" s="170"/>
      <c r="E20" s="170"/>
      <c r="F20" s="170"/>
      <c r="G20" s="170"/>
      <c r="H20" s="170"/>
      <c r="I20" s="170"/>
      <c r="J20" s="170"/>
      <c r="K20" s="170"/>
      <c r="L20" s="170"/>
      <c r="M20" s="170"/>
      <c r="N20" s="170"/>
      <c r="O20" s="170"/>
      <c r="P20" s="169"/>
    </row>
    <row r="21" spans="3:16" ht="21.95" hidden="1" customHeight="1" x14ac:dyDescent="0.25">
      <c r="C21" s="384" t="s">
        <v>29</v>
      </c>
      <c r="D21" s="267" t="s">
        <v>65</v>
      </c>
      <c r="E21" s="267" t="s">
        <v>66</v>
      </c>
      <c r="F21" s="267" t="s">
        <v>67</v>
      </c>
      <c r="G21" s="267" t="s">
        <v>68</v>
      </c>
      <c r="H21" s="267" t="s">
        <v>69</v>
      </c>
      <c r="I21" s="267" t="s">
        <v>70</v>
      </c>
      <c r="J21" s="267" t="s">
        <v>71</v>
      </c>
      <c r="K21" s="267" t="s">
        <v>72</v>
      </c>
      <c r="L21" s="267" t="s">
        <v>73</v>
      </c>
      <c r="M21" s="267" t="s">
        <v>74</v>
      </c>
      <c r="N21" s="267" t="s">
        <v>75</v>
      </c>
      <c r="O21" s="267" t="s">
        <v>76</v>
      </c>
      <c r="P21" s="379" t="s">
        <v>83</v>
      </c>
    </row>
    <row r="22" spans="3:16" ht="30" hidden="1" customHeight="1" x14ac:dyDescent="0.25">
      <c r="C22" s="487" t="s">
        <v>61</v>
      </c>
      <c r="D22" s="420">
        <f>'Simples CC'!C17</f>
        <v>0</v>
      </c>
      <c r="E22" s="420">
        <f>'Simples CC'!D17</f>
        <v>0</v>
      </c>
      <c r="F22" s="420">
        <f>'Simples CC'!E17</f>
        <v>0</v>
      </c>
      <c r="G22" s="420">
        <f>'Simples CC'!F17</f>
        <v>0</v>
      </c>
      <c r="H22" s="420">
        <f>'Simples CC'!G17</f>
        <v>0</v>
      </c>
      <c r="I22" s="420">
        <f>'Simples CC'!H17</f>
        <v>0</v>
      </c>
      <c r="J22" s="420">
        <f>'Simples CC'!I17</f>
        <v>0</v>
      </c>
      <c r="K22" s="420">
        <f>'Simples CC'!J17</f>
        <v>0</v>
      </c>
      <c r="L22" s="420">
        <f>'Simples CC'!K17</f>
        <v>0</v>
      </c>
      <c r="M22" s="420">
        <f>'Simples CC'!L17</f>
        <v>0</v>
      </c>
      <c r="N22" s="420">
        <f>'Simples CC'!M17</f>
        <v>0</v>
      </c>
      <c r="O22" s="420">
        <f>'Simples CC'!N17</f>
        <v>0</v>
      </c>
      <c r="P22" s="412">
        <f>'Simples CC'!O17</f>
        <v>0</v>
      </c>
    </row>
    <row r="23" spans="3:16" ht="30" hidden="1" customHeight="1" x14ac:dyDescent="0.25">
      <c r="C23" s="493" t="s">
        <v>137</v>
      </c>
      <c r="D23" s="505">
        <f>'Simples CC'!C18</f>
        <v>0</v>
      </c>
      <c r="E23" s="505">
        <f>'Simples CC'!D18</f>
        <v>0</v>
      </c>
      <c r="F23" s="505">
        <f>'Simples CC'!E18</f>
        <v>0</v>
      </c>
      <c r="G23" s="505">
        <f>'Simples CC'!F18</f>
        <v>0</v>
      </c>
      <c r="H23" s="505">
        <f>'Simples CC'!G18</f>
        <v>0</v>
      </c>
      <c r="I23" s="505">
        <f>'Simples CC'!H18</f>
        <v>0</v>
      </c>
      <c r="J23" s="505">
        <f>'Simples CC'!I18</f>
        <v>0</v>
      </c>
      <c r="K23" s="505">
        <f>'Simples CC'!J18</f>
        <v>0</v>
      </c>
      <c r="L23" s="505">
        <f>'Simples CC'!K18</f>
        <v>0</v>
      </c>
      <c r="M23" s="505">
        <f>'Simples CC'!L18</f>
        <v>0</v>
      </c>
      <c r="N23" s="505">
        <f>'Simples CC'!M18</f>
        <v>0</v>
      </c>
      <c r="O23" s="505">
        <f>'Simples CC'!N18</f>
        <v>0</v>
      </c>
      <c r="P23" s="508">
        <f>'Simples CC'!O18</f>
        <v>0</v>
      </c>
    </row>
    <row r="24" spans="3:16" ht="30" hidden="1" customHeight="1" x14ac:dyDescent="0.25">
      <c r="C24" s="488" t="s">
        <v>138</v>
      </c>
      <c r="D24" s="420">
        <f>'Simples CC'!C19</f>
        <v>178200</v>
      </c>
      <c r="E24" s="420">
        <f>'Simples CC'!D19</f>
        <v>178200</v>
      </c>
      <c r="F24" s="420">
        <f>'Simples CC'!E19</f>
        <v>178200</v>
      </c>
      <c r="G24" s="420">
        <f>'Simples CC'!F19</f>
        <v>178200</v>
      </c>
      <c r="H24" s="420">
        <f>'Simples CC'!G19</f>
        <v>178200</v>
      </c>
      <c r="I24" s="420">
        <f>'Simples CC'!H19</f>
        <v>178200</v>
      </c>
      <c r="J24" s="420">
        <f>'Simples CC'!I19</f>
        <v>178200</v>
      </c>
      <c r="K24" s="420">
        <f>'Simples CC'!J19</f>
        <v>178200</v>
      </c>
      <c r="L24" s="420">
        <f>'Simples CC'!K19</f>
        <v>178200</v>
      </c>
      <c r="M24" s="420">
        <f>'Simples CC'!L19</f>
        <v>178200</v>
      </c>
      <c r="N24" s="420">
        <f>'Simples CC'!M19</f>
        <v>178200</v>
      </c>
      <c r="O24" s="420">
        <f>'Simples CC'!N19</f>
        <v>178200</v>
      </c>
      <c r="P24" s="411">
        <f>'Simples CC'!O19</f>
        <v>2138400</v>
      </c>
    </row>
    <row r="25" spans="3:16" ht="30" hidden="1" customHeight="1" x14ac:dyDescent="0.25">
      <c r="C25" s="490" t="s">
        <v>139</v>
      </c>
      <c r="D25" s="506">
        <f>'Simples CC'!C20</f>
        <v>0</v>
      </c>
      <c r="E25" s="507">
        <f>'Simples CC'!D20</f>
        <v>0</v>
      </c>
      <c r="F25" s="507">
        <f>'Simples CC'!E20</f>
        <v>0</v>
      </c>
      <c r="G25" s="507">
        <f>'Simples CC'!F20</f>
        <v>0</v>
      </c>
      <c r="H25" s="507">
        <f>'Simples CC'!G20</f>
        <v>0</v>
      </c>
      <c r="I25" s="507">
        <f>'Simples CC'!H20</f>
        <v>0</v>
      </c>
      <c r="J25" s="507">
        <f>'Simples CC'!I20</f>
        <v>0</v>
      </c>
      <c r="K25" s="507">
        <f>'Simples CC'!J20</f>
        <v>0</v>
      </c>
      <c r="L25" s="507">
        <f>'Simples CC'!K20</f>
        <v>0</v>
      </c>
      <c r="M25" s="507">
        <f>'Simples CC'!L20</f>
        <v>0</v>
      </c>
      <c r="N25" s="507">
        <f>'Simples CC'!M20</f>
        <v>0</v>
      </c>
      <c r="O25" s="507">
        <f>'Simples CC'!N20</f>
        <v>0</v>
      </c>
      <c r="P25" s="508">
        <f>'Simples CC'!O20</f>
        <v>0</v>
      </c>
    </row>
    <row r="26" spans="3:16" ht="30" hidden="1" customHeight="1" x14ac:dyDescent="0.25">
      <c r="C26" s="489" t="s">
        <v>140</v>
      </c>
      <c r="D26" s="409">
        <f>'Simples CC'!C21</f>
        <v>0</v>
      </c>
      <c r="E26" s="409">
        <f>'Simples CC'!D21</f>
        <v>0</v>
      </c>
      <c r="F26" s="409">
        <f>'Simples CC'!E21</f>
        <v>0</v>
      </c>
      <c r="G26" s="409">
        <f>'Simples CC'!F21</f>
        <v>0</v>
      </c>
      <c r="H26" s="409">
        <f>'Simples CC'!G21</f>
        <v>0</v>
      </c>
      <c r="I26" s="409">
        <f>'Simples CC'!H21</f>
        <v>0</v>
      </c>
      <c r="J26" s="409">
        <f>'Simples CC'!I21</f>
        <v>0</v>
      </c>
      <c r="K26" s="409">
        <f>'Simples CC'!J21</f>
        <v>0</v>
      </c>
      <c r="L26" s="409">
        <f>'Simples CC'!K21</f>
        <v>0</v>
      </c>
      <c r="M26" s="409">
        <f>'Simples CC'!L21</f>
        <v>0</v>
      </c>
      <c r="N26" s="409">
        <f>'Simples CC'!M21</f>
        <v>0</v>
      </c>
      <c r="O26" s="409">
        <f>'Simples CC'!N21</f>
        <v>0</v>
      </c>
      <c r="P26" s="410">
        <f>'Simples CC'!O21</f>
        <v>0</v>
      </c>
    </row>
    <row r="27" spans="3:16" ht="21.95" hidden="1" customHeight="1" thickBot="1" x14ac:dyDescent="0.3">
      <c r="C27" s="170"/>
      <c r="D27" s="170"/>
      <c r="E27" s="170"/>
      <c r="F27" s="170"/>
      <c r="G27" s="170"/>
      <c r="H27" s="170"/>
      <c r="I27" s="170"/>
      <c r="J27" s="170"/>
      <c r="K27" s="170"/>
      <c r="L27" s="170"/>
      <c r="M27" s="170"/>
      <c r="N27" s="170"/>
      <c r="O27" s="170"/>
      <c r="P27" s="169"/>
    </row>
    <row r="28" spans="3:16" ht="21.95" hidden="1" customHeight="1" x14ac:dyDescent="0.25">
      <c r="C28" s="384" t="s">
        <v>29</v>
      </c>
      <c r="D28" s="267" t="s">
        <v>65</v>
      </c>
      <c r="E28" s="267" t="s">
        <v>66</v>
      </c>
      <c r="F28" s="267" t="s">
        <v>67</v>
      </c>
      <c r="G28" s="267" t="s">
        <v>68</v>
      </c>
      <c r="H28" s="267" t="s">
        <v>69</v>
      </c>
      <c r="I28" s="267" t="s">
        <v>70</v>
      </c>
      <c r="J28" s="267" t="s">
        <v>71</v>
      </c>
      <c r="K28" s="267" t="s">
        <v>72</v>
      </c>
      <c r="L28" s="267" t="s">
        <v>73</v>
      </c>
      <c r="M28" s="267" t="s">
        <v>74</v>
      </c>
      <c r="N28" s="267" t="s">
        <v>75</v>
      </c>
      <c r="O28" s="267" t="s">
        <v>76</v>
      </c>
      <c r="P28" s="379" t="s">
        <v>83</v>
      </c>
    </row>
    <row r="29" spans="3:16" ht="30" hidden="1" customHeight="1" x14ac:dyDescent="0.25">
      <c r="C29" s="487" t="s">
        <v>62</v>
      </c>
      <c r="D29" s="420">
        <f>'Simples CC'!C24</f>
        <v>0</v>
      </c>
      <c r="E29" s="420">
        <f>'Simples CC'!D24</f>
        <v>0</v>
      </c>
      <c r="F29" s="420">
        <f>'Simples CC'!E24</f>
        <v>0</v>
      </c>
      <c r="G29" s="420">
        <f>'Simples CC'!F24</f>
        <v>0</v>
      </c>
      <c r="H29" s="420">
        <f>'Simples CC'!G24</f>
        <v>0</v>
      </c>
      <c r="I29" s="420">
        <f>'Simples CC'!H24</f>
        <v>0</v>
      </c>
      <c r="J29" s="420">
        <f>'Simples CC'!I24</f>
        <v>0</v>
      </c>
      <c r="K29" s="420">
        <f>'Simples CC'!J24</f>
        <v>0</v>
      </c>
      <c r="L29" s="420">
        <f>'Simples CC'!K24</f>
        <v>0</v>
      </c>
      <c r="M29" s="420">
        <f>'Simples CC'!L24</f>
        <v>0</v>
      </c>
      <c r="N29" s="420">
        <f>'Simples CC'!M24</f>
        <v>0</v>
      </c>
      <c r="O29" s="420">
        <f>'Simples CC'!N24</f>
        <v>0</v>
      </c>
      <c r="P29" s="412">
        <f>'Simples CC'!O24</f>
        <v>0</v>
      </c>
    </row>
    <row r="30" spans="3:16" ht="30" hidden="1" customHeight="1" x14ac:dyDescent="0.25">
      <c r="C30" s="493" t="s">
        <v>137</v>
      </c>
      <c r="D30" s="505">
        <f>'Simples CC'!C25</f>
        <v>0</v>
      </c>
      <c r="E30" s="505">
        <f>'Simples CC'!D25</f>
        <v>0</v>
      </c>
      <c r="F30" s="505">
        <f>'Simples CC'!E25</f>
        <v>0</v>
      </c>
      <c r="G30" s="505">
        <f>'Simples CC'!F25</f>
        <v>0</v>
      </c>
      <c r="H30" s="505">
        <f>'Simples CC'!G25</f>
        <v>0</v>
      </c>
      <c r="I30" s="505">
        <f>'Simples CC'!H25</f>
        <v>0</v>
      </c>
      <c r="J30" s="505">
        <f>'Simples CC'!I25</f>
        <v>0</v>
      </c>
      <c r="K30" s="505">
        <f>'Simples CC'!J25</f>
        <v>0</v>
      </c>
      <c r="L30" s="505">
        <f>'Simples CC'!K25</f>
        <v>0</v>
      </c>
      <c r="M30" s="505">
        <f>'Simples CC'!L25</f>
        <v>0</v>
      </c>
      <c r="N30" s="505">
        <f>'Simples CC'!M25</f>
        <v>0</v>
      </c>
      <c r="O30" s="505">
        <f>'Simples CC'!N25</f>
        <v>0</v>
      </c>
      <c r="P30" s="508">
        <f>'Simples CC'!O25</f>
        <v>0</v>
      </c>
    </row>
    <row r="31" spans="3:16" ht="30" hidden="1" customHeight="1" x14ac:dyDescent="0.25">
      <c r="C31" s="488" t="s">
        <v>138</v>
      </c>
      <c r="D31" s="420">
        <f>'Simples CC'!C26</f>
        <v>198900</v>
      </c>
      <c r="E31" s="420">
        <f>'Simples CC'!D26</f>
        <v>198900</v>
      </c>
      <c r="F31" s="420">
        <f>'Simples CC'!E26</f>
        <v>198900</v>
      </c>
      <c r="G31" s="420">
        <f>'Simples CC'!F26</f>
        <v>198900</v>
      </c>
      <c r="H31" s="420">
        <f>'Simples CC'!G26</f>
        <v>198900</v>
      </c>
      <c r="I31" s="420">
        <f>'Simples CC'!H26</f>
        <v>198900</v>
      </c>
      <c r="J31" s="420">
        <f>'Simples CC'!I26</f>
        <v>198900</v>
      </c>
      <c r="K31" s="420">
        <f>'Simples CC'!J26</f>
        <v>198900</v>
      </c>
      <c r="L31" s="420">
        <f>'Simples CC'!K26</f>
        <v>198900</v>
      </c>
      <c r="M31" s="420">
        <f>'Simples CC'!L26</f>
        <v>198900</v>
      </c>
      <c r="N31" s="420">
        <f>'Simples CC'!M26</f>
        <v>198900</v>
      </c>
      <c r="O31" s="420">
        <f>'Simples CC'!N26</f>
        <v>198900</v>
      </c>
      <c r="P31" s="411">
        <f>'Simples CC'!O26</f>
        <v>2386800</v>
      </c>
    </row>
    <row r="32" spans="3:16" ht="30" hidden="1" customHeight="1" x14ac:dyDescent="0.25">
      <c r="C32" s="490" t="s">
        <v>139</v>
      </c>
      <c r="D32" s="506">
        <f>'Simples CC'!C27</f>
        <v>0</v>
      </c>
      <c r="E32" s="507">
        <f>'Simples CC'!D27</f>
        <v>0</v>
      </c>
      <c r="F32" s="507">
        <f>'Simples CC'!E27</f>
        <v>0</v>
      </c>
      <c r="G32" s="507">
        <f>'Simples CC'!F27</f>
        <v>0</v>
      </c>
      <c r="H32" s="507">
        <f>'Simples CC'!G27</f>
        <v>0</v>
      </c>
      <c r="I32" s="507">
        <f>'Simples CC'!H27</f>
        <v>0</v>
      </c>
      <c r="J32" s="507">
        <f>'Simples CC'!I27</f>
        <v>0</v>
      </c>
      <c r="K32" s="507">
        <f>'Simples CC'!J27</f>
        <v>0</v>
      </c>
      <c r="L32" s="507">
        <f>'Simples CC'!K27</f>
        <v>0</v>
      </c>
      <c r="M32" s="507">
        <f>'Simples CC'!L27</f>
        <v>0</v>
      </c>
      <c r="N32" s="507">
        <f>'Simples CC'!M27</f>
        <v>0</v>
      </c>
      <c r="O32" s="507">
        <f>'Simples CC'!N27</f>
        <v>0</v>
      </c>
      <c r="P32" s="508">
        <f>'Simples CC'!O27</f>
        <v>0</v>
      </c>
    </row>
    <row r="33" spans="3:16" ht="30" hidden="1" customHeight="1" x14ac:dyDescent="0.25">
      <c r="C33" s="489" t="s">
        <v>140</v>
      </c>
      <c r="D33" s="409">
        <f>'Simples CC'!C28</f>
        <v>0</v>
      </c>
      <c r="E33" s="409">
        <f>'Simples CC'!D28</f>
        <v>0</v>
      </c>
      <c r="F33" s="409">
        <f>'Simples CC'!E28</f>
        <v>0</v>
      </c>
      <c r="G33" s="409">
        <f>'Simples CC'!F28</f>
        <v>0</v>
      </c>
      <c r="H33" s="409">
        <f>'Simples CC'!G28</f>
        <v>0</v>
      </c>
      <c r="I33" s="409">
        <f>'Simples CC'!H28</f>
        <v>0</v>
      </c>
      <c r="J33" s="409">
        <f>'Simples CC'!I28</f>
        <v>0</v>
      </c>
      <c r="K33" s="409">
        <f>'Simples CC'!J28</f>
        <v>0</v>
      </c>
      <c r="L33" s="409">
        <f>'Simples CC'!K28</f>
        <v>0</v>
      </c>
      <c r="M33" s="409">
        <f>'Simples CC'!L28</f>
        <v>0</v>
      </c>
      <c r="N33" s="409">
        <f>'Simples CC'!M28</f>
        <v>0</v>
      </c>
      <c r="O33" s="409">
        <f>'Simples CC'!N28</f>
        <v>0</v>
      </c>
      <c r="P33" s="410">
        <f>'Simples CC'!O28</f>
        <v>0</v>
      </c>
    </row>
    <row r="34" spans="3:16" ht="21.95" hidden="1" customHeight="1" thickBot="1" x14ac:dyDescent="0.3">
      <c r="C34" s="170"/>
      <c r="D34" s="170"/>
      <c r="E34" s="170"/>
      <c r="F34" s="170"/>
      <c r="G34" s="170"/>
      <c r="H34" s="170"/>
      <c r="I34" s="170"/>
      <c r="J34" s="170"/>
      <c r="K34" s="170"/>
      <c r="L34" s="170"/>
      <c r="M34" s="170"/>
      <c r="N34" s="170"/>
      <c r="O34" s="170"/>
      <c r="P34" s="169"/>
    </row>
    <row r="35" spans="3:16" ht="21.95" hidden="1" customHeight="1" x14ac:dyDescent="0.25">
      <c r="C35" s="384" t="s">
        <v>29</v>
      </c>
      <c r="D35" s="267" t="s">
        <v>65</v>
      </c>
      <c r="E35" s="267" t="s">
        <v>66</v>
      </c>
      <c r="F35" s="267" t="s">
        <v>67</v>
      </c>
      <c r="G35" s="267" t="s">
        <v>68</v>
      </c>
      <c r="H35" s="267" t="s">
        <v>69</v>
      </c>
      <c r="I35" s="267" t="s">
        <v>70</v>
      </c>
      <c r="J35" s="267" t="s">
        <v>71</v>
      </c>
      <c r="K35" s="267" t="s">
        <v>72</v>
      </c>
      <c r="L35" s="267" t="s">
        <v>73</v>
      </c>
      <c r="M35" s="267" t="s">
        <v>74</v>
      </c>
      <c r="N35" s="267" t="s">
        <v>75</v>
      </c>
      <c r="O35" s="267" t="s">
        <v>76</v>
      </c>
      <c r="P35" s="379" t="s">
        <v>83</v>
      </c>
    </row>
    <row r="36" spans="3:16" ht="30" hidden="1" customHeight="1" x14ac:dyDescent="0.25">
      <c r="C36" s="487" t="s">
        <v>63</v>
      </c>
      <c r="D36" s="420">
        <f>'Simples CC'!C31</f>
        <v>0</v>
      </c>
      <c r="E36" s="420">
        <f>'Simples CC'!D31</f>
        <v>0</v>
      </c>
      <c r="F36" s="420">
        <f>'Simples CC'!E31</f>
        <v>0</v>
      </c>
      <c r="G36" s="420">
        <f>'Simples CC'!F31</f>
        <v>0</v>
      </c>
      <c r="H36" s="420">
        <f>'Simples CC'!G31</f>
        <v>0</v>
      </c>
      <c r="I36" s="420">
        <f>'Simples CC'!H31</f>
        <v>0</v>
      </c>
      <c r="J36" s="420">
        <f>'Simples CC'!I31</f>
        <v>0</v>
      </c>
      <c r="K36" s="420">
        <f>'Simples CC'!J31</f>
        <v>0</v>
      </c>
      <c r="L36" s="420">
        <f>'Simples CC'!K31</f>
        <v>0</v>
      </c>
      <c r="M36" s="420">
        <f>'Simples CC'!L31</f>
        <v>0</v>
      </c>
      <c r="N36" s="420">
        <f>'Simples CC'!M31</f>
        <v>0</v>
      </c>
      <c r="O36" s="420">
        <f>'Simples CC'!N31</f>
        <v>0</v>
      </c>
      <c r="P36" s="412">
        <f>'Simples CC'!O31</f>
        <v>0</v>
      </c>
    </row>
    <row r="37" spans="3:16" ht="30" hidden="1" customHeight="1" x14ac:dyDescent="0.25">
      <c r="C37" s="493" t="s">
        <v>137</v>
      </c>
      <c r="D37" s="505">
        <f>'Simples CC'!C32</f>
        <v>0</v>
      </c>
      <c r="E37" s="505">
        <f>'Simples CC'!D32</f>
        <v>0</v>
      </c>
      <c r="F37" s="505">
        <f>'Simples CC'!E32</f>
        <v>0</v>
      </c>
      <c r="G37" s="505">
        <f>'Simples CC'!F32</f>
        <v>0</v>
      </c>
      <c r="H37" s="505">
        <f>'Simples CC'!G32</f>
        <v>0</v>
      </c>
      <c r="I37" s="505">
        <f>'Simples CC'!H32</f>
        <v>0</v>
      </c>
      <c r="J37" s="505">
        <f>'Simples CC'!I32</f>
        <v>0</v>
      </c>
      <c r="K37" s="505">
        <f>'Simples CC'!J32</f>
        <v>0</v>
      </c>
      <c r="L37" s="505">
        <f>'Simples CC'!K32</f>
        <v>0</v>
      </c>
      <c r="M37" s="505">
        <f>'Simples CC'!L32</f>
        <v>0</v>
      </c>
      <c r="N37" s="505">
        <f>'Simples CC'!M32</f>
        <v>0</v>
      </c>
      <c r="O37" s="505">
        <f>'Simples CC'!N32</f>
        <v>0</v>
      </c>
      <c r="P37" s="508">
        <f>'Simples CC'!O32</f>
        <v>0</v>
      </c>
    </row>
    <row r="38" spans="3:16" ht="30" hidden="1" customHeight="1" x14ac:dyDescent="0.25">
      <c r="C38" s="488" t="s">
        <v>138</v>
      </c>
      <c r="D38" s="420">
        <f>'Simples CC'!C33</f>
        <v>85500</v>
      </c>
      <c r="E38" s="420">
        <f>'Simples CC'!D33</f>
        <v>85500</v>
      </c>
      <c r="F38" s="420">
        <f>'Simples CC'!E33</f>
        <v>85500</v>
      </c>
      <c r="G38" s="420">
        <f>'Simples CC'!F33</f>
        <v>85500</v>
      </c>
      <c r="H38" s="420">
        <f>'Simples CC'!G33</f>
        <v>85500</v>
      </c>
      <c r="I38" s="420">
        <f>'Simples CC'!H33</f>
        <v>85500</v>
      </c>
      <c r="J38" s="420">
        <f>'Simples CC'!I33</f>
        <v>85500</v>
      </c>
      <c r="K38" s="420">
        <f>'Simples CC'!J33</f>
        <v>85500</v>
      </c>
      <c r="L38" s="420">
        <f>'Simples CC'!K33</f>
        <v>85500</v>
      </c>
      <c r="M38" s="420">
        <f>'Simples CC'!L33</f>
        <v>85500</v>
      </c>
      <c r="N38" s="420">
        <f>'Simples CC'!M33</f>
        <v>85500</v>
      </c>
      <c r="O38" s="420">
        <f>'Simples CC'!N33</f>
        <v>85500</v>
      </c>
      <c r="P38" s="411">
        <f>'Simples CC'!O33</f>
        <v>1026000</v>
      </c>
    </row>
    <row r="39" spans="3:16" ht="30" hidden="1" customHeight="1" x14ac:dyDescent="0.25">
      <c r="C39" s="490" t="s">
        <v>139</v>
      </c>
      <c r="D39" s="506">
        <f>'Simples CC'!C34</f>
        <v>0</v>
      </c>
      <c r="E39" s="507">
        <f>'Simples CC'!D34</f>
        <v>0</v>
      </c>
      <c r="F39" s="507">
        <f>'Simples CC'!E34</f>
        <v>0</v>
      </c>
      <c r="G39" s="507">
        <f>'Simples CC'!F34</f>
        <v>0</v>
      </c>
      <c r="H39" s="507">
        <f>'Simples CC'!G34</f>
        <v>0</v>
      </c>
      <c r="I39" s="507">
        <f>'Simples CC'!H34</f>
        <v>0</v>
      </c>
      <c r="J39" s="507">
        <f>'Simples CC'!I34</f>
        <v>0</v>
      </c>
      <c r="K39" s="507">
        <f>'Simples CC'!J34</f>
        <v>0</v>
      </c>
      <c r="L39" s="507">
        <f>'Simples CC'!K34</f>
        <v>0</v>
      </c>
      <c r="M39" s="507">
        <f>'Simples CC'!L34</f>
        <v>0</v>
      </c>
      <c r="N39" s="507">
        <f>'Simples CC'!M34</f>
        <v>0</v>
      </c>
      <c r="O39" s="507">
        <f>'Simples CC'!N34</f>
        <v>0</v>
      </c>
      <c r="P39" s="508">
        <f>'Simples CC'!O34</f>
        <v>0</v>
      </c>
    </row>
    <row r="40" spans="3:16" ht="30" hidden="1" customHeight="1" x14ac:dyDescent="0.25">
      <c r="C40" s="489" t="s">
        <v>140</v>
      </c>
      <c r="D40" s="409">
        <f>'Simples CC'!C35</f>
        <v>0</v>
      </c>
      <c r="E40" s="409">
        <f>'Simples CC'!D35</f>
        <v>0</v>
      </c>
      <c r="F40" s="409">
        <f>'Simples CC'!E35</f>
        <v>0</v>
      </c>
      <c r="G40" s="409">
        <f>'Simples CC'!F35</f>
        <v>0</v>
      </c>
      <c r="H40" s="409">
        <f>'Simples CC'!G35</f>
        <v>0</v>
      </c>
      <c r="I40" s="409">
        <f>'Simples CC'!H35</f>
        <v>0</v>
      </c>
      <c r="J40" s="409">
        <f>'Simples CC'!I35</f>
        <v>0</v>
      </c>
      <c r="K40" s="409">
        <f>'Simples CC'!J35</f>
        <v>0</v>
      </c>
      <c r="L40" s="409">
        <f>'Simples CC'!K35</f>
        <v>0</v>
      </c>
      <c r="M40" s="409">
        <f>'Simples CC'!L35</f>
        <v>0</v>
      </c>
      <c r="N40" s="409">
        <f>'Simples CC'!M35</f>
        <v>0</v>
      </c>
      <c r="O40" s="409">
        <f>'Simples CC'!N35</f>
        <v>0</v>
      </c>
      <c r="P40" s="410">
        <f>'Simples CC'!O35</f>
        <v>0</v>
      </c>
    </row>
    <row r="41" spans="3:16" ht="21.95" hidden="1" customHeight="1" thickBot="1" x14ac:dyDescent="0.3"/>
    <row r="42" spans="3:16" ht="21.95" customHeight="1" x14ac:dyDescent="0.25">
      <c r="C42" s="384" t="s">
        <v>29</v>
      </c>
      <c r="D42" s="267" t="s">
        <v>65</v>
      </c>
      <c r="E42" s="267" t="s">
        <v>66</v>
      </c>
      <c r="F42" s="267" t="s">
        <v>67</v>
      </c>
      <c r="G42" s="267" t="s">
        <v>68</v>
      </c>
      <c r="H42" s="267" t="s">
        <v>69</v>
      </c>
      <c r="I42" s="267" t="s">
        <v>70</v>
      </c>
      <c r="J42" s="267" t="s">
        <v>71</v>
      </c>
      <c r="K42" s="267" t="s">
        <v>72</v>
      </c>
      <c r="L42" s="267" t="s">
        <v>73</v>
      </c>
      <c r="M42" s="267" t="s">
        <v>74</v>
      </c>
      <c r="N42" s="267" t="s">
        <v>75</v>
      </c>
      <c r="O42" s="267" t="s">
        <v>76</v>
      </c>
      <c r="P42" s="267" t="s">
        <v>83</v>
      </c>
    </row>
    <row r="43" spans="3:16" ht="30" customHeight="1" x14ac:dyDescent="0.25">
      <c r="C43" s="487" t="s">
        <v>136</v>
      </c>
      <c r="D43" s="420">
        <f>'Banco 05'!C5</f>
        <v>100000</v>
      </c>
      <c r="E43" s="420">
        <f>'Banco 05'!D5</f>
        <v>100000</v>
      </c>
      <c r="F43" s="420">
        <f>'Banco 05'!E5</f>
        <v>100000</v>
      </c>
      <c r="G43" s="420">
        <f>'Banco 05'!F5</f>
        <v>100000</v>
      </c>
      <c r="H43" s="420">
        <f>'Banco 05'!G5</f>
        <v>100000</v>
      </c>
      <c r="I43" s="420">
        <f>'Banco 05'!H5</f>
        <v>100000</v>
      </c>
      <c r="J43" s="420">
        <f>'Banco 05'!I5</f>
        <v>100000</v>
      </c>
      <c r="K43" s="420">
        <f>'Banco 05'!J5</f>
        <v>100000</v>
      </c>
      <c r="L43" s="420">
        <f>'Banco 05'!K5</f>
        <v>100000</v>
      </c>
      <c r="M43" s="420">
        <f>'Banco 05'!L5</f>
        <v>100000</v>
      </c>
      <c r="N43" s="420">
        <f>'Banco 05'!M5</f>
        <v>100000</v>
      </c>
      <c r="O43" s="420">
        <f>'Banco 05'!N5</f>
        <v>100000</v>
      </c>
      <c r="P43" s="441">
        <f>SUM(D43:O43)</f>
        <v>1200000</v>
      </c>
    </row>
    <row r="44" spans="3:16" ht="30" customHeight="1" x14ac:dyDescent="0.25">
      <c r="C44" s="488" t="s">
        <v>142</v>
      </c>
      <c r="D44" s="420">
        <f>'Banco 05'!C6</f>
        <v>0</v>
      </c>
      <c r="E44" s="420">
        <f>'Banco 05'!D6</f>
        <v>0</v>
      </c>
      <c r="F44" s="420">
        <f>'Banco 05'!E6</f>
        <v>0</v>
      </c>
      <c r="G44" s="420">
        <f>'Banco 05'!F6</f>
        <v>0</v>
      </c>
      <c r="H44" s="420">
        <f>'Banco 05'!G6</f>
        <v>0</v>
      </c>
      <c r="I44" s="420">
        <f>'Banco 05'!H6</f>
        <v>0</v>
      </c>
      <c r="J44" s="420">
        <f>'Banco 05'!I6</f>
        <v>0</v>
      </c>
      <c r="K44" s="420">
        <f>'Banco 05'!J6</f>
        <v>0</v>
      </c>
      <c r="L44" s="420">
        <f>'Banco 05'!K6</f>
        <v>0</v>
      </c>
      <c r="M44" s="420">
        <f>'Banco 05'!L6</f>
        <v>0</v>
      </c>
      <c r="N44" s="420">
        <f>'Banco 05'!M6</f>
        <v>0</v>
      </c>
      <c r="O44" s="420">
        <f>'Banco 05'!N6</f>
        <v>0</v>
      </c>
      <c r="P44" s="442">
        <f t="shared" ref="P44:P84" si="0">SUM(D44:O44)</f>
        <v>0</v>
      </c>
    </row>
    <row r="45" spans="3:16" ht="30" customHeight="1" x14ac:dyDescent="0.25">
      <c r="C45" s="488" t="s">
        <v>61</v>
      </c>
      <c r="D45" s="420">
        <f>'Banco 05'!C7</f>
        <v>0</v>
      </c>
      <c r="E45" s="420">
        <f>'Banco 05'!D7</f>
        <v>0</v>
      </c>
      <c r="F45" s="420">
        <f>'Banco 05'!E7</f>
        <v>0</v>
      </c>
      <c r="G45" s="420">
        <f>'Banco 05'!F7</f>
        <v>0</v>
      </c>
      <c r="H45" s="420">
        <f>'Banco 05'!G7</f>
        <v>0</v>
      </c>
      <c r="I45" s="420">
        <f>'Banco 05'!H7</f>
        <v>0</v>
      </c>
      <c r="J45" s="420">
        <f>'Banco 05'!I7</f>
        <v>0</v>
      </c>
      <c r="K45" s="420">
        <f>'Banco 05'!J7</f>
        <v>0</v>
      </c>
      <c r="L45" s="420">
        <f>'Banco 05'!K7</f>
        <v>0</v>
      </c>
      <c r="M45" s="420">
        <f>'Banco 05'!L7</f>
        <v>0</v>
      </c>
      <c r="N45" s="420">
        <f>'Banco 05'!M7</f>
        <v>0</v>
      </c>
      <c r="O45" s="420">
        <f>'Banco 05'!N7</f>
        <v>0</v>
      </c>
      <c r="P45" s="442">
        <f t="shared" si="0"/>
        <v>0</v>
      </c>
    </row>
    <row r="46" spans="3:16" ht="30" customHeight="1" x14ac:dyDescent="0.25">
      <c r="C46" s="488" t="s">
        <v>62</v>
      </c>
      <c r="D46" s="420">
        <f>'Banco 05'!C8</f>
        <v>0</v>
      </c>
      <c r="E46" s="420">
        <f>'Banco 05'!D8</f>
        <v>0</v>
      </c>
      <c r="F46" s="420">
        <f>'Banco 05'!E8</f>
        <v>0</v>
      </c>
      <c r="G46" s="420">
        <f>'Banco 05'!F8</f>
        <v>0</v>
      </c>
      <c r="H46" s="420">
        <f>'Banco 05'!G8</f>
        <v>0</v>
      </c>
      <c r="I46" s="420">
        <f>'Banco 05'!H8</f>
        <v>0</v>
      </c>
      <c r="J46" s="420">
        <f>'Banco 05'!I8</f>
        <v>0</v>
      </c>
      <c r="K46" s="420">
        <f>'Banco 05'!J8</f>
        <v>0</v>
      </c>
      <c r="L46" s="420">
        <f>'Banco 05'!K8</f>
        <v>0</v>
      </c>
      <c r="M46" s="420">
        <f>'Banco 05'!L8</f>
        <v>0</v>
      </c>
      <c r="N46" s="420">
        <f>'Banco 05'!M8</f>
        <v>0</v>
      </c>
      <c r="O46" s="420">
        <f>'Banco 05'!N8</f>
        <v>0</v>
      </c>
      <c r="P46" s="442">
        <f t="shared" si="0"/>
        <v>0</v>
      </c>
    </row>
    <row r="47" spans="3:16" ht="30" customHeight="1" x14ac:dyDescent="0.25">
      <c r="C47" s="488" t="s">
        <v>63</v>
      </c>
      <c r="D47" s="420">
        <f>'Banco 05'!C9</f>
        <v>0</v>
      </c>
      <c r="E47" s="420">
        <f>'Banco 05'!D9</f>
        <v>0</v>
      </c>
      <c r="F47" s="420">
        <f>'Banco 05'!E9</f>
        <v>0</v>
      </c>
      <c r="G47" s="420">
        <f>'Banco 05'!F9</f>
        <v>0</v>
      </c>
      <c r="H47" s="420">
        <f>'Banco 05'!G9</f>
        <v>0</v>
      </c>
      <c r="I47" s="420">
        <f>'Banco 05'!H9</f>
        <v>0</v>
      </c>
      <c r="J47" s="420">
        <f>'Banco 05'!I9</f>
        <v>0</v>
      </c>
      <c r="K47" s="420">
        <f>'Banco 05'!J9</f>
        <v>0</v>
      </c>
      <c r="L47" s="420">
        <f>'Banco 05'!K9</f>
        <v>0</v>
      </c>
      <c r="M47" s="420">
        <f>'Banco 05'!L9</f>
        <v>0</v>
      </c>
      <c r="N47" s="420">
        <f>'Banco 05'!M9</f>
        <v>0</v>
      </c>
      <c r="O47" s="420">
        <f>'Banco 05'!N9</f>
        <v>0</v>
      </c>
      <c r="P47" s="442">
        <f t="shared" si="0"/>
        <v>0</v>
      </c>
    </row>
    <row r="48" spans="3:16" ht="30" customHeight="1" x14ac:dyDescent="0.25">
      <c r="C48" s="488" t="s">
        <v>307</v>
      </c>
      <c r="D48" s="420">
        <f>Outros!D11</f>
        <v>0</v>
      </c>
      <c r="E48" s="420">
        <f>Outros!E11</f>
        <v>0</v>
      </c>
      <c r="F48" s="420">
        <f>Outros!F11</f>
        <v>0</v>
      </c>
      <c r="G48" s="420">
        <f>Outros!G11</f>
        <v>0</v>
      </c>
      <c r="H48" s="420">
        <f>Outros!H11</f>
        <v>0</v>
      </c>
      <c r="I48" s="420">
        <f>Outros!I11</f>
        <v>0</v>
      </c>
      <c r="J48" s="420">
        <f>Outros!J11</f>
        <v>0</v>
      </c>
      <c r="K48" s="420">
        <f>Outros!K11</f>
        <v>0</v>
      </c>
      <c r="L48" s="420">
        <f>Outros!L11</f>
        <v>0</v>
      </c>
      <c r="M48" s="420">
        <f>Outros!M11</f>
        <v>0</v>
      </c>
      <c r="N48" s="420">
        <f>Outros!N11</f>
        <v>0</v>
      </c>
      <c r="O48" s="420">
        <f>Outros!O11</f>
        <v>0</v>
      </c>
      <c r="P48" s="442">
        <f t="shared" si="0"/>
        <v>0</v>
      </c>
    </row>
    <row r="49" spans="3:16" ht="30" customHeight="1" x14ac:dyDescent="0.25">
      <c r="C49" s="489" t="s">
        <v>219</v>
      </c>
      <c r="D49" s="409">
        <f>'Banco 05'!C10</f>
        <v>100000</v>
      </c>
      <c r="E49" s="409">
        <f>'Banco 05'!D10</f>
        <v>100000</v>
      </c>
      <c r="F49" s="409">
        <f>'Banco 05'!E10</f>
        <v>100000</v>
      </c>
      <c r="G49" s="409">
        <f>'Banco 05'!F10</f>
        <v>100000</v>
      </c>
      <c r="H49" s="409">
        <f>'Banco 05'!G10</f>
        <v>100000</v>
      </c>
      <c r="I49" s="409">
        <f>'Banco 05'!H10</f>
        <v>100000</v>
      </c>
      <c r="J49" s="409">
        <f>'Banco 05'!I10</f>
        <v>100000</v>
      </c>
      <c r="K49" s="409">
        <f>'Banco 05'!J10</f>
        <v>100000</v>
      </c>
      <c r="L49" s="409">
        <f>'Banco 05'!K10</f>
        <v>100000</v>
      </c>
      <c r="M49" s="409">
        <f>'Banco 05'!L10</f>
        <v>100000</v>
      </c>
      <c r="N49" s="409">
        <f>'Banco 05'!M10</f>
        <v>100000</v>
      </c>
      <c r="O49" s="409">
        <f>'Banco 05'!N10</f>
        <v>100000</v>
      </c>
      <c r="P49" s="442">
        <f t="shared" si="0"/>
        <v>1200000</v>
      </c>
    </row>
    <row r="50" spans="3:16" ht="30" customHeight="1" x14ac:dyDescent="0.25">
      <c r="C50" s="488" t="s">
        <v>156</v>
      </c>
      <c r="D50" s="420">
        <f>'Banco 05'!C11</f>
        <v>243.57</v>
      </c>
      <c r="E50" s="420">
        <f>'Banco 05'!D11</f>
        <v>243.57</v>
      </c>
      <c r="F50" s="420">
        <f>'Banco 05'!E11</f>
        <v>243.57</v>
      </c>
      <c r="G50" s="420">
        <f>'Banco 05'!F11</f>
        <v>243.57</v>
      </c>
      <c r="H50" s="420">
        <f>'Banco 05'!G11</f>
        <v>243.57</v>
      </c>
      <c r="I50" s="420">
        <f>'Banco 05'!H11</f>
        <v>243.57</v>
      </c>
      <c r="J50" s="420">
        <f>'Banco 05'!I11</f>
        <v>243.57</v>
      </c>
      <c r="K50" s="420">
        <f>'Banco 05'!J11</f>
        <v>243.57</v>
      </c>
      <c r="L50" s="420">
        <f>'Banco 05'!K11</f>
        <v>243.57</v>
      </c>
      <c r="M50" s="420">
        <f>'Banco 05'!L11</f>
        <v>243.57</v>
      </c>
      <c r="N50" s="420">
        <f>'Banco 05'!M11</f>
        <v>243.57</v>
      </c>
      <c r="O50" s="420">
        <f>'Banco 05'!N11</f>
        <v>243.57</v>
      </c>
      <c r="P50" s="442">
        <f t="shared" si="0"/>
        <v>2922.84</v>
      </c>
    </row>
    <row r="51" spans="3:16" ht="30" customHeight="1" x14ac:dyDescent="0.25">
      <c r="C51" s="488" t="s">
        <v>159</v>
      </c>
      <c r="D51" s="420">
        <f>'Banco 05'!C12</f>
        <v>1124.3050000000001</v>
      </c>
      <c r="E51" s="420">
        <f>'Banco 05'!D12</f>
        <v>1124.3050000000001</v>
      </c>
      <c r="F51" s="420">
        <f>'Banco 05'!E12</f>
        <v>1124.3050000000001</v>
      </c>
      <c r="G51" s="420">
        <f>'Banco 05'!F12</f>
        <v>1124.3050000000001</v>
      </c>
      <c r="H51" s="420">
        <f>'Banco 05'!G12</f>
        <v>1124.3050000000001</v>
      </c>
      <c r="I51" s="420">
        <f>'Banco 05'!H12</f>
        <v>1124.3050000000001</v>
      </c>
      <c r="J51" s="420">
        <f>'Banco 05'!I12</f>
        <v>1124.3050000000001</v>
      </c>
      <c r="K51" s="420">
        <f>'Banco 05'!J12</f>
        <v>1124.3050000000001</v>
      </c>
      <c r="L51" s="420">
        <f>'Banco 05'!K12</f>
        <v>1124.3050000000001</v>
      </c>
      <c r="M51" s="420">
        <f>'Banco 05'!L12</f>
        <v>1124.3050000000001</v>
      </c>
      <c r="N51" s="420">
        <f>'Banco 05'!M12</f>
        <v>1124.3050000000001</v>
      </c>
      <c r="O51" s="420">
        <f>'Banco 05'!N12</f>
        <v>1124.3050000000001</v>
      </c>
      <c r="P51" s="442">
        <f t="shared" si="0"/>
        <v>13491.660000000002</v>
      </c>
    </row>
    <row r="52" spans="3:16" ht="30" customHeight="1" x14ac:dyDescent="0.25">
      <c r="C52" s="488" t="s">
        <v>161</v>
      </c>
      <c r="D52" s="420">
        <f>'Banco 05'!C13</f>
        <v>2956.375</v>
      </c>
      <c r="E52" s="420">
        <f>'Banco 05'!D13</f>
        <v>2956.375</v>
      </c>
      <c r="F52" s="420">
        <f>'Banco 05'!E13</f>
        <v>2956.375</v>
      </c>
      <c r="G52" s="420">
        <f>'Banco 05'!F13</f>
        <v>2956.375</v>
      </c>
      <c r="H52" s="420">
        <f>'Banco 05'!G13</f>
        <v>2956.375</v>
      </c>
      <c r="I52" s="420">
        <f>'Banco 05'!H13</f>
        <v>2956.375</v>
      </c>
      <c r="J52" s="420">
        <f>'Banco 05'!I13</f>
        <v>2956.375</v>
      </c>
      <c r="K52" s="420">
        <f>'Banco 05'!J13</f>
        <v>2956.375</v>
      </c>
      <c r="L52" s="420">
        <f>'Banco 05'!K13</f>
        <v>2956.375</v>
      </c>
      <c r="M52" s="420">
        <f>'Banco 05'!L13</f>
        <v>2956.375</v>
      </c>
      <c r="N52" s="420">
        <f>'Banco 05'!M13</f>
        <v>2956.375</v>
      </c>
      <c r="O52" s="420">
        <f>'Banco 05'!N13</f>
        <v>2956.375</v>
      </c>
      <c r="P52" s="442">
        <f t="shared" si="0"/>
        <v>35476.5</v>
      </c>
    </row>
    <row r="53" spans="3:16" ht="30" customHeight="1" x14ac:dyDescent="0.25">
      <c r="C53" s="492" t="s">
        <v>341</v>
      </c>
      <c r="D53" s="31"/>
      <c r="E53" s="31"/>
      <c r="F53" s="31"/>
      <c r="G53" s="31"/>
      <c r="H53" s="31"/>
      <c r="I53" s="31"/>
      <c r="J53" s="31"/>
      <c r="K53" s="31"/>
      <c r="L53" s="31"/>
      <c r="M53" s="31"/>
      <c r="N53" s="31"/>
      <c r="O53" s="31"/>
      <c r="P53" s="442">
        <f>SUM(D53:O53)</f>
        <v>0</v>
      </c>
    </row>
    <row r="54" spans="3:16" ht="30" customHeight="1" x14ac:dyDescent="0.25">
      <c r="C54" s="488" t="s">
        <v>163</v>
      </c>
      <c r="D54" s="420">
        <f>'Banco 05'!C15</f>
        <v>0</v>
      </c>
      <c r="E54" s="420">
        <f>'Banco 05'!D15</f>
        <v>0</v>
      </c>
      <c r="F54" s="420">
        <f>'Banco 05'!E15</f>
        <v>0</v>
      </c>
      <c r="G54" s="420">
        <f>'Banco 05'!F15</f>
        <v>0</v>
      </c>
      <c r="H54" s="420">
        <f>'Banco 05'!G15</f>
        <v>0</v>
      </c>
      <c r="I54" s="420">
        <f>'Banco 05'!H15</f>
        <v>0</v>
      </c>
      <c r="J54" s="420">
        <f>'Banco 05'!I15</f>
        <v>0</v>
      </c>
      <c r="K54" s="420">
        <f>'Banco 05'!J15</f>
        <v>0</v>
      </c>
      <c r="L54" s="420">
        <f>'Banco 05'!K15</f>
        <v>0</v>
      </c>
      <c r="M54" s="420">
        <f>'Banco 05'!L15</f>
        <v>0</v>
      </c>
      <c r="N54" s="420">
        <f>'Banco 05'!M15</f>
        <v>0</v>
      </c>
      <c r="O54" s="420">
        <f>'Banco 05'!N15</f>
        <v>0</v>
      </c>
      <c r="P54" s="442">
        <f t="shared" si="0"/>
        <v>0</v>
      </c>
    </row>
    <row r="55" spans="3:16" ht="30" customHeight="1" x14ac:dyDescent="0.25">
      <c r="C55" s="488" t="s">
        <v>165</v>
      </c>
      <c r="D55" s="420">
        <f>'Banco 05'!C16</f>
        <v>0</v>
      </c>
      <c r="E55" s="420">
        <f>'Banco 05'!D16</f>
        <v>0</v>
      </c>
      <c r="F55" s="420">
        <f>'Banco 05'!E16</f>
        <v>0</v>
      </c>
      <c r="G55" s="420">
        <f>'Banco 05'!F16</f>
        <v>0</v>
      </c>
      <c r="H55" s="420">
        <f>'Banco 05'!G16</f>
        <v>0</v>
      </c>
      <c r="I55" s="420">
        <f>'Banco 05'!H16</f>
        <v>0</v>
      </c>
      <c r="J55" s="420">
        <f>'Banco 05'!I16</f>
        <v>0</v>
      </c>
      <c r="K55" s="420">
        <f>'Banco 05'!J16</f>
        <v>0</v>
      </c>
      <c r="L55" s="420">
        <f>'Banco 05'!K16</f>
        <v>0</v>
      </c>
      <c r="M55" s="420">
        <f>'Banco 05'!L16</f>
        <v>0</v>
      </c>
      <c r="N55" s="420">
        <f>'Banco 05'!M16</f>
        <v>0</v>
      </c>
      <c r="O55" s="420">
        <f>'Banco 05'!N16</f>
        <v>0</v>
      </c>
      <c r="P55" s="442">
        <f t="shared" si="0"/>
        <v>0</v>
      </c>
    </row>
    <row r="56" spans="3:16" ht="30" customHeight="1" x14ac:dyDescent="0.25">
      <c r="C56" s="489" t="s">
        <v>113</v>
      </c>
      <c r="D56" s="409">
        <f>'Banco 05'!C17</f>
        <v>95675.75</v>
      </c>
      <c r="E56" s="409">
        <f>'Banco 05'!D17</f>
        <v>95675.75</v>
      </c>
      <c r="F56" s="409">
        <f>'Banco 05'!E17</f>
        <v>95675.75</v>
      </c>
      <c r="G56" s="409">
        <f>'Banco 05'!F17</f>
        <v>95675.75</v>
      </c>
      <c r="H56" s="409">
        <f>'Banco 05'!G17</f>
        <v>95675.75</v>
      </c>
      <c r="I56" s="409">
        <f>'Banco 05'!H17</f>
        <v>95675.75</v>
      </c>
      <c r="J56" s="409">
        <f>'Banco 05'!I17</f>
        <v>95675.75</v>
      </c>
      <c r="K56" s="409">
        <f>'Banco 05'!J17</f>
        <v>95675.75</v>
      </c>
      <c r="L56" s="409">
        <f>'Banco 05'!K17</f>
        <v>95675.75</v>
      </c>
      <c r="M56" s="409">
        <f>'Banco 05'!L17</f>
        <v>95675.75</v>
      </c>
      <c r="N56" s="409">
        <f>'Banco 05'!M17</f>
        <v>95675.75</v>
      </c>
      <c r="O56" s="409">
        <f>'Banco 05'!N17</f>
        <v>95675.75</v>
      </c>
      <c r="P56" s="442">
        <f t="shared" si="0"/>
        <v>1148109</v>
      </c>
    </row>
    <row r="57" spans="3:16" ht="30" customHeight="1" x14ac:dyDescent="0.25">
      <c r="C57" s="488" t="s">
        <v>167</v>
      </c>
      <c r="D57" s="420">
        <f>'Banco 05'!C18</f>
        <v>0</v>
      </c>
      <c r="E57" s="420">
        <f>'Banco 05'!D18</f>
        <v>0</v>
      </c>
      <c r="F57" s="420">
        <f>'Banco 05'!E18</f>
        <v>0</v>
      </c>
      <c r="G57" s="420">
        <f>'Banco 05'!F18</f>
        <v>0</v>
      </c>
      <c r="H57" s="420">
        <f>'Banco 05'!G18</f>
        <v>0</v>
      </c>
      <c r="I57" s="420">
        <f>'Banco 05'!H18</f>
        <v>0</v>
      </c>
      <c r="J57" s="420">
        <f>'Banco 05'!I18</f>
        <v>0</v>
      </c>
      <c r="K57" s="420">
        <f>'Banco 05'!J18</f>
        <v>0</v>
      </c>
      <c r="L57" s="420">
        <f>'Banco 05'!K18</f>
        <v>0</v>
      </c>
      <c r="M57" s="420">
        <f>'Banco 05'!L18</f>
        <v>0</v>
      </c>
      <c r="N57" s="420">
        <f>'Banco 05'!M18</f>
        <v>0</v>
      </c>
      <c r="O57" s="420">
        <f>'Banco 05'!N18</f>
        <v>0</v>
      </c>
      <c r="P57" s="442">
        <f t="shared" si="0"/>
        <v>0</v>
      </c>
    </row>
    <row r="58" spans="3:16" ht="30" customHeight="1" x14ac:dyDescent="0.25">
      <c r="C58" s="488" t="s">
        <v>168</v>
      </c>
      <c r="D58" s="420">
        <f>'Banco 05'!C19</f>
        <v>0</v>
      </c>
      <c r="E58" s="420">
        <f>'Banco 05'!D19</f>
        <v>0</v>
      </c>
      <c r="F58" s="420">
        <f>'Banco 05'!E19</f>
        <v>0</v>
      </c>
      <c r="G58" s="420">
        <f>'Banco 05'!F19</f>
        <v>0</v>
      </c>
      <c r="H58" s="420">
        <f>'Banco 05'!G19</f>
        <v>0</v>
      </c>
      <c r="I58" s="420">
        <f>'Banco 05'!H19</f>
        <v>0</v>
      </c>
      <c r="J58" s="420">
        <f>'Banco 05'!I19</f>
        <v>0</v>
      </c>
      <c r="K58" s="420">
        <f>'Banco 05'!J19</f>
        <v>0</v>
      </c>
      <c r="L58" s="420">
        <f>'Banco 05'!K19</f>
        <v>0</v>
      </c>
      <c r="M58" s="420">
        <f>'Banco 05'!L19</f>
        <v>0</v>
      </c>
      <c r="N58" s="420">
        <f>'Banco 05'!M19</f>
        <v>0</v>
      </c>
      <c r="O58" s="420">
        <f>'Banco 05'!N19</f>
        <v>0</v>
      </c>
      <c r="P58" s="442">
        <f t="shared" si="0"/>
        <v>0</v>
      </c>
    </row>
    <row r="59" spans="3:16" ht="30" customHeight="1" x14ac:dyDescent="0.25">
      <c r="C59" s="488" t="s">
        <v>169</v>
      </c>
      <c r="D59" s="420">
        <f>'Banco 05'!C20</f>
        <v>0</v>
      </c>
      <c r="E59" s="420">
        <f>'Banco 05'!D20</f>
        <v>0</v>
      </c>
      <c r="F59" s="420">
        <f>'Banco 05'!E20</f>
        <v>0</v>
      </c>
      <c r="G59" s="420">
        <f>'Banco 05'!F20</f>
        <v>0</v>
      </c>
      <c r="H59" s="420">
        <f>'Banco 05'!G20</f>
        <v>0</v>
      </c>
      <c r="I59" s="420">
        <f>'Banco 05'!H20</f>
        <v>0</v>
      </c>
      <c r="J59" s="420">
        <f>'Banco 05'!I20</f>
        <v>0</v>
      </c>
      <c r="K59" s="420">
        <f>'Banco 05'!J20</f>
        <v>0</v>
      </c>
      <c r="L59" s="420">
        <f>'Banco 05'!K20</f>
        <v>0</v>
      </c>
      <c r="M59" s="420">
        <f>'Banco 05'!L20</f>
        <v>0</v>
      </c>
      <c r="N59" s="420">
        <f>'Banco 05'!M20</f>
        <v>0</v>
      </c>
      <c r="O59" s="420">
        <f>'Banco 05'!N20</f>
        <v>0</v>
      </c>
      <c r="P59" s="442">
        <f t="shared" si="0"/>
        <v>0</v>
      </c>
    </row>
    <row r="60" spans="3:16" ht="30" customHeight="1" x14ac:dyDescent="0.25">
      <c r="C60" s="489" t="s">
        <v>170</v>
      </c>
      <c r="D60" s="409">
        <f>'Banco 05'!C21</f>
        <v>95675.75</v>
      </c>
      <c r="E60" s="409">
        <f>'Banco 05'!D21</f>
        <v>95675.75</v>
      </c>
      <c r="F60" s="409">
        <f>'Banco 05'!E21</f>
        <v>95675.75</v>
      </c>
      <c r="G60" s="409">
        <f>'Banco 05'!F21</f>
        <v>95675.75</v>
      </c>
      <c r="H60" s="409">
        <f>'Banco 05'!G21</f>
        <v>95675.75</v>
      </c>
      <c r="I60" s="409">
        <f>'Banco 05'!H21</f>
        <v>95675.75</v>
      </c>
      <c r="J60" s="409">
        <f>'Banco 05'!I21</f>
        <v>95675.75</v>
      </c>
      <c r="K60" s="409">
        <f>'Banco 05'!J21</f>
        <v>95675.75</v>
      </c>
      <c r="L60" s="409">
        <f>'Banco 05'!K21</f>
        <v>95675.75</v>
      </c>
      <c r="M60" s="409">
        <f>'Banco 05'!L21</f>
        <v>95675.75</v>
      </c>
      <c r="N60" s="409">
        <f>'Banco 05'!M21</f>
        <v>95675.75</v>
      </c>
      <c r="O60" s="409">
        <f>'Banco 05'!N21</f>
        <v>95675.75</v>
      </c>
      <c r="P60" s="442">
        <f t="shared" si="0"/>
        <v>1148109</v>
      </c>
    </row>
    <row r="61" spans="3:16" ht="30" customHeight="1" x14ac:dyDescent="0.25">
      <c r="C61" s="492" t="str">
        <f>Despesas!C6</f>
        <v>Operacionais</v>
      </c>
      <c r="D61" s="420">
        <f>Despesas!D6</f>
        <v>0</v>
      </c>
      <c r="E61" s="420">
        <f>Despesas!E6</f>
        <v>0</v>
      </c>
      <c r="F61" s="420">
        <f>Despesas!F6</f>
        <v>0</v>
      </c>
      <c r="G61" s="420">
        <f>Despesas!G6</f>
        <v>0</v>
      </c>
      <c r="H61" s="420">
        <f>Despesas!H6</f>
        <v>0</v>
      </c>
      <c r="I61" s="420">
        <f>Despesas!I6</f>
        <v>0</v>
      </c>
      <c r="J61" s="420">
        <f>Despesas!J6</f>
        <v>0</v>
      </c>
      <c r="K61" s="420">
        <f>Despesas!K6</f>
        <v>0</v>
      </c>
      <c r="L61" s="420">
        <f>Despesas!L6</f>
        <v>0</v>
      </c>
      <c r="M61" s="420">
        <f>Despesas!M6</f>
        <v>0</v>
      </c>
      <c r="N61" s="420">
        <f>Despesas!N6</f>
        <v>0</v>
      </c>
      <c r="O61" s="420">
        <f>Despesas!O6</f>
        <v>0</v>
      </c>
      <c r="P61" s="442">
        <f t="shared" si="0"/>
        <v>0</v>
      </c>
    </row>
    <row r="62" spans="3:16" ht="30" customHeight="1" x14ac:dyDescent="0.25">
      <c r="C62" s="492" t="str">
        <f>Despesas!C7</f>
        <v>Comerciais</v>
      </c>
      <c r="D62" s="420">
        <f>Despesas!D7</f>
        <v>0</v>
      </c>
      <c r="E62" s="420">
        <f>Despesas!E7</f>
        <v>0</v>
      </c>
      <c r="F62" s="420">
        <f>Despesas!F7</f>
        <v>0</v>
      </c>
      <c r="G62" s="420">
        <f>Despesas!G7</f>
        <v>0</v>
      </c>
      <c r="H62" s="420">
        <f>Despesas!H7</f>
        <v>0</v>
      </c>
      <c r="I62" s="420">
        <f>Despesas!I7</f>
        <v>0</v>
      </c>
      <c r="J62" s="420">
        <f>Despesas!J7</f>
        <v>0</v>
      </c>
      <c r="K62" s="420">
        <f>Despesas!K7</f>
        <v>0</v>
      </c>
      <c r="L62" s="420">
        <f>Despesas!L7</f>
        <v>0</v>
      </c>
      <c r="M62" s="420">
        <f>Despesas!M7</f>
        <v>0</v>
      </c>
      <c r="N62" s="420">
        <f>Despesas!N7</f>
        <v>0</v>
      </c>
      <c r="O62" s="420">
        <f>Despesas!O7</f>
        <v>0</v>
      </c>
      <c r="P62" s="442">
        <f t="shared" si="0"/>
        <v>0</v>
      </c>
    </row>
    <row r="63" spans="3:16" ht="30" customHeight="1" x14ac:dyDescent="0.25">
      <c r="C63" s="492" t="str">
        <f>Despesas!C8</f>
        <v>Administrativa</v>
      </c>
      <c r="D63" s="420">
        <f>Despesas!D8</f>
        <v>0</v>
      </c>
      <c r="E63" s="420">
        <f>Despesas!E8</f>
        <v>0</v>
      </c>
      <c r="F63" s="420">
        <f>Despesas!F8</f>
        <v>0</v>
      </c>
      <c r="G63" s="420">
        <f>Despesas!G8</f>
        <v>0</v>
      </c>
      <c r="H63" s="420">
        <f>Despesas!H8</f>
        <v>0</v>
      </c>
      <c r="I63" s="420">
        <f>Despesas!I8</f>
        <v>0</v>
      </c>
      <c r="J63" s="420">
        <f>Despesas!J8</f>
        <v>0</v>
      </c>
      <c r="K63" s="420">
        <f>Despesas!K8</f>
        <v>0</v>
      </c>
      <c r="L63" s="420">
        <f>Despesas!L8</f>
        <v>0</v>
      </c>
      <c r="M63" s="420">
        <f>Despesas!M8</f>
        <v>0</v>
      </c>
      <c r="N63" s="420">
        <f>Despesas!N8</f>
        <v>0</v>
      </c>
      <c r="O63" s="420">
        <f>Despesas!O8</f>
        <v>0</v>
      </c>
      <c r="P63" s="442">
        <f t="shared" si="0"/>
        <v>0</v>
      </c>
    </row>
    <row r="64" spans="3:16" ht="30" customHeight="1" x14ac:dyDescent="0.25">
      <c r="C64" s="492" t="str">
        <f>Despesas!C9</f>
        <v>Tributária</v>
      </c>
      <c r="D64" s="420">
        <f>Despesas!D9</f>
        <v>0</v>
      </c>
      <c r="E64" s="420">
        <f>Despesas!E9</f>
        <v>0</v>
      </c>
      <c r="F64" s="420">
        <f>Despesas!F9</f>
        <v>0</v>
      </c>
      <c r="G64" s="420">
        <f>Despesas!G9</f>
        <v>0</v>
      </c>
      <c r="H64" s="420">
        <f>Despesas!H9</f>
        <v>0</v>
      </c>
      <c r="I64" s="420">
        <f>Despesas!I9</f>
        <v>0</v>
      </c>
      <c r="J64" s="420">
        <f>Despesas!J9</f>
        <v>0</v>
      </c>
      <c r="K64" s="420">
        <f>Despesas!K9</f>
        <v>0</v>
      </c>
      <c r="L64" s="420">
        <f>Despesas!L9</f>
        <v>0</v>
      </c>
      <c r="M64" s="420">
        <f>Despesas!M9</f>
        <v>0</v>
      </c>
      <c r="N64" s="420">
        <f>Despesas!N9</f>
        <v>0</v>
      </c>
      <c r="O64" s="420">
        <f>Despesas!O9</f>
        <v>0</v>
      </c>
      <c r="P64" s="442">
        <f t="shared" si="0"/>
        <v>0</v>
      </c>
    </row>
    <row r="65" spans="3:16" ht="30" customHeight="1" x14ac:dyDescent="0.25">
      <c r="C65" s="492" t="str">
        <f>Despesas!C10</f>
        <v>Diretoria</v>
      </c>
      <c r="D65" s="420">
        <f>Despesas!D10</f>
        <v>0</v>
      </c>
      <c r="E65" s="420">
        <f>Despesas!E10</f>
        <v>0</v>
      </c>
      <c r="F65" s="420">
        <f>Despesas!F10</f>
        <v>0</v>
      </c>
      <c r="G65" s="420">
        <f>Despesas!G10</f>
        <v>0</v>
      </c>
      <c r="H65" s="420">
        <f>Despesas!H10</f>
        <v>0</v>
      </c>
      <c r="I65" s="420">
        <f>Despesas!I10</f>
        <v>0</v>
      </c>
      <c r="J65" s="420">
        <f>Despesas!J10</f>
        <v>0</v>
      </c>
      <c r="K65" s="420">
        <f>Despesas!K10</f>
        <v>0</v>
      </c>
      <c r="L65" s="420">
        <f>Despesas!L10</f>
        <v>0</v>
      </c>
      <c r="M65" s="420">
        <f>Despesas!M10</f>
        <v>0</v>
      </c>
      <c r="N65" s="420">
        <f>Despesas!N10</f>
        <v>0</v>
      </c>
      <c r="O65" s="420">
        <f>Despesas!O10</f>
        <v>0</v>
      </c>
      <c r="P65" s="442">
        <f t="shared" si="0"/>
        <v>0</v>
      </c>
    </row>
    <row r="66" spans="3:16" ht="30" customHeight="1" x14ac:dyDescent="0.25">
      <c r="C66" s="492" t="str">
        <f>Despesas!C11</f>
        <v>Logística</v>
      </c>
      <c r="D66" s="420">
        <f>Despesas!D11</f>
        <v>0</v>
      </c>
      <c r="E66" s="420">
        <f>Despesas!E11</f>
        <v>0</v>
      </c>
      <c r="F66" s="420">
        <f>Despesas!F11</f>
        <v>0</v>
      </c>
      <c r="G66" s="420">
        <f>Despesas!G11</f>
        <v>0</v>
      </c>
      <c r="H66" s="420">
        <f>Despesas!H11</f>
        <v>0</v>
      </c>
      <c r="I66" s="420">
        <f>Despesas!I11</f>
        <v>0</v>
      </c>
      <c r="J66" s="420">
        <f>Despesas!J11</f>
        <v>0</v>
      </c>
      <c r="K66" s="420">
        <f>Despesas!K11</f>
        <v>0</v>
      </c>
      <c r="L66" s="420">
        <f>Despesas!L11</f>
        <v>0</v>
      </c>
      <c r="M66" s="420">
        <f>Despesas!M11</f>
        <v>0</v>
      </c>
      <c r="N66" s="420">
        <f>Despesas!N11</f>
        <v>0</v>
      </c>
      <c r="O66" s="420">
        <f>Despesas!O11</f>
        <v>0</v>
      </c>
      <c r="P66" s="442">
        <f t="shared" si="0"/>
        <v>0</v>
      </c>
    </row>
    <row r="67" spans="3:16" ht="30" customHeight="1" x14ac:dyDescent="0.25">
      <c r="C67" s="492" t="str">
        <f>Despesas!C12</f>
        <v>Ocupação</v>
      </c>
      <c r="D67" s="420">
        <f>Despesas!D12</f>
        <v>0</v>
      </c>
      <c r="E67" s="420">
        <f>Despesas!E12</f>
        <v>0</v>
      </c>
      <c r="F67" s="420">
        <f>Despesas!F12</f>
        <v>0</v>
      </c>
      <c r="G67" s="420">
        <f>Despesas!G12</f>
        <v>0</v>
      </c>
      <c r="H67" s="420">
        <f>Despesas!H12</f>
        <v>0</v>
      </c>
      <c r="I67" s="420">
        <f>Despesas!I12</f>
        <v>0</v>
      </c>
      <c r="J67" s="420">
        <f>Despesas!J12</f>
        <v>0</v>
      </c>
      <c r="K67" s="420">
        <f>Despesas!K12</f>
        <v>0</v>
      </c>
      <c r="L67" s="420">
        <f>Despesas!L12</f>
        <v>0</v>
      </c>
      <c r="M67" s="420">
        <f>Despesas!M12</f>
        <v>0</v>
      </c>
      <c r="N67" s="420">
        <f>Despesas!N12</f>
        <v>0</v>
      </c>
      <c r="O67" s="420">
        <f>Despesas!O12</f>
        <v>0</v>
      </c>
      <c r="P67" s="442">
        <f t="shared" si="0"/>
        <v>0</v>
      </c>
    </row>
    <row r="68" spans="3:16" ht="30" customHeight="1" x14ac:dyDescent="0.25">
      <c r="C68" s="492" t="str">
        <f>Despesas!C13</f>
        <v>Outras</v>
      </c>
      <c r="D68" s="420">
        <f>Despesas!D13</f>
        <v>0</v>
      </c>
      <c r="E68" s="420">
        <f>Despesas!E13</f>
        <v>0</v>
      </c>
      <c r="F68" s="420">
        <f>Despesas!F13</f>
        <v>0</v>
      </c>
      <c r="G68" s="420">
        <f>Despesas!G13</f>
        <v>0</v>
      </c>
      <c r="H68" s="420">
        <f>Despesas!H13</f>
        <v>0</v>
      </c>
      <c r="I68" s="420">
        <f>Despesas!I13</f>
        <v>0</v>
      </c>
      <c r="J68" s="420">
        <f>Despesas!J13</f>
        <v>0</v>
      </c>
      <c r="K68" s="420">
        <f>Despesas!K13</f>
        <v>0</v>
      </c>
      <c r="L68" s="420">
        <f>Despesas!L13</f>
        <v>0</v>
      </c>
      <c r="M68" s="420">
        <f>Despesas!M13</f>
        <v>0</v>
      </c>
      <c r="N68" s="420">
        <f>Despesas!N13</f>
        <v>0</v>
      </c>
      <c r="O68" s="420">
        <f>Despesas!O13</f>
        <v>0</v>
      </c>
      <c r="P68" s="442">
        <f t="shared" si="0"/>
        <v>0</v>
      </c>
    </row>
    <row r="69" spans="3:16" ht="30" customHeight="1" x14ac:dyDescent="0.25">
      <c r="C69" s="488" t="s">
        <v>220</v>
      </c>
      <c r="D69" s="420">
        <f>'Banco 05'!C25</f>
        <v>3706.5</v>
      </c>
      <c r="E69" s="420">
        <f>'Banco 05'!D25</f>
        <v>3706.5</v>
      </c>
      <c r="F69" s="420">
        <f>'Banco 05'!E25</f>
        <v>3706.5</v>
      </c>
      <c r="G69" s="420">
        <f>'Banco 05'!F25</f>
        <v>3706.5</v>
      </c>
      <c r="H69" s="420">
        <f>'Banco 05'!G25</f>
        <v>3706.5</v>
      </c>
      <c r="I69" s="420">
        <f>'Banco 05'!H25</f>
        <v>3706.5</v>
      </c>
      <c r="J69" s="420">
        <f>'Banco 05'!I25</f>
        <v>3706.5</v>
      </c>
      <c r="K69" s="420">
        <f>'Banco 05'!J25</f>
        <v>3706.5</v>
      </c>
      <c r="L69" s="420">
        <f>'Banco 05'!K25</f>
        <v>3706.5</v>
      </c>
      <c r="M69" s="420">
        <f>'Banco 05'!L25</f>
        <v>3706.5</v>
      </c>
      <c r="N69" s="420">
        <f>'Banco 05'!M25</f>
        <v>3706.5</v>
      </c>
      <c r="O69" s="420">
        <f>'Banco 05'!N25</f>
        <v>3706.5</v>
      </c>
      <c r="P69" s="442">
        <f t="shared" si="0"/>
        <v>44478</v>
      </c>
    </row>
    <row r="70" spans="3:16" ht="30" customHeight="1" x14ac:dyDescent="0.25">
      <c r="C70" s="509" t="s">
        <v>221</v>
      </c>
      <c r="D70" s="420">
        <f>'Banco 05'!C26</f>
        <v>0</v>
      </c>
      <c r="E70" s="420">
        <f>'Banco 05'!D26</f>
        <v>0</v>
      </c>
      <c r="F70" s="420">
        <f>'Banco 05'!E26</f>
        <v>0</v>
      </c>
      <c r="G70" s="420">
        <f>'Banco 05'!F26</f>
        <v>0</v>
      </c>
      <c r="H70" s="420">
        <f>'Banco 05'!G26</f>
        <v>0</v>
      </c>
      <c r="I70" s="420">
        <f>'Banco 05'!H26</f>
        <v>0</v>
      </c>
      <c r="J70" s="420">
        <f>'Banco 05'!I26</f>
        <v>0</v>
      </c>
      <c r="K70" s="420">
        <f>'Banco 05'!J26</f>
        <v>0</v>
      </c>
      <c r="L70" s="420">
        <f>'Banco 05'!K26</f>
        <v>0</v>
      </c>
      <c r="M70" s="420">
        <f>'Banco 05'!L26</f>
        <v>0</v>
      </c>
      <c r="N70" s="420">
        <f>'Banco 05'!M26</f>
        <v>0</v>
      </c>
      <c r="O70" s="420">
        <f>'Banco 05'!N26</f>
        <v>0</v>
      </c>
      <c r="P70" s="442">
        <f t="shared" si="0"/>
        <v>0</v>
      </c>
    </row>
    <row r="71" spans="3:16" ht="30" customHeight="1" x14ac:dyDescent="0.25">
      <c r="C71" s="509" t="s">
        <v>335</v>
      </c>
      <c r="D71" s="420">
        <f>'Banco 05'!C27</f>
        <v>0</v>
      </c>
      <c r="E71" s="420">
        <f>'Banco 05'!D27</f>
        <v>0</v>
      </c>
      <c r="F71" s="420">
        <f>'Banco 05'!E27</f>
        <v>0</v>
      </c>
      <c r="G71" s="420">
        <f>'Banco 05'!F27</f>
        <v>0</v>
      </c>
      <c r="H71" s="420">
        <f>'Banco 05'!G27</f>
        <v>0</v>
      </c>
      <c r="I71" s="420">
        <f>'Banco 05'!H27</f>
        <v>0</v>
      </c>
      <c r="J71" s="420">
        <f>'Banco 05'!I27</f>
        <v>0</v>
      </c>
      <c r="K71" s="420">
        <f>'Banco 05'!J27</f>
        <v>0</v>
      </c>
      <c r="L71" s="420">
        <f>'Banco 05'!K27</f>
        <v>0</v>
      </c>
      <c r="M71" s="420">
        <f>'Banco 05'!L27</f>
        <v>0</v>
      </c>
      <c r="N71" s="420">
        <f>'Banco 05'!M27</f>
        <v>0</v>
      </c>
      <c r="O71" s="420">
        <f>'Banco 05'!N27</f>
        <v>0</v>
      </c>
      <c r="P71" s="442">
        <f t="shared" si="0"/>
        <v>0</v>
      </c>
    </row>
    <row r="72" spans="3:16" ht="30" customHeight="1" x14ac:dyDescent="0.25">
      <c r="C72" s="509" t="s">
        <v>222</v>
      </c>
      <c r="D72" s="420">
        <f>'Banco 05'!C28</f>
        <v>0</v>
      </c>
      <c r="E72" s="420">
        <f>'Banco 05'!D28</f>
        <v>0</v>
      </c>
      <c r="F72" s="420">
        <f>'Banco 05'!E28</f>
        <v>0</v>
      </c>
      <c r="G72" s="420">
        <f>'Banco 05'!F28</f>
        <v>0</v>
      </c>
      <c r="H72" s="420">
        <f>'Banco 05'!G28</f>
        <v>0</v>
      </c>
      <c r="I72" s="420">
        <f>'Banco 05'!H28</f>
        <v>0</v>
      </c>
      <c r="J72" s="420">
        <f>'Banco 05'!I28</f>
        <v>0</v>
      </c>
      <c r="K72" s="420">
        <f>'Banco 05'!J28</f>
        <v>0</v>
      </c>
      <c r="L72" s="420">
        <f>'Banco 05'!K28</f>
        <v>0</v>
      </c>
      <c r="M72" s="420">
        <f>'Banco 05'!L28</f>
        <v>0</v>
      </c>
      <c r="N72" s="420">
        <f>'Banco 05'!M28</f>
        <v>0</v>
      </c>
      <c r="O72" s="420">
        <f>'Banco 05'!N28</f>
        <v>0</v>
      </c>
      <c r="P72" s="442">
        <f t="shared" si="0"/>
        <v>0</v>
      </c>
    </row>
    <row r="73" spans="3:16" ht="30" customHeight="1" x14ac:dyDescent="0.25">
      <c r="C73" s="509" t="s">
        <v>335</v>
      </c>
      <c r="D73" s="420">
        <f>'Banco 05'!C29</f>
        <v>0</v>
      </c>
      <c r="E73" s="420">
        <f>'Banco 05'!D29</f>
        <v>0</v>
      </c>
      <c r="F73" s="420">
        <f>'Banco 05'!E29</f>
        <v>0</v>
      </c>
      <c r="G73" s="420">
        <f>'Banco 05'!F29</f>
        <v>0</v>
      </c>
      <c r="H73" s="420">
        <f>'Banco 05'!G29</f>
        <v>0</v>
      </c>
      <c r="I73" s="420">
        <f>'Banco 05'!H29</f>
        <v>0</v>
      </c>
      <c r="J73" s="420">
        <f>'Banco 05'!I29</f>
        <v>0</v>
      </c>
      <c r="K73" s="420">
        <f>'Banco 05'!J29</f>
        <v>0</v>
      </c>
      <c r="L73" s="420">
        <f>'Banco 05'!K29</f>
        <v>0</v>
      </c>
      <c r="M73" s="420">
        <f>'Banco 05'!L29</f>
        <v>0</v>
      </c>
      <c r="N73" s="420">
        <f>'Banco 05'!M29</f>
        <v>0</v>
      </c>
      <c r="O73" s="420">
        <f>'Banco 05'!N29</f>
        <v>0</v>
      </c>
      <c r="P73" s="442">
        <f t="shared" si="0"/>
        <v>0</v>
      </c>
    </row>
    <row r="74" spans="3:16" ht="30" customHeight="1" x14ac:dyDescent="0.25">
      <c r="C74" s="509" t="s">
        <v>177</v>
      </c>
      <c r="D74" s="420">
        <f>'Banco 05'!C30</f>
        <v>0</v>
      </c>
      <c r="E74" s="420">
        <f>'Banco 05'!D30</f>
        <v>0</v>
      </c>
      <c r="F74" s="420">
        <f>'Banco 05'!E30</f>
        <v>0</v>
      </c>
      <c r="G74" s="420">
        <f>'Banco 05'!F30</f>
        <v>0</v>
      </c>
      <c r="H74" s="420">
        <f>'Banco 05'!G30</f>
        <v>0</v>
      </c>
      <c r="I74" s="420">
        <f>'Banco 05'!H30</f>
        <v>0</v>
      </c>
      <c r="J74" s="420">
        <f>'Banco 05'!I30</f>
        <v>0</v>
      </c>
      <c r="K74" s="420">
        <f>'Banco 05'!J30</f>
        <v>0</v>
      </c>
      <c r="L74" s="420">
        <f>'Banco 05'!K30</f>
        <v>0</v>
      </c>
      <c r="M74" s="420">
        <f>'Banco 05'!L30</f>
        <v>0</v>
      </c>
      <c r="N74" s="420">
        <f>'Banco 05'!M30</f>
        <v>0</v>
      </c>
      <c r="O74" s="420">
        <f>'Banco 05'!N30</f>
        <v>0</v>
      </c>
      <c r="P74" s="442">
        <f t="shared" si="0"/>
        <v>0</v>
      </c>
    </row>
    <row r="75" spans="3:16" ht="30" customHeight="1" x14ac:dyDescent="0.25">
      <c r="C75" s="509" t="s">
        <v>335</v>
      </c>
      <c r="D75" s="420">
        <f>'Banco 05'!C31</f>
        <v>0</v>
      </c>
      <c r="E75" s="420">
        <f>'Banco 05'!D31</f>
        <v>0</v>
      </c>
      <c r="F75" s="420">
        <f>'Banco 05'!E31</f>
        <v>0</v>
      </c>
      <c r="G75" s="420">
        <f>'Banco 05'!F31</f>
        <v>0</v>
      </c>
      <c r="H75" s="420">
        <f>'Banco 05'!G31</f>
        <v>0</v>
      </c>
      <c r="I75" s="420">
        <f>'Banco 05'!H31</f>
        <v>0</v>
      </c>
      <c r="J75" s="420">
        <f>'Banco 05'!I31</f>
        <v>0</v>
      </c>
      <c r="K75" s="420">
        <f>'Banco 05'!J31</f>
        <v>0</v>
      </c>
      <c r="L75" s="420">
        <f>'Banco 05'!K31</f>
        <v>0</v>
      </c>
      <c r="M75" s="420">
        <f>'Banco 05'!L31</f>
        <v>0</v>
      </c>
      <c r="N75" s="420">
        <f>'Banco 05'!M31</f>
        <v>0</v>
      </c>
      <c r="O75" s="420">
        <f>'Banco 05'!N31</f>
        <v>0</v>
      </c>
      <c r="P75" s="442">
        <f t="shared" si="0"/>
        <v>0</v>
      </c>
    </row>
    <row r="76" spans="3:16" ht="30" customHeight="1" x14ac:dyDescent="0.25">
      <c r="C76" s="509" t="s">
        <v>127</v>
      </c>
      <c r="D76" s="420">
        <f>'Banco 05'!C32</f>
        <v>0</v>
      </c>
      <c r="E76" s="420">
        <f>'Banco 05'!D32</f>
        <v>0</v>
      </c>
      <c r="F76" s="420">
        <f>'Banco 05'!E32</f>
        <v>0</v>
      </c>
      <c r="G76" s="420">
        <f>'Banco 05'!F32</f>
        <v>0</v>
      </c>
      <c r="H76" s="420">
        <f>'Banco 05'!G32</f>
        <v>0</v>
      </c>
      <c r="I76" s="420">
        <f>'Banco 05'!H32</f>
        <v>0</v>
      </c>
      <c r="J76" s="420">
        <f>'Banco 05'!I32</f>
        <v>0</v>
      </c>
      <c r="K76" s="420">
        <f>'Banco 05'!J32</f>
        <v>0</v>
      </c>
      <c r="L76" s="420">
        <f>'Banco 05'!K32</f>
        <v>0</v>
      </c>
      <c r="M76" s="420">
        <f>'Banco 05'!L32</f>
        <v>0</v>
      </c>
      <c r="N76" s="420">
        <f>'Banco 05'!M32</f>
        <v>0</v>
      </c>
      <c r="O76" s="420">
        <f>'Banco 05'!N32</f>
        <v>0</v>
      </c>
      <c r="P76" s="442">
        <f t="shared" si="0"/>
        <v>0</v>
      </c>
    </row>
    <row r="77" spans="3:16" ht="30" hidden="1" customHeight="1" x14ac:dyDescent="0.25">
      <c r="C77" s="509" t="s">
        <v>175</v>
      </c>
      <c r="D77" s="420">
        <f>'Banco 05'!C33</f>
        <v>0</v>
      </c>
      <c r="E77" s="420">
        <f>'Banco 05'!D33</f>
        <v>0</v>
      </c>
      <c r="F77" s="420">
        <f>'Banco 05'!E33</f>
        <v>0</v>
      </c>
      <c r="G77" s="420">
        <f>'Banco 05'!F33</f>
        <v>0</v>
      </c>
      <c r="H77" s="420">
        <f>'Banco 05'!G33</f>
        <v>0</v>
      </c>
      <c r="I77" s="420">
        <f>'Banco 05'!H33</f>
        <v>0</v>
      </c>
      <c r="J77" s="420">
        <f>'Banco 05'!I33</f>
        <v>0</v>
      </c>
      <c r="K77" s="420">
        <f>'Banco 05'!J33</f>
        <v>0</v>
      </c>
      <c r="L77" s="420">
        <f>'Banco 05'!K33</f>
        <v>0</v>
      </c>
      <c r="M77" s="420">
        <f>'Banco 05'!L33</f>
        <v>0</v>
      </c>
      <c r="N77" s="420">
        <f>'Banco 05'!M33</f>
        <v>0</v>
      </c>
      <c r="O77" s="420">
        <f>'Banco 05'!N33</f>
        <v>0</v>
      </c>
      <c r="P77" s="442">
        <f t="shared" si="0"/>
        <v>0</v>
      </c>
    </row>
    <row r="78" spans="3:16" ht="30" customHeight="1" x14ac:dyDescent="0.25">
      <c r="C78" s="489" t="s">
        <v>180</v>
      </c>
      <c r="D78" s="409">
        <f>'Banco 05'!C34</f>
        <v>91969.25</v>
      </c>
      <c r="E78" s="409">
        <f>'Banco 05'!D34</f>
        <v>91969.25</v>
      </c>
      <c r="F78" s="409">
        <f>'Banco 05'!E34</f>
        <v>91969.25</v>
      </c>
      <c r="G78" s="409">
        <f>'Banco 05'!F34</f>
        <v>91969.25</v>
      </c>
      <c r="H78" s="409">
        <f>'Banco 05'!G34</f>
        <v>91969.25</v>
      </c>
      <c r="I78" s="409">
        <f>'Banco 05'!H34</f>
        <v>91969.25</v>
      </c>
      <c r="J78" s="409">
        <f>'Banco 05'!I34</f>
        <v>91969.25</v>
      </c>
      <c r="K78" s="409">
        <f>'Banco 05'!J34</f>
        <v>91969.25</v>
      </c>
      <c r="L78" s="409">
        <f>'Banco 05'!K34</f>
        <v>91969.25</v>
      </c>
      <c r="M78" s="409">
        <f>'Banco 05'!L34</f>
        <v>91969.25</v>
      </c>
      <c r="N78" s="409">
        <f>'Banco 05'!M34</f>
        <v>91969.25</v>
      </c>
      <c r="O78" s="409">
        <f>'Banco 05'!N34</f>
        <v>91969.25</v>
      </c>
      <c r="P78" s="442">
        <f t="shared" si="0"/>
        <v>1103631</v>
      </c>
    </row>
    <row r="79" spans="3:16" ht="30" customHeight="1" x14ac:dyDescent="0.25">
      <c r="C79" s="488" t="s">
        <v>181</v>
      </c>
      <c r="D79" s="420">
        <f>'Banco 05'!C35</f>
        <v>0</v>
      </c>
      <c r="E79" s="420">
        <f>'Banco 05'!D35</f>
        <v>0</v>
      </c>
      <c r="F79" s="420">
        <f>'Banco 05'!E35</f>
        <v>0</v>
      </c>
      <c r="G79" s="420">
        <f>'Banco 05'!F35</f>
        <v>0</v>
      </c>
      <c r="H79" s="420">
        <f>'Banco 05'!G35</f>
        <v>0</v>
      </c>
      <c r="I79" s="420">
        <f>'Banco 05'!H35</f>
        <v>0</v>
      </c>
      <c r="J79" s="420">
        <f>'Banco 05'!I35</f>
        <v>0</v>
      </c>
      <c r="K79" s="420">
        <f>'Banco 05'!J35</f>
        <v>0</v>
      </c>
      <c r="L79" s="420">
        <f>'Banco 05'!K35</f>
        <v>0</v>
      </c>
      <c r="M79" s="420">
        <f>'Banco 05'!L35</f>
        <v>0</v>
      </c>
      <c r="N79" s="420">
        <f>'Banco 05'!M35</f>
        <v>0</v>
      </c>
      <c r="O79" s="420">
        <f>'Banco 05'!N35</f>
        <v>0</v>
      </c>
      <c r="P79" s="442">
        <f t="shared" si="0"/>
        <v>0</v>
      </c>
    </row>
    <row r="80" spans="3:16" ht="30" customHeight="1" x14ac:dyDescent="0.25">
      <c r="C80" s="488" t="s">
        <v>182</v>
      </c>
      <c r="D80" s="420">
        <f>'Banco 05'!C36</f>
        <v>0</v>
      </c>
      <c r="E80" s="420">
        <f>'Banco 05'!D36</f>
        <v>0</v>
      </c>
      <c r="F80" s="420">
        <f>'Banco 05'!E36</f>
        <v>0</v>
      </c>
      <c r="G80" s="420">
        <f>'Banco 05'!F36</f>
        <v>0</v>
      </c>
      <c r="H80" s="420">
        <f>'Banco 05'!G36</f>
        <v>0</v>
      </c>
      <c r="I80" s="420">
        <f>'Banco 05'!H36</f>
        <v>0</v>
      </c>
      <c r="J80" s="420">
        <f>'Banco 05'!I36</f>
        <v>0</v>
      </c>
      <c r="K80" s="420">
        <f>'Banco 05'!J36</f>
        <v>0</v>
      </c>
      <c r="L80" s="420">
        <f>'Banco 05'!K36</f>
        <v>0</v>
      </c>
      <c r="M80" s="420">
        <f>'Banco 05'!L36</f>
        <v>0</v>
      </c>
      <c r="N80" s="420">
        <f>'Banco 05'!M36</f>
        <v>0</v>
      </c>
      <c r="O80" s="420">
        <f>'Banco 05'!N36</f>
        <v>0</v>
      </c>
      <c r="P80" s="442">
        <f t="shared" si="0"/>
        <v>0</v>
      </c>
    </row>
    <row r="81" spans="3:16" ht="30" customHeight="1" x14ac:dyDescent="0.25">
      <c r="C81" s="489" t="s">
        <v>183</v>
      </c>
      <c r="D81" s="409">
        <f>'Banco 05'!C37</f>
        <v>91969.25</v>
      </c>
      <c r="E81" s="409">
        <f>'Banco 05'!D37</f>
        <v>91969.25</v>
      </c>
      <c r="F81" s="409">
        <f>'Banco 05'!E37</f>
        <v>91969.25</v>
      </c>
      <c r="G81" s="409">
        <f>'Banco 05'!F37</f>
        <v>91969.25</v>
      </c>
      <c r="H81" s="409">
        <f>'Banco 05'!G37</f>
        <v>91969.25</v>
      </c>
      <c r="I81" s="409">
        <f>'Banco 05'!H37</f>
        <v>91969.25</v>
      </c>
      <c r="J81" s="409">
        <f>'Banco 05'!I37</f>
        <v>91969.25</v>
      </c>
      <c r="K81" s="409">
        <f>'Banco 05'!J37</f>
        <v>91969.25</v>
      </c>
      <c r="L81" s="409">
        <f>'Banco 05'!K37</f>
        <v>91969.25</v>
      </c>
      <c r="M81" s="409">
        <f>'Banco 05'!L37</f>
        <v>91969.25</v>
      </c>
      <c r="N81" s="409">
        <f>'Banco 05'!M37</f>
        <v>91969.25</v>
      </c>
      <c r="O81" s="409">
        <f>'Banco 05'!N37</f>
        <v>91969.25</v>
      </c>
      <c r="P81" s="442">
        <f t="shared" si="0"/>
        <v>1103631</v>
      </c>
    </row>
    <row r="82" spans="3:16" ht="30" customHeight="1" x14ac:dyDescent="0.25">
      <c r="C82" s="488" t="s">
        <v>184</v>
      </c>
      <c r="D82" s="420">
        <f>'Banco 05'!C38</f>
        <v>485.375</v>
      </c>
      <c r="E82" s="420">
        <f>'Banco 05'!D38</f>
        <v>485.375</v>
      </c>
      <c r="F82" s="420">
        <f>'Banco 05'!E38</f>
        <v>485.375</v>
      </c>
      <c r="G82" s="420">
        <f>'Banco 05'!F38</f>
        <v>485.375</v>
      </c>
      <c r="H82" s="420">
        <f>'Banco 05'!G38</f>
        <v>485.375</v>
      </c>
      <c r="I82" s="420">
        <f>'Banco 05'!H38</f>
        <v>485.375</v>
      </c>
      <c r="J82" s="420">
        <f>'Banco 05'!I38</f>
        <v>485.375</v>
      </c>
      <c r="K82" s="420">
        <f>'Banco 05'!J38</f>
        <v>485.375</v>
      </c>
      <c r="L82" s="420">
        <f>'Banco 05'!K38</f>
        <v>485.375</v>
      </c>
      <c r="M82" s="420">
        <f>'Banco 05'!L38</f>
        <v>485.375</v>
      </c>
      <c r="N82" s="420">
        <f>'Banco 05'!M38</f>
        <v>485.375</v>
      </c>
      <c r="O82" s="420">
        <f>'Banco 05'!N38</f>
        <v>485.375</v>
      </c>
      <c r="P82" s="442">
        <f t="shared" si="0"/>
        <v>5824.5</v>
      </c>
    </row>
    <row r="83" spans="3:16" ht="30" customHeight="1" x14ac:dyDescent="0.25">
      <c r="C83" s="490" t="s">
        <v>186</v>
      </c>
      <c r="D83" s="426">
        <f>'Banco 05'!C39</f>
        <v>308.87500000000006</v>
      </c>
      <c r="E83" s="426">
        <f>'Banco 05'!D39</f>
        <v>308.87500000000006</v>
      </c>
      <c r="F83" s="426">
        <f>'Banco 05'!E39</f>
        <v>308.87500000000006</v>
      </c>
      <c r="G83" s="426">
        <f>'Banco 05'!F39</f>
        <v>308.87500000000006</v>
      </c>
      <c r="H83" s="426">
        <f>'Banco 05'!G39</f>
        <v>308.87500000000006</v>
      </c>
      <c r="I83" s="426">
        <f>'Banco 05'!H39</f>
        <v>308.87500000000006</v>
      </c>
      <c r="J83" s="426">
        <f>'Banco 05'!I39</f>
        <v>308.87500000000006</v>
      </c>
      <c r="K83" s="426">
        <f>'Banco 05'!J39</f>
        <v>308.87500000000006</v>
      </c>
      <c r="L83" s="426">
        <f>'Banco 05'!K39</f>
        <v>308.87500000000006</v>
      </c>
      <c r="M83" s="426">
        <f>'Banco 05'!L39</f>
        <v>308.87500000000006</v>
      </c>
      <c r="N83" s="426">
        <f>'Banco 05'!M39</f>
        <v>308.87500000000006</v>
      </c>
      <c r="O83" s="426">
        <f>'Banco 05'!N39</f>
        <v>308.87500000000006</v>
      </c>
      <c r="P83" s="442">
        <f t="shared" si="0"/>
        <v>3706.5000000000005</v>
      </c>
    </row>
    <row r="84" spans="3:16" ht="30" customHeight="1" x14ac:dyDescent="0.25">
      <c r="C84" s="501" t="s">
        <v>187</v>
      </c>
      <c r="D84" s="453">
        <f>'Banco 05'!C40</f>
        <v>91175</v>
      </c>
      <c r="E84" s="453">
        <f>'Banco 05'!D40</f>
        <v>91175</v>
      </c>
      <c r="F84" s="453">
        <f>'Banco 05'!E40</f>
        <v>91175</v>
      </c>
      <c r="G84" s="453">
        <f>'Banco 05'!F40</f>
        <v>91175</v>
      </c>
      <c r="H84" s="453">
        <f>'Banco 05'!G40</f>
        <v>91175</v>
      </c>
      <c r="I84" s="453">
        <f>'Banco 05'!H40</f>
        <v>91175</v>
      </c>
      <c r="J84" s="453">
        <f>'Banco 05'!I40</f>
        <v>91175</v>
      </c>
      <c r="K84" s="453">
        <f>'Banco 05'!J40</f>
        <v>91175</v>
      </c>
      <c r="L84" s="453">
        <f>'Banco 05'!K40</f>
        <v>91175</v>
      </c>
      <c r="M84" s="453">
        <f>'Banco 05'!L40</f>
        <v>91175</v>
      </c>
      <c r="N84" s="453">
        <f>'Banco 05'!M40</f>
        <v>91175</v>
      </c>
      <c r="O84" s="453">
        <f>'Banco 05'!N40</f>
        <v>91175</v>
      </c>
      <c r="P84" s="510">
        <f t="shared" si="0"/>
        <v>1094100</v>
      </c>
    </row>
  </sheetData>
  <sheetProtection sheet="1" objects="1" scenarios="1" selectLockedCells="1"/>
  <pageMargins left="0.511811024" right="0.511811024" top="0.78740157499999996" bottom="0.78740157499999996" header="0.31496062000000002" footer="0.31496062000000002"/>
  <pageSetup paperSize="9" scale="73" fitToHeight="0" orientation="landscape" horizontalDpi="4294967293" verticalDpi="0"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Planilha76">
    <pageSetUpPr fitToPage="1"/>
  </sheetPr>
  <dimension ref="C1:P17"/>
  <sheetViews>
    <sheetView showGridLines="0" showRowColHeaders="0" workbookViewId="0">
      <pane ySplit="7" topLeftCell="A8" activePane="bottomLeft" state="frozen"/>
      <selection activeCell="T2" sqref="T2"/>
      <selection pane="bottomLeft" activeCell="R3" sqref="R3"/>
    </sheetView>
  </sheetViews>
  <sheetFormatPr defaultColWidth="9.140625" defaultRowHeight="30" customHeight="1" x14ac:dyDescent="0.25"/>
  <cols>
    <col min="1" max="2" width="1.7109375" style="185" customWidth="1"/>
    <col min="3" max="3" width="12.7109375" style="185" customWidth="1"/>
    <col min="4" max="16" width="13.28515625" style="185" customWidth="1"/>
    <col min="17" max="16384" width="9.140625" style="185"/>
  </cols>
  <sheetData>
    <row r="1" spans="3:16" s="1" customFormat="1" ht="35.1" customHeight="1" x14ac:dyDescent="0.25"/>
    <row r="2" spans="3:16" s="3" customFormat="1" ht="30" customHeight="1" x14ac:dyDescent="0.25"/>
    <row r="3" spans="3:16" ht="30" customHeight="1" thickBot="1" x14ac:dyDescent="0.3">
      <c r="C3" s="639" t="s">
        <v>306</v>
      </c>
    </row>
    <row r="4" spans="3:16" ht="21.95" customHeight="1" x14ac:dyDescent="0.25">
      <c r="C4" s="266" t="s">
        <v>64</v>
      </c>
      <c r="D4" s="267" t="s">
        <v>65</v>
      </c>
      <c r="E4" s="267" t="s">
        <v>66</v>
      </c>
      <c r="F4" s="267" t="s">
        <v>67</v>
      </c>
      <c r="G4" s="267" t="s">
        <v>68</v>
      </c>
      <c r="H4" s="267" t="s">
        <v>69</v>
      </c>
      <c r="I4" s="267" t="s">
        <v>70</v>
      </c>
      <c r="J4" s="267" t="s">
        <v>71</v>
      </c>
      <c r="K4" s="267" t="s">
        <v>72</v>
      </c>
      <c r="L4" s="267" t="s">
        <v>73</v>
      </c>
      <c r="M4" s="267" t="s">
        <v>74</v>
      </c>
      <c r="N4" s="267" t="s">
        <v>75</v>
      </c>
      <c r="O4" s="267" t="s">
        <v>76</v>
      </c>
      <c r="P4" s="379" t="s">
        <v>79</v>
      </c>
    </row>
    <row r="5" spans="3:16" ht="30" customHeight="1" x14ac:dyDescent="0.25">
      <c r="C5" s="417" t="s">
        <v>31</v>
      </c>
      <c r="D5" s="498">
        <f>IFERROR(D10+D15,0)</f>
        <v>0</v>
      </c>
      <c r="E5" s="499">
        <f t="shared" ref="E5:O5" si="0">IFERROR(E10+E15,0)</f>
        <v>0</v>
      </c>
      <c r="F5" s="499">
        <f t="shared" si="0"/>
        <v>0</v>
      </c>
      <c r="G5" s="499">
        <f t="shared" si="0"/>
        <v>0</v>
      </c>
      <c r="H5" s="499">
        <f t="shared" si="0"/>
        <v>0</v>
      </c>
      <c r="I5" s="499">
        <f t="shared" si="0"/>
        <v>0</v>
      </c>
      <c r="J5" s="499">
        <f t="shared" si="0"/>
        <v>0</v>
      </c>
      <c r="K5" s="499">
        <f t="shared" si="0"/>
        <v>0</v>
      </c>
      <c r="L5" s="499">
        <f t="shared" si="0"/>
        <v>0</v>
      </c>
      <c r="M5" s="499">
        <f t="shared" si="0"/>
        <v>0</v>
      </c>
      <c r="N5" s="499">
        <f t="shared" si="0"/>
        <v>0</v>
      </c>
      <c r="O5" s="499">
        <f t="shared" si="0"/>
        <v>0</v>
      </c>
      <c r="P5" s="500">
        <f>SUM(D5:O5)</f>
        <v>0</v>
      </c>
    </row>
    <row r="6" spans="3:16" ht="21.95" customHeight="1" thickBot="1" x14ac:dyDescent="0.3"/>
    <row r="7" spans="3:16" ht="21.95" customHeight="1" x14ac:dyDescent="0.25">
      <c r="C7" s="266" t="s">
        <v>29</v>
      </c>
      <c r="D7" s="267" t="s">
        <v>65</v>
      </c>
      <c r="E7" s="267" t="s">
        <v>66</v>
      </c>
      <c r="F7" s="267" t="s">
        <v>67</v>
      </c>
      <c r="G7" s="267" t="s">
        <v>68</v>
      </c>
      <c r="H7" s="267" t="s">
        <v>69</v>
      </c>
      <c r="I7" s="267" t="s">
        <v>70</v>
      </c>
      <c r="J7" s="267" t="s">
        <v>71</v>
      </c>
      <c r="K7" s="267" t="s">
        <v>72</v>
      </c>
      <c r="L7" s="267" t="s">
        <v>73</v>
      </c>
      <c r="M7" s="267" t="s">
        <v>74</v>
      </c>
      <c r="N7" s="267" t="s">
        <v>75</v>
      </c>
      <c r="O7" s="267" t="s">
        <v>76</v>
      </c>
      <c r="P7" s="379" t="s">
        <v>83</v>
      </c>
    </row>
    <row r="8" spans="3:16" ht="30" customHeight="1" x14ac:dyDescent="0.25">
      <c r="C8" s="417" t="s">
        <v>85</v>
      </c>
      <c r="D8" s="420">
        <f>PF!D6</f>
        <v>0</v>
      </c>
      <c r="E8" s="420">
        <f>PF!E6</f>
        <v>0</v>
      </c>
      <c r="F8" s="420">
        <f>PF!F6</f>
        <v>0</v>
      </c>
      <c r="G8" s="420">
        <f>PF!G6</f>
        <v>0</v>
      </c>
      <c r="H8" s="420">
        <f>PF!H6</f>
        <v>0</v>
      </c>
      <c r="I8" s="420">
        <f>PF!I6</f>
        <v>0</v>
      </c>
      <c r="J8" s="420">
        <f>PF!J6</f>
        <v>0</v>
      </c>
      <c r="K8" s="420">
        <f>PF!K6</f>
        <v>0</v>
      </c>
      <c r="L8" s="420">
        <f>PF!L6</f>
        <v>0</v>
      </c>
      <c r="M8" s="420">
        <f>PF!M6</f>
        <v>0</v>
      </c>
      <c r="N8" s="420">
        <f>PF!N6</f>
        <v>0</v>
      </c>
      <c r="O8" s="420">
        <f>PF!O6</f>
        <v>0</v>
      </c>
      <c r="P8" s="411">
        <f>SUM(D8:O8)</f>
        <v>0</v>
      </c>
    </row>
    <row r="9" spans="3:16" ht="30" customHeight="1" x14ac:dyDescent="0.25">
      <c r="C9" s="407" t="s">
        <v>45</v>
      </c>
      <c r="D9" s="420">
        <f>IFERROR(D8*PF!D15,0)</f>
        <v>0</v>
      </c>
      <c r="E9" s="420">
        <f>IFERROR(E8*PF!E15,0)</f>
        <v>0</v>
      </c>
      <c r="F9" s="420">
        <f>IFERROR(F8*PF!F15,0)</f>
        <v>0</v>
      </c>
      <c r="G9" s="420">
        <f>IFERROR(G8*PF!G15,0)</f>
        <v>0</v>
      </c>
      <c r="H9" s="420">
        <f>IFERROR(H8*PF!H15,0)</f>
        <v>0</v>
      </c>
      <c r="I9" s="420">
        <f>IFERROR(I8*PF!I15,0)</f>
        <v>0</v>
      </c>
      <c r="J9" s="420">
        <f>IFERROR(J8*PF!J15,0)</f>
        <v>0</v>
      </c>
      <c r="K9" s="420">
        <f>IFERROR(K8*PF!K15,0)</f>
        <v>0</v>
      </c>
      <c r="L9" s="420">
        <f>IFERROR(L8*PF!L15,0)</f>
        <v>0</v>
      </c>
      <c r="M9" s="420">
        <f>IFERROR(M8*PF!M15,0)</f>
        <v>0</v>
      </c>
      <c r="N9" s="420">
        <f>IFERROR(N8*PF!N15,0)</f>
        <v>0</v>
      </c>
      <c r="O9" s="420">
        <f>IFERROR(O8*PF!O15,0)</f>
        <v>0</v>
      </c>
      <c r="P9" s="411">
        <f>SUM(D9:O9)</f>
        <v>0</v>
      </c>
    </row>
    <row r="10" spans="3:16" ht="30" customHeight="1" x14ac:dyDescent="0.25">
      <c r="C10" s="418" t="s">
        <v>82</v>
      </c>
      <c r="D10" s="420">
        <f>IF('Banco 01'!$R$1=1,D8*Cadastros!$J$8,IF(D8&lt;=Cadastros!$E$8,D8*Cadastros!$F$8,IF(D8&lt;=Cadastros!$E$9,D8*Cadastros!$F$9-Cadastros!$G$9,IF(D8&lt;=Cadastros!$E$10,D8*Cadastros!$F$10-Cadastros!$G$10,IF(D8&lt;=Cadastros!$E$11,D8*Cadastros!$F$11-Cadastros!$G$11,IF(D8&gt;Cadastros!$E$11,Cadastros!$I$7))))))</f>
        <v>0</v>
      </c>
      <c r="E10" s="420">
        <f>IF('Banco 01'!$R$1=1,E8*Cadastros!$J$8,IF(E8&lt;=Cadastros!$E$8,E8*Cadastros!$F$8,IF(E8&lt;=Cadastros!$E$9,E8*Cadastros!$F$9-Cadastros!$G$9,IF(E8&lt;=Cadastros!$E$10,E8*Cadastros!$F$10-Cadastros!$G$10,IF(E8&lt;=Cadastros!$E$11,E8*Cadastros!$F$11-Cadastros!$G$11,IF(E8&gt;Cadastros!$E$11,Cadastros!$I$7))))))</f>
        <v>0</v>
      </c>
      <c r="F10" s="420">
        <f>IF('Banco 01'!$R$1=1,F8*Cadastros!$J$8,IF(F8&lt;=Cadastros!$E$8,F8*Cadastros!$F$8,IF(F8&lt;=Cadastros!$E$9,F8*Cadastros!$F$9-Cadastros!$G$9,IF(F8&lt;=Cadastros!$E$10,F8*Cadastros!$F$10-Cadastros!$G$10,IF(F8&lt;=Cadastros!$E$11,F8*Cadastros!$F$11-Cadastros!$G$11,IF(F8&gt;Cadastros!$E$11,Cadastros!$I$7))))))</f>
        <v>0</v>
      </c>
      <c r="G10" s="420">
        <f>IF('Banco 01'!$R$1=1,G8*Cadastros!$J$8,IF(G8&lt;=Cadastros!$E$8,G8*Cadastros!$F$8,IF(G8&lt;=Cadastros!$E$9,G8*Cadastros!$F$9-Cadastros!$G$9,IF(G8&lt;=Cadastros!$E$10,G8*Cadastros!$F$10-Cadastros!$G$10,IF(G8&lt;=Cadastros!$E$11,G8*Cadastros!$F$11-Cadastros!$G$11,IF(G8&gt;Cadastros!$E$11,Cadastros!$I$7))))))</f>
        <v>0</v>
      </c>
      <c r="H10" s="420">
        <f>IF('Banco 01'!$R$1=1,H8*Cadastros!$J$8,IF(H8&lt;=Cadastros!$E$8,H8*Cadastros!$F$8,IF(H8&lt;=Cadastros!$E$9,H8*Cadastros!$F$9-Cadastros!$G$9,IF(H8&lt;=Cadastros!$E$10,H8*Cadastros!$F$10-Cadastros!$G$10,IF(H8&lt;=Cadastros!$E$11,H8*Cadastros!$F$11-Cadastros!$G$11,IF(H8&gt;Cadastros!$E$11,Cadastros!$I$7))))))</f>
        <v>0</v>
      </c>
      <c r="I10" s="420">
        <f>IF('Banco 01'!$R$1=1,I8*Cadastros!$J$8,IF(I8&lt;=Cadastros!$E$8,I8*Cadastros!$F$8,IF(I8&lt;=Cadastros!$E$9,I8*Cadastros!$F$9-Cadastros!$G$9,IF(I8&lt;=Cadastros!$E$10,I8*Cadastros!$F$10-Cadastros!$G$10,IF(I8&lt;=Cadastros!$E$11,I8*Cadastros!$F$11-Cadastros!$G$11,IF(I8&gt;Cadastros!$E$11,Cadastros!$I$7))))))</f>
        <v>0</v>
      </c>
      <c r="J10" s="420">
        <f>IF('Banco 01'!$R$1=1,J8*Cadastros!$J$8,IF(J8&lt;=Cadastros!$E$8,J8*Cadastros!$F$8,IF(J8&lt;=Cadastros!$E$9,J8*Cadastros!$F$9-Cadastros!$G$9,IF(J8&lt;=Cadastros!$E$10,J8*Cadastros!$F$10-Cadastros!$G$10,IF(J8&lt;=Cadastros!$E$11,J8*Cadastros!$F$11-Cadastros!$G$11,IF(J8&gt;Cadastros!$E$11,Cadastros!$I$7))))))</f>
        <v>0</v>
      </c>
      <c r="K10" s="420">
        <f>IF('Banco 01'!$R$1=1,K8*Cadastros!$J$8,IF(K8&lt;=Cadastros!$E$8,K8*Cadastros!$F$8,IF(K8&lt;=Cadastros!$E$9,K8*Cadastros!$F$9-Cadastros!$G$9,IF(K8&lt;=Cadastros!$E$10,K8*Cadastros!$F$10-Cadastros!$G$10,IF(K8&lt;=Cadastros!$E$11,K8*Cadastros!$F$11-Cadastros!$G$11,IF(K8&gt;Cadastros!$E$11,Cadastros!$I$7))))))</f>
        <v>0</v>
      </c>
      <c r="L10" s="420">
        <f>IF('Banco 01'!$R$1=1,L8*Cadastros!$J$8,IF(L8&lt;=Cadastros!$E$8,L8*Cadastros!$F$8,IF(L8&lt;=Cadastros!$E$9,L8*Cadastros!$F$9-Cadastros!$G$9,IF(L8&lt;=Cadastros!$E$10,L8*Cadastros!$F$10-Cadastros!$G$10,IF(L8&lt;=Cadastros!$E$11,L8*Cadastros!$F$11-Cadastros!$G$11,IF(L8&gt;Cadastros!$E$11,Cadastros!$I$7))))))</f>
        <v>0</v>
      </c>
      <c r="M10" s="420">
        <f>IF('Banco 01'!$R$1=1,M8*Cadastros!$J$8,IF(M8&lt;=Cadastros!$E$8,M8*Cadastros!$F$8,IF(M8&lt;=Cadastros!$E$9,M8*Cadastros!$F$9-Cadastros!$G$9,IF(M8&lt;=Cadastros!$E$10,M8*Cadastros!$F$10-Cadastros!$G$10,IF(M8&lt;=Cadastros!$E$11,M8*Cadastros!$F$11-Cadastros!$G$11,IF(M8&gt;Cadastros!$E$11,Cadastros!$I$7))))))</f>
        <v>0</v>
      </c>
      <c r="N10" s="420">
        <f>IF('Banco 01'!$R$1=1,N8*Cadastros!$J$8,IF(N8&lt;=Cadastros!$E$8,N8*Cadastros!$F$8,IF(N8&lt;=Cadastros!$E$9,N8*Cadastros!$F$9-Cadastros!$G$9,IF(N8&lt;=Cadastros!$E$10,N8*Cadastros!$F$10-Cadastros!$G$10,IF(N8&lt;=Cadastros!$E$11,N8*Cadastros!$F$11-Cadastros!$G$11,IF(N8&gt;Cadastros!$E$11,Cadastros!$I$7))))))</f>
        <v>0</v>
      </c>
      <c r="O10" s="420">
        <f>IF('Banco 01'!$R$1=1,O8*Cadastros!$J$8,IF(O8&lt;=Cadastros!$E$8,O8*Cadastros!$F$8,IF(O8&lt;=Cadastros!$E$9,O8*Cadastros!$F$9-Cadastros!$G$9,IF(O8&lt;=Cadastros!$E$10,O8*Cadastros!$F$10-Cadastros!$G$10,IF(O8&lt;=Cadastros!$E$11,O8*Cadastros!$F$11-Cadastros!$G$11,IF(O8&gt;Cadastros!$E$11,Cadastros!$I$7))))))</f>
        <v>0</v>
      </c>
      <c r="P10" s="411">
        <f t="shared" ref="P10:P16" si="1">SUM(D10:O10)</f>
        <v>0</v>
      </c>
    </row>
    <row r="11" spans="3:16" ht="30" customHeight="1" x14ac:dyDescent="0.25">
      <c r="C11" s="408" t="s">
        <v>83</v>
      </c>
      <c r="D11" s="409">
        <f>IFERROR(D8-D10-D9,0)</f>
        <v>0</v>
      </c>
      <c r="E11" s="409">
        <f t="shared" ref="E11:O11" si="2">IFERROR(E8-E10-E9,0)</f>
        <v>0</v>
      </c>
      <c r="F11" s="409">
        <f t="shared" si="2"/>
        <v>0</v>
      </c>
      <c r="G11" s="409">
        <f t="shared" si="2"/>
        <v>0</v>
      </c>
      <c r="H11" s="409">
        <f t="shared" si="2"/>
        <v>0</v>
      </c>
      <c r="I11" s="409">
        <f t="shared" si="2"/>
        <v>0</v>
      </c>
      <c r="J11" s="409">
        <f t="shared" si="2"/>
        <v>0</v>
      </c>
      <c r="K11" s="409">
        <f t="shared" si="2"/>
        <v>0</v>
      </c>
      <c r="L11" s="409">
        <f t="shared" si="2"/>
        <v>0</v>
      </c>
      <c r="M11" s="409">
        <f t="shared" si="2"/>
        <v>0</v>
      </c>
      <c r="N11" s="409">
        <f t="shared" si="2"/>
        <v>0</v>
      </c>
      <c r="O11" s="409">
        <f t="shared" si="2"/>
        <v>0</v>
      </c>
      <c r="P11" s="411">
        <f t="shared" si="1"/>
        <v>0</v>
      </c>
    </row>
    <row r="12" spans="3:16" ht="30" customHeight="1" x14ac:dyDescent="0.25">
      <c r="C12" s="418" t="s">
        <v>303</v>
      </c>
      <c r="D12" s="420">
        <f>PF!D11</f>
        <v>0</v>
      </c>
      <c r="E12" s="420">
        <f>PF!E11</f>
        <v>0</v>
      </c>
      <c r="F12" s="420">
        <f>PF!F11</f>
        <v>0</v>
      </c>
      <c r="G12" s="420">
        <f>PF!G11</f>
        <v>0</v>
      </c>
      <c r="H12" s="420">
        <f>PF!H11</f>
        <v>0</v>
      </c>
      <c r="I12" s="420">
        <f>PF!I11</f>
        <v>0</v>
      </c>
      <c r="J12" s="420">
        <f>PF!J11</f>
        <v>0</v>
      </c>
      <c r="K12" s="420">
        <f>PF!K11</f>
        <v>0</v>
      </c>
      <c r="L12" s="420">
        <f>PF!L11</f>
        <v>0</v>
      </c>
      <c r="M12" s="420">
        <f>PF!M11</f>
        <v>0</v>
      </c>
      <c r="N12" s="420">
        <f>PF!N11</f>
        <v>0</v>
      </c>
      <c r="O12" s="420">
        <f>PF!O11</f>
        <v>0</v>
      </c>
      <c r="P12" s="411">
        <f t="shared" si="1"/>
        <v>0</v>
      </c>
    </row>
    <row r="13" spans="3:16" ht="30" customHeight="1" x14ac:dyDescent="0.25">
      <c r="C13" s="408" t="s">
        <v>280</v>
      </c>
      <c r="D13" s="409">
        <f>IFERROR(D11-D12,0)</f>
        <v>0</v>
      </c>
      <c r="E13" s="409">
        <f t="shared" ref="E13:O13" si="3">IFERROR(E11-E12,0)</f>
        <v>0</v>
      </c>
      <c r="F13" s="409">
        <f t="shared" si="3"/>
        <v>0</v>
      </c>
      <c r="G13" s="409">
        <f t="shared" si="3"/>
        <v>0</v>
      </c>
      <c r="H13" s="409">
        <f t="shared" si="3"/>
        <v>0</v>
      </c>
      <c r="I13" s="409">
        <f t="shared" si="3"/>
        <v>0</v>
      </c>
      <c r="J13" s="409">
        <f t="shared" si="3"/>
        <v>0</v>
      </c>
      <c r="K13" s="409">
        <f t="shared" si="3"/>
        <v>0</v>
      </c>
      <c r="L13" s="409">
        <f t="shared" si="3"/>
        <v>0</v>
      </c>
      <c r="M13" s="409">
        <f t="shared" si="3"/>
        <v>0</v>
      </c>
      <c r="N13" s="409">
        <f t="shared" si="3"/>
        <v>0</v>
      </c>
      <c r="O13" s="409">
        <f t="shared" si="3"/>
        <v>0</v>
      </c>
      <c r="P13" s="411">
        <f t="shared" si="1"/>
        <v>0</v>
      </c>
    </row>
    <row r="14" spans="3:16" ht="30" customHeight="1" x14ac:dyDescent="0.25">
      <c r="C14" s="418" t="s">
        <v>304</v>
      </c>
      <c r="D14" s="511">
        <f>IF(D13&lt;=Cadastros!$D$14,0,IF(D13&lt;=Cadastros!$D$15,Cadastros!$E$15,IF(D13&lt;=Cadastros!$D$16,Cadastros!$E$16,IF(D13&lt;=Cadastros!$D$17,Cadastros!$E$17,IF(D13&gt;Cadastros!$D$18,Cadastros!$E$18)))))</f>
        <v>0</v>
      </c>
      <c r="E14" s="511">
        <f>IF(E13&lt;=Cadastros!$D$14,0,IF(E13&lt;=Cadastros!$D$15,Cadastros!$E$15,IF(E13&lt;=Cadastros!$D$16,Cadastros!$E$16,IF(E13&lt;=Cadastros!$D$17,Cadastros!$E$17,IF(E13&gt;Cadastros!$D$18,Cadastros!$E$18)))))</f>
        <v>0</v>
      </c>
      <c r="F14" s="511">
        <f>IF(F13&lt;=Cadastros!$D$14,0,IF(F13&lt;=Cadastros!$D$15,Cadastros!$E$15,IF(F13&lt;=Cadastros!$D$16,Cadastros!$E$16,IF(F13&lt;=Cadastros!$D$17,Cadastros!$E$17,IF(F13&gt;Cadastros!$D$18,Cadastros!$E$18)))))</f>
        <v>0</v>
      </c>
      <c r="G14" s="511">
        <f>IF(G13&lt;=Cadastros!$D$14,0,IF(G13&lt;=Cadastros!$D$15,Cadastros!$E$15,IF(G13&lt;=Cadastros!$D$16,Cadastros!$E$16,IF(G13&lt;=Cadastros!$D$17,Cadastros!$E$17,IF(G13&gt;Cadastros!$D$18,Cadastros!$E$18)))))</f>
        <v>0</v>
      </c>
      <c r="H14" s="511">
        <f>IF(H13&lt;=Cadastros!$D$14,0,IF(H13&lt;=Cadastros!$D$15,Cadastros!$E$15,IF(H13&lt;=Cadastros!$D$16,Cadastros!$E$16,IF(H13&lt;=Cadastros!$D$17,Cadastros!$E$17,IF(H13&gt;Cadastros!$D$18,Cadastros!$E$18)))))</f>
        <v>0</v>
      </c>
      <c r="I14" s="511">
        <f>IF(I13&lt;=Cadastros!$D$14,0,IF(I13&lt;=Cadastros!$D$15,Cadastros!$E$15,IF(I13&lt;=Cadastros!$D$16,Cadastros!$E$16,IF(I13&lt;=Cadastros!$D$17,Cadastros!$E$17,IF(I13&gt;Cadastros!$D$18,Cadastros!$E$18)))))</f>
        <v>0</v>
      </c>
      <c r="J14" s="511">
        <f>IF(J13&lt;=Cadastros!$D$14,0,IF(J13&lt;=Cadastros!$D$15,Cadastros!$E$15,IF(J13&lt;=Cadastros!$D$16,Cadastros!$E$16,IF(J13&lt;=Cadastros!$D$17,Cadastros!$E$17,IF(J13&gt;Cadastros!$D$18,Cadastros!$E$18)))))</f>
        <v>0</v>
      </c>
      <c r="K14" s="511">
        <f>IF(K13&lt;=Cadastros!$D$14,0,IF(K13&lt;=Cadastros!$D$15,Cadastros!$E$15,IF(K13&lt;=Cadastros!$D$16,Cadastros!$E$16,IF(K13&lt;=Cadastros!$D$17,Cadastros!$E$17,IF(K13&gt;Cadastros!$D$18,Cadastros!$E$18)))))</f>
        <v>0</v>
      </c>
      <c r="L14" s="511">
        <f>IF(L13&lt;=Cadastros!$D$14,0,IF(L13&lt;=Cadastros!$D$15,Cadastros!$E$15,IF(L13&lt;=Cadastros!$D$16,Cadastros!$E$16,IF(L13&lt;=Cadastros!$D$17,Cadastros!$E$17,IF(L13&gt;Cadastros!$D$18,Cadastros!$E$18)))))</f>
        <v>0</v>
      </c>
      <c r="M14" s="511">
        <f>IF(M13&lt;=Cadastros!$D$14,0,IF(M13&lt;=Cadastros!$D$15,Cadastros!$E$15,IF(M13&lt;=Cadastros!$D$16,Cadastros!$E$16,IF(M13&lt;=Cadastros!$D$17,Cadastros!$E$17,IF(M13&gt;Cadastros!$D$18,Cadastros!$E$18)))))</f>
        <v>0</v>
      </c>
      <c r="N14" s="511">
        <f>IF(N13&lt;=Cadastros!$D$14,0,IF(N13&lt;=Cadastros!$D$15,Cadastros!$E$15,IF(N13&lt;=Cadastros!$D$16,Cadastros!$E$16,IF(N13&lt;=Cadastros!$D$17,Cadastros!$E$17,IF(N13&gt;Cadastros!$D$18,Cadastros!$E$18)))))</f>
        <v>0</v>
      </c>
      <c r="O14" s="511">
        <f>IF(O13&lt;=Cadastros!$D$14,0,IF(O13&lt;=Cadastros!$D$15,Cadastros!$E$15,IF(O13&lt;=Cadastros!$D$16,Cadastros!$E$16,IF(O13&lt;=Cadastros!$D$17,Cadastros!$E$17,IF(O13&gt;Cadastros!$D$18,Cadastros!$E$18)))))</f>
        <v>0</v>
      </c>
      <c r="P14" s="514">
        <f t="shared" si="1"/>
        <v>0</v>
      </c>
    </row>
    <row r="15" spans="3:16" ht="30" customHeight="1" x14ac:dyDescent="0.25">
      <c r="C15" s="407" t="s">
        <v>305</v>
      </c>
      <c r="D15" s="420">
        <f>IF(D13&lt;=Cadastros!$D$14,0,IF(D13&lt;=Cadastros!$D$15,D13*Cadastros!$E$15-Cadastros!$F$15,IF(D13&lt;=Cadastros!$D$16,D13*Cadastros!$E$16-Cadastros!$F$16,IF(D13&lt;=Cadastros!$D$17,D13*Cadastros!$E$17-Cadastros!$F$17,IF(D13&gt;Cadastros!$D$18,D13*Cadastros!$E$18-Cadastros!$F$18)))))</f>
        <v>0</v>
      </c>
      <c r="E15" s="420">
        <f>IF(E13&lt;=Cadastros!$D$14,0,IF(E13&lt;=Cadastros!$D$15,E13*Cadastros!$E$15-Cadastros!$F$15,IF(E13&lt;=Cadastros!$D$16,E13*Cadastros!$E$16-Cadastros!$F$16,IF(E13&lt;=Cadastros!$D$17,E13*Cadastros!$E$17-Cadastros!$F$17,IF(E13&gt;Cadastros!$D$18,E13*Cadastros!$E$18-Cadastros!$F$18)))))</f>
        <v>0</v>
      </c>
      <c r="F15" s="420">
        <f>IF(F13&lt;=Cadastros!$D$14,0,IF(F13&lt;=Cadastros!$D$15,F13*Cadastros!$E$15-Cadastros!$F$15,IF(F13&lt;=Cadastros!$D$16,F13*Cadastros!$E$16-Cadastros!$F$16,IF(F13&lt;=Cadastros!$D$17,F13*Cadastros!$E$17-Cadastros!$F$17,IF(F13&gt;Cadastros!$D$18,F13*Cadastros!$E$18-Cadastros!$F$18)))))</f>
        <v>0</v>
      </c>
      <c r="G15" s="420">
        <f>IF(G13&lt;=Cadastros!$D$14,0,IF(G13&lt;=Cadastros!$D$15,G13*Cadastros!$E$15-Cadastros!$F$15,IF(G13&lt;=Cadastros!$D$16,G13*Cadastros!$E$16-Cadastros!$F$16,IF(G13&lt;=Cadastros!$D$17,G13*Cadastros!$E$17-Cadastros!$F$17,IF(G13&gt;Cadastros!$D$18,G13*Cadastros!$E$18-Cadastros!$F$18)))))</f>
        <v>0</v>
      </c>
      <c r="H15" s="420">
        <f>IF(H13&lt;=Cadastros!$D$14,0,IF(H13&lt;=Cadastros!$D$15,H13*Cadastros!$E$15-Cadastros!$F$15,IF(H13&lt;=Cadastros!$D$16,H13*Cadastros!$E$16-Cadastros!$F$16,IF(H13&lt;=Cadastros!$D$17,H13*Cadastros!$E$17-Cadastros!$F$17,IF(H13&gt;Cadastros!$D$18,H13*Cadastros!$E$18-Cadastros!$F$18)))))</f>
        <v>0</v>
      </c>
      <c r="I15" s="420">
        <f>IF(I13&lt;=Cadastros!$D$14,0,IF(I13&lt;=Cadastros!$D$15,I13*Cadastros!$E$15-Cadastros!$F$15,IF(I13&lt;=Cadastros!$D$16,I13*Cadastros!$E$16-Cadastros!$F$16,IF(I13&lt;=Cadastros!$D$17,I13*Cadastros!$E$17-Cadastros!$F$17,IF(I13&gt;Cadastros!$D$18,I13*Cadastros!$E$18-Cadastros!$F$18)))))</f>
        <v>0</v>
      </c>
      <c r="J15" s="420">
        <f>IF(J13&lt;=Cadastros!$D$14,0,IF(J13&lt;=Cadastros!$D$15,J13*Cadastros!$E$15-Cadastros!$F$15,IF(J13&lt;=Cadastros!$D$16,J13*Cadastros!$E$16-Cadastros!$F$16,IF(J13&lt;=Cadastros!$D$17,J13*Cadastros!$E$17-Cadastros!$F$17,IF(J13&gt;Cadastros!$D$18,J13*Cadastros!$E$18-Cadastros!$F$18)))))</f>
        <v>0</v>
      </c>
      <c r="K15" s="420">
        <f>IF(K13&lt;=Cadastros!$D$14,0,IF(K13&lt;=Cadastros!$D$15,K13*Cadastros!$E$15-Cadastros!$F$15,IF(K13&lt;=Cadastros!$D$16,K13*Cadastros!$E$16-Cadastros!$F$16,IF(K13&lt;=Cadastros!$D$17,K13*Cadastros!$E$17-Cadastros!$F$17,IF(K13&gt;Cadastros!$D$18,K13*Cadastros!$E$18-Cadastros!$F$18)))))</f>
        <v>0</v>
      </c>
      <c r="L15" s="420">
        <f>IF(L13&lt;=Cadastros!$D$14,0,IF(L13&lt;=Cadastros!$D$15,L13*Cadastros!$E$15-Cadastros!$F$15,IF(L13&lt;=Cadastros!$D$16,L13*Cadastros!$E$16-Cadastros!$F$16,IF(L13&lt;=Cadastros!$D$17,L13*Cadastros!$E$17-Cadastros!$F$17,IF(L13&gt;Cadastros!$D$18,L13*Cadastros!$E$18-Cadastros!$F$18)))))</f>
        <v>0</v>
      </c>
      <c r="M15" s="420">
        <f>IF(M13&lt;=Cadastros!$D$14,0,IF(M13&lt;=Cadastros!$D$15,M13*Cadastros!$E$15-Cadastros!$F$15,IF(M13&lt;=Cadastros!$D$16,M13*Cadastros!$E$16-Cadastros!$F$16,IF(M13&lt;=Cadastros!$D$17,M13*Cadastros!$E$17-Cadastros!$F$17,IF(M13&gt;Cadastros!$D$18,M13*Cadastros!$E$18-Cadastros!$F$18)))))</f>
        <v>0</v>
      </c>
      <c r="N15" s="420">
        <f>IF(N13&lt;=Cadastros!$D$14,0,IF(N13&lt;=Cadastros!$D$15,N13*Cadastros!$E$15-Cadastros!$F$15,IF(N13&lt;=Cadastros!$D$16,N13*Cadastros!$E$16-Cadastros!$F$16,IF(N13&lt;=Cadastros!$D$17,N13*Cadastros!$E$17-Cadastros!$F$17,IF(N13&gt;Cadastros!$D$18,N13*Cadastros!$E$18-Cadastros!$F$18)))))</f>
        <v>0</v>
      </c>
      <c r="O15" s="420">
        <f>IF(O13&lt;=Cadastros!$D$14,0,IF(O13&lt;=Cadastros!$D$15,O13*Cadastros!$E$15-Cadastros!$F$15,IF(O13&lt;=Cadastros!$D$16,O13*Cadastros!$E$16-Cadastros!$F$16,IF(O13&lt;=Cadastros!$D$17,O13*Cadastros!$E$17-Cadastros!$F$17,IF(O13&gt;Cadastros!$D$18,O13*Cadastros!$E$18-Cadastros!$F$18)))))</f>
        <v>0</v>
      </c>
      <c r="P15" s="411">
        <f t="shared" si="1"/>
        <v>0</v>
      </c>
    </row>
    <row r="16" spans="3:16" ht="30" customHeight="1" x14ac:dyDescent="0.25">
      <c r="C16" s="512" t="s">
        <v>139</v>
      </c>
      <c r="D16" s="513">
        <f>IFERROR(D15/D13,0)</f>
        <v>0</v>
      </c>
      <c r="E16" s="513">
        <f t="shared" ref="E16:O16" si="4">IFERROR(E15/E13,0)</f>
        <v>0</v>
      </c>
      <c r="F16" s="513">
        <f t="shared" si="4"/>
        <v>0</v>
      </c>
      <c r="G16" s="513">
        <f t="shared" si="4"/>
        <v>0</v>
      </c>
      <c r="H16" s="513">
        <f t="shared" si="4"/>
        <v>0</v>
      </c>
      <c r="I16" s="513">
        <f t="shared" si="4"/>
        <v>0</v>
      </c>
      <c r="J16" s="513">
        <f t="shared" si="4"/>
        <v>0</v>
      </c>
      <c r="K16" s="513">
        <f t="shared" si="4"/>
        <v>0</v>
      </c>
      <c r="L16" s="513">
        <f t="shared" si="4"/>
        <v>0</v>
      </c>
      <c r="M16" s="513">
        <f t="shared" si="4"/>
        <v>0</v>
      </c>
      <c r="N16" s="513">
        <f t="shared" si="4"/>
        <v>0</v>
      </c>
      <c r="O16" s="513">
        <f t="shared" si="4"/>
        <v>0</v>
      </c>
      <c r="P16" s="514">
        <f t="shared" si="1"/>
        <v>0</v>
      </c>
    </row>
    <row r="17" spans="3:16" ht="30" customHeight="1" x14ac:dyDescent="0.25">
      <c r="C17" s="408" t="s">
        <v>113</v>
      </c>
      <c r="D17" s="416">
        <f>IFERROR(D13-D15,0)</f>
        <v>0</v>
      </c>
      <c r="E17" s="416">
        <f t="shared" ref="E17:N17" si="5">IFERROR(E13-E15,0)</f>
        <v>0</v>
      </c>
      <c r="F17" s="416">
        <f t="shared" si="5"/>
        <v>0</v>
      </c>
      <c r="G17" s="416">
        <f t="shared" si="5"/>
        <v>0</v>
      </c>
      <c r="H17" s="416">
        <f t="shared" si="5"/>
        <v>0</v>
      </c>
      <c r="I17" s="416">
        <f t="shared" si="5"/>
        <v>0</v>
      </c>
      <c r="J17" s="416">
        <f t="shared" si="5"/>
        <v>0</v>
      </c>
      <c r="K17" s="416">
        <f t="shared" si="5"/>
        <v>0</v>
      </c>
      <c r="L17" s="416">
        <f t="shared" si="5"/>
        <v>0</v>
      </c>
      <c r="M17" s="416">
        <f t="shared" si="5"/>
        <v>0</v>
      </c>
      <c r="N17" s="416">
        <f t="shared" si="5"/>
        <v>0</v>
      </c>
      <c r="O17" s="416">
        <f>IFERROR(O13-O15,0)</f>
        <v>0</v>
      </c>
      <c r="P17" s="502">
        <f>SUM(D17:O17)</f>
        <v>0</v>
      </c>
    </row>
  </sheetData>
  <sheetProtection sheet="1" objects="1" scenarios="1" selectLockedCells="1" selectUnlockedCells="1"/>
  <pageMargins left="0.511811024" right="0.511811024" top="0.78740157499999996" bottom="0.78740157499999996" header="0.31496062000000002" footer="0.31496062000000002"/>
  <pageSetup paperSize="9" scale="73" fitToHeight="0" orientation="landscape" horizontalDpi="4294967293" verticalDpi="0" r:id="rId1"/>
  <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Planilha30">
    <pageSetUpPr fitToPage="1"/>
  </sheetPr>
  <dimension ref="D1:U214"/>
  <sheetViews>
    <sheetView showGridLines="0" showRowColHeaders="0" workbookViewId="0">
      <pane ySplit="6" topLeftCell="A7" activePane="bottomLeft" state="frozen"/>
      <selection activeCell="S26" sqref="S26"/>
      <selection pane="bottomLeft" activeCell="E8" sqref="E8:T13"/>
    </sheetView>
  </sheetViews>
  <sheetFormatPr defaultColWidth="9.140625" defaultRowHeight="15" customHeight="1" x14ac:dyDescent="0.25"/>
  <cols>
    <col min="1" max="2" width="1.7109375" style="2" customWidth="1"/>
    <col min="3" max="3" width="9.140625" style="2" customWidth="1"/>
    <col min="4" max="4" width="2.7109375" style="2" customWidth="1"/>
    <col min="5" max="6" width="15.5703125" style="2" customWidth="1"/>
    <col min="7" max="10" width="9.140625" style="2" customWidth="1"/>
    <col min="11" max="11" width="15.5703125" style="2" customWidth="1"/>
    <col min="12" max="19" width="9.140625" style="2" customWidth="1"/>
    <col min="20" max="21" width="2.7109375" style="2" customWidth="1"/>
    <col min="22" max="16384" width="9.140625" style="2"/>
  </cols>
  <sheetData>
    <row r="1" spans="4:21" s="1" customFormat="1" ht="35.1" customHeight="1" x14ac:dyDescent="0.25"/>
    <row r="2" spans="4:21" s="3" customFormat="1" ht="30" customHeight="1" x14ac:dyDescent="0.25"/>
    <row r="7" spans="4:21" ht="15" customHeight="1" x14ac:dyDescent="0.25">
      <c r="D7" s="263"/>
      <c r="E7" s="263"/>
      <c r="F7" s="263"/>
      <c r="G7" s="263"/>
      <c r="H7" s="263"/>
      <c r="I7" s="263"/>
      <c r="J7" s="263"/>
      <c r="K7" s="263"/>
      <c r="L7" s="263"/>
      <c r="M7" s="263"/>
      <c r="N7" s="263"/>
      <c r="O7" s="263"/>
      <c r="P7" s="263"/>
      <c r="Q7" s="263"/>
      <c r="R7" s="263"/>
      <c r="S7" s="263"/>
      <c r="T7" s="263"/>
      <c r="U7" s="263"/>
    </row>
    <row r="8" spans="4:21" ht="15" customHeight="1" x14ac:dyDescent="0.25">
      <c r="D8" s="263"/>
      <c r="E8" s="682" t="s">
        <v>288</v>
      </c>
      <c r="F8" s="682"/>
      <c r="G8" s="682"/>
      <c r="H8" s="682"/>
      <c r="I8" s="682"/>
      <c r="J8" s="682"/>
      <c r="K8" s="682"/>
      <c r="L8" s="682"/>
      <c r="M8" s="682"/>
      <c r="N8" s="682"/>
      <c r="O8" s="682"/>
      <c r="P8" s="682"/>
      <c r="Q8" s="682"/>
      <c r="R8" s="682"/>
      <c r="S8" s="682"/>
      <c r="T8" s="682"/>
      <c r="U8" s="263"/>
    </row>
    <row r="9" spans="4:21" ht="15" customHeight="1" x14ac:dyDescent="0.25">
      <c r="D9" s="263"/>
      <c r="E9" s="682"/>
      <c r="F9" s="682"/>
      <c r="G9" s="682"/>
      <c r="H9" s="682"/>
      <c r="I9" s="682"/>
      <c r="J9" s="682"/>
      <c r="K9" s="682"/>
      <c r="L9" s="682"/>
      <c r="M9" s="682"/>
      <c r="N9" s="682"/>
      <c r="O9" s="682"/>
      <c r="P9" s="682"/>
      <c r="Q9" s="682"/>
      <c r="R9" s="682"/>
      <c r="S9" s="682"/>
      <c r="T9" s="682"/>
      <c r="U9" s="263"/>
    </row>
    <row r="10" spans="4:21" ht="15" customHeight="1" x14ac:dyDescent="0.25">
      <c r="D10" s="263"/>
      <c r="E10" s="682"/>
      <c r="F10" s="682"/>
      <c r="G10" s="682"/>
      <c r="H10" s="682"/>
      <c r="I10" s="682"/>
      <c r="J10" s="682"/>
      <c r="K10" s="682"/>
      <c r="L10" s="682"/>
      <c r="M10" s="682"/>
      <c r="N10" s="682"/>
      <c r="O10" s="682"/>
      <c r="P10" s="682"/>
      <c r="Q10" s="682"/>
      <c r="R10" s="682"/>
      <c r="S10" s="682"/>
      <c r="T10" s="682"/>
      <c r="U10" s="263"/>
    </row>
    <row r="11" spans="4:21" ht="15" customHeight="1" x14ac:dyDescent="0.25">
      <c r="D11" s="263"/>
      <c r="E11" s="682"/>
      <c r="F11" s="682"/>
      <c r="G11" s="682"/>
      <c r="H11" s="682"/>
      <c r="I11" s="682"/>
      <c r="J11" s="682"/>
      <c r="K11" s="682"/>
      <c r="L11" s="682"/>
      <c r="M11" s="682"/>
      <c r="N11" s="682"/>
      <c r="O11" s="682"/>
      <c r="P11" s="682"/>
      <c r="Q11" s="682"/>
      <c r="R11" s="682"/>
      <c r="S11" s="682"/>
      <c r="T11" s="682"/>
      <c r="U11" s="263"/>
    </row>
    <row r="12" spans="4:21" ht="15" customHeight="1" x14ac:dyDescent="0.25">
      <c r="D12" s="263"/>
      <c r="E12" s="682"/>
      <c r="F12" s="682"/>
      <c r="G12" s="682"/>
      <c r="H12" s="682"/>
      <c r="I12" s="682"/>
      <c r="J12" s="682"/>
      <c r="K12" s="682"/>
      <c r="L12" s="682"/>
      <c r="M12" s="682"/>
      <c r="N12" s="682"/>
      <c r="O12" s="682"/>
      <c r="P12" s="682"/>
      <c r="Q12" s="682"/>
      <c r="R12" s="682"/>
      <c r="S12" s="682"/>
      <c r="T12" s="682"/>
      <c r="U12" s="263"/>
    </row>
    <row r="13" spans="4:21" ht="15" customHeight="1" x14ac:dyDescent="0.25">
      <c r="D13" s="263"/>
      <c r="E13" s="682"/>
      <c r="F13" s="682"/>
      <c r="G13" s="682"/>
      <c r="H13" s="682"/>
      <c r="I13" s="682"/>
      <c r="J13" s="682"/>
      <c r="K13" s="682"/>
      <c r="L13" s="682"/>
      <c r="M13" s="682"/>
      <c r="N13" s="682"/>
      <c r="O13" s="682"/>
      <c r="P13" s="682"/>
      <c r="Q13" s="682"/>
      <c r="R13" s="682"/>
      <c r="S13" s="682"/>
      <c r="T13" s="682"/>
      <c r="U13" s="263"/>
    </row>
    <row r="14" spans="4:21" ht="15" customHeight="1" x14ac:dyDescent="0.25">
      <c r="D14" s="263"/>
      <c r="E14" s="263"/>
      <c r="F14" s="263"/>
      <c r="G14" s="263"/>
      <c r="H14" s="263"/>
      <c r="I14" s="263"/>
      <c r="J14" s="263"/>
      <c r="K14" s="263"/>
      <c r="L14" s="263"/>
      <c r="M14" s="263"/>
      <c r="N14" s="263"/>
      <c r="O14" s="263"/>
      <c r="P14" s="263"/>
      <c r="Q14" s="263"/>
      <c r="R14" s="263"/>
      <c r="S14" s="263"/>
      <c r="T14" s="263"/>
      <c r="U14" s="263"/>
    </row>
    <row r="15" spans="4:21" ht="15" customHeight="1" x14ac:dyDescent="0.25">
      <c r="D15" s="263"/>
      <c r="E15" s="683">
        <f>IF(Básica!D6="","",Básica!D6)</f>
        <v>44943</v>
      </c>
      <c r="F15" s="684" t="str">
        <f>IF(Básica!G6="","",Básica!G6)</f>
        <v>Nome da Empresa Exemplo</v>
      </c>
      <c r="G15" s="684"/>
      <c r="H15" s="684"/>
      <c r="I15" s="684"/>
      <c r="J15" s="684"/>
      <c r="K15" s="684"/>
      <c r="L15" s="684"/>
      <c r="M15" s="684"/>
      <c r="N15" s="684"/>
      <c r="O15" s="684"/>
      <c r="P15" s="684"/>
      <c r="Q15" s="263"/>
      <c r="R15" s="263"/>
      <c r="S15" s="263"/>
      <c r="T15" s="263"/>
      <c r="U15" s="263"/>
    </row>
    <row r="16" spans="4:21" ht="15" customHeight="1" x14ac:dyDescent="0.25">
      <c r="D16" s="263"/>
      <c r="E16" s="683"/>
      <c r="F16" s="684"/>
      <c r="G16" s="684"/>
      <c r="H16" s="684"/>
      <c r="I16" s="684"/>
      <c r="J16" s="684"/>
      <c r="K16" s="684"/>
      <c r="L16" s="684"/>
      <c r="M16" s="684"/>
      <c r="N16" s="684"/>
      <c r="O16" s="684"/>
      <c r="P16" s="684"/>
      <c r="Q16" s="263"/>
      <c r="R16" s="263"/>
      <c r="S16" s="263"/>
      <c r="T16" s="263"/>
      <c r="U16" s="263"/>
    </row>
    <row r="17" spans="4:21" ht="15" customHeight="1" x14ac:dyDescent="0.25">
      <c r="D17" s="263"/>
      <c r="E17" s="263"/>
      <c r="F17" s="263"/>
      <c r="G17" s="263"/>
      <c r="H17" s="263"/>
      <c r="I17" s="263"/>
      <c r="J17" s="263"/>
      <c r="K17" s="263"/>
      <c r="L17" s="263"/>
      <c r="M17" s="263"/>
      <c r="N17" s="263"/>
      <c r="O17" s="263"/>
      <c r="P17" s="263"/>
      <c r="Q17" s="263"/>
      <c r="R17" s="263"/>
      <c r="S17" s="263"/>
      <c r="T17" s="263"/>
      <c r="U17" s="263"/>
    </row>
    <row r="18" spans="4:21" ht="15" customHeight="1" x14ac:dyDescent="0.25">
      <c r="D18" s="263"/>
      <c r="E18" s="263"/>
      <c r="F18" s="263"/>
      <c r="G18" s="263"/>
      <c r="H18" s="263"/>
      <c r="I18" s="263"/>
      <c r="J18" s="263"/>
      <c r="K18" s="263"/>
      <c r="L18" s="263"/>
      <c r="M18" s="263"/>
      <c r="N18" s="263"/>
      <c r="O18" s="263"/>
      <c r="P18" s="263"/>
      <c r="Q18" s="263"/>
      <c r="R18" s="263"/>
      <c r="S18" s="263"/>
      <c r="T18" s="263"/>
      <c r="U18" s="263"/>
    </row>
    <row r="19" spans="4:21" ht="15" customHeight="1" x14ac:dyDescent="0.25">
      <c r="D19" s="263"/>
      <c r="E19" s="263"/>
      <c r="F19" s="263"/>
      <c r="G19" s="263"/>
      <c r="H19" s="263"/>
      <c r="I19" s="263"/>
      <c r="J19" s="263"/>
      <c r="K19" s="263"/>
      <c r="L19" s="263"/>
      <c r="M19" s="263"/>
      <c r="N19" s="263"/>
      <c r="O19" s="263"/>
      <c r="P19" s="263"/>
      <c r="Q19" s="263"/>
      <c r="R19" s="263"/>
      <c r="S19" s="263"/>
      <c r="T19" s="263"/>
      <c r="U19" s="263"/>
    </row>
    <row r="20" spans="4:21" ht="15" customHeight="1" x14ac:dyDescent="0.25">
      <c r="D20" s="263"/>
      <c r="E20" s="263"/>
      <c r="F20" s="263"/>
      <c r="G20" s="263"/>
      <c r="H20" s="263"/>
      <c r="I20" s="263"/>
      <c r="J20" s="263"/>
      <c r="K20" s="263"/>
      <c r="L20" s="263"/>
      <c r="M20" s="263"/>
      <c r="N20" s="263"/>
      <c r="O20" s="263"/>
      <c r="P20" s="263"/>
      <c r="Q20" s="263"/>
      <c r="R20" s="263"/>
      <c r="S20" s="263"/>
      <c r="T20" s="263"/>
      <c r="U20" s="263"/>
    </row>
    <row r="21" spans="4:21" ht="15" customHeight="1" x14ac:dyDescent="0.25">
      <c r="D21" s="263"/>
      <c r="E21" s="263"/>
      <c r="F21" s="263"/>
      <c r="G21" s="263"/>
      <c r="H21" s="263"/>
      <c r="I21" s="263"/>
      <c r="J21" s="263"/>
      <c r="K21" s="263"/>
      <c r="L21" s="263"/>
      <c r="M21" s="263"/>
      <c r="N21" s="263"/>
      <c r="O21" s="263"/>
      <c r="P21" s="263"/>
      <c r="Q21" s="263"/>
      <c r="R21" s="263"/>
      <c r="S21" s="263"/>
      <c r="T21" s="263"/>
      <c r="U21" s="263"/>
    </row>
    <row r="22" spans="4:21" ht="15" customHeight="1" x14ac:dyDescent="0.25">
      <c r="D22" s="263"/>
      <c r="E22" s="263"/>
      <c r="F22" s="263"/>
      <c r="G22" s="263"/>
      <c r="H22" s="263"/>
      <c r="I22" s="263"/>
      <c r="J22" s="263"/>
      <c r="K22" s="263"/>
      <c r="L22" s="263"/>
      <c r="M22" s="263"/>
      <c r="N22" s="263"/>
      <c r="O22" s="263"/>
      <c r="P22" s="263"/>
      <c r="Q22" s="263"/>
      <c r="R22" s="263"/>
      <c r="S22" s="263"/>
      <c r="T22" s="263"/>
      <c r="U22" s="263"/>
    </row>
    <row r="23" spans="4:21" ht="15" customHeight="1" x14ac:dyDescent="0.25">
      <c r="D23" s="263"/>
      <c r="E23" s="263"/>
      <c r="F23" s="263"/>
      <c r="G23" s="263"/>
      <c r="H23" s="263"/>
      <c r="I23" s="263"/>
      <c r="J23" s="263"/>
      <c r="K23" s="263"/>
      <c r="L23" s="263"/>
      <c r="M23" s="263"/>
      <c r="N23" s="263"/>
      <c r="O23" s="263"/>
      <c r="P23" s="263"/>
      <c r="Q23" s="263"/>
      <c r="R23" s="263"/>
      <c r="S23" s="263"/>
      <c r="T23" s="263"/>
      <c r="U23" s="263"/>
    </row>
    <row r="24" spans="4:21" ht="15" customHeight="1" x14ac:dyDescent="0.25">
      <c r="D24" s="263"/>
      <c r="E24" s="263"/>
      <c r="F24" s="263"/>
      <c r="G24" s="263"/>
      <c r="H24" s="263"/>
      <c r="I24" s="263"/>
      <c r="J24" s="263"/>
      <c r="K24" s="263"/>
      <c r="L24" s="263"/>
      <c r="M24" s="263"/>
      <c r="N24" s="263"/>
      <c r="O24" s="263"/>
      <c r="P24" s="263"/>
      <c r="Q24" s="263"/>
      <c r="R24" s="263"/>
      <c r="S24" s="263"/>
      <c r="T24" s="263"/>
      <c r="U24" s="263"/>
    </row>
    <row r="25" spans="4:21" ht="15" customHeight="1" x14ac:dyDescent="0.25">
      <c r="D25" s="263"/>
      <c r="E25" s="263"/>
      <c r="F25" s="263"/>
      <c r="G25" s="263"/>
      <c r="H25" s="263"/>
      <c r="I25" s="263"/>
      <c r="J25" s="263"/>
      <c r="K25" s="263"/>
      <c r="L25" s="263"/>
      <c r="M25" s="263"/>
      <c r="N25" s="263"/>
      <c r="O25" s="263"/>
      <c r="P25" s="263"/>
      <c r="Q25" s="263"/>
      <c r="R25" s="263"/>
      <c r="S25" s="263"/>
      <c r="T25" s="263"/>
      <c r="U25" s="263"/>
    </row>
    <row r="26" spans="4:21" ht="15" customHeight="1" x14ac:dyDescent="0.25">
      <c r="D26" s="263"/>
      <c r="E26" s="263"/>
      <c r="F26" s="263"/>
      <c r="G26" s="263"/>
      <c r="H26" s="263"/>
      <c r="I26" s="263"/>
      <c r="J26" s="263"/>
      <c r="K26" s="263"/>
      <c r="L26" s="263"/>
      <c r="M26" s="263"/>
      <c r="N26" s="263"/>
      <c r="O26" s="263"/>
      <c r="P26" s="263"/>
      <c r="Q26" s="263"/>
      <c r="R26" s="263"/>
      <c r="S26" s="263"/>
      <c r="T26" s="263"/>
      <c r="U26" s="263"/>
    </row>
    <row r="27" spans="4:21" ht="15" customHeight="1" x14ac:dyDescent="0.25">
      <c r="D27" s="263"/>
      <c r="E27" s="263"/>
      <c r="F27" s="263"/>
      <c r="G27" s="263"/>
      <c r="H27" s="263"/>
      <c r="I27" s="263"/>
      <c r="J27" s="263"/>
      <c r="K27" s="263"/>
      <c r="L27" s="263"/>
      <c r="M27" s="263"/>
      <c r="N27" s="263"/>
      <c r="O27" s="263"/>
      <c r="P27" s="263"/>
      <c r="Q27" s="263"/>
      <c r="R27" s="263"/>
      <c r="S27" s="263"/>
      <c r="T27" s="263"/>
      <c r="U27" s="263"/>
    </row>
    <row r="28" spans="4:21" ht="15" customHeight="1" x14ac:dyDescent="0.25">
      <c r="D28" s="263"/>
      <c r="E28" s="263"/>
      <c r="F28" s="263"/>
      <c r="G28" s="263"/>
      <c r="H28" s="263"/>
      <c r="I28" s="263"/>
      <c r="J28" s="263"/>
      <c r="K28" s="263"/>
      <c r="L28" s="263"/>
      <c r="M28" s="263"/>
      <c r="N28" s="263"/>
      <c r="O28" s="263"/>
      <c r="P28" s="263"/>
      <c r="Q28" s="263"/>
      <c r="R28" s="263"/>
      <c r="S28" s="263"/>
      <c r="T28" s="263"/>
      <c r="U28" s="263"/>
    </row>
    <row r="29" spans="4:21" ht="15" customHeight="1" x14ac:dyDescent="0.25">
      <c r="D29" s="263"/>
      <c r="E29" s="263"/>
      <c r="F29" s="263"/>
      <c r="G29" s="263"/>
      <c r="H29" s="263"/>
      <c r="I29" s="263"/>
      <c r="J29" s="263"/>
      <c r="K29" s="263"/>
      <c r="L29" s="263"/>
      <c r="M29" s="263"/>
      <c r="N29" s="263"/>
      <c r="O29" s="263"/>
      <c r="P29" s="263"/>
      <c r="Q29" s="263"/>
      <c r="R29" s="263"/>
      <c r="S29" s="263"/>
      <c r="T29" s="263"/>
      <c r="U29" s="263"/>
    </row>
    <row r="30" spans="4:21" ht="15" customHeight="1" x14ac:dyDescent="0.25">
      <c r="D30" s="263"/>
      <c r="E30" s="263"/>
      <c r="F30" s="263"/>
      <c r="G30" s="263"/>
      <c r="H30" s="263"/>
      <c r="I30" s="263"/>
      <c r="J30" s="263"/>
      <c r="K30" s="263"/>
      <c r="L30" s="263"/>
      <c r="M30" s="263"/>
      <c r="N30" s="263"/>
      <c r="O30" s="263"/>
      <c r="P30" s="263"/>
      <c r="Q30" s="263"/>
      <c r="R30" s="263"/>
      <c r="S30" s="263"/>
      <c r="T30" s="263"/>
      <c r="U30" s="263"/>
    </row>
    <row r="31" spans="4:21" ht="15" customHeight="1" x14ac:dyDescent="0.25">
      <c r="D31" s="263"/>
      <c r="E31" s="263"/>
      <c r="F31" s="263"/>
      <c r="G31" s="263"/>
      <c r="H31" s="263"/>
      <c r="I31" s="263"/>
      <c r="J31" s="263"/>
      <c r="K31" s="263"/>
      <c r="L31" s="263"/>
      <c r="M31" s="263"/>
      <c r="N31" s="263"/>
      <c r="O31" s="263"/>
      <c r="P31" s="263"/>
      <c r="Q31" s="263"/>
      <c r="R31" s="263"/>
      <c r="S31" s="263"/>
      <c r="T31" s="263"/>
      <c r="U31" s="263"/>
    </row>
    <row r="32" spans="4:21" ht="15" customHeight="1" x14ac:dyDescent="0.25">
      <c r="D32" s="263"/>
      <c r="E32" s="263"/>
      <c r="F32" s="263"/>
      <c r="G32" s="263"/>
      <c r="H32" s="263"/>
      <c r="I32" s="263"/>
      <c r="J32" s="263"/>
      <c r="K32" s="263"/>
      <c r="L32" s="263"/>
      <c r="M32" s="263"/>
      <c r="N32" s="263"/>
      <c r="O32" s="263"/>
      <c r="P32" s="263"/>
      <c r="Q32" s="263"/>
      <c r="R32" s="263"/>
      <c r="S32" s="263"/>
      <c r="T32" s="263"/>
      <c r="U32" s="263"/>
    </row>
    <row r="33" spans="4:21" ht="15" customHeight="1" x14ac:dyDescent="0.25">
      <c r="D33" s="263"/>
      <c r="E33" s="263"/>
      <c r="F33" s="263"/>
      <c r="G33" s="263"/>
      <c r="H33" s="263"/>
      <c r="I33" s="263"/>
      <c r="J33" s="263"/>
      <c r="K33" s="263"/>
      <c r="L33" s="263"/>
      <c r="M33" s="263"/>
      <c r="N33" s="263"/>
      <c r="O33" s="263"/>
      <c r="P33" s="263"/>
      <c r="Q33" s="263"/>
      <c r="R33" s="263"/>
      <c r="S33" s="263"/>
      <c r="T33" s="263"/>
      <c r="U33" s="263"/>
    </row>
    <row r="34" spans="4:21" ht="15" customHeight="1" x14ac:dyDescent="0.25">
      <c r="D34" s="263"/>
      <c r="E34" s="263"/>
      <c r="F34" s="263"/>
      <c r="G34" s="263"/>
      <c r="H34" s="263"/>
      <c r="I34" s="263"/>
      <c r="J34" s="263"/>
      <c r="K34" s="263"/>
      <c r="L34" s="263"/>
      <c r="M34" s="263"/>
      <c r="N34" s="263"/>
      <c r="O34" s="263"/>
      <c r="P34" s="263"/>
      <c r="Q34" s="263"/>
      <c r="R34" s="263"/>
      <c r="S34" s="263"/>
      <c r="T34" s="263"/>
      <c r="U34" s="263"/>
    </row>
    <row r="35" spans="4:21" ht="15" customHeight="1" x14ac:dyDescent="0.25">
      <c r="D35" s="263"/>
      <c r="E35" s="263"/>
      <c r="F35" s="263"/>
      <c r="G35" s="263"/>
      <c r="H35" s="263"/>
      <c r="I35" s="263"/>
      <c r="J35" s="263"/>
      <c r="K35" s="263"/>
      <c r="L35" s="263"/>
      <c r="M35" s="263"/>
      <c r="N35" s="263"/>
      <c r="O35" s="263"/>
      <c r="P35" s="263"/>
      <c r="Q35" s="263"/>
      <c r="R35" s="263"/>
      <c r="S35" s="263"/>
      <c r="T35" s="263"/>
      <c r="U35" s="263"/>
    </row>
    <row r="36" spans="4:21" ht="15" customHeight="1" x14ac:dyDescent="0.25">
      <c r="D36" s="263"/>
      <c r="E36" s="263"/>
      <c r="F36" s="263"/>
      <c r="G36" s="263"/>
      <c r="H36" s="263"/>
      <c r="I36" s="263"/>
      <c r="J36" s="263"/>
      <c r="K36" s="263"/>
      <c r="L36" s="263"/>
      <c r="M36" s="263"/>
      <c r="N36" s="263"/>
      <c r="O36" s="263"/>
      <c r="P36" s="263"/>
      <c r="Q36" s="263"/>
      <c r="R36" s="263"/>
      <c r="S36" s="263"/>
      <c r="T36" s="263"/>
      <c r="U36" s="263"/>
    </row>
    <row r="37" spans="4:21" ht="15" customHeight="1" x14ac:dyDescent="0.25">
      <c r="D37" s="263"/>
      <c r="E37" s="263"/>
      <c r="F37" s="263"/>
      <c r="G37" s="263"/>
      <c r="H37" s="263"/>
      <c r="I37" s="263"/>
      <c r="J37" s="263"/>
      <c r="K37" s="263"/>
      <c r="L37" s="263"/>
      <c r="M37" s="263"/>
      <c r="N37" s="263"/>
      <c r="O37" s="263"/>
      <c r="P37" s="263"/>
      <c r="Q37" s="263"/>
      <c r="R37" s="263"/>
      <c r="S37" s="263"/>
      <c r="T37" s="263"/>
      <c r="U37" s="263"/>
    </row>
    <row r="38" spans="4:21" ht="15" customHeight="1" x14ac:dyDescent="0.25">
      <c r="D38" s="263"/>
      <c r="E38" s="263"/>
      <c r="F38" s="263"/>
      <c r="G38" s="263"/>
      <c r="H38" s="263"/>
      <c r="I38" s="263"/>
      <c r="J38" s="263"/>
      <c r="K38" s="263"/>
      <c r="L38" s="263"/>
      <c r="M38" s="263"/>
      <c r="N38" s="263"/>
      <c r="O38" s="263"/>
      <c r="P38" s="263"/>
      <c r="Q38" s="263"/>
      <c r="R38" s="263"/>
      <c r="S38" s="263"/>
      <c r="T38" s="263"/>
      <c r="U38" s="263"/>
    </row>
    <row r="39" spans="4:21" ht="15" customHeight="1" x14ac:dyDescent="0.25">
      <c r="D39" s="263"/>
      <c r="E39" s="263"/>
      <c r="F39" s="263"/>
      <c r="G39" s="263"/>
      <c r="H39" s="263"/>
      <c r="I39" s="263"/>
      <c r="J39" s="263"/>
      <c r="K39" s="263"/>
      <c r="L39" s="263"/>
      <c r="M39" s="263"/>
      <c r="N39" s="263"/>
      <c r="O39" s="263"/>
      <c r="P39" s="263"/>
      <c r="Q39" s="263"/>
      <c r="R39" s="263"/>
      <c r="S39" s="263"/>
      <c r="T39" s="263"/>
      <c r="U39" s="263"/>
    </row>
    <row r="40" spans="4:21" ht="15" customHeight="1" x14ac:dyDescent="0.25">
      <c r="D40" s="263"/>
      <c r="E40" s="263"/>
      <c r="F40" s="263"/>
      <c r="G40" s="263"/>
      <c r="H40" s="263"/>
      <c r="I40" s="263"/>
      <c r="J40" s="263"/>
      <c r="K40" s="263"/>
      <c r="L40" s="263"/>
      <c r="M40" s="263"/>
      <c r="N40" s="263"/>
      <c r="O40" s="263"/>
      <c r="P40" s="263"/>
      <c r="Q40" s="263"/>
      <c r="R40" s="263"/>
      <c r="S40" s="263"/>
      <c r="T40" s="263"/>
      <c r="U40" s="263"/>
    </row>
    <row r="41" spans="4:21" ht="15" customHeight="1" x14ac:dyDescent="0.25">
      <c r="D41" s="263"/>
      <c r="E41" s="263"/>
      <c r="F41" s="263"/>
      <c r="G41" s="263"/>
      <c r="H41" s="263"/>
      <c r="I41" s="263"/>
      <c r="J41" s="263"/>
      <c r="K41" s="263"/>
      <c r="L41" s="263"/>
      <c r="M41" s="263"/>
      <c r="N41" s="263"/>
      <c r="O41" s="263"/>
      <c r="P41" s="263"/>
      <c r="Q41" s="263"/>
      <c r="R41" s="263"/>
      <c r="S41" s="263"/>
      <c r="T41" s="263"/>
      <c r="U41" s="263"/>
    </row>
    <row r="42" spans="4:21" ht="15" customHeight="1" x14ac:dyDescent="0.25">
      <c r="D42" s="263"/>
      <c r="E42" s="263"/>
      <c r="F42" s="263"/>
      <c r="G42" s="263"/>
      <c r="H42" s="263"/>
      <c r="I42" s="263"/>
      <c r="J42" s="263"/>
      <c r="K42" s="263"/>
      <c r="L42" s="263"/>
      <c r="M42" s="263"/>
      <c r="N42" s="263"/>
      <c r="O42" s="263"/>
      <c r="P42" s="263"/>
      <c r="Q42" s="263"/>
      <c r="R42" s="263"/>
      <c r="S42" s="263"/>
      <c r="T42" s="263"/>
      <c r="U42" s="263"/>
    </row>
    <row r="43" spans="4:21" ht="15" customHeight="1" x14ac:dyDescent="0.25">
      <c r="D43" s="263"/>
      <c r="E43" s="263"/>
      <c r="F43" s="263"/>
      <c r="G43" s="263"/>
      <c r="H43" s="263"/>
      <c r="I43" s="263"/>
      <c r="J43" s="263"/>
      <c r="K43" s="263"/>
      <c r="L43" s="263"/>
      <c r="M43" s="263"/>
      <c r="N43" s="263"/>
      <c r="O43" s="263"/>
      <c r="P43" s="263"/>
      <c r="Q43" s="263"/>
      <c r="R43" s="263"/>
      <c r="S43" s="263"/>
      <c r="T43" s="263"/>
      <c r="U43" s="263"/>
    </row>
    <row r="44" spans="4:21" ht="15" customHeight="1" x14ac:dyDescent="0.25">
      <c r="D44" s="263"/>
      <c r="E44" s="263"/>
      <c r="F44" s="263"/>
      <c r="G44" s="263"/>
      <c r="H44" s="263"/>
      <c r="I44" s="263"/>
      <c r="J44" s="263"/>
      <c r="K44" s="263"/>
      <c r="L44" s="263"/>
      <c r="M44" s="263"/>
      <c r="N44" s="263"/>
      <c r="O44" s="263"/>
      <c r="P44" s="263"/>
      <c r="Q44" s="263"/>
      <c r="R44" s="263"/>
      <c r="S44" s="263"/>
      <c r="T44" s="263"/>
      <c r="U44" s="263"/>
    </row>
    <row r="45" spans="4:21" ht="15" customHeight="1" x14ac:dyDescent="0.25">
      <c r="D45" s="263"/>
      <c r="E45" s="263"/>
      <c r="F45" s="263"/>
      <c r="G45" s="263"/>
      <c r="H45" s="263"/>
      <c r="I45" s="263"/>
      <c r="J45" s="263"/>
      <c r="K45" s="263"/>
      <c r="L45" s="263"/>
      <c r="M45" s="263"/>
      <c r="N45" s="263"/>
      <c r="O45" s="263"/>
      <c r="P45" s="263"/>
      <c r="Q45" s="263"/>
      <c r="R45" s="263"/>
      <c r="S45" s="263"/>
      <c r="T45" s="263"/>
      <c r="U45" s="263"/>
    </row>
    <row r="46" spans="4:21" ht="15" customHeight="1" x14ac:dyDescent="0.25">
      <c r="D46" s="263"/>
      <c r="E46" s="263"/>
      <c r="F46" s="263"/>
      <c r="G46" s="263"/>
      <c r="H46" s="263"/>
      <c r="I46" s="263"/>
      <c r="J46" s="263"/>
      <c r="K46" s="263"/>
      <c r="L46" s="263"/>
      <c r="M46" s="263"/>
      <c r="N46" s="263"/>
      <c r="O46" s="263"/>
      <c r="P46" s="263"/>
      <c r="Q46" s="263"/>
      <c r="R46" s="263"/>
      <c r="S46" s="263"/>
      <c r="T46" s="263"/>
      <c r="U46" s="263"/>
    </row>
    <row r="47" spans="4:21" ht="15" customHeight="1" x14ac:dyDescent="0.25">
      <c r="D47" s="263"/>
      <c r="E47" s="263"/>
      <c r="F47" s="263"/>
      <c r="G47" s="263"/>
      <c r="H47" s="263"/>
      <c r="I47" s="263"/>
      <c r="J47" s="263"/>
      <c r="K47" s="263"/>
      <c r="L47" s="263"/>
      <c r="M47" s="263"/>
      <c r="N47" s="263"/>
      <c r="O47" s="263"/>
      <c r="P47" s="263"/>
      <c r="Q47" s="263"/>
      <c r="R47" s="263"/>
      <c r="S47" s="263"/>
      <c r="T47" s="263"/>
      <c r="U47" s="263"/>
    </row>
    <row r="48" spans="4:21" ht="15" customHeight="1" x14ac:dyDescent="0.25">
      <c r="D48" s="263"/>
      <c r="E48" s="263"/>
      <c r="F48" s="263"/>
      <c r="G48" s="263"/>
      <c r="H48" s="263"/>
      <c r="I48" s="263"/>
      <c r="J48" s="263"/>
      <c r="K48" s="263"/>
      <c r="L48" s="263"/>
      <c r="M48" s="263"/>
      <c r="N48" s="263"/>
      <c r="O48" s="263"/>
      <c r="P48" s="263"/>
      <c r="Q48" s="263"/>
      <c r="R48" s="263"/>
      <c r="S48" s="263"/>
      <c r="T48" s="263"/>
      <c r="U48" s="263"/>
    </row>
    <row r="49" spans="4:21" ht="15" customHeight="1" x14ac:dyDescent="0.25">
      <c r="D49" s="263"/>
      <c r="E49" s="263"/>
      <c r="F49" s="263"/>
      <c r="G49" s="263"/>
      <c r="H49" s="263"/>
      <c r="I49" s="263"/>
      <c r="J49" s="263"/>
      <c r="K49" s="263"/>
      <c r="L49" s="263"/>
      <c r="M49" s="263"/>
      <c r="N49" s="263"/>
      <c r="O49" s="263"/>
      <c r="P49" s="263"/>
      <c r="Q49" s="263"/>
      <c r="R49" s="263"/>
      <c r="S49" s="263"/>
      <c r="T49" s="263"/>
      <c r="U49" s="263"/>
    </row>
    <row r="50" spans="4:21" ht="15" customHeight="1" x14ac:dyDescent="0.25">
      <c r="D50" s="263"/>
      <c r="E50" s="682" t="s">
        <v>288</v>
      </c>
      <c r="F50" s="682"/>
      <c r="G50" s="682"/>
      <c r="H50" s="682"/>
      <c r="I50" s="682"/>
      <c r="J50" s="682"/>
      <c r="K50" s="682"/>
      <c r="L50" s="682"/>
      <c r="M50" s="682"/>
      <c r="N50" s="682"/>
      <c r="O50" s="682"/>
      <c r="P50" s="682"/>
      <c r="Q50" s="682"/>
      <c r="R50" s="682"/>
      <c r="S50" s="682"/>
      <c r="T50" s="682"/>
      <c r="U50" s="263"/>
    </row>
    <row r="51" spans="4:21" ht="15" customHeight="1" x14ac:dyDescent="0.25">
      <c r="D51" s="263"/>
      <c r="E51" s="682"/>
      <c r="F51" s="682"/>
      <c r="G51" s="682"/>
      <c r="H51" s="682"/>
      <c r="I51" s="682"/>
      <c r="J51" s="682"/>
      <c r="K51" s="682"/>
      <c r="L51" s="682"/>
      <c r="M51" s="682"/>
      <c r="N51" s="682"/>
      <c r="O51" s="682"/>
      <c r="P51" s="682"/>
      <c r="Q51" s="682"/>
      <c r="R51" s="682"/>
      <c r="S51" s="682"/>
      <c r="T51" s="682"/>
      <c r="U51" s="263"/>
    </row>
    <row r="52" spans="4:21" ht="15" customHeight="1" x14ac:dyDescent="0.25">
      <c r="D52" s="263"/>
      <c r="E52" s="682"/>
      <c r="F52" s="682"/>
      <c r="G52" s="682"/>
      <c r="H52" s="682"/>
      <c r="I52" s="682"/>
      <c r="J52" s="682"/>
      <c r="K52" s="682"/>
      <c r="L52" s="682"/>
      <c r="M52" s="682"/>
      <c r="N52" s="682"/>
      <c r="O52" s="682"/>
      <c r="P52" s="682"/>
      <c r="Q52" s="682"/>
      <c r="R52" s="682"/>
      <c r="S52" s="682"/>
      <c r="T52" s="682"/>
      <c r="U52" s="263"/>
    </row>
    <row r="53" spans="4:21" ht="15" customHeight="1" x14ac:dyDescent="0.25">
      <c r="D53" s="263"/>
      <c r="E53" s="682"/>
      <c r="F53" s="682"/>
      <c r="G53" s="682"/>
      <c r="H53" s="682"/>
      <c r="I53" s="682"/>
      <c r="J53" s="682"/>
      <c r="K53" s="682"/>
      <c r="L53" s="682"/>
      <c r="M53" s="682"/>
      <c r="N53" s="682"/>
      <c r="O53" s="682"/>
      <c r="P53" s="682"/>
      <c r="Q53" s="682"/>
      <c r="R53" s="682"/>
      <c r="S53" s="682"/>
      <c r="T53" s="682"/>
      <c r="U53" s="263"/>
    </row>
    <row r="54" spans="4:21" ht="15" customHeight="1" x14ac:dyDescent="0.25">
      <c r="D54" s="263"/>
      <c r="E54" s="682"/>
      <c r="F54" s="682"/>
      <c r="G54" s="682"/>
      <c r="H54" s="682"/>
      <c r="I54" s="682"/>
      <c r="J54" s="682"/>
      <c r="K54" s="682"/>
      <c r="L54" s="682"/>
      <c r="M54" s="682"/>
      <c r="N54" s="682"/>
      <c r="O54" s="682"/>
      <c r="P54" s="682"/>
      <c r="Q54" s="682"/>
      <c r="R54" s="682"/>
      <c r="S54" s="682"/>
      <c r="T54" s="682"/>
      <c r="U54" s="263"/>
    </row>
    <row r="55" spans="4:21" ht="15" customHeight="1" x14ac:dyDescent="0.25">
      <c r="D55" s="263"/>
      <c r="E55" s="682"/>
      <c r="F55" s="682"/>
      <c r="G55" s="682"/>
      <c r="H55" s="682"/>
      <c r="I55" s="682"/>
      <c r="J55" s="682"/>
      <c r="K55" s="682"/>
      <c r="L55" s="682"/>
      <c r="M55" s="682"/>
      <c r="N55" s="682"/>
      <c r="O55" s="682"/>
      <c r="P55" s="682"/>
      <c r="Q55" s="682"/>
      <c r="R55" s="682"/>
      <c r="S55" s="682"/>
      <c r="T55" s="682"/>
      <c r="U55" s="263"/>
    </row>
    <row r="56" spans="4:21" ht="15" customHeight="1" x14ac:dyDescent="0.25">
      <c r="D56" s="263"/>
      <c r="E56" s="263"/>
      <c r="F56" s="263"/>
      <c r="G56" s="263"/>
      <c r="H56" s="263"/>
      <c r="I56" s="263"/>
      <c r="J56" s="263"/>
      <c r="K56" s="263"/>
      <c r="L56" s="263"/>
      <c r="M56" s="263"/>
      <c r="N56" s="263"/>
      <c r="O56" s="263"/>
      <c r="P56" s="263"/>
      <c r="Q56" s="263"/>
      <c r="R56" s="263"/>
      <c r="S56" s="263"/>
      <c r="T56" s="263"/>
      <c r="U56" s="263"/>
    </row>
    <row r="57" spans="4:21" ht="15" customHeight="1" x14ac:dyDescent="0.25">
      <c r="D57" s="263"/>
      <c r="E57" s="263"/>
      <c r="F57" s="263"/>
      <c r="G57" s="263"/>
      <c r="H57" s="263"/>
      <c r="I57" s="263"/>
      <c r="J57" s="263"/>
      <c r="K57" s="263"/>
      <c r="L57" s="263"/>
      <c r="M57" s="263"/>
      <c r="N57" s="263"/>
      <c r="O57" s="263"/>
      <c r="P57" s="263"/>
      <c r="Q57" s="263"/>
      <c r="R57" s="263"/>
      <c r="S57" s="263"/>
      <c r="T57" s="263"/>
      <c r="U57" s="263"/>
    </row>
    <row r="58" spans="4:21" ht="15" customHeight="1" x14ac:dyDescent="0.25">
      <c r="D58" s="263"/>
      <c r="E58" s="263"/>
      <c r="F58" s="263"/>
      <c r="G58" s="263"/>
      <c r="H58" s="263"/>
      <c r="I58" s="263"/>
      <c r="J58" s="263"/>
      <c r="K58" s="263"/>
      <c r="L58" s="263"/>
      <c r="M58" s="263"/>
      <c r="N58" s="263"/>
      <c r="O58" s="263"/>
      <c r="P58" s="263"/>
      <c r="Q58" s="263"/>
      <c r="R58" s="263"/>
      <c r="S58" s="263"/>
      <c r="T58" s="263"/>
      <c r="U58" s="263"/>
    </row>
    <row r="59" spans="4:21" ht="15" customHeight="1" x14ac:dyDescent="0.25">
      <c r="D59" s="263"/>
      <c r="E59" s="263"/>
      <c r="F59" s="263"/>
      <c r="G59" s="263"/>
      <c r="H59" s="263"/>
      <c r="I59" s="263"/>
      <c r="J59" s="263"/>
      <c r="K59" s="263"/>
      <c r="L59" s="263"/>
      <c r="M59" s="263"/>
      <c r="N59" s="263"/>
      <c r="O59" s="263"/>
      <c r="P59" s="263"/>
      <c r="Q59" s="263"/>
      <c r="R59" s="263"/>
      <c r="S59" s="263"/>
      <c r="T59" s="263"/>
      <c r="U59" s="263"/>
    </row>
    <row r="60" spans="4:21" ht="15" customHeight="1" x14ac:dyDescent="0.25">
      <c r="D60" s="263"/>
      <c r="E60" s="263"/>
      <c r="F60" s="263"/>
      <c r="G60" s="263"/>
      <c r="H60" s="263"/>
      <c r="I60" s="263"/>
      <c r="J60" s="263"/>
      <c r="K60" s="263"/>
      <c r="L60" s="263"/>
      <c r="M60" s="263"/>
      <c r="N60" s="263"/>
      <c r="O60" s="263"/>
      <c r="P60" s="263"/>
      <c r="Q60" s="263"/>
      <c r="R60" s="263"/>
      <c r="S60" s="263"/>
      <c r="T60" s="263"/>
      <c r="U60" s="263"/>
    </row>
    <row r="61" spans="4:21" ht="15" customHeight="1" x14ac:dyDescent="0.25">
      <c r="D61" s="263"/>
      <c r="E61" s="263"/>
      <c r="F61" s="263"/>
      <c r="G61" s="263"/>
      <c r="H61" s="263"/>
      <c r="I61" s="263"/>
      <c r="J61" s="263"/>
      <c r="K61" s="263"/>
      <c r="L61" s="263"/>
      <c r="M61" s="263"/>
      <c r="N61" s="263"/>
      <c r="O61" s="263"/>
      <c r="P61" s="263"/>
      <c r="Q61" s="263"/>
      <c r="R61" s="263"/>
      <c r="S61" s="263"/>
      <c r="T61" s="263"/>
      <c r="U61" s="263"/>
    </row>
    <row r="62" spans="4:21" ht="15" customHeight="1" x14ac:dyDescent="0.25">
      <c r="D62" s="263"/>
      <c r="E62" s="263"/>
      <c r="F62" s="263"/>
      <c r="G62" s="263"/>
      <c r="H62" s="263"/>
      <c r="I62" s="263"/>
      <c r="J62" s="263"/>
      <c r="K62" s="263"/>
      <c r="L62" s="263"/>
      <c r="M62" s="263"/>
      <c r="N62" s="263"/>
      <c r="O62" s="263"/>
      <c r="P62" s="263"/>
      <c r="Q62" s="263"/>
      <c r="R62" s="263"/>
      <c r="S62" s="263"/>
      <c r="T62" s="263"/>
      <c r="U62" s="263"/>
    </row>
    <row r="63" spans="4:21" ht="15" customHeight="1" x14ac:dyDescent="0.25">
      <c r="D63" s="263"/>
      <c r="E63" s="263"/>
      <c r="F63" s="263"/>
      <c r="G63" s="263"/>
      <c r="H63" s="263"/>
      <c r="I63" s="263"/>
      <c r="J63" s="263"/>
      <c r="K63" s="263"/>
      <c r="L63" s="263"/>
      <c r="M63" s="263"/>
      <c r="N63" s="263"/>
      <c r="O63" s="263"/>
      <c r="P63" s="263"/>
      <c r="Q63" s="263"/>
      <c r="R63" s="263"/>
      <c r="S63" s="263"/>
      <c r="T63" s="263"/>
      <c r="U63" s="263"/>
    </row>
    <row r="64" spans="4:21" ht="15" customHeight="1" x14ac:dyDescent="0.25">
      <c r="D64" s="263"/>
      <c r="E64" s="263"/>
      <c r="F64" s="263"/>
      <c r="G64" s="263"/>
      <c r="H64" s="263"/>
      <c r="I64" s="263"/>
      <c r="J64" s="263"/>
      <c r="K64" s="263"/>
      <c r="L64" s="263"/>
      <c r="M64" s="263"/>
      <c r="N64" s="263"/>
      <c r="O64" s="263"/>
      <c r="P64" s="263"/>
      <c r="Q64" s="263"/>
      <c r="R64" s="263"/>
      <c r="S64" s="263"/>
      <c r="T64" s="263"/>
      <c r="U64" s="263"/>
    </row>
    <row r="65" spans="4:21" ht="15" customHeight="1" x14ac:dyDescent="0.25">
      <c r="D65" s="263"/>
      <c r="E65" s="263"/>
      <c r="F65" s="263"/>
      <c r="G65" s="263"/>
      <c r="H65" s="263"/>
      <c r="I65" s="263"/>
      <c r="J65" s="263"/>
      <c r="K65" s="263"/>
      <c r="L65" s="263"/>
      <c r="M65" s="263"/>
      <c r="N65" s="263"/>
      <c r="O65" s="263"/>
      <c r="P65" s="263"/>
      <c r="Q65" s="263"/>
      <c r="R65" s="263"/>
      <c r="S65" s="263"/>
      <c r="T65" s="263"/>
      <c r="U65" s="263"/>
    </row>
    <row r="66" spans="4:21" ht="15" customHeight="1" x14ac:dyDescent="0.25">
      <c r="D66" s="263"/>
      <c r="E66" s="263"/>
      <c r="F66" s="263"/>
      <c r="G66" s="263"/>
      <c r="H66" s="263"/>
      <c r="I66" s="263"/>
      <c r="J66" s="263"/>
      <c r="K66" s="263"/>
      <c r="L66" s="263"/>
      <c r="M66" s="263"/>
      <c r="N66" s="263"/>
      <c r="O66" s="263"/>
      <c r="P66" s="263"/>
      <c r="Q66" s="263"/>
      <c r="R66" s="263"/>
      <c r="S66" s="263"/>
      <c r="T66" s="263"/>
      <c r="U66" s="263"/>
    </row>
    <row r="67" spans="4:21" ht="15" customHeight="1" x14ac:dyDescent="0.25">
      <c r="D67" s="263"/>
      <c r="E67" s="263"/>
      <c r="F67" s="263"/>
      <c r="G67" s="263"/>
      <c r="H67" s="263"/>
      <c r="I67" s="263"/>
      <c r="J67" s="263"/>
      <c r="K67" s="263"/>
      <c r="L67" s="263"/>
      <c r="M67" s="263"/>
      <c r="N67" s="263"/>
      <c r="O67" s="263"/>
      <c r="P67" s="263"/>
      <c r="Q67" s="263"/>
      <c r="R67" s="263"/>
      <c r="S67" s="263"/>
      <c r="T67" s="263"/>
      <c r="U67" s="263"/>
    </row>
    <row r="68" spans="4:21" ht="15" customHeight="1" x14ac:dyDescent="0.25">
      <c r="D68" s="263"/>
      <c r="E68" s="263"/>
      <c r="F68" s="263"/>
      <c r="G68" s="263"/>
      <c r="H68" s="263"/>
      <c r="I68" s="263"/>
      <c r="J68" s="263"/>
      <c r="K68" s="263"/>
      <c r="L68" s="263"/>
      <c r="M68" s="263"/>
      <c r="N68" s="263"/>
      <c r="O68" s="263"/>
      <c r="P68" s="263"/>
      <c r="Q68" s="263"/>
      <c r="R68" s="263"/>
      <c r="S68" s="263"/>
      <c r="T68" s="263"/>
      <c r="U68" s="263"/>
    </row>
    <row r="69" spans="4:21" ht="15" customHeight="1" x14ac:dyDescent="0.25">
      <c r="D69" s="263"/>
      <c r="E69" s="263"/>
      <c r="F69" s="263"/>
      <c r="G69" s="263"/>
      <c r="H69" s="263"/>
      <c r="I69" s="263"/>
      <c r="J69" s="263"/>
      <c r="K69" s="263"/>
      <c r="L69" s="263"/>
      <c r="M69" s="263"/>
      <c r="N69" s="263"/>
      <c r="O69" s="263"/>
      <c r="P69" s="263"/>
      <c r="Q69" s="263"/>
      <c r="R69" s="263"/>
      <c r="S69" s="263"/>
      <c r="T69" s="263"/>
      <c r="U69" s="263"/>
    </row>
    <row r="70" spans="4:21" ht="15" customHeight="1" x14ac:dyDescent="0.25">
      <c r="D70" s="263"/>
      <c r="E70" s="263"/>
      <c r="F70" s="263"/>
      <c r="G70" s="263"/>
      <c r="H70" s="263"/>
      <c r="I70" s="263"/>
      <c r="J70" s="263"/>
      <c r="K70" s="263"/>
      <c r="L70" s="263"/>
      <c r="M70" s="263"/>
      <c r="N70" s="263"/>
      <c r="O70" s="263"/>
      <c r="P70" s="263"/>
      <c r="Q70" s="263"/>
      <c r="R70" s="263"/>
      <c r="S70" s="263"/>
      <c r="T70" s="263"/>
      <c r="U70" s="263"/>
    </row>
    <row r="71" spans="4:21" ht="15" customHeight="1" x14ac:dyDescent="0.25">
      <c r="D71" s="263"/>
      <c r="E71" s="263"/>
      <c r="F71" s="263"/>
      <c r="G71" s="263"/>
      <c r="H71" s="263"/>
      <c r="I71" s="263"/>
      <c r="J71" s="263"/>
      <c r="K71" s="263"/>
      <c r="L71" s="263"/>
      <c r="M71" s="263"/>
      <c r="N71" s="263"/>
      <c r="O71" s="263"/>
      <c r="P71" s="263"/>
      <c r="Q71" s="263"/>
      <c r="R71" s="263"/>
      <c r="S71" s="263"/>
      <c r="T71" s="263"/>
      <c r="U71" s="263"/>
    </row>
    <row r="72" spans="4:21" ht="15" customHeight="1" x14ac:dyDescent="0.25">
      <c r="D72" s="263"/>
      <c r="E72" s="263"/>
      <c r="F72" s="263"/>
      <c r="G72" s="263"/>
      <c r="H72" s="263"/>
      <c r="I72" s="263"/>
      <c r="J72" s="263"/>
      <c r="K72" s="263"/>
      <c r="L72" s="263"/>
      <c r="M72" s="263"/>
      <c r="N72" s="263"/>
      <c r="O72" s="263"/>
      <c r="P72" s="263"/>
      <c r="Q72" s="263"/>
      <c r="R72" s="263"/>
      <c r="S72" s="263"/>
      <c r="T72" s="263"/>
      <c r="U72" s="263"/>
    </row>
    <row r="73" spans="4:21" ht="15" customHeight="1" x14ac:dyDescent="0.25">
      <c r="D73" s="263"/>
      <c r="E73" s="263"/>
      <c r="F73" s="263"/>
      <c r="G73" s="263"/>
      <c r="H73" s="263"/>
      <c r="I73" s="263"/>
      <c r="J73" s="263"/>
      <c r="K73" s="263"/>
      <c r="L73" s="263"/>
      <c r="M73" s="263"/>
      <c r="N73" s="263"/>
      <c r="O73" s="263"/>
      <c r="P73" s="263"/>
      <c r="Q73" s="263"/>
      <c r="R73" s="263"/>
      <c r="S73" s="263"/>
      <c r="T73" s="263"/>
      <c r="U73" s="263"/>
    </row>
    <row r="74" spans="4:21" ht="15" customHeight="1" x14ac:dyDescent="0.25">
      <c r="D74" s="263"/>
      <c r="E74" s="263"/>
      <c r="F74" s="263"/>
      <c r="G74" s="263"/>
      <c r="H74" s="263"/>
      <c r="I74" s="263"/>
      <c r="J74" s="263"/>
      <c r="K74" s="263"/>
      <c r="L74" s="263"/>
      <c r="M74" s="263"/>
      <c r="N74" s="263"/>
      <c r="O74" s="263"/>
      <c r="P74" s="263"/>
      <c r="Q74" s="263"/>
      <c r="R74" s="263"/>
      <c r="S74" s="263"/>
      <c r="T74" s="263"/>
      <c r="U74" s="263"/>
    </row>
    <row r="75" spans="4:21" ht="15" customHeight="1" x14ac:dyDescent="0.25">
      <c r="D75" s="263"/>
      <c r="E75" s="263"/>
      <c r="F75" s="263"/>
      <c r="G75" s="263"/>
      <c r="H75" s="263"/>
      <c r="I75" s="263"/>
      <c r="J75" s="263"/>
      <c r="K75" s="263"/>
      <c r="L75" s="263"/>
      <c r="M75" s="263"/>
      <c r="N75" s="263"/>
      <c r="O75" s="263"/>
      <c r="P75" s="263"/>
      <c r="Q75" s="263"/>
      <c r="R75" s="263"/>
      <c r="S75" s="263"/>
      <c r="T75" s="263"/>
      <c r="U75" s="263"/>
    </row>
    <row r="76" spans="4:21" ht="15" customHeight="1" x14ac:dyDescent="0.25">
      <c r="D76" s="263"/>
      <c r="E76" s="263"/>
      <c r="F76" s="263"/>
      <c r="G76" s="263"/>
      <c r="H76" s="263"/>
      <c r="I76" s="263"/>
      <c r="J76" s="263"/>
      <c r="K76" s="263"/>
      <c r="L76" s="263"/>
      <c r="M76" s="263"/>
      <c r="N76" s="263"/>
      <c r="O76" s="263"/>
      <c r="P76" s="263"/>
      <c r="Q76" s="263"/>
      <c r="R76" s="263"/>
      <c r="S76" s="263"/>
      <c r="T76" s="263"/>
      <c r="U76" s="263"/>
    </row>
    <row r="77" spans="4:21" ht="15" customHeight="1" x14ac:dyDescent="0.25">
      <c r="D77" s="263"/>
      <c r="E77" s="263"/>
      <c r="F77" s="263"/>
      <c r="G77" s="263"/>
      <c r="H77" s="263"/>
      <c r="I77" s="263"/>
      <c r="J77" s="263"/>
      <c r="K77" s="263"/>
      <c r="L77" s="263"/>
      <c r="M77" s="263"/>
      <c r="N77" s="263"/>
      <c r="O77" s="263"/>
      <c r="P77" s="263"/>
      <c r="Q77" s="263"/>
      <c r="R77" s="263"/>
      <c r="S77" s="263"/>
      <c r="T77" s="263"/>
      <c r="U77" s="263"/>
    </row>
    <row r="78" spans="4:21" ht="15" customHeight="1" x14ac:dyDescent="0.25">
      <c r="D78" s="263"/>
      <c r="E78" s="263"/>
      <c r="F78" s="263"/>
      <c r="G78" s="263"/>
      <c r="H78" s="263"/>
      <c r="I78" s="263"/>
      <c r="J78" s="263"/>
      <c r="K78" s="263"/>
      <c r="L78" s="263"/>
      <c r="M78" s="263"/>
      <c r="N78" s="263"/>
      <c r="O78" s="263"/>
      <c r="P78" s="263"/>
      <c r="Q78" s="263"/>
      <c r="R78" s="263"/>
      <c r="S78" s="263"/>
      <c r="T78" s="263"/>
      <c r="U78" s="263"/>
    </row>
    <row r="79" spans="4:21" ht="15" customHeight="1" x14ac:dyDescent="0.25">
      <c r="D79" s="263"/>
      <c r="E79" s="263"/>
      <c r="F79" s="263"/>
      <c r="G79" s="263"/>
      <c r="H79" s="263"/>
      <c r="I79" s="263"/>
      <c r="J79" s="263"/>
      <c r="K79" s="263"/>
      <c r="L79" s="263"/>
      <c r="M79" s="263"/>
      <c r="N79" s="263"/>
      <c r="O79" s="263"/>
      <c r="P79" s="263"/>
      <c r="Q79" s="263"/>
      <c r="R79" s="263"/>
      <c r="S79" s="263"/>
      <c r="T79" s="263"/>
      <c r="U79" s="263"/>
    </row>
    <row r="80" spans="4:21" ht="15" customHeight="1" x14ac:dyDescent="0.25">
      <c r="D80" s="263"/>
      <c r="E80" s="263"/>
      <c r="F80" s="263"/>
      <c r="G80" s="263"/>
      <c r="H80" s="263"/>
      <c r="I80" s="263"/>
      <c r="J80" s="263"/>
      <c r="K80" s="263"/>
      <c r="L80" s="263"/>
      <c r="M80" s="263"/>
      <c r="N80" s="263"/>
      <c r="O80" s="263"/>
      <c r="P80" s="263"/>
      <c r="Q80" s="263"/>
      <c r="R80" s="263"/>
      <c r="S80" s="263"/>
      <c r="T80" s="263"/>
      <c r="U80" s="263"/>
    </row>
    <row r="81" spans="4:21" ht="15" customHeight="1" x14ac:dyDescent="0.25">
      <c r="D81" s="263"/>
      <c r="E81" s="263"/>
      <c r="F81" s="263"/>
      <c r="G81" s="263"/>
      <c r="H81" s="263"/>
      <c r="I81" s="263"/>
      <c r="J81" s="263"/>
      <c r="K81" s="263"/>
      <c r="L81" s="263"/>
      <c r="M81" s="263"/>
      <c r="N81" s="263"/>
      <c r="O81" s="263"/>
      <c r="P81" s="263"/>
      <c r="Q81" s="263"/>
      <c r="R81" s="263"/>
      <c r="S81" s="263"/>
      <c r="T81" s="263"/>
      <c r="U81" s="263"/>
    </row>
    <row r="82" spans="4:21" ht="15" customHeight="1" x14ac:dyDescent="0.25">
      <c r="D82" s="263"/>
      <c r="E82" s="263"/>
      <c r="F82" s="263"/>
      <c r="G82" s="263"/>
      <c r="H82" s="263"/>
      <c r="I82" s="263"/>
      <c r="J82" s="263"/>
      <c r="K82" s="263"/>
      <c r="L82" s="263"/>
      <c r="M82" s="263"/>
      <c r="N82" s="263"/>
      <c r="O82" s="263"/>
      <c r="P82" s="263"/>
      <c r="Q82" s="263"/>
      <c r="R82" s="263"/>
      <c r="S82" s="263"/>
      <c r="T82" s="263"/>
      <c r="U82" s="263"/>
    </row>
    <row r="83" spans="4:21" ht="15" customHeight="1" x14ac:dyDescent="0.25">
      <c r="D83" s="263"/>
      <c r="E83" s="263"/>
      <c r="F83" s="263"/>
      <c r="G83" s="263"/>
      <c r="H83" s="263"/>
      <c r="I83" s="263"/>
      <c r="J83" s="263"/>
      <c r="K83" s="263"/>
      <c r="L83" s="263"/>
      <c r="M83" s="263"/>
      <c r="N83" s="263"/>
      <c r="O83" s="263"/>
      <c r="P83" s="263"/>
      <c r="Q83" s="263"/>
      <c r="R83" s="263"/>
      <c r="S83" s="263"/>
      <c r="T83" s="263"/>
      <c r="U83" s="263"/>
    </row>
    <row r="84" spans="4:21" ht="15" customHeight="1" x14ac:dyDescent="0.25">
      <c r="D84" s="263"/>
      <c r="E84" s="263"/>
      <c r="F84" s="263"/>
      <c r="G84" s="263"/>
      <c r="H84" s="263"/>
      <c r="I84" s="263"/>
      <c r="J84" s="263"/>
      <c r="K84" s="263"/>
      <c r="L84" s="263"/>
      <c r="M84" s="263"/>
      <c r="N84" s="263"/>
      <c r="O84" s="263"/>
      <c r="P84" s="263"/>
      <c r="Q84" s="263"/>
      <c r="R84" s="263"/>
      <c r="S84" s="263"/>
      <c r="T84" s="263"/>
      <c r="U84" s="263"/>
    </row>
    <row r="85" spans="4:21" ht="15" customHeight="1" x14ac:dyDescent="0.25">
      <c r="D85" s="263"/>
      <c r="E85" s="263"/>
      <c r="F85" s="263"/>
      <c r="G85" s="263"/>
      <c r="H85" s="263"/>
      <c r="I85" s="263"/>
      <c r="J85" s="263"/>
      <c r="K85" s="263"/>
      <c r="L85" s="263"/>
      <c r="M85" s="263"/>
      <c r="N85" s="263"/>
      <c r="O85" s="263"/>
      <c r="P85" s="263"/>
      <c r="Q85" s="263"/>
      <c r="R85" s="263"/>
      <c r="S85" s="263"/>
      <c r="T85" s="263"/>
      <c r="U85" s="263"/>
    </row>
    <row r="86" spans="4:21" ht="15" customHeight="1" x14ac:dyDescent="0.25">
      <c r="D86" s="263"/>
      <c r="E86" s="263"/>
      <c r="F86" s="263"/>
      <c r="G86" s="263"/>
      <c r="H86" s="263"/>
      <c r="I86" s="263"/>
      <c r="J86" s="263"/>
      <c r="K86" s="263"/>
      <c r="L86" s="263"/>
      <c r="M86" s="263"/>
      <c r="N86" s="263"/>
      <c r="O86" s="263"/>
      <c r="P86" s="263"/>
      <c r="Q86" s="263"/>
      <c r="R86" s="263"/>
      <c r="S86" s="263"/>
      <c r="T86" s="263"/>
      <c r="U86" s="263"/>
    </row>
    <row r="87" spans="4:21" ht="15" customHeight="1" x14ac:dyDescent="0.25">
      <c r="D87" s="263"/>
      <c r="E87" s="263"/>
      <c r="F87" s="263"/>
      <c r="G87" s="263"/>
      <c r="H87" s="263"/>
      <c r="I87" s="263"/>
      <c r="J87" s="263"/>
      <c r="K87" s="263"/>
      <c r="L87" s="263"/>
      <c r="M87" s="263"/>
      <c r="N87" s="263"/>
      <c r="O87" s="263"/>
      <c r="P87" s="263"/>
      <c r="Q87" s="263"/>
      <c r="R87" s="263"/>
      <c r="S87" s="263"/>
      <c r="T87" s="263"/>
      <c r="U87" s="263"/>
    </row>
    <row r="88" spans="4:21" ht="15" customHeight="1" x14ac:dyDescent="0.25">
      <c r="D88" s="263"/>
      <c r="E88" s="263"/>
      <c r="F88" s="263"/>
      <c r="G88" s="263"/>
      <c r="H88" s="263"/>
      <c r="I88" s="263"/>
      <c r="J88" s="263"/>
      <c r="K88" s="263"/>
      <c r="L88" s="263"/>
      <c r="M88" s="263"/>
      <c r="N88" s="263"/>
      <c r="O88" s="263"/>
      <c r="P88" s="263"/>
      <c r="Q88" s="263"/>
      <c r="R88" s="263"/>
      <c r="S88" s="263"/>
      <c r="T88" s="263"/>
      <c r="U88" s="263"/>
    </row>
    <row r="89" spans="4:21" ht="15" customHeight="1" x14ac:dyDescent="0.25">
      <c r="D89" s="263"/>
      <c r="E89" s="263"/>
      <c r="F89" s="263"/>
      <c r="G89" s="263"/>
      <c r="H89" s="263"/>
      <c r="I89" s="263"/>
      <c r="J89" s="263"/>
      <c r="K89" s="263"/>
      <c r="L89" s="263"/>
      <c r="M89" s="263"/>
      <c r="N89" s="263"/>
      <c r="O89" s="263"/>
      <c r="P89" s="263"/>
      <c r="Q89" s="263"/>
      <c r="R89" s="263"/>
      <c r="S89" s="263"/>
      <c r="T89" s="263"/>
      <c r="U89" s="263"/>
    </row>
    <row r="90" spans="4:21" ht="15" customHeight="1" x14ac:dyDescent="0.25">
      <c r="D90" s="263"/>
      <c r="E90" s="263"/>
      <c r="F90" s="263"/>
      <c r="G90" s="263"/>
      <c r="H90" s="263"/>
      <c r="I90" s="263"/>
      <c r="J90" s="263"/>
      <c r="K90" s="263"/>
      <c r="L90" s="263"/>
      <c r="M90" s="263"/>
      <c r="N90" s="263"/>
      <c r="O90" s="263"/>
      <c r="P90" s="263"/>
      <c r="Q90" s="263"/>
      <c r="R90" s="263"/>
      <c r="S90" s="263"/>
      <c r="T90" s="263"/>
      <c r="U90" s="263"/>
    </row>
    <row r="91" spans="4:21" ht="15" customHeight="1" x14ac:dyDescent="0.25">
      <c r="D91" s="263"/>
      <c r="E91" s="263"/>
      <c r="F91" s="263"/>
      <c r="G91" s="263"/>
      <c r="H91" s="263"/>
      <c r="I91" s="263"/>
      <c r="J91" s="263"/>
      <c r="K91" s="263"/>
      <c r="L91" s="263"/>
      <c r="M91" s="263"/>
      <c r="N91" s="263"/>
      <c r="O91" s="263"/>
      <c r="P91" s="263"/>
      <c r="Q91" s="263"/>
      <c r="R91" s="263"/>
      <c r="S91" s="263"/>
      <c r="T91" s="263"/>
      <c r="U91" s="263"/>
    </row>
    <row r="92" spans="4:21" ht="15" customHeight="1" x14ac:dyDescent="0.25">
      <c r="D92" s="263"/>
      <c r="E92" s="682" t="s">
        <v>288</v>
      </c>
      <c r="F92" s="682"/>
      <c r="G92" s="682"/>
      <c r="H92" s="682"/>
      <c r="I92" s="682"/>
      <c r="J92" s="682"/>
      <c r="K92" s="682"/>
      <c r="L92" s="682"/>
      <c r="M92" s="682"/>
      <c r="N92" s="682"/>
      <c r="O92" s="682"/>
      <c r="P92" s="682"/>
      <c r="Q92" s="682"/>
      <c r="R92" s="682"/>
      <c r="S92" s="682"/>
      <c r="T92" s="682"/>
      <c r="U92" s="263"/>
    </row>
    <row r="93" spans="4:21" ht="15" customHeight="1" x14ac:dyDescent="0.25">
      <c r="D93" s="263"/>
      <c r="E93" s="682"/>
      <c r="F93" s="682"/>
      <c r="G93" s="682"/>
      <c r="H93" s="682"/>
      <c r="I93" s="682"/>
      <c r="J93" s="682"/>
      <c r="K93" s="682"/>
      <c r="L93" s="682"/>
      <c r="M93" s="682"/>
      <c r="N93" s="682"/>
      <c r="O93" s="682"/>
      <c r="P93" s="682"/>
      <c r="Q93" s="682"/>
      <c r="R93" s="682"/>
      <c r="S93" s="682"/>
      <c r="T93" s="682"/>
      <c r="U93" s="263"/>
    </row>
    <row r="94" spans="4:21" ht="15" customHeight="1" x14ac:dyDescent="0.25">
      <c r="D94" s="263"/>
      <c r="E94" s="682"/>
      <c r="F94" s="682"/>
      <c r="G94" s="682"/>
      <c r="H94" s="682"/>
      <c r="I94" s="682"/>
      <c r="J94" s="682"/>
      <c r="K94" s="682"/>
      <c r="L94" s="682"/>
      <c r="M94" s="682"/>
      <c r="N94" s="682"/>
      <c r="O94" s="682"/>
      <c r="P94" s="682"/>
      <c r="Q94" s="682"/>
      <c r="R94" s="682"/>
      <c r="S94" s="682"/>
      <c r="T94" s="682"/>
      <c r="U94" s="263"/>
    </row>
    <row r="95" spans="4:21" ht="15" customHeight="1" x14ac:dyDescent="0.25">
      <c r="D95" s="263"/>
      <c r="E95" s="682"/>
      <c r="F95" s="682"/>
      <c r="G95" s="682"/>
      <c r="H95" s="682"/>
      <c r="I95" s="682"/>
      <c r="J95" s="682"/>
      <c r="K95" s="682"/>
      <c r="L95" s="682"/>
      <c r="M95" s="682"/>
      <c r="N95" s="682"/>
      <c r="O95" s="682"/>
      <c r="P95" s="682"/>
      <c r="Q95" s="682"/>
      <c r="R95" s="682"/>
      <c r="S95" s="682"/>
      <c r="T95" s="682"/>
      <c r="U95" s="263"/>
    </row>
    <row r="96" spans="4:21" ht="15" customHeight="1" x14ac:dyDescent="0.25">
      <c r="D96" s="263"/>
      <c r="E96" s="682"/>
      <c r="F96" s="682"/>
      <c r="G96" s="682"/>
      <c r="H96" s="682"/>
      <c r="I96" s="682"/>
      <c r="J96" s="682"/>
      <c r="K96" s="682"/>
      <c r="L96" s="682"/>
      <c r="M96" s="682"/>
      <c r="N96" s="682"/>
      <c r="O96" s="682"/>
      <c r="P96" s="682"/>
      <c r="Q96" s="682"/>
      <c r="R96" s="682"/>
      <c r="S96" s="682"/>
      <c r="T96" s="682"/>
      <c r="U96" s="263"/>
    </row>
    <row r="97" spans="4:21" ht="15" customHeight="1" x14ac:dyDescent="0.25">
      <c r="D97" s="263"/>
      <c r="E97" s="682"/>
      <c r="F97" s="682"/>
      <c r="G97" s="682"/>
      <c r="H97" s="682"/>
      <c r="I97" s="682"/>
      <c r="J97" s="682"/>
      <c r="K97" s="682"/>
      <c r="L97" s="682"/>
      <c r="M97" s="682"/>
      <c r="N97" s="682"/>
      <c r="O97" s="682"/>
      <c r="P97" s="682"/>
      <c r="Q97" s="682"/>
      <c r="R97" s="682"/>
      <c r="S97" s="682"/>
      <c r="T97" s="682"/>
      <c r="U97" s="263"/>
    </row>
    <row r="98" spans="4:21" ht="15" customHeight="1" x14ac:dyDescent="0.25">
      <c r="D98" s="263"/>
      <c r="E98" s="263"/>
      <c r="F98" s="263"/>
      <c r="G98" s="263"/>
      <c r="H98" s="263"/>
      <c r="I98" s="263"/>
      <c r="J98" s="263"/>
      <c r="K98" s="263"/>
      <c r="L98" s="263"/>
      <c r="M98" s="263"/>
      <c r="N98" s="263"/>
      <c r="O98" s="263"/>
      <c r="P98" s="263"/>
      <c r="Q98" s="263"/>
      <c r="R98" s="263"/>
      <c r="S98" s="263"/>
      <c r="T98" s="263"/>
      <c r="U98" s="263"/>
    </row>
    <row r="99" spans="4:21" ht="15" customHeight="1" x14ac:dyDescent="0.25">
      <c r="D99" s="263"/>
      <c r="E99" s="263"/>
      <c r="F99" s="263"/>
      <c r="G99" s="263"/>
      <c r="H99" s="263"/>
      <c r="I99" s="263"/>
      <c r="J99" s="263"/>
      <c r="K99" s="263"/>
      <c r="L99" s="263"/>
      <c r="M99" s="263"/>
      <c r="N99" s="263"/>
      <c r="O99" s="263"/>
      <c r="P99" s="263"/>
      <c r="Q99" s="263"/>
      <c r="R99" s="263"/>
      <c r="S99" s="263"/>
      <c r="T99" s="263"/>
      <c r="U99" s="263"/>
    </row>
    <row r="100" spans="4:21" ht="15" customHeight="1" x14ac:dyDescent="0.25">
      <c r="D100" s="263"/>
      <c r="E100" s="263"/>
      <c r="F100" s="263"/>
      <c r="G100" s="263"/>
      <c r="H100" s="263"/>
      <c r="I100" s="263"/>
      <c r="J100" s="263"/>
      <c r="K100" s="263"/>
      <c r="L100" s="263"/>
      <c r="M100" s="263"/>
      <c r="N100" s="263"/>
      <c r="O100" s="263"/>
      <c r="P100" s="263"/>
      <c r="Q100" s="263"/>
      <c r="R100" s="263"/>
      <c r="S100" s="263"/>
      <c r="T100" s="263"/>
      <c r="U100" s="263"/>
    </row>
    <row r="101" spans="4:21" ht="15" customHeight="1" x14ac:dyDescent="0.25">
      <c r="D101" s="263"/>
      <c r="E101" s="263"/>
      <c r="F101" s="263"/>
      <c r="G101" s="263"/>
      <c r="H101" s="263"/>
      <c r="I101" s="263"/>
      <c r="J101" s="263"/>
      <c r="K101" s="263"/>
      <c r="L101" s="263"/>
      <c r="M101" s="263"/>
      <c r="N101" s="263"/>
      <c r="O101" s="263"/>
      <c r="P101" s="263"/>
      <c r="Q101" s="263"/>
      <c r="R101" s="263"/>
      <c r="S101" s="263"/>
      <c r="T101" s="263"/>
      <c r="U101" s="263"/>
    </row>
    <row r="102" spans="4:21" ht="15" customHeight="1" x14ac:dyDescent="0.25">
      <c r="D102" s="263"/>
      <c r="E102" s="263"/>
      <c r="F102" s="263"/>
      <c r="G102" s="263"/>
      <c r="H102" s="263"/>
      <c r="I102" s="263"/>
      <c r="J102" s="263"/>
      <c r="K102" s="263"/>
      <c r="L102" s="263"/>
      <c r="M102" s="263"/>
      <c r="N102" s="263"/>
      <c r="O102" s="263"/>
      <c r="P102" s="263"/>
      <c r="Q102" s="263"/>
      <c r="R102" s="263"/>
      <c r="S102" s="263"/>
      <c r="T102" s="263"/>
      <c r="U102" s="263"/>
    </row>
    <row r="103" spans="4:21" ht="15" customHeight="1" x14ac:dyDescent="0.25">
      <c r="D103" s="263"/>
      <c r="E103" s="263"/>
      <c r="F103" s="263"/>
      <c r="G103" s="263"/>
      <c r="H103" s="263"/>
      <c r="I103" s="263"/>
      <c r="J103" s="263"/>
      <c r="K103" s="263"/>
      <c r="L103" s="263"/>
      <c r="M103" s="263"/>
      <c r="N103" s="263"/>
      <c r="O103" s="263"/>
      <c r="P103" s="263"/>
      <c r="Q103" s="263"/>
      <c r="R103" s="263"/>
      <c r="S103" s="263"/>
      <c r="T103" s="263"/>
      <c r="U103" s="263"/>
    </row>
    <row r="104" spans="4:21" ht="15" customHeight="1" x14ac:dyDescent="0.25">
      <c r="D104" s="263"/>
      <c r="E104" s="263"/>
      <c r="F104" s="263"/>
      <c r="G104" s="263"/>
      <c r="H104" s="263"/>
      <c r="I104" s="263"/>
      <c r="J104" s="263"/>
      <c r="K104" s="263"/>
      <c r="L104" s="263"/>
      <c r="M104" s="263"/>
      <c r="N104" s="263"/>
      <c r="O104" s="263"/>
      <c r="P104" s="263"/>
      <c r="Q104" s="263"/>
      <c r="R104" s="263"/>
      <c r="S104" s="263"/>
      <c r="T104" s="263"/>
      <c r="U104" s="263"/>
    </row>
    <row r="105" spans="4:21" ht="15" customHeight="1" x14ac:dyDescent="0.25">
      <c r="D105" s="263"/>
      <c r="E105" s="263"/>
      <c r="F105" s="263"/>
      <c r="G105" s="263"/>
      <c r="H105" s="263"/>
      <c r="I105" s="263"/>
      <c r="J105" s="263"/>
      <c r="K105" s="263"/>
      <c r="L105" s="263"/>
      <c r="M105" s="263"/>
      <c r="N105" s="263"/>
      <c r="O105" s="263"/>
      <c r="P105" s="263"/>
      <c r="Q105" s="263"/>
      <c r="R105" s="263"/>
      <c r="S105" s="263"/>
      <c r="T105" s="263"/>
      <c r="U105" s="263"/>
    </row>
    <row r="106" spans="4:21" ht="15" customHeight="1" x14ac:dyDescent="0.25">
      <c r="D106" s="263"/>
      <c r="E106" s="263"/>
      <c r="F106" s="263"/>
      <c r="G106" s="263"/>
      <c r="H106" s="263"/>
      <c r="I106" s="263"/>
      <c r="J106" s="263"/>
      <c r="K106" s="263"/>
      <c r="L106" s="263"/>
      <c r="M106" s="263"/>
      <c r="N106" s="263"/>
      <c r="O106" s="263"/>
      <c r="P106" s="263"/>
      <c r="Q106" s="263"/>
      <c r="R106" s="263"/>
      <c r="S106" s="263"/>
      <c r="T106" s="263"/>
      <c r="U106" s="263"/>
    </row>
    <row r="107" spans="4:21" ht="15" customHeight="1" x14ac:dyDescent="0.25">
      <c r="D107" s="263"/>
      <c r="E107" s="263"/>
      <c r="F107" s="263"/>
      <c r="G107" s="263"/>
      <c r="H107" s="263"/>
      <c r="I107" s="263"/>
      <c r="J107" s="263"/>
      <c r="K107" s="263"/>
      <c r="L107" s="263"/>
      <c r="M107" s="263"/>
      <c r="N107" s="263"/>
      <c r="O107" s="263"/>
      <c r="P107" s="263"/>
      <c r="Q107" s="263"/>
      <c r="R107" s="263"/>
      <c r="S107" s="263"/>
      <c r="T107" s="263"/>
      <c r="U107" s="263"/>
    </row>
    <row r="108" spans="4:21" ht="15" customHeight="1" x14ac:dyDescent="0.25">
      <c r="D108" s="263"/>
      <c r="E108" s="263"/>
      <c r="F108" s="263"/>
      <c r="G108" s="263"/>
      <c r="H108" s="263"/>
      <c r="I108" s="263"/>
      <c r="J108" s="263"/>
      <c r="K108" s="263"/>
      <c r="L108" s="263"/>
      <c r="M108" s="263"/>
      <c r="N108" s="263"/>
      <c r="O108" s="263"/>
      <c r="P108" s="263"/>
      <c r="Q108" s="263"/>
      <c r="R108" s="263"/>
      <c r="S108" s="263"/>
      <c r="T108" s="263"/>
      <c r="U108" s="263"/>
    </row>
    <row r="109" spans="4:21" ht="15" customHeight="1" x14ac:dyDescent="0.25">
      <c r="D109" s="263"/>
      <c r="E109" s="263"/>
      <c r="F109" s="263"/>
      <c r="G109" s="263"/>
      <c r="H109" s="263"/>
      <c r="I109" s="263"/>
      <c r="J109" s="263"/>
      <c r="K109" s="263"/>
      <c r="L109" s="263"/>
      <c r="M109" s="263"/>
      <c r="N109" s="263"/>
      <c r="O109" s="263"/>
      <c r="P109" s="263"/>
      <c r="Q109" s="263"/>
      <c r="R109" s="263"/>
      <c r="S109" s="263"/>
      <c r="T109" s="263"/>
      <c r="U109" s="263"/>
    </row>
    <row r="110" spans="4:21" ht="15" customHeight="1" x14ac:dyDescent="0.25">
      <c r="D110" s="263"/>
      <c r="E110" s="263"/>
      <c r="F110" s="263"/>
      <c r="G110" s="263"/>
      <c r="H110" s="263"/>
      <c r="I110" s="263"/>
      <c r="J110" s="263"/>
      <c r="K110" s="263"/>
      <c r="L110" s="263"/>
      <c r="M110" s="263"/>
      <c r="N110" s="263"/>
      <c r="O110" s="263"/>
      <c r="P110" s="263"/>
      <c r="Q110" s="263"/>
      <c r="R110" s="263"/>
      <c r="S110" s="263"/>
      <c r="T110" s="263"/>
      <c r="U110" s="263"/>
    </row>
    <row r="111" spans="4:21" ht="15" customHeight="1" x14ac:dyDescent="0.25">
      <c r="D111" s="263"/>
      <c r="E111" s="263"/>
      <c r="F111" s="263"/>
      <c r="G111" s="263"/>
      <c r="H111" s="263"/>
      <c r="I111" s="263"/>
      <c r="J111" s="263"/>
      <c r="K111" s="263"/>
      <c r="L111" s="263"/>
      <c r="M111" s="263"/>
      <c r="N111" s="263"/>
      <c r="O111" s="263"/>
      <c r="P111" s="263"/>
      <c r="Q111" s="263"/>
      <c r="R111" s="263"/>
      <c r="S111" s="263"/>
      <c r="T111" s="263"/>
      <c r="U111" s="263"/>
    </row>
    <row r="112" spans="4:21" ht="15" customHeight="1" x14ac:dyDescent="0.25">
      <c r="D112" s="263"/>
      <c r="E112" s="263"/>
      <c r="F112" s="263"/>
      <c r="G112" s="263"/>
      <c r="H112" s="263"/>
      <c r="I112" s="263"/>
      <c r="J112" s="263"/>
      <c r="K112" s="263"/>
      <c r="L112" s="263"/>
      <c r="M112" s="263"/>
      <c r="N112" s="263"/>
      <c r="O112" s="263"/>
      <c r="P112" s="263"/>
      <c r="Q112" s="263"/>
      <c r="R112" s="263"/>
      <c r="S112" s="263"/>
      <c r="T112" s="263"/>
      <c r="U112" s="263"/>
    </row>
    <row r="113" spans="4:21" ht="15" customHeight="1" x14ac:dyDescent="0.25">
      <c r="D113" s="263"/>
      <c r="E113" s="263"/>
      <c r="F113" s="263"/>
      <c r="G113" s="263"/>
      <c r="H113" s="263"/>
      <c r="I113" s="263"/>
      <c r="J113" s="263"/>
      <c r="K113" s="263"/>
      <c r="L113" s="263"/>
      <c r="M113" s="263"/>
      <c r="N113" s="263"/>
      <c r="O113" s="263"/>
      <c r="P113" s="263"/>
      <c r="Q113" s="263"/>
      <c r="R113" s="263"/>
      <c r="S113" s="263"/>
      <c r="T113" s="263"/>
      <c r="U113" s="263"/>
    </row>
    <row r="114" spans="4:21" ht="15" customHeight="1" x14ac:dyDescent="0.25">
      <c r="D114" s="263"/>
      <c r="E114" s="263"/>
      <c r="F114" s="263"/>
      <c r="G114" s="263"/>
      <c r="H114" s="263"/>
      <c r="I114" s="263"/>
      <c r="J114" s="263"/>
      <c r="K114" s="263"/>
      <c r="L114" s="263"/>
      <c r="M114" s="263"/>
      <c r="N114" s="263"/>
      <c r="O114" s="263"/>
      <c r="P114" s="263"/>
      <c r="Q114" s="263"/>
      <c r="R114" s="263"/>
      <c r="S114" s="263"/>
      <c r="T114" s="263"/>
      <c r="U114" s="263"/>
    </row>
    <row r="115" spans="4:21" ht="15" customHeight="1" x14ac:dyDescent="0.25">
      <c r="D115" s="263"/>
      <c r="E115" s="263"/>
      <c r="F115" s="263"/>
      <c r="G115" s="263"/>
      <c r="H115" s="263"/>
      <c r="I115" s="263"/>
      <c r="J115" s="263"/>
      <c r="K115" s="263"/>
      <c r="L115" s="263"/>
      <c r="M115" s="263"/>
      <c r="N115" s="263"/>
      <c r="O115" s="263"/>
      <c r="P115" s="263"/>
      <c r="Q115" s="263"/>
      <c r="R115" s="263"/>
      <c r="S115" s="263"/>
      <c r="T115" s="263"/>
      <c r="U115" s="263"/>
    </row>
    <row r="116" spans="4:21" ht="15" customHeight="1" x14ac:dyDescent="0.25">
      <c r="D116" s="263"/>
      <c r="E116" s="263"/>
      <c r="F116" s="263"/>
      <c r="G116" s="263"/>
      <c r="H116" s="263"/>
      <c r="I116" s="263"/>
      <c r="J116" s="263"/>
      <c r="K116" s="263"/>
      <c r="L116" s="263"/>
      <c r="M116" s="263"/>
      <c r="N116" s="263"/>
      <c r="O116" s="263"/>
      <c r="P116" s="263"/>
      <c r="Q116" s="263"/>
      <c r="R116" s="263"/>
      <c r="S116" s="263"/>
      <c r="T116" s="263"/>
      <c r="U116" s="263"/>
    </row>
    <row r="117" spans="4:21" ht="15" customHeight="1" x14ac:dyDescent="0.25">
      <c r="D117" s="263"/>
      <c r="E117" s="263"/>
      <c r="F117" s="263"/>
      <c r="G117" s="263"/>
      <c r="H117" s="263"/>
      <c r="I117" s="263"/>
      <c r="J117" s="263"/>
      <c r="K117" s="263"/>
      <c r="L117" s="263"/>
      <c r="M117" s="263"/>
      <c r="N117" s="263"/>
      <c r="O117" s="263"/>
      <c r="P117" s="263"/>
      <c r="Q117" s="263"/>
      <c r="R117" s="263"/>
      <c r="S117" s="263"/>
      <c r="T117" s="263"/>
      <c r="U117" s="263"/>
    </row>
    <row r="118" spans="4:21" ht="15" customHeight="1" x14ac:dyDescent="0.25">
      <c r="D118" s="263"/>
      <c r="E118" s="263"/>
      <c r="F118" s="263"/>
      <c r="G118" s="263"/>
      <c r="H118" s="263"/>
      <c r="I118" s="263"/>
      <c r="J118" s="263"/>
      <c r="K118" s="263"/>
      <c r="L118" s="263"/>
      <c r="M118" s="263"/>
      <c r="N118" s="263"/>
      <c r="O118" s="263"/>
      <c r="P118" s="263"/>
      <c r="Q118" s="263"/>
      <c r="R118" s="263"/>
      <c r="S118" s="263"/>
      <c r="T118" s="263"/>
      <c r="U118" s="263"/>
    </row>
    <row r="119" spans="4:21" ht="15" customHeight="1" x14ac:dyDescent="0.25">
      <c r="D119" s="263"/>
      <c r="E119" s="263"/>
      <c r="F119" s="263"/>
      <c r="G119" s="263"/>
      <c r="H119" s="263"/>
      <c r="I119" s="263"/>
      <c r="J119" s="263"/>
      <c r="K119" s="263"/>
      <c r="L119" s="263"/>
      <c r="M119" s="263"/>
      <c r="N119" s="263"/>
      <c r="O119" s="263"/>
      <c r="P119" s="263"/>
      <c r="Q119" s="263"/>
      <c r="R119" s="263"/>
      <c r="S119" s="263"/>
      <c r="T119" s="263"/>
      <c r="U119" s="263"/>
    </row>
    <row r="120" spans="4:21" ht="15" customHeight="1" x14ac:dyDescent="0.25">
      <c r="D120" s="263"/>
      <c r="E120" s="263"/>
      <c r="F120" s="263"/>
      <c r="G120" s="263"/>
      <c r="H120" s="263"/>
      <c r="I120" s="263"/>
      <c r="J120" s="263"/>
      <c r="K120" s="263"/>
      <c r="L120" s="263"/>
      <c r="M120" s="263"/>
      <c r="N120" s="263"/>
      <c r="O120" s="263"/>
      <c r="P120" s="263"/>
      <c r="Q120" s="263"/>
      <c r="R120" s="263"/>
      <c r="S120" s="263"/>
      <c r="T120" s="263"/>
      <c r="U120" s="263"/>
    </row>
    <row r="121" spans="4:21" ht="15" customHeight="1" x14ac:dyDescent="0.25">
      <c r="D121" s="263"/>
      <c r="E121" s="263"/>
      <c r="F121" s="263"/>
      <c r="G121" s="263"/>
      <c r="H121" s="263"/>
      <c r="I121" s="263"/>
      <c r="J121" s="263"/>
      <c r="K121" s="263"/>
      <c r="L121" s="263"/>
      <c r="M121" s="263"/>
      <c r="N121" s="263"/>
      <c r="O121" s="263"/>
      <c r="P121" s="263"/>
      <c r="Q121" s="263"/>
      <c r="R121" s="263"/>
      <c r="S121" s="263"/>
      <c r="T121" s="263"/>
      <c r="U121" s="263"/>
    </row>
    <row r="122" spans="4:21" ht="15" customHeight="1" x14ac:dyDescent="0.25">
      <c r="D122" s="263"/>
      <c r="E122" s="263"/>
      <c r="F122" s="263"/>
      <c r="G122" s="263"/>
      <c r="H122" s="263"/>
      <c r="I122" s="263"/>
      <c r="J122" s="263"/>
      <c r="K122" s="263"/>
      <c r="L122" s="263"/>
      <c r="M122" s="263"/>
      <c r="N122" s="263"/>
      <c r="O122" s="263"/>
      <c r="P122" s="263"/>
      <c r="Q122" s="263"/>
      <c r="R122" s="263"/>
      <c r="S122" s="263"/>
      <c r="T122" s="263"/>
      <c r="U122" s="263"/>
    </row>
    <row r="123" spans="4:21" ht="15" customHeight="1" x14ac:dyDescent="0.25">
      <c r="D123" s="263"/>
      <c r="E123" s="263"/>
      <c r="F123" s="263"/>
      <c r="G123" s="263"/>
      <c r="H123" s="263"/>
      <c r="I123" s="263"/>
      <c r="J123" s="263"/>
      <c r="K123" s="263"/>
      <c r="L123" s="263"/>
      <c r="M123" s="263"/>
      <c r="N123" s="263"/>
      <c r="O123" s="263"/>
      <c r="P123" s="263"/>
      <c r="Q123" s="263"/>
      <c r="R123" s="263"/>
      <c r="S123" s="263"/>
      <c r="T123" s="263"/>
      <c r="U123" s="263"/>
    </row>
    <row r="124" spans="4:21" ht="15" customHeight="1" x14ac:dyDescent="0.25">
      <c r="D124" s="263"/>
      <c r="E124" s="263"/>
      <c r="F124" s="263"/>
      <c r="G124" s="263"/>
      <c r="H124" s="263"/>
      <c r="I124" s="263"/>
      <c r="J124" s="263"/>
      <c r="K124" s="263"/>
      <c r="L124" s="263"/>
      <c r="M124" s="263"/>
      <c r="N124" s="263"/>
      <c r="O124" s="263"/>
      <c r="P124" s="263"/>
      <c r="Q124" s="263"/>
      <c r="R124" s="263"/>
      <c r="S124" s="263"/>
      <c r="T124" s="263"/>
      <c r="U124" s="263"/>
    </row>
    <row r="125" spans="4:21" ht="15" customHeight="1" x14ac:dyDescent="0.25">
      <c r="D125" s="263"/>
      <c r="E125" s="263"/>
      <c r="F125" s="263"/>
      <c r="G125" s="263"/>
      <c r="H125" s="263"/>
      <c r="I125" s="263"/>
      <c r="J125" s="263"/>
      <c r="K125" s="263"/>
      <c r="L125" s="263"/>
      <c r="M125" s="263"/>
      <c r="N125" s="263"/>
      <c r="O125" s="263"/>
      <c r="P125" s="263"/>
      <c r="Q125" s="263"/>
      <c r="R125" s="263"/>
      <c r="S125" s="263"/>
      <c r="T125" s="263"/>
      <c r="U125" s="263"/>
    </row>
    <row r="126" spans="4:21" ht="15" customHeight="1" x14ac:dyDescent="0.25">
      <c r="D126" s="263"/>
      <c r="E126" s="263"/>
      <c r="F126" s="263"/>
      <c r="G126" s="263"/>
      <c r="H126" s="263"/>
      <c r="I126" s="263"/>
      <c r="J126" s="263"/>
      <c r="K126" s="263"/>
      <c r="L126" s="263"/>
      <c r="M126" s="263"/>
      <c r="N126" s="263"/>
      <c r="O126" s="263"/>
      <c r="P126" s="263"/>
      <c r="Q126" s="263"/>
      <c r="R126" s="263"/>
      <c r="S126" s="263"/>
      <c r="T126" s="263"/>
      <c r="U126" s="263"/>
    </row>
    <row r="127" spans="4:21" ht="15" customHeight="1" x14ac:dyDescent="0.25">
      <c r="D127" s="263"/>
      <c r="E127" s="263"/>
      <c r="F127" s="263"/>
      <c r="G127" s="263"/>
      <c r="H127" s="263"/>
      <c r="I127" s="263"/>
      <c r="J127" s="263"/>
      <c r="K127" s="263"/>
      <c r="L127" s="263"/>
      <c r="M127" s="263"/>
      <c r="N127" s="263"/>
      <c r="O127" s="263"/>
      <c r="P127" s="263"/>
      <c r="Q127" s="263"/>
      <c r="R127" s="263"/>
      <c r="S127" s="263"/>
      <c r="T127" s="263"/>
      <c r="U127" s="263"/>
    </row>
    <row r="128" spans="4:21" ht="15" customHeight="1" x14ac:dyDescent="0.25">
      <c r="D128" s="263"/>
      <c r="E128" s="263"/>
      <c r="F128" s="263"/>
      <c r="G128" s="263"/>
      <c r="H128" s="263"/>
      <c r="I128" s="263"/>
      <c r="J128" s="263"/>
      <c r="K128" s="263"/>
      <c r="L128" s="263"/>
      <c r="M128" s="263"/>
      <c r="N128" s="263"/>
      <c r="O128" s="263"/>
      <c r="P128" s="263"/>
      <c r="Q128" s="263"/>
      <c r="R128" s="263"/>
      <c r="S128" s="263"/>
      <c r="T128" s="263"/>
      <c r="U128" s="263"/>
    </row>
    <row r="129" spans="4:21" ht="15" customHeight="1" x14ac:dyDescent="0.25">
      <c r="D129" s="263"/>
      <c r="E129" s="263"/>
      <c r="F129" s="263"/>
      <c r="G129" s="263"/>
      <c r="H129" s="263"/>
      <c r="I129" s="263"/>
      <c r="J129" s="263"/>
      <c r="K129" s="263"/>
      <c r="L129" s="263"/>
      <c r="M129" s="263"/>
      <c r="N129" s="263"/>
      <c r="O129" s="263"/>
      <c r="P129" s="263"/>
      <c r="Q129" s="263"/>
      <c r="R129" s="263"/>
      <c r="S129" s="263"/>
      <c r="T129" s="263"/>
      <c r="U129" s="263"/>
    </row>
    <row r="130" spans="4:21" ht="15" customHeight="1" x14ac:dyDescent="0.25">
      <c r="D130" s="263"/>
      <c r="E130" s="263"/>
      <c r="F130" s="263"/>
      <c r="G130" s="263"/>
      <c r="H130" s="263"/>
      <c r="I130" s="263"/>
      <c r="J130" s="263"/>
      <c r="K130" s="263"/>
      <c r="L130" s="263"/>
      <c r="M130" s="263"/>
      <c r="N130" s="263"/>
      <c r="O130" s="263"/>
      <c r="P130" s="263"/>
      <c r="Q130" s="263"/>
      <c r="R130" s="263"/>
      <c r="S130" s="263"/>
      <c r="T130" s="263"/>
      <c r="U130" s="263"/>
    </row>
    <row r="131" spans="4:21" ht="15" customHeight="1" x14ac:dyDescent="0.25">
      <c r="D131" s="263"/>
      <c r="E131" s="263"/>
      <c r="F131" s="263"/>
      <c r="G131" s="263"/>
      <c r="H131" s="263"/>
      <c r="I131" s="263"/>
      <c r="J131" s="263"/>
      <c r="K131" s="263"/>
      <c r="L131" s="263"/>
      <c r="M131" s="263"/>
      <c r="N131" s="263"/>
      <c r="O131" s="263"/>
      <c r="P131" s="263"/>
      <c r="Q131" s="263"/>
      <c r="R131" s="263"/>
      <c r="S131" s="263"/>
      <c r="T131" s="263"/>
      <c r="U131" s="263"/>
    </row>
    <row r="132" spans="4:21" ht="15" customHeight="1" x14ac:dyDescent="0.25">
      <c r="D132" s="263"/>
      <c r="E132" s="263"/>
      <c r="F132" s="263"/>
      <c r="G132" s="263"/>
      <c r="H132" s="263"/>
      <c r="I132" s="263"/>
      <c r="J132" s="263"/>
      <c r="K132" s="263"/>
      <c r="L132" s="263"/>
      <c r="M132" s="263"/>
      <c r="N132" s="263"/>
      <c r="O132" s="263"/>
      <c r="P132" s="263"/>
      <c r="Q132" s="263"/>
      <c r="R132" s="263"/>
      <c r="S132" s="263"/>
      <c r="T132" s="263"/>
      <c r="U132" s="263"/>
    </row>
    <row r="133" spans="4:21" ht="15" customHeight="1" x14ac:dyDescent="0.25">
      <c r="D133" s="263"/>
      <c r="E133" s="263"/>
      <c r="F133" s="263"/>
      <c r="G133" s="263"/>
      <c r="H133" s="263"/>
      <c r="I133" s="263"/>
      <c r="J133" s="263"/>
      <c r="K133" s="263"/>
      <c r="L133" s="263"/>
      <c r="M133" s="263"/>
      <c r="N133" s="263"/>
      <c r="O133" s="263"/>
      <c r="P133" s="263"/>
      <c r="Q133" s="263"/>
      <c r="R133" s="263"/>
      <c r="S133" s="263"/>
      <c r="T133" s="263"/>
      <c r="U133" s="263"/>
    </row>
    <row r="134" spans="4:21" ht="15" customHeight="1" x14ac:dyDescent="0.25">
      <c r="D134" s="263"/>
      <c r="E134" s="682" t="s">
        <v>288</v>
      </c>
      <c r="F134" s="682"/>
      <c r="G134" s="682"/>
      <c r="H134" s="682"/>
      <c r="I134" s="682"/>
      <c r="J134" s="682"/>
      <c r="K134" s="682"/>
      <c r="L134" s="682"/>
      <c r="M134" s="682"/>
      <c r="N134" s="682"/>
      <c r="O134" s="682"/>
      <c r="P134" s="682"/>
      <c r="Q134" s="682"/>
      <c r="R134" s="682"/>
      <c r="S134" s="682"/>
      <c r="T134" s="682"/>
      <c r="U134" s="263"/>
    </row>
    <row r="135" spans="4:21" ht="15" customHeight="1" x14ac:dyDescent="0.25">
      <c r="D135" s="263"/>
      <c r="E135" s="682"/>
      <c r="F135" s="682"/>
      <c r="G135" s="682"/>
      <c r="H135" s="682"/>
      <c r="I135" s="682"/>
      <c r="J135" s="682"/>
      <c r="K135" s="682"/>
      <c r="L135" s="682"/>
      <c r="M135" s="682"/>
      <c r="N135" s="682"/>
      <c r="O135" s="682"/>
      <c r="P135" s="682"/>
      <c r="Q135" s="682"/>
      <c r="R135" s="682"/>
      <c r="S135" s="682"/>
      <c r="T135" s="682"/>
      <c r="U135" s="263"/>
    </row>
    <row r="136" spans="4:21" ht="15" customHeight="1" x14ac:dyDescent="0.25">
      <c r="D136" s="263"/>
      <c r="E136" s="682"/>
      <c r="F136" s="682"/>
      <c r="G136" s="682"/>
      <c r="H136" s="682"/>
      <c r="I136" s="682"/>
      <c r="J136" s="682"/>
      <c r="K136" s="682"/>
      <c r="L136" s="682"/>
      <c r="M136" s="682"/>
      <c r="N136" s="682"/>
      <c r="O136" s="682"/>
      <c r="P136" s="682"/>
      <c r="Q136" s="682"/>
      <c r="R136" s="682"/>
      <c r="S136" s="682"/>
      <c r="T136" s="682"/>
      <c r="U136" s="263"/>
    </row>
    <row r="137" spans="4:21" ht="15" customHeight="1" x14ac:dyDescent="0.25">
      <c r="D137" s="263"/>
      <c r="E137" s="682"/>
      <c r="F137" s="682"/>
      <c r="G137" s="682"/>
      <c r="H137" s="682"/>
      <c r="I137" s="682"/>
      <c r="J137" s="682"/>
      <c r="K137" s="682"/>
      <c r="L137" s="682"/>
      <c r="M137" s="682"/>
      <c r="N137" s="682"/>
      <c r="O137" s="682"/>
      <c r="P137" s="682"/>
      <c r="Q137" s="682"/>
      <c r="R137" s="682"/>
      <c r="S137" s="682"/>
      <c r="T137" s="682"/>
      <c r="U137" s="263"/>
    </row>
    <row r="138" spans="4:21" ht="15" customHeight="1" x14ac:dyDescent="0.25">
      <c r="D138" s="263"/>
      <c r="E138" s="682"/>
      <c r="F138" s="682"/>
      <c r="G138" s="682"/>
      <c r="H138" s="682"/>
      <c r="I138" s="682"/>
      <c r="J138" s="682"/>
      <c r="K138" s="682"/>
      <c r="L138" s="682"/>
      <c r="M138" s="682"/>
      <c r="N138" s="682"/>
      <c r="O138" s="682"/>
      <c r="P138" s="682"/>
      <c r="Q138" s="682"/>
      <c r="R138" s="682"/>
      <c r="S138" s="682"/>
      <c r="T138" s="682"/>
      <c r="U138" s="263"/>
    </row>
    <row r="139" spans="4:21" ht="15" customHeight="1" x14ac:dyDescent="0.25">
      <c r="D139" s="263"/>
      <c r="E139" s="682"/>
      <c r="F139" s="682"/>
      <c r="G139" s="682"/>
      <c r="H139" s="682"/>
      <c r="I139" s="682"/>
      <c r="J139" s="682"/>
      <c r="K139" s="682"/>
      <c r="L139" s="682"/>
      <c r="M139" s="682"/>
      <c r="N139" s="682"/>
      <c r="O139" s="682"/>
      <c r="P139" s="682"/>
      <c r="Q139" s="682"/>
      <c r="R139" s="682"/>
      <c r="S139" s="682"/>
      <c r="T139" s="682"/>
      <c r="U139" s="263"/>
    </row>
    <row r="140" spans="4:21" ht="15" customHeight="1" x14ac:dyDescent="0.25">
      <c r="D140" s="263"/>
      <c r="E140" s="263"/>
      <c r="F140" s="263"/>
      <c r="G140" s="263"/>
      <c r="H140" s="263"/>
      <c r="I140" s="263"/>
      <c r="J140" s="263"/>
      <c r="K140" s="263"/>
      <c r="L140" s="263"/>
      <c r="M140" s="263"/>
      <c r="N140" s="263"/>
      <c r="O140" s="263"/>
      <c r="P140" s="263"/>
      <c r="Q140" s="263"/>
      <c r="R140" s="263"/>
      <c r="S140" s="263"/>
      <c r="T140" s="263"/>
      <c r="U140" s="263"/>
    </row>
    <row r="141" spans="4:21" ht="15" customHeight="1" x14ac:dyDescent="0.25">
      <c r="D141" s="263"/>
      <c r="E141" s="263"/>
      <c r="F141" s="263"/>
      <c r="G141" s="263"/>
      <c r="H141" s="263"/>
      <c r="I141" s="263"/>
      <c r="J141" s="263"/>
      <c r="K141" s="263"/>
      <c r="L141" s="263"/>
      <c r="M141" s="263"/>
      <c r="N141" s="263"/>
      <c r="O141" s="263"/>
      <c r="P141" s="263"/>
      <c r="Q141" s="263"/>
      <c r="R141" s="263"/>
      <c r="S141" s="263"/>
      <c r="T141" s="263"/>
      <c r="U141" s="263"/>
    </row>
    <row r="142" spans="4:21" ht="15" customHeight="1" x14ac:dyDescent="0.25">
      <c r="D142" s="263"/>
      <c r="E142" s="263"/>
      <c r="F142" s="263"/>
      <c r="G142" s="263"/>
      <c r="H142" s="263"/>
      <c r="I142" s="263"/>
      <c r="J142" s="263"/>
      <c r="K142" s="263"/>
      <c r="L142" s="263"/>
      <c r="M142" s="263"/>
      <c r="N142" s="263"/>
      <c r="O142" s="263"/>
      <c r="P142" s="263"/>
      <c r="Q142" s="263"/>
      <c r="R142" s="263"/>
      <c r="S142" s="263"/>
      <c r="T142" s="263"/>
      <c r="U142" s="263"/>
    </row>
    <row r="143" spans="4:21" ht="15" customHeight="1" x14ac:dyDescent="0.25">
      <c r="D143" s="263"/>
      <c r="E143" s="263"/>
      <c r="F143" s="263"/>
      <c r="G143" s="263"/>
      <c r="H143" s="263"/>
      <c r="I143" s="263"/>
      <c r="J143" s="263"/>
      <c r="K143" s="263"/>
      <c r="L143" s="263"/>
      <c r="M143" s="263"/>
      <c r="N143" s="263"/>
      <c r="O143" s="263"/>
      <c r="P143" s="263"/>
      <c r="Q143" s="263"/>
      <c r="R143" s="263"/>
      <c r="S143" s="263"/>
      <c r="T143" s="263"/>
      <c r="U143" s="263"/>
    </row>
    <row r="144" spans="4:21" ht="15" customHeight="1" x14ac:dyDescent="0.25">
      <c r="D144" s="263"/>
      <c r="E144" s="263"/>
      <c r="F144" s="263"/>
      <c r="G144" s="263"/>
      <c r="H144" s="263"/>
      <c r="I144" s="263"/>
      <c r="J144" s="263"/>
      <c r="K144" s="263"/>
      <c r="L144" s="263"/>
      <c r="M144" s="263"/>
      <c r="N144" s="263"/>
      <c r="O144" s="263"/>
      <c r="P144" s="263"/>
      <c r="Q144" s="263"/>
      <c r="R144" s="263"/>
      <c r="S144" s="263"/>
      <c r="T144" s="263"/>
      <c r="U144" s="263"/>
    </row>
    <row r="145" spans="4:21" ht="15" customHeight="1" x14ac:dyDescent="0.25">
      <c r="D145" s="263"/>
      <c r="E145" s="263"/>
      <c r="F145" s="263"/>
      <c r="G145" s="263"/>
      <c r="H145" s="263"/>
      <c r="I145" s="263"/>
      <c r="J145" s="263"/>
      <c r="K145" s="263"/>
      <c r="L145" s="263"/>
      <c r="M145" s="263"/>
      <c r="N145" s="263"/>
      <c r="O145" s="263"/>
      <c r="P145" s="263"/>
      <c r="Q145" s="263"/>
      <c r="R145" s="263"/>
      <c r="S145" s="263"/>
      <c r="T145" s="263"/>
      <c r="U145" s="263"/>
    </row>
    <row r="146" spans="4:21" ht="15" customHeight="1" x14ac:dyDescent="0.25">
      <c r="D146" s="263"/>
      <c r="E146" s="263"/>
      <c r="F146" s="263"/>
      <c r="G146" s="263"/>
      <c r="H146" s="263"/>
      <c r="I146" s="263"/>
      <c r="J146" s="263"/>
      <c r="K146" s="263"/>
      <c r="L146" s="263"/>
      <c r="M146" s="263"/>
      <c r="N146" s="263"/>
      <c r="O146" s="263"/>
      <c r="P146" s="263"/>
      <c r="Q146" s="263"/>
      <c r="R146" s="263"/>
      <c r="S146" s="263"/>
      <c r="T146" s="263"/>
      <c r="U146" s="263"/>
    </row>
    <row r="147" spans="4:21" ht="15" customHeight="1" x14ac:dyDescent="0.25">
      <c r="D147" s="263"/>
      <c r="E147" s="263"/>
      <c r="F147" s="263"/>
      <c r="G147" s="263"/>
      <c r="H147" s="263"/>
      <c r="I147" s="263"/>
      <c r="J147" s="263"/>
      <c r="K147" s="263"/>
      <c r="L147" s="263"/>
      <c r="M147" s="263"/>
      <c r="N147" s="263"/>
      <c r="O147" s="263"/>
      <c r="P147" s="263"/>
      <c r="Q147" s="263"/>
      <c r="R147" s="263"/>
      <c r="S147" s="263"/>
      <c r="T147" s="263"/>
      <c r="U147" s="263"/>
    </row>
    <row r="148" spans="4:21" ht="15" customHeight="1" x14ac:dyDescent="0.25">
      <c r="D148" s="263"/>
      <c r="E148" s="263"/>
      <c r="F148" s="263"/>
      <c r="G148" s="263"/>
      <c r="H148" s="263"/>
      <c r="I148" s="263"/>
      <c r="J148" s="263"/>
      <c r="K148" s="263"/>
      <c r="L148" s="263"/>
      <c r="M148" s="263"/>
      <c r="N148" s="263"/>
      <c r="O148" s="263"/>
      <c r="P148" s="263"/>
      <c r="Q148" s="263"/>
      <c r="R148" s="263"/>
      <c r="S148" s="263"/>
      <c r="T148" s="263"/>
      <c r="U148" s="263"/>
    </row>
    <row r="149" spans="4:21" ht="15" customHeight="1" x14ac:dyDescent="0.25">
      <c r="D149" s="263"/>
      <c r="E149" s="263"/>
      <c r="F149" s="263"/>
      <c r="G149" s="263"/>
      <c r="H149" s="263"/>
      <c r="I149" s="263"/>
      <c r="J149" s="263"/>
      <c r="K149" s="263"/>
      <c r="L149" s="263"/>
      <c r="M149" s="263"/>
      <c r="N149" s="263"/>
      <c r="O149" s="263"/>
      <c r="P149" s="263"/>
      <c r="Q149" s="263"/>
      <c r="R149" s="263"/>
      <c r="S149" s="263"/>
      <c r="T149" s="263"/>
      <c r="U149" s="263"/>
    </row>
    <row r="150" spans="4:21" ht="15" customHeight="1" x14ac:dyDescent="0.25">
      <c r="D150" s="263"/>
      <c r="E150" s="263"/>
      <c r="F150" s="263"/>
      <c r="G150" s="263"/>
      <c r="H150" s="263"/>
      <c r="I150" s="263"/>
      <c r="J150" s="263"/>
      <c r="K150" s="263"/>
      <c r="L150" s="263"/>
      <c r="M150" s="263"/>
      <c r="N150" s="263"/>
      <c r="O150" s="263"/>
      <c r="P150" s="263"/>
      <c r="Q150" s="263"/>
      <c r="R150" s="263"/>
      <c r="S150" s="263"/>
      <c r="T150" s="263"/>
      <c r="U150" s="263"/>
    </row>
    <row r="151" spans="4:21" ht="15" customHeight="1" x14ac:dyDescent="0.25">
      <c r="D151" s="263"/>
      <c r="E151" s="263"/>
      <c r="F151" s="263"/>
      <c r="G151" s="263"/>
      <c r="H151" s="263"/>
      <c r="I151" s="263"/>
      <c r="J151" s="263"/>
      <c r="K151" s="263"/>
      <c r="L151" s="263"/>
      <c r="M151" s="263"/>
      <c r="N151" s="263"/>
      <c r="O151" s="263"/>
      <c r="P151" s="263"/>
      <c r="Q151" s="263"/>
      <c r="R151" s="263"/>
      <c r="S151" s="263"/>
      <c r="T151" s="263"/>
      <c r="U151" s="263"/>
    </row>
    <row r="152" spans="4:21" ht="15" customHeight="1" x14ac:dyDescent="0.25">
      <c r="D152" s="263"/>
      <c r="E152" s="263"/>
      <c r="F152" s="263"/>
      <c r="G152" s="263"/>
      <c r="H152" s="263"/>
      <c r="I152" s="263"/>
      <c r="J152" s="263"/>
      <c r="K152" s="263"/>
      <c r="L152" s="263"/>
      <c r="M152" s="263"/>
      <c r="N152" s="263"/>
      <c r="O152" s="263"/>
      <c r="P152" s="263"/>
      <c r="Q152" s="263"/>
      <c r="R152" s="263"/>
      <c r="S152" s="263"/>
      <c r="T152" s="263"/>
      <c r="U152" s="263"/>
    </row>
    <row r="153" spans="4:21" ht="15" customHeight="1" x14ac:dyDescent="0.25">
      <c r="D153" s="263"/>
      <c r="E153" s="263"/>
      <c r="F153" s="263"/>
      <c r="G153" s="263"/>
      <c r="H153" s="263"/>
      <c r="I153" s="263"/>
      <c r="J153" s="263"/>
      <c r="K153" s="263"/>
      <c r="L153" s="263"/>
      <c r="M153" s="263"/>
      <c r="N153" s="263"/>
      <c r="O153" s="263"/>
      <c r="P153" s="263"/>
      <c r="Q153" s="263"/>
      <c r="R153" s="263"/>
      <c r="S153" s="263"/>
      <c r="T153" s="263"/>
      <c r="U153" s="263"/>
    </row>
    <row r="154" spans="4:21" ht="15" customHeight="1" x14ac:dyDescent="0.25">
      <c r="D154" s="263"/>
      <c r="E154" s="263"/>
      <c r="F154" s="263"/>
      <c r="G154" s="263"/>
      <c r="H154" s="263"/>
      <c r="I154" s="263"/>
      <c r="J154" s="263"/>
      <c r="K154" s="263"/>
      <c r="L154" s="263"/>
      <c r="M154" s="263"/>
      <c r="N154" s="263"/>
      <c r="O154" s="263"/>
      <c r="P154" s="263"/>
      <c r="Q154" s="263"/>
      <c r="R154" s="263"/>
      <c r="S154" s="263"/>
      <c r="T154" s="263"/>
      <c r="U154" s="263"/>
    </row>
    <row r="155" spans="4:21" ht="15" customHeight="1" x14ac:dyDescent="0.25">
      <c r="D155" s="263"/>
      <c r="E155" s="263"/>
      <c r="F155" s="263"/>
      <c r="G155" s="263"/>
      <c r="H155" s="263"/>
      <c r="I155" s="263"/>
      <c r="J155" s="263"/>
      <c r="K155" s="263"/>
      <c r="L155" s="263"/>
      <c r="M155" s="263"/>
      <c r="N155" s="263"/>
      <c r="O155" s="263"/>
      <c r="P155" s="263"/>
      <c r="Q155" s="263"/>
      <c r="R155" s="263"/>
      <c r="S155" s="263"/>
      <c r="T155" s="263"/>
      <c r="U155" s="263"/>
    </row>
    <row r="156" spans="4:21" ht="15" customHeight="1" x14ac:dyDescent="0.25">
      <c r="D156" s="263"/>
      <c r="E156" s="263"/>
      <c r="F156" s="263"/>
      <c r="G156" s="263"/>
      <c r="H156" s="263"/>
      <c r="I156" s="263"/>
      <c r="J156" s="263"/>
      <c r="K156" s="263"/>
      <c r="L156" s="263"/>
      <c r="M156" s="263"/>
      <c r="N156" s="263"/>
      <c r="O156" s="263"/>
      <c r="P156" s="263"/>
      <c r="Q156" s="263"/>
      <c r="R156" s="263"/>
      <c r="S156" s="263"/>
      <c r="T156" s="263"/>
      <c r="U156" s="263"/>
    </row>
    <row r="157" spans="4:21" ht="15" customHeight="1" x14ac:dyDescent="0.25">
      <c r="D157" s="263"/>
      <c r="E157" s="263"/>
      <c r="F157" s="263"/>
      <c r="G157" s="263"/>
      <c r="H157" s="263"/>
      <c r="I157" s="263"/>
      <c r="J157" s="263"/>
      <c r="K157" s="263"/>
      <c r="L157" s="263"/>
      <c r="M157" s="263"/>
      <c r="N157" s="263"/>
      <c r="O157" s="263"/>
      <c r="P157" s="263"/>
      <c r="Q157" s="263"/>
      <c r="R157" s="263"/>
      <c r="S157" s="263"/>
      <c r="T157" s="263"/>
      <c r="U157" s="263"/>
    </row>
    <row r="158" spans="4:21" ht="15" customHeight="1" x14ac:dyDescent="0.25">
      <c r="D158" s="263"/>
      <c r="E158" s="263"/>
      <c r="F158" s="263"/>
      <c r="G158" s="263"/>
      <c r="H158" s="263"/>
      <c r="I158" s="263"/>
      <c r="J158" s="263"/>
      <c r="K158" s="263"/>
      <c r="L158" s="263"/>
      <c r="M158" s="263"/>
      <c r="N158" s="263"/>
      <c r="O158" s="263"/>
      <c r="P158" s="263"/>
      <c r="Q158" s="263"/>
      <c r="R158" s="263"/>
      <c r="S158" s="263"/>
      <c r="T158" s="263"/>
      <c r="U158" s="263"/>
    </row>
    <row r="159" spans="4:21" ht="15" customHeight="1" x14ac:dyDescent="0.25">
      <c r="D159" s="263"/>
      <c r="E159" s="263"/>
      <c r="F159" s="263"/>
      <c r="G159" s="263"/>
      <c r="H159" s="263"/>
      <c r="I159" s="263"/>
      <c r="J159" s="263"/>
      <c r="K159" s="263"/>
      <c r="L159" s="263"/>
      <c r="M159" s="263"/>
      <c r="N159" s="263"/>
      <c r="O159" s="263"/>
      <c r="P159" s="263"/>
      <c r="Q159" s="263"/>
      <c r="R159" s="263"/>
      <c r="S159" s="263"/>
      <c r="T159" s="263"/>
      <c r="U159" s="263"/>
    </row>
    <row r="160" spans="4:21" ht="15" customHeight="1" x14ac:dyDescent="0.25">
      <c r="D160" s="263"/>
      <c r="E160" s="263"/>
      <c r="F160" s="263"/>
      <c r="G160" s="263"/>
      <c r="H160" s="263"/>
      <c r="I160" s="263"/>
      <c r="J160" s="263"/>
      <c r="K160" s="263"/>
      <c r="L160" s="263"/>
      <c r="M160" s="263"/>
      <c r="N160" s="263"/>
      <c r="O160" s="263"/>
      <c r="P160" s="263"/>
      <c r="Q160" s="263"/>
      <c r="R160" s="263"/>
      <c r="S160" s="263"/>
      <c r="T160" s="263"/>
      <c r="U160" s="263"/>
    </row>
    <row r="161" spans="4:21" ht="15" customHeight="1" x14ac:dyDescent="0.25">
      <c r="D161" s="263"/>
      <c r="E161" s="263"/>
      <c r="F161" s="263"/>
      <c r="G161" s="263"/>
      <c r="H161" s="263"/>
      <c r="I161" s="263"/>
      <c r="J161" s="263"/>
      <c r="K161" s="263"/>
      <c r="L161" s="263"/>
      <c r="M161" s="263"/>
      <c r="N161" s="263"/>
      <c r="O161" s="263"/>
      <c r="P161" s="263"/>
      <c r="Q161" s="263"/>
      <c r="R161" s="263"/>
      <c r="S161" s="263"/>
      <c r="T161" s="263"/>
      <c r="U161" s="263"/>
    </row>
    <row r="162" spans="4:21" ht="15" customHeight="1" x14ac:dyDescent="0.25">
      <c r="D162" s="263"/>
      <c r="E162" s="263"/>
      <c r="F162" s="263"/>
      <c r="G162" s="263"/>
      <c r="H162" s="263"/>
      <c r="I162" s="263"/>
      <c r="J162" s="263"/>
      <c r="K162" s="263"/>
      <c r="L162" s="263"/>
      <c r="M162" s="263"/>
      <c r="N162" s="263"/>
      <c r="O162" s="263"/>
      <c r="P162" s="263"/>
      <c r="Q162" s="263"/>
      <c r="R162" s="263"/>
      <c r="S162" s="263"/>
      <c r="T162" s="263"/>
      <c r="U162" s="263"/>
    </row>
    <row r="163" spans="4:21" ht="15" customHeight="1" x14ac:dyDescent="0.25">
      <c r="D163" s="263"/>
      <c r="E163" s="263"/>
      <c r="F163" s="263"/>
      <c r="G163" s="263"/>
      <c r="H163" s="263"/>
      <c r="I163" s="263"/>
      <c r="J163" s="263"/>
      <c r="K163" s="263"/>
      <c r="L163" s="263"/>
      <c r="M163" s="263"/>
      <c r="N163" s="263"/>
      <c r="O163" s="263"/>
      <c r="P163" s="263"/>
      <c r="Q163" s="263"/>
      <c r="R163" s="263"/>
      <c r="S163" s="263"/>
      <c r="T163" s="263"/>
      <c r="U163" s="263"/>
    </row>
    <row r="164" spans="4:21" ht="15" customHeight="1" x14ac:dyDescent="0.25">
      <c r="D164" s="263"/>
      <c r="E164" s="263"/>
      <c r="F164" s="263"/>
      <c r="G164" s="263"/>
      <c r="H164" s="263"/>
      <c r="I164" s="263"/>
      <c r="J164" s="263"/>
      <c r="K164" s="263"/>
      <c r="L164" s="263"/>
      <c r="M164" s="263"/>
      <c r="N164" s="263"/>
      <c r="O164" s="263"/>
      <c r="P164" s="263"/>
      <c r="Q164" s="263"/>
      <c r="R164" s="263"/>
      <c r="S164" s="263"/>
      <c r="T164" s="263"/>
      <c r="U164" s="263"/>
    </row>
    <row r="165" spans="4:21" ht="15" customHeight="1" x14ac:dyDescent="0.25">
      <c r="D165" s="263"/>
      <c r="E165" s="263"/>
      <c r="F165" s="263"/>
      <c r="G165" s="263"/>
      <c r="H165" s="263"/>
      <c r="I165" s="263"/>
      <c r="J165" s="263"/>
      <c r="K165" s="263"/>
      <c r="L165" s="263"/>
      <c r="M165" s="263"/>
      <c r="N165" s="263"/>
      <c r="O165" s="263"/>
      <c r="P165" s="263"/>
      <c r="Q165" s="263"/>
      <c r="R165" s="263"/>
      <c r="S165" s="263"/>
      <c r="T165" s="263"/>
      <c r="U165" s="263"/>
    </row>
    <row r="166" spans="4:21" ht="15" customHeight="1" x14ac:dyDescent="0.25">
      <c r="D166" s="263"/>
      <c r="E166" s="263"/>
      <c r="F166" s="263"/>
      <c r="G166" s="263"/>
      <c r="H166" s="263"/>
      <c r="I166" s="263"/>
      <c r="J166" s="263"/>
      <c r="K166" s="263"/>
      <c r="L166" s="263"/>
      <c r="M166" s="263"/>
      <c r="N166" s="263"/>
      <c r="O166" s="263"/>
      <c r="P166" s="263"/>
      <c r="Q166" s="263"/>
      <c r="R166" s="263"/>
      <c r="S166" s="263"/>
      <c r="T166" s="263"/>
      <c r="U166" s="263"/>
    </row>
    <row r="167" spans="4:21" ht="15" customHeight="1" x14ac:dyDescent="0.25">
      <c r="D167" s="263"/>
      <c r="E167" s="263"/>
      <c r="F167" s="263"/>
      <c r="G167" s="263"/>
      <c r="H167" s="263"/>
      <c r="I167" s="263"/>
      <c r="J167" s="263"/>
      <c r="K167" s="263"/>
      <c r="L167" s="263"/>
      <c r="M167" s="263"/>
      <c r="N167" s="263"/>
      <c r="O167" s="263"/>
      <c r="P167" s="263"/>
      <c r="Q167" s="263"/>
      <c r="R167" s="263"/>
      <c r="S167" s="263"/>
      <c r="T167" s="263"/>
      <c r="U167" s="263"/>
    </row>
    <row r="168" spans="4:21" ht="15" customHeight="1" x14ac:dyDescent="0.25">
      <c r="D168" s="263"/>
      <c r="E168" s="263"/>
      <c r="F168" s="263"/>
      <c r="G168" s="263"/>
      <c r="H168" s="263"/>
      <c r="I168" s="263"/>
      <c r="J168" s="263"/>
      <c r="K168" s="263"/>
      <c r="L168" s="263"/>
      <c r="M168" s="263"/>
      <c r="N168" s="263"/>
      <c r="O168" s="263"/>
      <c r="P168" s="263"/>
      <c r="Q168" s="263"/>
      <c r="R168" s="263"/>
      <c r="S168" s="263"/>
      <c r="T168" s="263"/>
      <c r="U168" s="263"/>
    </row>
    <row r="169" spans="4:21" ht="15" customHeight="1" x14ac:dyDescent="0.25">
      <c r="D169" s="263"/>
      <c r="E169" s="263"/>
      <c r="F169" s="263"/>
      <c r="G169" s="263"/>
      <c r="H169" s="263"/>
      <c r="I169" s="263"/>
      <c r="J169" s="263"/>
      <c r="K169" s="263"/>
      <c r="L169" s="263"/>
      <c r="M169" s="263"/>
      <c r="N169" s="263"/>
      <c r="O169" s="263"/>
      <c r="P169" s="263"/>
      <c r="Q169" s="263"/>
      <c r="R169" s="263"/>
      <c r="S169" s="263"/>
      <c r="T169" s="263"/>
      <c r="U169" s="263"/>
    </row>
    <row r="170" spans="4:21" ht="15" customHeight="1" x14ac:dyDescent="0.25">
      <c r="D170" s="263"/>
      <c r="E170" s="263"/>
      <c r="F170" s="263"/>
      <c r="G170" s="263"/>
      <c r="H170" s="263"/>
      <c r="I170" s="263"/>
      <c r="J170" s="263"/>
      <c r="K170" s="263"/>
      <c r="L170" s="263"/>
      <c r="M170" s="263"/>
      <c r="N170" s="263"/>
      <c r="O170" s="263"/>
      <c r="P170" s="263"/>
      <c r="Q170" s="263"/>
      <c r="R170" s="263"/>
      <c r="S170" s="263"/>
      <c r="T170" s="263"/>
      <c r="U170" s="263"/>
    </row>
    <row r="171" spans="4:21" ht="15" customHeight="1" x14ac:dyDescent="0.25">
      <c r="D171" s="263"/>
      <c r="E171" s="263"/>
      <c r="F171" s="263"/>
      <c r="G171" s="263"/>
      <c r="H171" s="263"/>
      <c r="I171" s="263"/>
      <c r="J171" s="263"/>
      <c r="K171" s="263"/>
      <c r="L171" s="263"/>
      <c r="M171" s="263"/>
      <c r="N171" s="263"/>
      <c r="O171" s="263"/>
      <c r="P171" s="263"/>
      <c r="Q171" s="263"/>
      <c r="R171" s="263"/>
      <c r="S171" s="263"/>
      <c r="T171" s="263"/>
      <c r="U171" s="263"/>
    </row>
    <row r="172" spans="4:21" ht="15" customHeight="1" x14ac:dyDescent="0.25">
      <c r="D172" s="263"/>
      <c r="E172" s="263"/>
      <c r="F172" s="263"/>
      <c r="G172" s="263"/>
      <c r="H172" s="263"/>
      <c r="I172" s="263"/>
      <c r="J172" s="263"/>
      <c r="K172" s="263"/>
      <c r="L172" s="263"/>
      <c r="M172" s="263"/>
      <c r="N172" s="263"/>
      <c r="O172" s="263"/>
      <c r="P172" s="263"/>
      <c r="Q172" s="263"/>
      <c r="R172" s="263"/>
      <c r="S172" s="263"/>
      <c r="T172" s="263"/>
      <c r="U172" s="263"/>
    </row>
    <row r="173" spans="4:21" ht="15" customHeight="1" x14ac:dyDescent="0.25">
      <c r="D173" s="263"/>
      <c r="E173" s="263"/>
      <c r="F173" s="263"/>
      <c r="G173" s="263"/>
      <c r="H173" s="263"/>
      <c r="I173" s="263"/>
      <c r="J173" s="263"/>
      <c r="K173" s="263"/>
      <c r="L173" s="263"/>
      <c r="M173" s="263"/>
      <c r="N173" s="263"/>
      <c r="O173" s="263"/>
      <c r="P173" s="263"/>
      <c r="Q173" s="263"/>
      <c r="R173" s="263"/>
      <c r="S173" s="263"/>
      <c r="T173" s="263"/>
      <c r="U173" s="263"/>
    </row>
    <row r="174" spans="4:21" ht="15" customHeight="1" x14ac:dyDescent="0.25">
      <c r="D174" s="263"/>
      <c r="E174" s="263"/>
      <c r="F174" s="263"/>
      <c r="G174" s="263"/>
      <c r="H174" s="263"/>
      <c r="I174" s="263"/>
      <c r="J174" s="263"/>
      <c r="K174" s="263"/>
      <c r="L174" s="263"/>
      <c r="M174" s="263"/>
      <c r="N174" s="263"/>
      <c r="O174" s="263"/>
      <c r="P174" s="263"/>
      <c r="Q174" s="263"/>
      <c r="R174" s="263"/>
      <c r="S174" s="263"/>
      <c r="T174" s="263"/>
      <c r="U174" s="263"/>
    </row>
    <row r="175" spans="4:21" ht="15" customHeight="1" x14ac:dyDescent="0.25">
      <c r="D175" s="263"/>
      <c r="E175" s="263"/>
      <c r="F175" s="263"/>
      <c r="G175" s="263"/>
      <c r="H175" s="263"/>
      <c r="I175" s="263"/>
      <c r="J175" s="263"/>
      <c r="K175" s="263"/>
      <c r="L175" s="263"/>
      <c r="M175" s="263"/>
      <c r="N175" s="263"/>
      <c r="O175" s="263"/>
      <c r="P175" s="263"/>
      <c r="Q175" s="263"/>
      <c r="R175" s="263"/>
      <c r="S175" s="263"/>
      <c r="T175" s="263"/>
      <c r="U175" s="263"/>
    </row>
    <row r="176" spans="4:21" ht="15" customHeight="1" x14ac:dyDescent="0.25">
      <c r="D176" s="263"/>
      <c r="E176" s="682" t="s">
        <v>288</v>
      </c>
      <c r="F176" s="682"/>
      <c r="G176" s="682"/>
      <c r="H176" s="682"/>
      <c r="I176" s="682"/>
      <c r="J176" s="682"/>
      <c r="K176" s="682"/>
      <c r="L176" s="682"/>
      <c r="M176" s="682"/>
      <c r="N176" s="682"/>
      <c r="O176" s="682"/>
      <c r="P176" s="682"/>
      <c r="Q176" s="682"/>
      <c r="R176" s="682"/>
      <c r="S176" s="682"/>
      <c r="T176" s="682"/>
      <c r="U176" s="263"/>
    </row>
    <row r="177" spans="4:21" ht="15" customHeight="1" x14ac:dyDescent="0.25">
      <c r="D177" s="263"/>
      <c r="E177" s="682"/>
      <c r="F177" s="682"/>
      <c r="G177" s="682"/>
      <c r="H177" s="682"/>
      <c r="I177" s="682"/>
      <c r="J177" s="682"/>
      <c r="K177" s="682"/>
      <c r="L177" s="682"/>
      <c r="M177" s="682"/>
      <c r="N177" s="682"/>
      <c r="O177" s="682"/>
      <c r="P177" s="682"/>
      <c r="Q177" s="682"/>
      <c r="R177" s="682"/>
      <c r="S177" s="682"/>
      <c r="T177" s="682"/>
      <c r="U177" s="263"/>
    </row>
    <row r="178" spans="4:21" ht="15" customHeight="1" x14ac:dyDescent="0.25">
      <c r="D178" s="263"/>
      <c r="E178" s="682"/>
      <c r="F178" s="682"/>
      <c r="G178" s="682"/>
      <c r="H178" s="682"/>
      <c r="I178" s="682"/>
      <c r="J178" s="682"/>
      <c r="K178" s="682"/>
      <c r="L178" s="682"/>
      <c r="M178" s="682"/>
      <c r="N178" s="682"/>
      <c r="O178" s="682"/>
      <c r="P178" s="682"/>
      <c r="Q178" s="682"/>
      <c r="R178" s="682"/>
      <c r="S178" s="682"/>
      <c r="T178" s="682"/>
      <c r="U178" s="263"/>
    </row>
    <row r="179" spans="4:21" ht="15" customHeight="1" x14ac:dyDescent="0.25">
      <c r="D179" s="263"/>
      <c r="E179" s="682"/>
      <c r="F179" s="682"/>
      <c r="G179" s="682"/>
      <c r="H179" s="682"/>
      <c r="I179" s="682"/>
      <c r="J179" s="682"/>
      <c r="K179" s="682"/>
      <c r="L179" s="682"/>
      <c r="M179" s="682"/>
      <c r="N179" s="682"/>
      <c r="O179" s="682"/>
      <c r="P179" s="682"/>
      <c r="Q179" s="682"/>
      <c r="R179" s="682"/>
      <c r="S179" s="682"/>
      <c r="T179" s="682"/>
      <c r="U179" s="263"/>
    </row>
    <row r="180" spans="4:21" ht="15" customHeight="1" x14ac:dyDescent="0.25">
      <c r="D180" s="263"/>
      <c r="E180" s="682"/>
      <c r="F180" s="682"/>
      <c r="G180" s="682"/>
      <c r="H180" s="682"/>
      <c r="I180" s="682"/>
      <c r="J180" s="682"/>
      <c r="K180" s="682"/>
      <c r="L180" s="682"/>
      <c r="M180" s="682"/>
      <c r="N180" s="682"/>
      <c r="O180" s="682"/>
      <c r="P180" s="682"/>
      <c r="Q180" s="682"/>
      <c r="R180" s="682"/>
      <c r="S180" s="682"/>
      <c r="T180" s="682"/>
      <c r="U180" s="263"/>
    </row>
    <row r="181" spans="4:21" ht="15" customHeight="1" x14ac:dyDescent="0.25">
      <c r="D181" s="263"/>
      <c r="E181" s="682"/>
      <c r="F181" s="682"/>
      <c r="G181" s="682"/>
      <c r="H181" s="682"/>
      <c r="I181" s="682"/>
      <c r="J181" s="682"/>
      <c r="K181" s="682"/>
      <c r="L181" s="682"/>
      <c r="M181" s="682"/>
      <c r="N181" s="682"/>
      <c r="O181" s="682"/>
      <c r="P181" s="682"/>
      <c r="Q181" s="682"/>
      <c r="R181" s="682"/>
      <c r="S181" s="682"/>
      <c r="T181" s="682"/>
      <c r="U181" s="263"/>
    </row>
    <row r="182" spans="4:21" ht="15" customHeight="1" x14ac:dyDescent="0.25">
      <c r="D182" s="263"/>
      <c r="E182" s="263"/>
      <c r="F182" s="263"/>
      <c r="G182" s="263"/>
      <c r="H182" s="263"/>
      <c r="I182" s="263"/>
      <c r="J182" s="263"/>
      <c r="K182" s="263"/>
      <c r="L182" s="263"/>
      <c r="M182" s="263"/>
      <c r="N182" s="263"/>
      <c r="O182" s="263"/>
      <c r="P182" s="263"/>
      <c r="Q182" s="263"/>
      <c r="R182" s="263"/>
      <c r="S182" s="263"/>
      <c r="T182" s="263"/>
      <c r="U182" s="263"/>
    </row>
    <row r="183" spans="4:21" ht="15" customHeight="1" x14ac:dyDescent="0.25">
      <c r="D183" s="263"/>
      <c r="E183" s="685" t="str">
        <f>IF(Básica!D166="","",Básica!D166)</f>
        <v/>
      </c>
      <c r="F183" s="686"/>
      <c r="G183" s="686"/>
      <c r="H183" s="686"/>
      <c r="I183" s="686"/>
      <c r="J183" s="686"/>
      <c r="K183" s="686"/>
      <c r="L183" s="686"/>
      <c r="M183" s="686"/>
      <c r="N183" s="686"/>
      <c r="O183" s="686"/>
      <c r="P183" s="686"/>
      <c r="Q183" s="263"/>
      <c r="R183" s="263"/>
      <c r="S183" s="263"/>
      <c r="T183" s="263"/>
      <c r="U183" s="263"/>
    </row>
    <row r="184" spans="4:21" ht="15" customHeight="1" x14ac:dyDescent="0.25">
      <c r="D184" s="263"/>
      <c r="E184" s="685"/>
      <c r="F184" s="686"/>
      <c r="G184" s="686"/>
      <c r="H184" s="686"/>
      <c r="I184" s="686"/>
      <c r="J184" s="686"/>
      <c r="K184" s="686"/>
      <c r="L184" s="686"/>
      <c r="M184" s="686"/>
      <c r="N184" s="686"/>
      <c r="O184" s="686"/>
      <c r="P184" s="686"/>
      <c r="Q184" s="263"/>
      <c r="R184" s="263"/>
      <c r="S184" s="263"/>
      <c r="T184" s="263"/>
      <c r="U184" s="263"/>
    </row>
    <row r="185" spans="4:21" ht="15" customHeight="1" x14ac:dyDescent="0.25">
      <c r="D185" s="263"/>
      <c r="E185" s="263"/>
      <c r="F185" s="263"/>
      <c r="G185" s="263"/>
      <c r="H185" s="263"/>
      <c r="I185" s="263"/>
      <c r="J185" s="263"/>
      <c r="K185" s="263"/>
      <c r="L185" s="263"/>
      <c r="M185" s="263"/>
      <c r="N185" s="263"/>
      <c r="O185" s="263"/>
      <c r="P185" s="263"/>
      <c r="Q185" s="263"/>
      <c r="R185" s="263"/>
      <c r="S185" s="263"/>
      <c r="T185" s="263"/>
      <c r="U185" s="263"/>
    </row>
    <row r="186" spans="4:21" ht="15" customHeight="1" x14ac:dyDescent="0.25">
      <c r="D186" s="263"/>
      <c r="E186" s="263"/>
      <c r="F186" s="263"/>
      <c r="G186" s="263"/>
      <c r="H186" s="263"/>
      <c r="I186" s="263"/>
      <c r="J186" s="263"/>
      <c r="K186" s="263"/>
      <c r="L186" s="263"/>
      <c r="M186" s="263"/>
      <c r="N186" s="263"/>
      <c r="O186" s="263"/>
      <c r="P186" s="263"/>
      <c r="Q186" s="263"/>
      <c r="R186" s="263"/>
      <c r="S186" s="263"/>
      <c r="T186" s="263"/>
      <c r="U186" s="263"/>
    </row>
    <row r="187" spans="4:21" ht="15" customHeight="1" x14ac:dyDescent="0.25">
      <c r="D187" s="263"/>
      <c r="E187" s="263"/>
      <c r="F187" s="263"/>
      <c r="G187" s="263"/>
      <c r="H187" s="263"/>
      <c r="I187" s="263"/>
      <c r="J187" s="263"/>
      <c r="K187" s="263"/>
      <c r="L187" s="263"/>
      <c r="M187" s="263"/>
      <c r="N187" s="263"/>
      <c r="O187" s="263"/>
      <c r="P187" s="263"/>
      <c r="Q187" s="263"/>
      <c r="R187" s="263"/>
      <c r="S187" s="263"/>
      <c r="T187" s="263"/>
      <c r="U187" s="263"/>
    </row>
    <row r="188" spans="4:21" ht="15" customHeight="1" x14ac:dyDescent="0.25">
      <c r="D188" s="263"/>
      <c r="E188" s="263"/>
      <c r="F188" s="263"/>
      <c r="G188" s="263"/>
      <c r="H188" s="263"/>
      <c r="I188" s="263"/>
      <c r="J188" s="263"/>
      <c r="K188" s="263"/>
      <c r="L188" s="263"/>
      <c r="M188" s="263"/>
      <c r="N188" s="263"/>
      <c r="O188" s="263"/>
      <c r="P188" s="263"/>
      <c r="Q188" s="263"/>
      <c r="R188" s="263"/>
      <c r="S188" s="263"/>
      <c r="T188" s="263"/>
      <c r="U188" s="263"/>
    </row>
    <row r="189" spans="4:21" ht="15" customHeight="1" x14ac:dyDescent="0.25">
      <c r="D189" s="263"/>
      <c r="E189" s="263"/>
      <c r="F189" s="263"/>
      <c r="G189" s="263"/>
      <c r="H189" s="263"/>
      <c r="I189" s="263"/>
      <c r="J189" s="263"/>
      <c r="K189" s="263"/>
      <c r="L189" s="263"/>
      <c r="M189" s="263"/>
      <c r="N189" s="263"/>
      <c r="O189" s="263"/>
      <c r="P189" s="263"/>
      <c r="Q189" s="263"/>
      <c r="R189" s="263"/>
      <c r="S189" s="263"/>
      <c r="T189" s="263"/>
      <c r="U189" s="263"/>
    </row>
    <row r="190" spans="4:21" ht="15" customHeight="1" x14ac:dyDescent="0.25">
      <c r="D190" s="263"/>
      <c r="E190" s="263"/>
      <c r="F190" s="263"/>
      <c r="G190" s="263"/>
      <c r="H190" s="263"/>
      <c r="I190" s="263"/>
      <c r="J190" s="263"/>
      <c r="K190" s="263"/>
      <c r="L190" s="263"/>
      <c r="M190" s="263"/>
      <c r="N190" s="263"/>
      <c r="O190" s="263"/>
      <c r="P190" s="263"/>
      <c r="Q190" s="263"/>
      <c r="R190" s="263"/>
      <c r="S190" s="263"/>
      <c r="T190" s="263"/>
      <c r="U190" s="263"/>
    </row>
    <row r="191" spans="4:21" ht="15" customHeight="1" x14ac:dyDescent="0.25">
      <c r="D191" s="263"/>
      <c r="E191" s="263"/>
      <c r="F191" s="263"/>
      <c r="G191" s="263"/>
      <c r="H191" s="263"/>
      <c r="I191" s="263"/>
      <c r="J191" s="263"/>
      <c r="K191" s="263"/>
      <c r="L191" s="263"/>
      <c r="M191" s="263"/>
      <c r="N191" s="263"/>
      <c r="O191" s="263"/>
      <c r="P191" s="263"/>
      <c r="Q191" s="263"/>
      <c r="R191" s="263"/>
      <c r="S191" s="263"/>
      <c r="T191" s="263"/>
      <c r="U191" s="263"/>
    </row>
    <row r="192" spans="4:21" ht="15" customHeight="1" x14ac:dyDescent="0.25">
      <c r="D192" s="263"/>
      <c r="E192" s="263"/>
      <c r="F192" s="263"/>
      <c r="G192" s="263"/>
      <c r="H192" s="263"/>
      <c r="I192" s="263"/>
      <c r="J192" s="263"/>
      <c r="K192" s="263"/>
      <c r="L192" s="263"/>
      <c r="M192" s="263"/>
      <c r="N192" s="263"/>
      <c r="O192" s="263"/>
      <c r="P192" s="263"/>
      <c r="Q192" s="263"/>
      <c r="R192" s="263"/>
      <c r="S192" s="263"/>
      <c r="T192" s="263"/>
      <c r="U192" s="263"/>
    </row>
    <row r="193" spans="4:21" ht="15" customHeight="1" x14ac:dyDescent="0.25">
      <c r="D193" s="263"/>
      <c r="E193" s="263"/>
      <c r="F193" s="263"/>
      <c r="G193" s="263"/>
      <c r="H193" s="263"/>
      <c r="I193" s="263"/>
      <c r="J193" s="263"/>
      <c r="K193" s="263"/>
      <c r="L193" s="263"/>
      <c r="M193" s="263"/>
      <c r="N193" s="263"/>
      <c r="O193" s="263"/>
      <c r="P193" s="263"/>
      <c r="Q193" s="263"/>
      <c r="R193" s="263"/>
      <c r="S193" s="263"/>
      <c r="T193" s="263"/>
      <c r="U193" s="263"/>
    </row>
    <row r="194" spans="4:21" ht="15" customHeight="1" x14ac:dyDescent="0.25">
      <c r="D194" s="263"/>
      <c r="E194" s="263"/>
      <c r="F194" s="263"/>
      <c r="G194" s="263"/>
      <c r="H194" s="263"/>
      <c r="I194" s="263"/>
      <c r="J194" s="263"/>
      <c r="K194" s="263"/>
      <c r="L194" s="263"/>
      <c r="M194" s="263"/>
      <c r="N194" s="263"/>
      <c r="O194" s="263"/>
      <c r="P194" s="263"/>
      <c r="Q194" s="263"/>
      <c r="R194" s="263"/>
      <c r="S194" s="263"/>
      <c r="T194" s="263"/>
      <c r="U194" s="263"/>
    </row>
    <row r="195" spans="4:21" ht="15" customHeight="1" x14ac:dyDescent="0.25">
      <c r="D195" s="263"/>
      <c r="E195" s="263"/>
      <c r="F195" s="263"/>
      <c r="G195" s="263"/>
      <c r="H195" s="263"/>
      <c r="I195" s="263"/>
      <c r="J195" s="263"/>
      <c r="K195" s="263"/>
      <c r="L195" s="263"/>
      <c r="M195" s="263"/>
      <c r="N195" s="263"/>
      <c r="O195" s="263"/>
      <c r="P195" s="263"/>
      <c r="Q195" s="263"/>
      <c r="R195" s="263"/>
      <c r="S195" s="263"/>
      <c r="T195" s="263"/>
      <c r="U195" s="263"/>
    </row>
    <row r="196" spans="4:21" ht="15" customHeight="1" x14ac:dyDescent="0.25">
      <c r="D196" s="263"/>
      <c r="E196" s="263"/>
      <c r="F196" s="263"/>
      <c r="G196" s="263"/>
      <c r="H196" s="263"/>
      <c r="I196" s="263"/>
      <c r="J196" s="263"/>
      <c r="K196" s="263"/>
      <c r="L196" s="263"/>
      <c r="M196" s="263"/>
      <c r="N196" s="263"/>
      <c r="O196" s="263"/>
      <c r="P196" s="263"/>
      <c r="Q196" s="263"/>
      <c r="R196" s="263"/>
      <c r="S196" s="263"/>
      <c r="T196" s="263"/>
      <c r="U196" s="263"/>
    </row>
    <row r="197" spans="4:21" ht="15" customHeight="1" x14ac:dyDescent="0.25">
      <c r="D197" s="263"/>
      <c r="E197" s="263"/>
      <c r="F197" s="263"/>
      <c r="G197" s="263"/>
      <c r="H197" s="263"/>
      <c r="I197" s="263"/>
      <c r="J197" s="263"/>
      <c r="K197" s="263"/>
      <c r="L197" s="263"/>
      <c r="M197" s="263"/>
      <c r="N197" s="263"/>
      <c r="O197" s="263"/>
      <c r="P197" s="263"/>
      <c r="Q197" s="263"/>
      <c r="R197" s="263"/>
      <c r="S197" s="263"/>
      <c r="T197" s="263"/>
      <c r="U197" s="263"/>
    </row>
    <row r="198" spans="4:21" ht="15" customHeight="1" x14ac:dyDescent="0.25">
      <c r="D198" s="263"/>
      <c r="E198" s="263"/>
      <c r="F198" s="263"/>
      <c r="G198" s="263"/>
      <c r="H198" s="263"/>
      <c r="I198" s="263"/>
      <c r="J198" s="263"/>
      <c r="K198" s="263"/>
      <c r="L198" s="263"/>
      <c r="M198" s="263"/>
      <c r="N198" s="263"/>
      <c r="O198" s="263"/>
      <c r="P198" s="263"/>
      <c r="Q198" s="263"/>
      <c r="R198" s="263"/>
      <c r="S198" s="263"/>
      <c r="T198" s="263"/>
      <c r="U198" s="263"/>
    </row>
    <row r="199" spans="4:21" ht="15" customHeight="1" x14ac:dyDescent="0.25">
      <c r="D199" s="263"/>
      <c r="E199" s="263"/>
      <c r="F199" s="263"/>
      <c r="G199" s="263"/>
      <c r="H199" s="263"/>
      <c r="I199" s="263"/>
      <c r="J199" s="263"/>
      <c r="K199" s="263"/>
      <c r="L199" s="263"/>
      <c r="M199" s="263"/>
      <c r="N199" s="263"/>
      <c r="O199" s="263"/>
      <c r="P199" s="263"/>
      <c r="Q199" s="263"/>
      <c r="R199" s="263"/>
      <c r="S199" s="263"/>
      <c r="T199" s="263"/>
      <c r="U199" s="263"/>
    </row>
    <row r="200" spans="4:21" ht="15" customHeight="1" x14ac:dyDescent="0.25">
      <c r="D200" s="263"/>
      <c r="E200" s="263"/>
      <c r="F200" s="263"/>
      <c r="G200" s="263"/>
      <c r="H200" s="263"/>
      <c r="I200" s="263"/>
      <c r="J200" s="263"/>
      <c r="K200" s="263"/>
      <c r="L200" s="263"/>
      <c r="M200" s="263"/>
      <c r="N200" s="263"/>
      <c r="O200" s="263"/>
      <c r="P200" s="263"/>
      <c r="Q200" s="263"/>
      <c r="R200" s="263"/>
      <c r="S200" s="263"/>
      <c r="T200" s="263"/>
      <c r="U200" s="263"/>
    </row>
    <row r="201" spans="4:21" ht="15" customHeight="1" x14ac:dyDescent="0.25">
      <c r="D201" s="263"/>
      <c r="E201" s="263"/>
      <c r="F201" s="263"/>
      <c r="G201" s="263"/>
      <c r="H201" s="263"/>
      <c r="I201" s="263"/>
      <c r="J201" s="263"/>
      <c r="K201" s="263"/>
      <c r="L201" s="263"/>
      <c r="M201" s="263"/>
      <c r="N201" s="263"/>
      <c r="O201" s="263"/>
      <c r="P201" s="263"/>
      <c r="Q201" s="263"/>
      <c r="R201" s="263"/>
      <c r="S201" s="263"/>
      <c r="T201" s="263"/>
      <c r="U201" s="263"/>
    </row>
    <row r="202" spans="4:21" ht="15" customHeight="1" x14ac:dyDescent="0.25">
      <c r="D202" s="263"/>
      <c r="E202" s="263"/>
      <c r="F202" s="263"/>
      <c r="G202" s="263"/>
      <c r="H202" s="263"/>
      <c r="I202" s="263"/>
      <c r="J202" s="263"/>
      <c r="K202" s="263"/>
      <c r="L202" s="263"/>
      <c r="M202" s="263"/>
      <c r="N202" s="263"/>
      <c r="O202" s="263"/>
      <c r="P202" s="263"/>
      <c r="Q202" s="263"/>
      <c r="R202" s="263"/>
      <c r="S202" s="263"/>
      <c r="T202" s="263"/>
      <c r="U202" s="263"/>
    </row>
    <row r="203" spans="4:21" ht="15" customHeight="1" x14ac:dyDescent="0.25">
      <c r="D203" s="263"/>
      <c r="E203" s="263"/>
      <c r="F203" s="263"/>
      <c r="G203" s="263"/>
      <c r="H203" s="263"/>
      <c r="I203" s="263"/>
      <c r="J203" s="263"/>
      <c r="K203" s="263"/>
      <c r="L203" s="263"/>
      <c r="M203" s="263"/>
      <c r="N203" s="263"/>
      <c r="O203" s="263"/>
      <c r="P203" s="263"/>
      <c r="Q203" s="263"/>
      <c r="R203" s="263"/>
      <c r="S203" s="263"/>
      <c r="T203" s="263"/>
      <c r="U203" s="263"/>
    </row>
    <row r="204" spans="4:21" ht="15" customHeight="1" x14ac:dyDescent="0.25">
      <c r="D204" s="263"/>
      <c r="E204" s="263"/>
      <c r="F204" s="263"/>
      <c r="G204" s="263"/>
      <c r="H204" s="263"/>
      <c r="I204" s="263"/>
      <c r="J204" s="263"/>
      <c r="K204" s="263"/>
      <c r="L204" s="263"/>
      <c r="M204" s="263"/>
      <c r="N204" s="263"/>
      <c r="O204" s="263"/>
      <c r="P204" s="263"/>
      <c r="Q204" s="263"/>
      <c r="R204" s="263"/>
      <c r="S204" s="263"/>
      <c r="T204" s="263"/>
      <c r="U204" s="263"/>
    </row>
    <row r="205" spans="4:21" ht="15" customHeight="1" x14ac:dyDescent="0.25">
      <c r="D205" s="263"/>
      <c r="E205" s="263"/>
      <c r="F205" s="263"/>
      <c r="G205" s="263"/>
      <c r="H205" s="263"/>
      <c r="I205" s="263"/>
      <c r="J205" s="263"/>
      <c r="K205" s="263"/>
      <c r="L205" s="263"/>
      <c r="M205" s="263"/>
      <c r="N205" s="263"/>
      <c r="O205" s="263"/>
      <c r="P205" s="263"/>
      <c r="Q205" s="263"/>
      <c r="R205" s="263"/>
      <c r="S205" s="263"/>
      <c r="T205" s="263"/>
      <c r="U205" s="263"/>
    </row>
    <row r="206" spans="4:21" ht="15" customHeight="1" x14ac:dyDescent="0.25">
      <c r="D206" s="263"/>
      <c r="E206" s="263"/>
      <c r="F206" s="263"/>
      <c r="G206" s="263"/>
      <c r="H206" s="263"/>
      <c r="I206" s="263"/>
      <c r="J206" s="263"/>
      <c r="K206" s="263"/>
      <c r="L206" s="263"/>
      <c r="M206" s="263"/>
      <c r="N206" s="263"/>
      <c r="O206" s="263"/>
      <c r="P206" s="263"/>
      <c r="Q206" s="263"/>
      <c r="R206" s="263"/>
      <c r="S206" s="263"/>
      <c r="T206" s="263"/>
      <c r="U206" s="263"/>
    </row>
    <row r="207" spans="4:21" ht="15" customHeight="1" x14ac:dyDescent="0.25">
      <c r="D207" s="263"/>
      <c r="E207" s="263"/>
      <c r="F207" s="263"/>
      <c r="G207" s="263"/>
      <c r="H207" s="263"/>
      <c r="I207" s="263"/>
      <c r="J207" s="263"/>
      <c r="K207" s="263"/>
      <c r="L207" s="263"/>
      <c r="M207" s="263"/>
      <c r="N207" s="263"/>
      <c r="O207" s="263"/>
      <c r="P207" s="263"/>
      <c r="Q207" s="263"/>
      <c r="R207" s="263"/>
      <c r="S207" s="263"/>
      <c r="T207" s="263"/>
      <c r="U207" s="263"/>
    </row>
    <row r="208" spans="4:21" ht="15" customHeight="1" x14ac:dyDescent="0.25">
      <c r="D208" s="263"/>
      <c r="E208" s="263"/>
      <c r="F208" s="263"/>
      <c r="G208" s="263"/>
      <c r="H208" s="263"/>
      <c r="I208" s="263"/>
      <c r="J208" s="263"/>
      <c r="K208" s="263"/>
      <c r="L208" s="263"/>
      <c r="M208" s="263"/>
      <c r="N208" s="263"/>
      <c r="O208" s="263"/>
      <c r="P208" s="263"/>
      <c r="Q208" s="263"/>
      <c r="R208" s="263"/>
      <c r="S208" s="263"/>
      <c r="T208" s="263"/>
      <c r="U208" s="263"/>
    </row>
    <row r="209" spans="4:21" ht="15" customHeight="1" x14ac:dyDescent="0.25">
      <c r="D209" s="263"/>
      <c r="E209" s="263"/>
      <c r="F209" s="263"/>
      <c r="G209" s="263"/>
      <c r="H209" s="263"/>
      <c r="I209" s="263"/>
      <c r="J209" s="263"/>
      <c r="K209" s="263"/>
      <c r="L209" s="263"/>
      <c r="M209" s="263"/>
      <c r="N209" s="263"/>
      <c r="O209" s="263"/>
      <c r="P209" s="263"/>
      <c r="Q209" s="263"/>
      <c r="R209" s="263"/>
      <c r="S209" s="263"/>
      <c r="T209" s="263"/>
      <c r="U209" s="263"/>
    </row>
    <row r="210" spans="4:21" ht="15" customHeight="1" x14ac:dyDescent="0.25">
      <c r="D210" s="263"/>
      <c r="E210" s="263"/>
      <c r="F210" s="263"/>
      <c r="G210" s="263"/>
      <c r="H210" s="263"/>
      <c r="I210" s="263"/>
      <c r="J210" s="263"/>
      <c r="K210" s="263"/>
      <c r="L210" s="263"/>
      <c r="M210" s="263"/>
      <c r="N210" s="263"/>
      <c r="O210" s="263"/>
      <c r="P210" s="263"/>
      <c r="Q210" s="263"/>
      <c r="R210" s="263"/>
      <c r="S210" s="263"/>
      <c r="T210" s="263"/>
      <c r="U210" s="263"/>
    </row>
    <row r="211" spans="4:21" ht="15" customHeight="1" x14ac:dyDescent="0.25">
      <c r="D211" s="263"/>
      <c r="E211" s="263"/>
      <c r="F211" s="263"/>
      <c r="G211" s="263"/>
      <c r="H211" s="263"/>
      <c r="I211" s="263"/>
      <c r="J211" s="263"/>
      <c r="K211" s="263"/>
      <c r="L211" s="263"/>
      <c r="M211" s="263"/>
      <c r="N211" s="263"/>
      <c r="O211" s="263"/>
      <c r="P211" s="263"/>
      <c r="Q211" s="263"/>
      <c r="R211" s="263"/>
      <c r="S211" s="263"/>
      <c r="T211" s="263"/>
      <c r="U211" s="263"/>
    </row>
    <row r="212" spans="4:21" ht="15" customHeight="1" x14ac:dyDescent="0.25">
      <c r="D212" s="263"/>
      <c r="E212" s="263"/>
      <c r="F212" s="263"/>
      <c r="G212" s="263"/>
      <c r="H212" s="263"/>
      <c r="I212" s="263"/>
      <c r="J212" s="263"/>
      <c r="K212" s="263"/>
      <c r="L212" s="263"/>
      <c r="M212" s="263"/>
      <c r="N212" s="263"/>
      <c r="O212" s="263"/>
      <c r="P212" s="263"/>
      <c r="Q212" s="263"/>
      <c r="R212" s="263"/>
      <c r="S212" s="263"/>
      <c r="T212" s="263"/>
      <c r="U212" s="263"/>
    </row>
    <row r="213" spans="4:21" ht="15" customHeight="1" x14ac:dyDescent="0.25">
      <c r="D213" s="263"/>
      <c r="E213" s="263"/>
      <c r="F213" s="263"/>
      <c r="G213" s="263"/>
      <c r="H213" s="263"/>
      <c r="I213" s="263"/>
      <c r="J213" s="263"/>
      <c r="K213" s="263"/>
      <c r="L213" s="263"/>
      <c r="M213" s="263"/>
      <c r="N213" s="263"/>
      <c r="O213" s="263"/>
      <c r="P213" s="263"/>
      <c r="Q213" s="263"/>
      <c r="R213" s="263"/>
      <c r="S213" s="263"/>
      <c r="T213" s="263"/>
      <c r="U213" s="263"/>
    </row>
    <row r="214" spans="4:21" ht="15" customHeight="1" x14ac:dyDescent="0.25">
      <c r="D214" s="263"/>
      <c r="E214" s="263"/>
      <c r="F214" s="263"/>
      <c r="G214" s="263"/>
      <c r="H214" s="263"/>
      <c r="I214" s="263"/>
      <c r="J214" s="263"/>
      <c r="K214" s="263"/>
      <c r="L214" s="263"/>
      <c r="M214" s="263"/>
      <c r="N214" s="263"/>
      <c r="O214" s="263"/>
      <c r="P214" s="263"/>
      <c r="Q214" s="263"/>
      <c r="R214" s="263"/>
      <c r="S214" s="263"/>
      <c r="T214" s="263"/>
      <c r="U214" s="263"/>
    </row>
  </sheetData>
  <sheetProtection sheet="1" objects="1" scenarios="1" selectLockedCells="1"/>
  <mergeCells count="9">
    <mergeCell ref="E8:T13"/>
    <mergeCell ref="E15:E16"/>
    <mergeCell ref="F15:P16"/>
    <mergeCell ref="E176:T181"/>
    <mergeCell ref="E183:E184"/>
    <mergeCell ref="F183:P184"/>
    <mergeCell ref="E50:T55"/>
    <mergeCell ref="E92:T97"/>
    <mergeCell ref="E134:T139"/>
  </mergeCells>
  <pageMargins left="0.7" right="0.7" top="0.75" bottom="0.75" header="0.3" footer="0.3"/>
  <pageSetup paperSize="9" scale="79" fitToHeight="0"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Módulo7.Macro4">
                <anchor>
                  <from>
                    <xdr:col>17</xdr:col>
                    <xdr:colOff>152400</xdr:colOff>
                    <xdr:row>3</xdr:row>
                    <xdr:rowOff>57150</xdr:rowOff>
                  </from>
                  <to>
                    <xdr:col>21</xdr:col>
                    <xdr:colOff>9525</xdr:colOff>
                    <xdr:row>4</xdr:row>
                    <xdr:rowOff>152400</xdr:rowOff>
                  </to>
                </anchor>
              </controlPr>
            </control>
          </mc:Choice>
        </mc:AlternateContent>
        <mc:AlternateContent xmlns:mc="http://schemas.openxmlformats.org/markup-compatibility/2006">
          <mc:Choice Requires="x14">
            <control shapeId="222210" r:id="rId5" name="Drop Down 2">
              <controlPr defaultSize="0" autoLine="0" autoPict="0">
                <anchor moveWithCells="1">
                  <from>
                    <xdr:col>16</xdr:col>
                    <xdr:colOff>171450</xdr:colOff>
                    <xdr:row>14</xdr:row>
                    <xdr:rowOff>0</xdr:rowOff>
                  </from>
                  <to>
                    <xdr:col>19</xdr:col>
                    <xdr:colOff>142875</xdr:colOff>
                    <xdr:row>15</xdr:row>
                    <xdr:rowOff>180975</xdr:rowOff>
                  </to>
                </anchor>
              </controlPr>
            </control>
          </mc:Choice>
        </mc:AlternateContent>
        <mc:AlternateContent xmlns:mc="http://schemas.openxmlformats.org/markup-compatibility/2006">
          <mc:Choice Requires="x14">
            <control shapeId="222211" r:id="rId6" name="Drop Down 3">
              <controlPr defaultSize="0" autoLine="0" autoPict="0">
                <anchor moveWithCells="1">
                  <from>
                    <xdr:col>4</xdr:col>
                    <xdr:colOff>180975</xdr:colOff>
                    <xdr:row>101</xdr:row>
                    <xdr:rowOff>114300</xdr:rowOff>
                  </from>
                  <to>
                    <xdr:col>5</xdr:col>
                    <xdr:colOff>942975</xdr:colOff>
                    <xdr:row>103</xdr:row>
                    <xdr:rowOff>19050</xdr:rowOff>
                  </to>
                </anchor>
              </controlPr>
            </control>
          </mc:Choice>
        </mc:AlternateContent>
        <mc:AlternateContent xmlns:mc="http://schemas.openxmlformats.org/markup-compatibility/2006">
          <mc:Choice Requires="x14">
            <control shapeId="222212" r:id="rId7" name="Group Box 4">
              <controlPr defaultSize="0" autoFill="0" autoPict="0">
                <anchor moveWithCells="1">
                  <from>
                    <xdr:col>4</xdr:col>
                    <xdr:colOff>0</xdr:colOff>
                    <xdr:row>99</xdr:row>
                    <xdr:rowOff>123825</xdr:rowOff>
                  </from>
                  <to>
                    <xdr:col>7</xdr:col>
                    <xdr:colOff>266700</xdr:colOff>
                    <xdr:row>130</xdr:row>
                    <xdr:rowOff>114300</xdr:rowOff>
                  </to>
                </anchor>
              </controlPr>
            </control>
          </mc:Choice>
        </mc:AlternateContent>
        <mc:AlternateContent xmlns:mc="http://schemas.openxmlformats.org/markup-compatibility/2006">
          <mc:Choice Requires="x14">
            <control shapeId="222213" r:id="rId8" name="Option Button 5">
              <controlPr defaultSize="0" autoFill="0" autoLine="0" autoPict="0">
                <anchor moveWithCells="1">
                  <from>
                    <xdr:col>4</xdr:col>
                    <xdr:colOff>152400</xdr:colOff>
                    <xdr:row>104</xdr:row>
                    <xdr:rowOff>133350</xdr:rowOff>
                  </from>
                  <to>
                    <xdr:col>5</xdr:col>
                    <xdr:colOff>876300</xdr:colOff>
                    <xdr:row>105</xdr:row>
                    <xdr:rowOff>152400</xdr:rowOff>
                  </to>
                </anchor>
              </controlPr>
            </control>
          </mc:Choice>
        </mc:AlternateContent>
        <mc:AlternateContent xmlns:mc="http://schemas.openxmlformats.org/markup-compatibility/2006">
          <mc:Choice Requires="x14">
            <control shapeId="222214" r:id="rId9" name="Option Button 6">
              <controlPr defaultSize="0" autoFill="0" autoLine="0" autoPict="0">
                <anchor moveWithCells="1">
                  <from>
                    <xdr:col>4</xdr:col>
                    <xdr:colOff>152400</xdr:colOff>
                    <xdr:row>106</xdr:row>
                    <xdr:rowOff>19050</xdr:rowOff>
                  </from>
                  <to>
                    <xdr:col>5</xdr:col>
                    <xdr:colOff>876300</xdr:colOff>
                    <xdr:row>107</xdr:row>
                    <xdr:rowOff>38100</xdr:rowOff>
                  </to>
                </anchor>
              </controlPr>
            </control>
          </mc:Choice>
        </mc:AlternateContent>
        <mc:AlternateContent xmlns:mc="http://schemas.openxmlformats.org/markup-compatibility/2006">
          <mc:Choice Requires="x14">
            <control shapeId="222215" r:id="rId10" name="Option Button 7">
              <controlPr defaultSize="0" autoFill="0" autoLine="0" autoPict="0">
                <anchor moveWithCells="1">
                  <from>
                    <xdr:col>4</xdr:col>
                    <xdr:colOff>152400</xdr:colOff>
                    <xdr:row>107</xdr:row>
                    <xdr:rowOff>95250</xdr:rowOff>
                  </from>
                  <to>
                    <xdr:col>5</xdr:col>
                    <xdr:colOff>876300</xdr:colOff>
                    <xdr:row>108</xdr:row>
                    <xdr:rowOff>114300</xdr:rowOff>
                  </to>
                </anchor>
              </controlPr>
            </control>
          </mc:Choice>
        </mc:AlternateContent>
        <mc:AlternateContent xmlns:mc="http://schemas.openxmlformats.org/markup-compatibility/2006">
          <mc:Choice Requires="x14">
            <control shapeId="222216" r:id="rId11" name="Option Button 8">
              <controlPr defaultSize="0" autoFill="0" autoLine="0" autoPict="0">
                <anchor moveWithCells="1">
                  <from>
                    <xdr:col>4</xdr:col>
                    <xdr:colOff>152400</xdr:colOff>
                    <xdr:row>108</xdr:row>
                    <xdr:rowOff>171450</xdr:rowOff>
                  </from>
                  <to>
                    <xdr:col>5</xdr:col>
                    <xdr:colOff>876300</xdr:colOff>
                    <xdr:row>110</xdr:row>
                    <xdr:rowOff>0</xdr:rowOff>
                  </to>
                </anchor>
              </controlPr>
            </control>
          </mc:Choice>
        </mc:AlternateContent>
        <mc:AlternateContent xmlns:mc="http://schemas.openxmlformats.org/markup-compatibility/2006">
          <mc:Choice Requires="x14">
            <control shapeId="222217" r:id="rId12" name="Option Button 9">
              <controlPr defaultSize="0" autoFill="0" autoLine="0" autoPict="0">
                <anchor moveWithCells="1">
                  <from>
                    <xdr:col>4</xdr:col>
                    <xdr:colOff>152400</xdr:colOff>
                    <xdr:row>110</xdr:row>
                    <xdr:rowOff>57150</xdr:rowOff>
                  </from>
                  <to>
                    <xdr:col>5</xdr:col>
                    <xdr:colOff>876300</xdr:colOff>
                    <xdr:row>111</xdr:row>
                    <xdr:rowOff>76200</xdr:rowOff>
                  </to>
                </anchor>
              </controlPr>
            </control>
          </mc:Choice>
        </mc:AlternateContent>
        <mc:AlternateContent xmlns:mc="http://schemas.openxmlformats.org/markup-compatibility/2006">
          <mc:Choice Requires="x14">
            <control shapeId="222218" r:id="rId13" name="Option Button 10">
              <controlPr defaultSize="0" autoFill="0" autoLine="0" autoPict="0">
                <anchor moveWithCells="1">
                  <from>
                    <xdr:col>4</xdr:col>
                    <xdr:colOff>152400</xdr:colOff>
                    <xdr:row>111</xdr:row>
                    <xdr:rowOff>133350</xdr:rowOff>
                  </from>
                  <to>
                    <xdr:col>5</xdr:col>
                    <xdr:colOff>876300</xdr:colOff>
                    <xdr:row>112</xdr:row>
                    <xdr:rowOff>152400</xdr:rowOff>
                  </to>
                </anchor>
              </controlPr>
            </control>
          </mc:Choice>
        </mc:AlternateContent>
        <mc:AlternateContent xmlns:mc="http://schemas.openxmlformats.org/markup-compatibility/2006">
          <mc:Choice Requires="x14">
            <control shapeId="222219" r:id="rId14" name="Option Button 11">
              <controlPr defaultSize="0" autoFill="0" autoLine="0" autoPict="0">
                <anchor moveWithCells="1">
                  <from>
                    <xdr:col>4</xdr:col>
                    <xdr:colOff>152400</xdr:colOff>
                    <xdr:row>113</xdr:row>
                    <xdr:rowOff>19050</xdr:rowOff>
                  </from>
                  <to>
                    <xdr:col>5</xdr:col>
                    <xdr:colOff>876300</xdr:colOff>
                    <xdr:row>114</xdr:row>
                    <xdr:rowOff>38100</xdr:rowOff>
                  </to>
                </anchor>
              </controlPr>
            </control>
          </mc:Choice>
        </mc:AlternateContent>
        <mc:AlternateContent xmlns:mc="http://schemas.openxmlformats.org/markup-compatibility/2006">
          <mc:Choice Requires="x14">
            <control shapeId="222220" r:id="rId15" name="Option Button 12">
              <controlPr defaultSize="0" autoFill="0" autoLine="0" autoPict="0">
                <anchor moveWithCells="1">
                  <from>
                    <xdr:col>4</xdr:col>
                    <xdr:colOff>152400</xdr:colOff>
                    <xdr:row>114</xdr:row>
                    <xdr:rowOff>95250</xdr:rowOff>
                  </from>
                  <to>
                    <xdr:col>5</xdr:col>
                    <xdr:colOff>876300</xdr:colOff>
                    <xdr:row>115</xdr:row>
                    <xdr:rowOff>114300</xdr:rowOff>
                  </to>
                </anchor>
              </controlPr>
            </control>
          </mc:Choice>
        </mc:AlternateContent>
        <mc:AlternateContent xmlns:mc="http://schemas.openxmlformats.org/markup-compatibility/2006">
          <mc:Choice Requires="x14">
            <control shapeId="222221" r:id="rId16" name="Option Button 13">
              <controlPr defaultSize="0" autoFill="0" autoLine="0" autoPict="0">
                <anchor moveWithCells="1">
                  <from>
                    <xdr:col>4</xdr:col>
                    <xdr:colOff>152400</xdr:colOff>
                    <xdr:row>115</xdr:row>
                    <xdr:rowOff>171450</xdr:rowOff>
                  </from>
                  <to>
                    <xdr:col>6</xdr:col>
                    <xdr:colOff>57150</xdr:colOff>
                    <xdr:row>117</xdr:row>
                    <xdr:rowOff>0</xdr:rowOff>
                  </to>
                </anchor>
              </controlPr>
            </control>
          </mc:Choice>
        </mc:AlternateContent>
        <mc:AlternateContent xmlns:mc="http://schemas.openxmlformats.org/markup-compatibility/2006">
          <mc:Choice Requires="x14">
            <control shapeId="222222" r:id="rId17" name="Option Button 14">
              <controlPr defaultSize="0" autoFill="0" autoLine="0" autoPict="0">
                <anchor moveWithCells="1">
                  <from>
                    <xdr:col>4</xdr:col>
                    <xdr:colOff>152400</xdr:colOff>
                    <xdr:row>117</xdr:row>
                    <xdr:rowOff>57150</xdr:rowOff>
                  </from>
                  <to>
                    <xdr:col>5</xdr:col>
                    <xdr:colOff>876300</xdr:colOff>
                    <xdr:row>118</xdr:row>
                    <xdr:rowOff>76200</xdr:rowOff>
                  </to>
                </anchor>
              </controlPr>
            </control>
          </mc:Choice>
        </mc:AlternateContent>
        <mc:AlternateContent xmlns:mc="http://schemas.openxmlformats.org/markup-compatibility/2006">
          <mc:Choice Requires="x14">
            <control shapeId="222223" r:id="rId18" name="Option Button 15">
              <controlPr defaultSize="0" autoFill="0" autoLine="0" autoPict="0">
                <anchor moveWithCells="1">
                  <from>
                    <xdr:col>4</xdr:col>
                    <xdr:colOff>152400</xdr:colOff>
                    <xdr:row>118</xdr:row>
                    <xdr:rowOff>133350</xdr:rowOff>
                  </from>
                  <to>
                    <xdr:col>5</xdr:col>
                    <xdr:colOff>876300</xdr:colOff>
                    <xdr:row>119</xdr:row>
                    <xdr:rowOff>152400</xdr:rowOff>
                  </to>
                </anchor>
              </controlPr>
            </control>
          </mc:Choice>
        </mc:AlternateContent>
        <mc:AlternateContent xmlns:mc="http://schemas.openxmlformats.org/markup-compatibility/2006">
          <mc:Choice Requires="x14">
            <control shapeId="222224" r:id="rId19" name="Check Box 16">
              <controlPr defaultSize="0" autoFill="0" autoLine="0" autoPict="0">
                <anchor moveWithCells="1">
                  <from>
                    <xdr:col>4</xdr:col>
                    <xdr:colOff>104775</xdr:colOff>
                    <xdr:row>140</xdr:row>
                    <xdr:rowOff>123825</xdr:rowOff>
                  </from>
                  <to>
                    <xdr:col>4</xdr:col>
                    <xdr:colOff>1000125</xdr:colOff>
                    <xdr:row>141</xdr:row>
                    <xdr:rowOff>142875</xdr:rowOff>
                  </to>
                </anchor>
              </controlPr>
            </control>
          </mc:Choice>
        </mc:AlternateContent>
        <mc:AlternateContent xmlns:mc="http://schemas.openxmlformats.org/markup-compatibility/2006">
          <mc:Choice Requires="x14">
            <control shapeId="222225" r:id="rId20" name="Check Box 17">
              <controlPr defaultSize="0" autoFill="0" autoLine="0" autoPict="0">
                <anchor moveWithCells="1">
                  <from>
                    <xdr:col>5</xdr:col>
                    <xdr:colOff>19050</xdr:colOff>
                    <xdr:row>140</xdr:row>
                    <xdr:rowOff>123825</xdr:rowOff>
                  </from>
                  <to>
                    <xdr:col>6</xdr:col>
                    <xdr:colOff>85725</xdr:colOff>
                    <xdr:row>141</xdr:row>
                    <xdr:rowOff>142875</xdr:rowOff>
                  </to>
                </anchor>
              </controlPr>
            </control>
          </mc:Choice>
        </mc:AlternateContent>
        <mc:AlternateContent xmlns:mc="http://schemas.openxmlformats.org/markup-compatibility/2006">
          <mc:Choice Requires="x14">
            <control shapeId="222226" r:id="rId21" name="Check Box 18">
              <controlPr defaultSize="0" autoFill="0" autoLine="0" autoPict="0">
                <anchor moveWithCells="1">
                  <from>
                    <xdr:col>6</xdr:col>
                    <xdr:colOff>257175</xdr:colOff>
                    <xdr:row>140</xdr:row>
                    <xdr:rowOff>123825</xdr:rowOff>
                  </from>
                  <to>
                    <xdr:col>8</xdr:col>
                    <xdr:colOff>142875</xdr:colOff>
                    <xdr:row>141</xdr:row>
                    <xdr:rowOff>142875</xdr:rowOff>
                  </to>
                </anchor>
              </controlPr>
            </control>
          </mc:Choice>
        </mc:AlternateContent>
        <mc:AlternateContent xmlns:mc="http://schemas.openxmlformats.org/markup-compatibility/2006">
          <mc:Choice Requires="x14">
            <control shapeId="222227" r:id="rId22" name="Group Box 19">
              <controlPr defaultSize="0" autoFill="0" autoPict="0">
                <anchor moveWithCells="1">
                  <from>
                    <xdr:col>4</xdr:col>
                    <xdr:colOff>0</xdr:colOff>
                    <xdr:row>153</xdr:row>
                    <xdr:rowOff>133350</xdr:rowOff>
                  </from>
                  <to>
                    <xdr:col>19</xdr:col>
                    <xdr:colOff>171450</xdr:colOff>
                    <xdr:row>162</xdr:row>
                    <xdr:rowOff>161925</xdr:rowOff>
                  </to>
                </anchor>
              </controlPr>
            </control>
          </mc:Choice>
        </mc:AlternateContent>
        <mc:AlternateContent xmlns:mc="http://schemas.openxmlformats.org/markup-compatibility/2006">
          <mc:Choice Requires="x14">
            <control shapeId="222228" r:id="rId23" name="Group Box 20">
              <controlPr defaultSize="0" autoFill="0" autoPict="0">
                <anchor moveWithCells="1">
                  <from>
                    <xdr:col>4</xdr:col>
                    <xdr:colOff>0</xdr:colOff>
                    <xdr:row>140</xdr:row>
                    <xdr:rowOff>0</xdr:rowOff>
                  </from>
                  <to>
                    <xdr:col>19</xdr:col>
                    <xdr:colOff>171450</xdr:colOff>
                    <xdr:row>153</xdr:row>
                    <xdr:rowOff>47625</xdr:rowOff>
                  </to>
                </anchor>
              </controlPr>
            </control>
          </mc:Choice>
        </mc:AlternateContent>
        <mc:AlternateContent xmlns:mc="http://schemas.openxmlformats.org/markup-compatibility/2006">
          <mc:Choice Requires="x14">
            <control shapeId="222229" r:id="rId24" name="Group Box 21">
              <controlPr defaultSize="0" autoFill="0" autoPict="0">
                <anchor moveWithCells="1">
                  <from>
                    <xdr:col>4</xdr:col>
                    <xdr:colOff>0</xdr:colOff>
                    <xdr:row>163</xdr:row>
                    <xdr:rowOff>57150</xdr:rowOff>
                  </from>
                  <to>
                    <xdr:col>12</xdr:col>
                    <xdr:colOff>561975</xdr:colOff>
                    <xdr:row>172</xdr:row>
                    <xdr:rowOff>171450</xdr:rowOff>
                  </to>
                </anchor>
              </controlPr>
            </control>
          </mc:Choice>
        </mc:AlternateContent>
        <mc:AlternateContent xmlns:mc="http://schemas.openxmlformats.org/markup-compatibility/2006">
          <mc:Choice Requires="x14">
            <control shapeId="222230" r:id="rId25" name="Group Box 22">
              <controlPr defaultSize="0" autoFill="0" autoPict="0">
                <anchor moveWithCells="1">
                  <from>
                    <xdr:col>12</xdr:col>
                    <xdr:colOff>581025</xdr:colOff>
                    <xdr:row>163</xdr:row>
                    <xdr:rowOff>57150</xdr:rowOff>
                  </from>
                  <to>
                    <xdr:col>20</xdr:col>
                    <xdr:colOff>0</xdr:colOff>
                    <xdr:row>172</xdr:row>
                    <xdr:rowOff>171450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Planilha14">
    <tabColor rgb="FF33CCCC"/>
  </sheetPr>
  <dimension ref="Z1:Z4"/>
  <sheetViews>
    <sheetView showGridLines="0" showRowColHeaders="0" workbookViewId="0">
      <pane ySplit="6" topLeftCell="A7" activePane="bottomLeft" state="frozen"/>
      <selection activeCell="F102" sqref="F102"/>
      <selection pane="bottomLeft"/>
    </sheetView>
  </sheetViews>
  <sheetFormatPr defaultColWidth="9.140625" defaultRowHeight="21.95" customHeight="1" x14ac:dyDescent="0.25"/>
  <cols>
    <col min="1" max="2" width="1.7109375" style="185" customWidth="1"/>
    <col min="3" max="16384" width="9.140625" style="185"/>
  </cols>
  <sheetData>
    <row r="1" spans="26:26" s="1" customFormat="1" ht="35.1" customHeight="1" x14ac:dyDescent="0.25"/>
    <row r="2" spans="26:26" s="3" customFormat="1" ht="30" customHeight="1" x14ac:dyDescent="0.25"/>
    <row r="3" spans="26:26" ht="30" customHeight="1" x14ac:dyDescent="0.25"/>
    <row r="4" spans="26:26" ht="21.95" customHeight="1" x14ac:dyDescent="0.25">
      <c r="Z4" s="289"/>
    </row>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17089" r:id="rId3" name="Drop Down 1">
              <controlPr defaultSize="0" autoLine="0" autoPict="0">
                <anchor moveWithCells="1">
                  <from>
                    <xdr:col>18</xdr:col>
                    <xdr:colOff>581025</xdr:colOff>
                    <xdr:row>2</xdr:row>
                    <xdr:rowOff>200025</xdr:rowOff>
                  </from>
                  <to>
                    <xdr:col>21</xdr:col>
                    <xdr:colOff>552450</xdr:colOff>
                    <xdr:row>3</xdr:row>
                    <xdr:rowOff>142875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Planilha33">
    <tabColor rgb="FF33CCCC"/>
  </sheetPr>
  <dimension ref="A1:A3"/>
  <sheetViews>
    <sheetView showGridLines="0" showRowColHeaders="0" workbookViewId="0">
      <pane ySplit="2" topLeftCell="A3" activePane="bottomLeft" state="frozen"/>
      <selection activeCell="F102" sqref="F102"/>
      <selection pane="bottomLeft" activeCell="Z12" sqref="Z12"/>
    </sheetView>
  </sheetViews>
  <sheetFormatPr defaultColWidth="9.140625" defaultRowHeight="21.95" customHeight="1" x14ac:dyDescent="0.25"/>
  <cols>
    <col min="1" max="2" width="1.7109375" style="185" customWidth="1"/>
    <col min="3" max="16384" width="9.140625" style="185"/>
  </cols>
  <sheetData>
    <row r="1" s="1" customFormat="1" ht="35.1" customHeight="1" x14ac:dyDescent="0.25"/>
    <row r="2" s="3" customFormat="1" ht="30" customHeight="1" x14ac:dyDescent="0.25"/>
    <row r="3" ht="30" customHeight="1" x14ac:dyDescent="0.25"/>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25282" r:id="rId3" name="Drop Down 2">
              <controlPr defaultSize="0" autoLine="0" autoPict="0">
                <anchor moveWithCells="1">
                  <from>
                    <xdr:col>2</xdr:col>
                    <xdr:colOff>152400</xdr:colOff>
                    <xdr:row>5</xdr:row>
                    <xdr:rowOff>152400</xdr:rowOff>
                  </from>
                  <to>
                    <xdr:col>5</xdr:col>
                    <xdr:colOff>123825</xdr:colOff>
                    <xdr:row>6</xdr:row>
                    <xdr:rowOff>161925</xdr:rowOff>
                  </to>
                </anchor>
              </controlPr>
            </control>
          </mc:Choice>
        </mc:AlternateContent>
        <mc:AlternateContent xmlns:mc="http://schemas.openxmlformats.org/markup-compatibility/2006">
          <mc:Choice Requires="x14">
            <control shapeId="225283" r:id="rId4" name="Group Box 3">
              <controlPr defaultSize="0" autoFill="0" autoPict="0">
                <anchor moveWithCells="1">
                  <from>
                    <xdr:col>1</xdr:col>
                    <xdr:colOff>85725</xdr:colOff>
                    <xdr:row>4</xdr:row>
                    <xdr:rowOff>57150</xdr:rowOff>
                  </from>
                  <to>
                    <xdr:col>6</xdr:col>
                    <xdr:colOff>485775</xdr:colOff>
                    <xdr:row>21</xdr:row>
                    <xdr:rowOff>209550</xdr:rowOff>
                  </to>
                </anchor>
              </controlPr>
            </control>
          </mc:Choice>
        </mc:AlternateContent>
        <mc:AlternateContent xmlns:mc="http://schemas.openxmlformats.org/markup-compatibility/2006">
          <mc:Choice Requires="x14">
            <control shapeId="225284" r:id="rId5" name="Option Button 4">
              <controlPr defaultSize="0" autoFill="0" autoLine="0" autoPict="0">
                <anchor moveWithCells="1">
                  <from>
                    <xdr:col>2</xdr:col>
                    <xdr:colOff>123825</xdr:colOff>
                    <xdr:row>7</xdr:row>
                    <xdr:rowOff>190500</xdr:rowOff>
                  </from>
                  <to>
                    <xdr:col>5</xdr:col>
                    <xdr:colOff>57150</xdr:colOff>
                    <xdr:row>8</xdr:row>
                    <xdr:rowOff>123825</xdr:rowOff>
                  </to>
                </anchor>
              </controlPr>
            </control>
          </mc:Choice>
        </mc:AlternateContent>
        <mc:AlternateContent xmlns:mc="http://schemas.openxmlformats.org/markup-compatibility/2006">
          <mc:Choice Requires="x14">
            <control shapeId="225285" r:id="rId6" name="Option Button 5">
              <controlPr defaultSize="0" autoFill="0" autoLine="0" autoPict="0">
                <anchor moveWithCells="1">
                  <from>
                    <xdr:col>2</xdr:col>
                    <xdr:colOff>123825</xdr:colOff>
                    <xdr:row>8</xdr:row>
                    <xdr:rowOff>180975</xdr:rowOff>
                  </from>
                  <to>
                    <xdr:col>5</xdr:col>
                    <xdr:colOff>57150</xdr:colOff>
                    <xdr:row>9</xdr:row>
                    <xdr:rowOff>114300</xdr:rowOff>
                  </to>
                </anchor>
              </controlPr>
            </control>
          </mc:Choice>
        </mc:AlternateContent>
        <mc:AlternateContent xmlns:mc="http://schemas.openxmlformats.org/markup-compatibility/2006">
          <mc:Choice Requires="x14">
            <control shapeId="225286" r:id="rId7" name="Option Button 6">
              <controlPr defaultSize="0" autoFill="0" autoLine="0" autoPict="0">
                <anchor moveWithCells="1">
                  <from>
                    <xdr:col>2</xdr:col>
                    <xdr:colOff>123825</xdr:colOff>
                    <xdr:row>9</xdr:row>
                    <xdr:rowOff>171450</xdr:rowOff>
                  </from>
                  <to>
                    <xdr:col>5</xdr:col>
                    <xdr:colOff>57150</xdr:colOff>
                    <xdr:row>10</xdr:row>
                    <xdr:rowOff>104775</xdr:rowOff>
                  </to>
                </anchor>
              </controlPr>
            </control>
          </mc:Choice>
        </mc:AlternateContent>
        <mc:AlternateContent xmlns:mc="http://schemas.openxmlformats.org/markup-compatibility/2006">
          <mc:Choice Requires="x14">
            <control shapeId="225287" r:id="rId8" name="Option Button 7">
              <controlPr defaultSize="0" autoFill="0" autoLine="0" autoPict="0">
                <anchor moveWithCells="1">
                  <from>
                    <xdr:col>2</xdr:col>
                    <xdr:colOff>123825</xdr:colOff>
                    <xdr:row>10</xdr:row>
                    <xdr:rowOff>161925</xdr:rowOff>
                  </from>
                  <to>
                    <xdr:col>5</xdr:col>
                    <xdr:colOff>57150</xdr:colOff>
                    <xdr:row>11</xdr:row>
                    <xdr:rowOff>95250</xdr:rowOff>
                  </to>
                </anchor>
              </controlPr>
            </control>
          </mc:Choice>
        </mc:AlternateContent>
        <mc:AlternateContent xmlns:mc="http://schemas.openxmlformats.org/markup-compatibility/2006">
          <mc:Choice Requires="x14">
            <control shapeId="225288" r:id="rId9" name="Option Button 8">
              <controlPr defaultSize="0" autoFill="0" autoLine="0" autoPict="0">
                <anchor moveWithCells="1">
                  <from>
                    <xdr:col>2</xdr:col>
                    <xdr:colOff>123825</xdr:colOff>
                    <xdr:row>11</xdr:row>
                    <xdr:rowOff>152400</xdr:rowOff>
                  </from>
                  <to>
                    <xdr:col>5</xdr:col>
                    <xdr:colOff>57150</xdr:colOff>
                    <xdr:row>12</xdr:row>
                    <xdr:rowOff>85725</xdr:rowOff>
                  </to>
                </anchor>
              </controlPr>
            </control>
          </mc:Choice>
        </mc:AlternateContent>
        <mc:AlternateContent xmlns:mc="http://schemas.openxmlformats.org/markup-compatibility/2006">
          <mc:Choice Requires="x14">
            <control shapeId="225289" r:id="rId10" name="Option Button 9">
              <controlPr defaultSize="0" autoFill="0" autoLine="0" autoPict="0">
                <anchor moveWithCells="1">
                  <from>
                    <xdr:col>2</xdr:col>
                    <xdr:colOff>123825</xdr:colOff>
                    <xdr:row>12</xdr:row>
                    <xdr:rowOff>142875</xdr:rowOff>
                  </from>
                  <to>
                    <xdr:col>5</xdr:col>
                    <xdr:colOff>57150</xdr:colOff>
                    <xdr:row>13</xdr:row>
                    <xdr:rowOff>76200</xdr:rowOff>
                  </to>
                </anchor>
              </controlPr>
            </control>
          </mc:Choice>
        </mc:AlternateContent>
        <mc:AlternateContent xmlns:mc="http://schemas.openxmlformats.org/markup-compatibility/2006">
          <mc:Choice Requires="x14">
            <control shapeId="225290" r:id="rId11" name="Option Button 10">
              <controlPr defaultSize="0" autoFill="0" autoLine="0" autoPict="0">
                <anchor moveWithCells="1">
                  <from>
                    <xdr:col>2</xdr:col>
                    <xdr:colOff>123825</xdr:colOff>
                    <xdr:row>13</xdr:row>
                    <xdr:rowOff>133350</xdr:rowOff>
                  </from>
                  <to>
                    <xdr:col>5</xdr:col>
                    <xdr:colOff>57150</xdr:colOff>
                    <xdr:row>14</xdr:row>
                    <xdr:rowOff>66675</xdr:rowOff>
                  </to>
                </anchor>
              </controlPr>
            </control>
          </mc:Choice>
        </mc:AlternateContent>
        <mc:AlternateContent xmlns:mc="http://schemas.openxmlformats.org/markup-compatibility/2006">
          <mc:Choice Requires="x14">
            <control shapeId="225291" r:id="rId12" name="Option Button 11">
              <controlPr defaultSize="0" autoFill="0" autoLine="0" autoPict="0">
                <anchor moveWithCells="1">
                  <from>
                    <xdr:col>2</xdr:col>
                    <xdr:colOff>123825</xdr:colOff>
                    <xdr:row>14</xdr:row>
                    <xdr:rowOff>123825</xdr:rowOff>
                  </from>
                  <to>
                    <xdr:col>5</xdr:col>
                    <xdr:colOff>57150</xdr:colOff>
                    <xdr:row>15</xdr:row>
                    <xdr:rowOff>57150</xdr:rowOff>
                  </to>
                </anchor>
              </controlPr>
            </control>
          </mc:Choice>
        </mc:AlternateContent>
        <mc:AlternateContent xmlns:mc="http://schemas.openxmlformats.org/markup-compatibility/2006">
          <mc:Choice Requires="x14">
            <control shapeId="225292" r:id="rId13" name="Option Button 12">
              <controlPr defaultSize="0" autoFill="0" autoLine="0" autoPict="0">
                <anchor moveWithCells="1">
                  <from>
                    <xdr:col>2</xdr:col>
                    <xdr:colOff>123825</xdr:colOff>
                    <xdr:row>15</xdr:row>
                    <xdr:rowOff>114300</xdr:rowOff>
                  </from>
                  <to>
                    <xdr:col>5</xdr:col>
                    <xdr:colOff>276225</xdr:colOff>
                    <xdr:row>16</xdr:row>
                    <xdr:rowOff>47625</xdr:rowOff>
                  </to>
                </anchor>
              </controlPr>
            </control>
          </mc:Choice>
        </mc:AlternateContent>
        <mc:AlternateContent xmlns:mc="http://schemas.openxmlformats.org/markup-compatibility/2006">
          <mc:Choice Requires="x14">
            <control shapeId="225293" r:id="rId14" name="Option Button 13">
              <controlPr defaultSize="0" autoFill="0" autoLine="0" autoPict="0">
                <anchor moveWithCells="1">
                  <from>
                    <xdr:col>2</xdr:col>
                    <xdr:colOff>123825</xdr:colOff>
                    <xdr:row>16</xdr:row>
                    <xdr:rowOff>104775</xdr:rowOff>
                  </from>
                  <to>
                    <xdr:col>5</xdr:col>
                    <xdr:colOff>57150</xdr:colOff>
                    <xdr:row>17</xdr:row>
                    <xdr:rowOff>38100</xdr:rowOff>
                  </to>
                </anchor>
              </controlPr>
            </control>
          </mc:Choice>
        </mc:AlternateContent>
        <mc:AlternateContent xmlns:mc="http://schemas.openxmlformats.org/markup-compatibility/2006">
          <mc:Choice Requires="x14">
            <control shapeId="225294" r:id="rId15" name="Option Button 14">
              <controlPr defaultSize="0" autoFill="0" autoLine="0" autoPict="0">
                <anchor moveWithCells="1">
                  <from>
                    <xdr:col>2</xdr:col>
                    <xdr:colOff>123825</xdr:colOff>
                    <xdr:row>17</xdr:row>
                    <xdr:rowOff>95250</xdr:rowOff>
                  </from>
                  <to>
                    <xdr:col>5</xdr:col>
                    <xdr:colOff>57150</xdr:colOff>
                    <xdr:row>18</xdr:row>
                    <xdr:rowOff>28575</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Planilha62">
    <tabColor rgb="FF33CCCC"/>
  </sheetPr>
  <dimension ref="A1:Q35"/>
  <sheetViews>
    <sheetView showGridLines="0" showRowColHeaders="0" workbookViewId="0">
      <pane ySplit="2" topLeftCell="A3" activePane="bottomLeft" state="frozen"/>
      <selection activeCell="S26" sqref="S26"/>
      <selection pane="bottomLeft"/>
    </sheetView>
  </sheetViews>
  <sheetFormatPr defaultColWidth="9.140625" defaultRowHeight="15" customHeight="1" x14ac:dyDescent="0.25"/>
  <cols>
    <col min="1" max="2" width="1.7109375" style="185" customWidth="1"/>
    <col min="3" max="3" width="13.28515625" style="185" customWidth="1"/>
    <col min="4" max="18" width="12.7109375" style="185" customWidth="1"/>
    <col min="19" max="16384" width="9.140625" style="185"/>
  </cols>
  <sheetData>
    <row r="1" spans="1:17" s="1" customFormat="1" ht="35.1" customHeight="1" x14ac:dyDescent="0.25"/>
    <row r="2" spans="1:17" s="3" customFormat="1" ht="30" customHeight="1" x14ac:dyDescent="0.25"/>
    <row r="4" spans="1:17" ht="15" customHeight="1" x14ac:dyDescent="0.25">
      <c r="A4" s="168"/>
      <c r="B4" s="169"/>
      <c r="C4" s="170"/>
      <c r="D4" s="170"/>
      <c r="E4" s="170"/>
      <c r="F4" s="170"/>
      <c r="G4" s="170"/>
      <c r="H4" s="170"/>
      <c r="I4" s="170"/>
      <c r="J4" s="170"/>
      <c r="K4" s="170"/>
      <c r="L4" s="170"/>
      <c r="M4" s="170"/>
      <c r="N4" s="170"/>
      <c r="O4" s="170"/>
      <c r="P4" s="169"/>
      <c r="Q4" s="169"/>
    </row>
    <row r="5" spans="1:17" ht="15" customHeight="1" x14ac:dyDescent="0.25">
      <c r="A5" s="171"/>
      <c r="B5" s="169"/>
      <c r="C5" s="170"/>
      <c r="D5" s="170"/>
      <c r="E5" s="170"/>
      <c r="F5" s="170"/>
      <c r="G5" s="170"/>
      <c r="H5" s="170"/>
      <c r="I5" s="170"/>
      <c r="J5" s="170"/>
      <c r="K5" s="170"/>
      <c r="L5" s="170"/>
      <c r="M5" s="170"/>
      <c r="N5" s="170"/>
      <c r="O5" s="170"/>
      <c r="P5" s="169"/>
      <c r="Q5" s="169"/>
    </row>
    <row r="6" spans="1:17" ht="15" customHeight="1" x14ac:dyDescent="0.25">
      <c r="A6" s="171"/>
      <c r="B6" s="169"/>
      <c r="C6" s="170"/>
      <c r="D6" s="170"/>
      <c r="E6" s="170"/>
      <c r="F6" s="170"/>
      <c r="G6" s="170"/>
      <c r="H6" s="170"/>
      <c r="I6" s="170"/>
      <c r="J6" s="170"/>
      <c r="K6" s="170"/>
      <c r="L6" s="170"/>
      <c r="M6" s="170"/>
      <c r="N6" s="170"/>
      <c r="O6" s="170"/>
      <c r="P6" s="169"/>
      <c r="Q6" s="169"/>
    </row>
    <row r="7" spans="1:17" ht="15" customHeight="1" x14ac:dyDescent="0.25">
      <c r="A7" s="171"/>
      <c r="B7" s="169"/>
      <c r="C7" s="170"/>
      <c r="D7" s="170"/>
      <c r="E7" s="170"/>
      <c r="F7" s="170"/>
      <c r="G7" s="170"/>
      <c r="H7" s="170"/>
      <c r="I7" s="170"/>
      <c r="J7" s="170"/>
      <c r="K7" s="170"/>
      <c r="L7" s="170"/>
      <c r="M7" s="170"/>
      <c r="N7" s="170"/>
      <c r="O7" s="170"/>
      <c r="P7" s="169"/>
      <c r="Q7" s="169"/>
    </row>
    <row r="8" spans="1:17" ht="15" customHeight="1" x14ac:dyDescent="0.25">
      <c r="A8" s="171"/>
      <c r="B8" s="169"/>
      <c r="C8" s="170"/>
      <c r="D8" s="170"/>
      <c r="E8" s="170"/>
      <c r="F8" s="170"/>
      <c r="G8" s="170"/>
      <c r="H8" s="170"/>
      <c r="I8" s="170"/>
      <c r="J8" s="170"/>
      <c r="K8" s="170"/>
      <c r="L8" s="170"/>
      <c r="M8" s="170"/>
      <c r="N8" s="170"/>
      <c r="O8" s="170"/>
      <c r="P8" s="169"/>
      <c r="Q8" s="169"/>
    </row>
    <row r="9" spans="1:17" ht="15" customHeight="1" x14ac:dyDescent="0.25">
      <c r="A9" s="171"/>
      <c r="B9" s="169"/>
      <c r="C9" s="170"/>
      <c r="D9" s="170"/>
      <c r="E9" s="170"/>
      <c r="F9" s="170"/>
      <c r="G9" s="170"/>
      <c r="H9" s="170"/>
      <c r="I9" s="170"/>
      <c r="J9" s="170"/>
      <c r="K9" s="170"/>
      <c r="L9" s="170"/>
      <c r="M9" s="170"/>
      <c r="N9" s="170"/>
      <c r="O9" s="170"/>
      <c r="P9" s="169"/>
      <c r="Q9" s="169"/>
    </row>
    <row r="10" spans="1:17" ht="15" customHeight="1" x14ac:dyDescent="0.25">
      <c r="A10" s="171"/>
      <c r="B10" s="169"/>
      <c r="C10" s="170"/>
      <c r="D10" s="170"/>
      <c r="E10" s="170"/>
      <c r="F10" s="170"/>
      <c r="G10" s="170"/>
      <c r="H10" s="170"/>
      <c r="I10" s="170"/>
      <c r="J10" s="170"/>
      <c r="K10" s="170"/>
      <c r="L10" s="170"/>
      <c r="M10" s="170"/>
      <c r="N10" s="170"/>
      <c r="O10" s="170"/>
      <c r="P10" s="169"/>
      <c r="Q10" s="169"/>
    </row>
    <row r="11" spans="1:17" ht="15" customHeight="1" x14ac:dyDescent="0.25">
      <c r="A11" s="171"/>
      <c r="B11" s="169"/>
      <c r="C11" s="170"/>
      <c r="D11" s="170"/>
      <c r="E11" s="170"/>
      <c r="F11" s="170"/>
      <c r="G11" s="170"/>
      <c r="H11" s="170"/>
      <c r="I11" s="170"/>
      <c r="J11" s="170"/>
      <c r="K11" s="170"/>
      <c r="L11" s="170"/>
      <c r="M11" s="170"/>
      <c r="N11" s="170"/>
      <c r="O11" s="170"/>
      <c r="P11" s="169"/>
      <c r="Q11" s="169"/>
    </row>
    <row r="12" spans="1:17" ht="15" customHeight="1" x14ac:dyDescent="0.25">
      <c r="A12" s="171"/>
      <c r="B12" s="169"/>
      <c r="C12" s="170"/>
      <c r="D12" s="170"/>
      <c r="E12" s="170"/>
      <c r="F12" s="170"/>
      <c r="G12" s="170"/>
      <c r="H12" s="170"/>
      <c r="I12" s="170"/>
      <c r="J12" s="170"/>
      <c r="K12" s="170"/>
      <c r="L12" s="170"/>
      <c r="M12" s="170"/>
      <c r="N12" s="170"/>
      <c r="O12" s="170"/>
      <c r="P12" s="169"/>
      <c r="Q12" s="169"/>
    </row>
    <row r="13" spans="1:17" ht="15" customHeight="1" x14ac:dyDescent="0.25">
      <c r="A13" s="171"/>
      <c r="B13" s="169"/>
      <c r="C13" s="170"/>
      <c r="D13" s="170"/>
      <c r="E13" s="170"/>
      <c r="F13" s="170"/>
      <c r="G13" s="170"/>
      <c r="H13" s="170"/>
      <c r="I13" s="170"/>
      <c r="J13" s="170"/>
      <c r="K13" s="170"/>
      <c r="L13" s="170"/>
      <c r="M13" s="170"/>
      <c r="N13" s="170"/>
      <c r="O13" s="170"/>
      <c r="P13" s="169"/>
      <c r="Q13" s="169"/>
    </row>
    <row r="14" spans="1:17" ht="15" customHeight="1" x14ac:dyDescent="0.25">
      <c r="A14" s="171"/>
      <c r="B14" s="169"/>
      <c r="C14" s="170"/>
      <c r="D14" s="170"/>
      <c r="E14" s="170"/>
      <c r="F14" s="170"/>
      <c r="G14" s="170"/>
      <c r="H14" s="170"/>
      <c r="I14" s="170"/>
      <c r="J14" s="170"/>
      <c r="K14" s="170"/>
      <c r="L14" s="170"/>
      <c r="M14" s="170"/>
      <c r="N14" s="170"/>
      <c r="O14" s="170"/>
      <c r="P14" s="169"/>
      <c r="Q14" s="169"/>
    </row>
    <row r="15" spans="1:17" ht="15" hidden="1" customHeight="1" x14ac:dyDescent="0.25">
      <c r="A15" s="171"/>
      <c r="B15" s="169"/>
      <c r="C15" s="170"/>
      <c r="D15" s="170"/>
      <c r="E15" s="170"/>
      <c r="F15" s="170"/>
      <c r="G15" s="170"/>
      <c r="H15" s="170"/>
      <c r="I15" s="170"/>
      <c r="J15" s="170"/>
      <c r="K15" s="170"/>
      <c r="L15" s="170"/>
      <c r="M15" s="170"/>
      <c r="N15" s="170"/>
      <c r="O15" s="170"/>
      <c r="P15" s="169"/>
      <c r="Q15" s="169"/>
    </row>
    <row r="16" spans="1:17" ht="15" hidden="1" customHeight="1" x14ac:dyDescent="0.25">
      <c r="A16" s="171"/>
      <c r="B16" s="169"/>
      <c r="C16" s="170"/>
      <c r="D16" s="170"/>
      <c r="E16" s="170"/>
      <c r="F16" s="170"/>
      <c r="G16" s="170"/>
      <c r="H16" s="170"/>
      <c r="I16" s="170"/>
      <c r="J16" s="170"/>
      <c r="K16" s="170"/>
      <c r="L16" s="170"/>
      <c r="M16" s="170"/>
      <c r="N16" s="170"/>
      <c r="O16" s="170"/>
      <c r="P16" s="169"/>
      <c r="Q16" s="169"/>
    </row>
    <row r="17" spans="1:17" ht="15" hidden="1" customHeight="1" x14ac:dyDescent="0.25">
      <c r="A17" s="171"/>
      <c r="B17" s="169"/>
      <c r="C17" s="170"/>
      <c r="D17" s="170"/>
      <c r="E17" s="170"/>
      <c r="F17" s="170"/>
      <c r="G17" s="170"/>
      <c r="H17" s="170"/>
      <c r="I17" s="170"/>
      <c r="J17" s="170"/>
      <c r="K17" s="170"/>
      <c r="L17" s="170"/>
      <c r="M17" s="170"/>
      <c r="N17" s="170"/>
      <c r="O17" s="170"/>
      <c r="P17" s="169"/>
      <c r="Q17" s="169"/>
    </row>
    <row r="18" spans="1:17" ht="15" customHeight="1" x14ac:dyDescent="0.25">
      <c r="A18" s="171"/>
      <c r="B18" s="169"/>
      <c r="C18" s="170"/>
      <c r="D18" s="170"/>
      <c r="E18" s="170"/>
      <c r="F18" s="170"/>
      <c r="G18" s="170"/>
      <c r="H18" s="170"/>
      <c r="I18" s="170"/>
      <c r="J18" s="170"/>
      <c r="K18" s="170"/>
      <c r="L18" s="170"/>
      <c r="M18" s="170"/>
      <c r="N18" s="170"/>
      <c r="O18" s="170"/>
      <c r="P18" s="169"/>
      <c r="Q18" s="169"/>
    </row>
    <row r="19" spans="1:17" ht="15" customHeight="1" x14ac:dyDescent="0.25">
      <c r="A19" s="171"/>
      <c r="B19" s="169"/>
      <c r="C19" s="244" t="s">
        <v>64</v>
      </c>
      <c r="D19" s="245" t="s">
        <v>65</v>
      </c>
      <c r="E19" s="245" t="s">
        <v>66</v>
      </c>
      <c r="F19" s="245" t="s">
        <v>67</v>
      </c>
      <c r="G19" s="245" t="s">
        <v>68</v>
      </c>
      <c r="H19" s="245" t="s">
        <v>69</v>
      </c>
      <c r="I19" s="245" t="s">
        <v>70</v>
      </c>
      <c r="J19" s="245" t="s">
        <v>71</v>
      </c>
      <c r="K19" s="245" t="s">
        <v>72</v>
      </c>
      <c r="L19" s="245" t="s">
        <v>73</v>
      </c>
      <c r="M19" s="245" t="s">
        <v>74</v>
      </c>
      <c r="N19" s="245" t="s">
        <v>75</v>
      </c>
      <c r="O19" s="245" t="s">
        <v>76</v>
      </c>
      <c r="P19" s="246" t="s">
        <v>83</v>
      </c>
      <c r="Q19" s="169"/>
    </row>
    <row r="20" spans="1:17" ht="15" customHeight="1" x14ac:dyDescent="0.25">
      <c r="A20" s="171"/>
      <c r="B20" s="169"/>
      <c r="C20" s="515" t="s">
        <v>241</v>
      </c>
      <c r="D20" s="516">
        <f>Gráfico!C107</f>
        <v>21250</v>
      </c>
      <c r="E20" s="516">
        <f>Gráfico!D107</f>
        <v>21250</v>
      </c>
      <c r="F20" s="516">
        <f>Gráfico!E107</f>
        <v>95575</v>
      </c>
      <c r="G20" s="516">
        <f>Gráfico!F107</f>
        <v>21250</v>
      </c>
      <c r="H20" s="516">
        <f>Gráfico!G107</f>
        <v>21250</v>
      </c>
      <c r="I20" s="516">
        <f>Gráfico!H107</f>
        <v>95575</v>
      </c>
      <c r="J20" s="516">
        <f>Gráfico!I107</f>
        <v>21250</v>
      </c>
      <c r="K20" s="516">
        <f>Gráfico!J107</f>
        <v>21250</v>
      </c>
      <c r="L20" s="516">
        <f>Gráfico!K107</f>
        <v>95575</v>
      </c>
      <c r="M20" s="516">
        <f>Gráfico!L107</f>
        <v>21250</v>
      </c>
      <c r="N20" s="516">
        <f>Gráfico!M107</f>
        <v>21250</v>
      </c>
      <c r="O20" s="516">
        <f>Gráfico!N107</f>
        <v>95575</v>
      </c>
      <c r="P20" s="517">
        <f>SUM(D20:O20)</f>
        <v>552300</v>
      </c>
      <c r="Q20" s="169"/>
    </row>
    <row r="21" spans="1:17" ht="15" customHeight="1" x14ac:dyDescent="0.25">
      <c r="A21" s="171"/>
      <c r="B21" s="169"/>
      <c r="C21" s="518" t="s">
        <v>242</v>
      </c>
      <c r="D21" s="519">
        <f>Gráfico!C108</f>
        <v>15650</v>
      </c>
      <c r="E21" s="519">
        <f>Gráfico!D108</f>
        <v>15650</v>
      </c>
      <c r="F21" s="519">
        <f>Gráfico!E108</f>
        <v>24290</v>
      </c>
      <c r="G21" s="519">
        <f>Gráfico!F108</f>
        <v>15650</v>
      </c>
      <c r="H21" s="519">
        <f>Gráfico!G108</f>
        <v>15650</v>
      </c>
      <c r="I21" s="519">
        <f>Gráfico!H108</f>
        <v>24290</v>
      </c>
      <c r="J21" s="519">
        <f>Gráfico!I108</f>
        <v>15650</v>
      </c>
      <c r="K21" s="519">
        <f>Gráfico!J108</f>
        <v>15650</v>
      </c>
      <c r="L21" s="519">
        <f>Gráfico!K108</f>
        <v>24290</v>
      </c>
      <c r="M21" s="519">
        <f>Gráfico!L108</f>
        <v>15650</v>
      </c>
      <c r="N21" s="519">
        <f>Gráfico!M108</f>
        <v>15650</v>
      </c>
      <c r="O21" s="519">
        <f>Gráfico!N108</f>
        <v>24290</v>
      </c>
      <c r="P21" s="520">
        <f t="shared" ref="P21:P22" si="0">SUM(D21:O21)</f>
        <v>222360</v>
      </c>
      <c r="Q21" s="169"/>
    </row>
    <row r="22" spans="1:17" ht="15" customHeight="1" x14ac:dyDescent="0.25">
      <c r="A22" s="171"/>
      <c r="B22" s="169"/>
      <c r="C22" s="521" t="s">
        <v>243</v>
      </c>
      <c r="D22" s="522">
        <f>Gráfico!C109</f>
        <v>8825</v>
      </c>
      <c r="E22" s="522">
        <f>Gráfico!D109</f>
        <v>8825</v>
      </c>
      <c r="F22" s="522">
        <f>Gráfico!E109</f>
        <v>8825</v>
      </c>
      <c r="G22" s="522">
        <f>Gráfico!F109</f>
        <v>8825</v>
      </c>
      <c r="H22" s="522">
        <f>Gráfico!G109</f>
        <v>8825</v>
      </c>
      <c r="I22" s="522">
        <f>Gráfico!H109</f>
        <v>8825</v>
      </c>
      <c r="J22" s="522">
        <f>Gráfico!I109</f>
        <v>8825</v>
      </c>
      <c r="K22" s="522">
        <f>Gráfico!J109</f>
        <v>8825</v>
      </c>
      <c r="L22" s="522">
        <f>Gráfico!K109</f>
        <v>8825</v>
      </c>
      <c r="M22" s="522">
        <f>Gráfico!L109</f>
        <v>8825</v>
      </c>
      <c r="N22" s="522">
        <f>Gráfico!M109</f>
        <v>8825</v>
      </c>
      <c r="O22" s="522">
        <f>Gráfico!N109</f>
        <v>8825</v>
      </c>
      <c r="P22" s="523">
        <f t="shared" si="0"/>
        <v>105900</v>
      </c>
      <c r="Q22" s="169"/>
    </row>
    <row r="23" spans="1:17" ht="15" customHeight="1" x14ac:dyDescent="0.25">
      <c r="A23" s="171"/>
      <c r="B23" s="169"/>
      <c r="C23" s="524" t="s">
        <v>306</v>
      </c>
      <c r="D23" s="525">
        <f>Gráfico!C110</f>
        <v>0</v>
      </c>
      <c r="E23" s="525">
        <f>Gráfico!D110</f>
        <v>0</v>
      </c>
      <c r="F23" s="525">
        <f>Gráfico!E110</f>
        <v>0</v>
      </c>
      <c r="G23" s="525">
        <f>Gráfico!F110</f>
        <v>0</v>
      </c>
      <c r="H23" s="525">
        <f>Gráfico!G110</f>
        <v>0</v>
      </c>
      <c r="I23" s="525">
        <f>Gráfico!H110</f>
        <v>0</v>
      </c>
      <c r="J23" s="525">
        <f>Gráfico!I110</f>
        <v>0</v>
      </c>
      <c r="K23" s="525">
        <f>Gráfico!J110</f>
        <v>0</v>
      </c>
      <c r="L23" s="525">
        <f>Gráfico!K110</f>
        <v>0</v>
      </c>
      <c r="M23" s="525">
        <f>Gráfico!L110</f>
        <v>0</v>
      </c>
      <c r="N23" s="525">
        <f>Gráfico!M110</f>
        <v>0</v>
      </c>
      <c r="O23" s="525">
        <f>Gráfico!N110</f>
        <v>0</v>
      </c>
      <c r="P23" s="526">
        <f>Gráfico!O110</f>
        <v>0</v>
      </c>
      <c r="Q23" s="169"/>
    </row>
    <row r="24" spans="1:17" ht="15" customHeight="1" x14ac:dyDescent="0.25">
      <c r="A24" s="171"/>
      <c r="B24" s="169"/>
      <c r="C24" s="170"/>
      <c r="D24" s="170"/>
      <c r="E24" s="170"/>
      <c r="F24" s="170"/>
      <c r="G24" s="170"/>
      <c r="H24" s="170"/>
      <c r="I24" s="170"/>
      <c r="J24" s="170"/>
      <c r="K24" s="170"/>
      <c r="L24" s="170"/>
      <c r="M24" s="170"/>
      <c r="N24" s="170"/>
      <c r="O24" s="170"/>
      <c r="P24" s="243"/>
      <c r="Q24" s="169"/>
    </row>
    <row r="25" spans="1:17" ht="15" customHeight="1" x14ac:dyDescent="0.25">
      <c r="A25" s="171"/>
      <c r="B25" s="169"/>
      <c r="C25" s="170"/>
      <c r="D25" s="170"/>
      <c r="E25" s="170"/>
      <c r="F25" s="170"/>
      <c r="G25" s="170"/>
      <c r="H25" s="170"/>
      <c r="I25" s="170"/>
      <c r="J25" s="170"/>
      <c r="K25" s="170"/>
      <c r="L25" s="170"/>
      <c r="M25" s="170"/>
      <c r="N25" s="170"/>
      <c r="O25" s="170"/>
      <c r="P25" s="169"/>
      <c r="Q25" s="169"/>
    </row>
    <row r="26" spans="1:17" ht="15" customHeight="1" x14ac:dyDescent="0.25">
      <c r="A26" s="171"/>
      <c r="B26" s="169"/>
      <c r="C26" s="170"/>
      <c r="D26" s="170"/>
      <c r="E26" s="170"/>
      <c r="F26" s="170"/>
      <c r="G26" s="170"/>
      <c r="H26" s="170"/>
      <c r="I26" s="170"/>
      <c r="J26" s="170"/>
      <c r="K26" s="170"/>
      <c r="L26" s="170"/>
      <c r="M26" s="170"/>
      <c r="N26" s="170"/>
      <c r="O26" s="170"/>
      <c r="P26" s="169"/>
      <c r="Q26" s="169"/>
    </row>
    <row r="27" spans="1:17" ht="15" customHeight="1" x14ac:dyDescent="0.25">
      <c r="A27" s="171"/>
      <c r="B27" s="169"/>
      <c r="C27" s="170"/>
      <c r="D27" s="170"/>
      <c r="E27" s="170"/>
      <c r="F27" s="170"/>
      <c r="G27" s="170"/>
      <c r="H27" s="170"/>
      <c r="I27" s="170"/>
      <c r="J27" s="170"/>
      <c r="K27" s="170"/>
      <c r="L27" s="170"/>
      <c r="M27" s="170"/>
      <c r="N27" s="170"/>
      <c r="O27" s="170"/>
      <c r="P27" s="169"/>
      <c r="Q27" s="169"/>
    </row>
    <row r="28" spans="1:17" ht="15" customHeight="1" x14ac:dyDescent="0.25">
      <c r="A28" s="171"/>
      <c r="B28" s="169"/>
      <c r="C28" s="170"/>
      <c r="D28" s="170"/>
      <c r="E28" s="170"/>
      <c r="F28" s="170"/>
      <c r="G28" s="170"/>
      <c r="H28" s="170"/>
      <c r="I28" s="170"/>
      <c r="J28" s="170"/>
      <c r="K28" s="170"/>
      <c r="L28" s="170"/>
      <c r="M28" s="170"/>
      <c r="N28" s="170"/>
      <c r="O28" s="170"/>
      <c r="P28" s="169"/>
      <c r="Q28" s="169"/>
    </row>
    <row r="29" spans="1:17" ht="15" customHeight="1" x14ac:dyDescent="0.25">
      <c r="A29" s="169"/>
      <c r="B29" s="169"/>
      <c r="C29" s="170"/>
      <c r="D29" s="170"/>
      <c r="E29" s="170"/>
      <c r="F29" s="170"/>
      <c r="G29" s="170"/>
      <c r="H29" s="170"/>
      <c r="I29" s="170"/>
      <c r="J29" s="170"/>
      <c r="K29" s="170"/>
      <c r="L29" s="170"/>
      <c r="M29" s="170"/>
      <c r="N29" s="170"/>
      <c r="O29" s="170"/>
      <c r="P29" s="169"/>
      <c r="Q29" s="169"/>
    </row>
    <row r="30" spans="1:17" ht="15" customHeight="1" x14ac:dyDescent="0.25">
      <c r="A30" s="169"/>
      <c r="B30" s="169"/>
      <c r="C30" s="170"/>
      <c r="D30" s="170"/>
      <c r="E30" s="170"/>
      <c r="F30" s="170"/>
      <c r="G30" s="170"/>
      <c r="H30" s="170"/>
      <c r="I30" s="170"/>
      <c r="J30" s="170"/>
      <c r="K30" s="170"/>
      <c r="L30" s="170"/>
      <c r="M30" s="170"/>
      <c r="N30" s="170"/>
      <c r="O30" s="170"/>
      <c r="P30" s="169"/>
      <c r="Q30" s="169"/>
    </row>
    <row r="31" spans="1:17" ht="15" customHeight="1" x14ac:dyDescent="0.25">
      <c r="A31" s="169"/>
      <c r="B31" s="169"/>
      <c r="C31" s="170"/>
      <c r="D31" s="170"/>
      <c r="E31" s="170"/>
      <c r="F31" s="170"/>
      <c r="G31" s="170"/>
      <c r="H31" s="170"/>
      <c r="I31" s="170"/>
      <c r="J31" s="170"/>
      <c r="K31" s="170"/>
      <c r="L31" s="170"/>
      <c r="M31" s="170"/>
      <c r="N31" s="170"/>
      <c r="O31" s="170"/>
      <c r="P31" s="169"/>
      <c r="Q31" s="169"/>
    </row>
    <row r="32" spans="1:17" ht="15" customHeight="1" x14ac:dyDescent="0.25">
      <c r="A32" s="169"/>
      <c r="B32" s="169"/>
      <c r="C32" s="170"/>
      <c r="D32" s="170"/>
      <c r="E32" s="170"/>
      <c r="F32" s="170"/>
      <c r="G32" s="170"/>
      <c r="H32" s="170"/>
      <c r="I32" s="170"/>
      <c r="J32" s="170"/>
      <c r="K32" s="170"/>
      <c r="L32" s="170"/>
      <c r="M32" s="170"/>
      <c r="N32" s="170"/>
      <c r="O32" s="170"/>
      <c r="P32" s="169"/>
      <c r="Q32" s="169"/>
    </row>
    <row r="33" spans="1:17" ht="15" customHeight="1" x14ac:dyDescent="0.25">
      <c r="A33" s="169"/>
      <c r="B33" s="169"/>
      <c r="C33" s="170"/>
      <c r="D33" s="170"/>
      <c r="E33" s="170"/>
      <c r="F33" s="170"/>
      <c r="G33" s="170"/>
      <c r="H33" s="170"/>
      <c r="I33" s="170"/>
      <c r="J33" s="170"/>
      <c r="K33" s="170"/>
      <c r="L33" s="170"/>
      <c r="M33" s="170"/>
      <c r="N33" s="170"/>
      <c r="O33" s="170"/>
      <c r="P33" s="169"/>
      <c r="Q33" s="169"/>
    </row>
    <row r="34" spans="1:17" ht="15" customHeight="1" x14ac:dyDescent="0.25">
      <c r="A34" s="169"/>
      <c r="B34" s="169"/>
      <c r="C34" s="170"/>
      <c r="D34" s="170"/>
      <c r="E34" s="170"/>
      <c r="F34" s="170"/>
      <c r="G34" s="170"/>
      <c r="H34" s="170"/>
      <c r="I34" s="170"/>
      <c r="J34" s="170"/>
      <c r="K34" s="170"/>
      <c r="L34" s="170"/>
      <c r="M34" s="170"/>
      <c r="N34" s="170"/>
      <c r="O34" s="170"/>
      <c r="P34" s="169"/>
      <c r="Q34" s="169"/>
    </row>
    <row r="35" spans="1:17" ht="15" customHeight="1" x14ac:dyDescent="0.25">
      <c r="A35" s="169"/>
      <c r="B35" s="169"/>
      <c r="C35" s="170"/>
      <c r="D35" s="170"/>
      <c r="E35" s="170"/>
      <c r="F35" s="170"/>
      <c r="G35" s="170"/>
      <c r="H35" s="170"/>
      <c r="I35" s="170"/>
      <c r="J35" s="170"/>
      <c r="K35" s="170"/>
      <c r="L35" s="170"/>
      <c r="M35" s="170"/>
      <c r="N35" s="170"/>
      <c r="O35" s="170"/>
      <c r="P35" s="169"/>
      <c r="Q35" s="169"/>
    </row>
  </sheetData>
  <sheetProtection sheet="1" objects="1" scenarios="1" selectLockedCells="1" selectUnlockedCell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26305" r:id="rId3" name="Check Box 1">
              <controlPr defaultSize="0" autoFill="0" autoLine="0" autoPict="0">
                <anchor moveWithCells="1">
                  <from>
                    <xdr:col>2</xdr:col>
                    <xdr:colOff>9525</xdr:colOff>
                    <xdr:row>4</xdr:row>
                    <xdr:rowOff>38100</xdr:rowOff>
                  </from>
                  <to>
                    <xdr:col>3</xdr:col>
                    <xdr:colOff>19050</xdr:colOff>
                    <xdr:row>5</xdr:row>
                    <xdr:rowOff>57150</xdr:rowOff>
                  </to>
                </anchor>
              </controlPr>
            </control>
          </mc:Choice>
        </mc:AlternateContent>
        <mc:AlternateContent xmlns:mc="http://schemas.openxmlformats.org/markup-compatibility/2006">
          <mc:Choice Requires="x14">
            <control shapeId="226306" r:id="rId4" name="Check Box 2">
              <controlPr defaultSize="0" autoFill="0" autoLine="0" autoPict="0">
                <anchor moveWithCells="1">
                  <from>
                    <xdr:col>3</xdr:col>
                    <xdr:colOff>76200</xdr:colOff>
                    <xdr:row>4</xdr:row>
                    <xdr:rowOff>38100</xdr:rowOff>
                  </from>
                  <to>
                    <xdr:col>4</xdr:col>
                    <xdr:colOff>333375</xdr:colOff>
                    <xdr:row>5</xdr:row>
                    <xdr:rowOff>57150</xdr:rowOff>
                  </to>
                </anchor>
              </controlPr>
            </control>
          </mc:Choice>
        </mc:AlternateContent>
        <mc:AlternateContent xmlns:mc="http://schemas.openxmlformats.org/markup-compatibility/2006">
          <mc:Choice Requires="x14">
            <control shapeId="226307" r:id="rId5" name="Check Box 3">
              <controlPr defaultSize="0" autoFill="0" autoLine="0" autoPict="0">
                <anchor moveWithCells="1">
                  <from>
                    <xdr:col>4</xdr:col>
                    <xdr:colOff>504825</xdr:colOff>
                    <xdr:row>4</xdr:row>
                    <xdr:rowOff>38100</xdr:rowOff>
                  </from>
                  <to>
                    <xdr:col>5</xdr:col>
                    <xdr:colOff>762000</xdr:colOff>
                    <xdr:row>5</xdr:row>
                    <xdr:rowOff>57150</xdr:rowOff>
                  </to>
                </anchor>
              </controlPr>
            </control>
          </mc:Choice>
        </mc:AlternateContent>
        <mc:AlternateContent xmlns:mc="http://schemas.openxmlformats.org/markup-compatibility/2006">
          <mc:Choice Requires="x14">
            <control shapeId="226308" r:id="rId6" name="Group Box 4">
              <controlPr defaultSize="0" autoFill="0" autoPict="0">
                <anchor moveWithCells="1">
                  <from>
                    <xdr:col>1</xdr:col>
                    <xdr:colOff>19050</xdr:colOff>
                    <xdr:row>17</xdr:row>
                    <xdr:rowOff>47625</xdr:rowOff>
                  </from>
                  <to>
                    <xdr:col>16</xdr:col>
                    <xdr:colOff>485775</xdr:colOff>
                    <xdr:row>24</xdr:row>
                    <xdr:rowOff>19050</xdr:rowOff>
                  </to>
                </anchor>
              </controlPr>
            </control>
          </mc:Choice>
        </mc:AlternateContent>
        <mc:AlternateContent xmlns:mc="http://schemas.openxmlformats.org/markup-compatibility/2006">
          <mc:Choice Requires="x14">
            <control shapeId="226309" r:id="rId7" name="Group Box 5">
              <controlPr defaultSize="0" autoFill="0" autoPict="0">
                <anchor moveWithCells="1">
                  <from>
                    <xdr:col>1</xdr:col>
                    <xdr:colOff>19050</xdr:colOff>
                    <xdr:row>3</xdr:row>
                    <xdr:rowOff>104775</xdr:rowOff>
                  </from>
                  <to>
                    <xdr:col>16</xdr:col>
                    <xdr:colOff>485775</xdr:colOff>
                    <xdr:row>17</xdr:row>
                    <xdr:rowOff>38100</xdr:rowOff>
                  </to>
                </anchor>
              </controlPr>
            </control>
          </mc:Choice>
        </mc:AlternateContent>
        <mc:AlternateContent xmlns:mc="http://schemas.openxmlformats.org/markup-compatibility/2006">
          <mc:Choice Requires="x14">
            <control shapeId="226310" r:id="rId8" name="Group Box 6">
              <controlPr defaultSize="0" autoFill="0" autoPict="0">
                <anchor moveWithCells="1">
                  <from>
                    <xdr:col>1</xdr:col>
                    <xdr:colOff>19050</xdr:colOff>
                    <xdr:row>24</xdr:row>
                    <xdr:rowOff>38100</xdr:rowOff>
                  </from>
                  <to>
                    <xdr:col>16</xdr:col>
                    <xdr:colOff>485775</xdr:colOff>
                    <xdr:row>33</xdr:row>
                    <xdr:rowOff>152400</xdr:rowOff>
                  </to>
                </anchor>
              </controlPr>
            </control>
          </mc:Choice>
        </mc:AlternateContent>
        <mc:AlternateContent xmlns:mc="http://schemas.openxmlformats.org/markup-compatibility/2006">
          <mc:Choice Requires="x14">
            <control shapeId="226311" r:id="rId9" name="Group Box 7">
              <controlPr defaultSize="0" autoFill="0" autoPict="0">
                <anchor moveWithCells="1">
                  <from>
                    <xdr:col>12</xdr:col>
                    <xdr:colOff>9525</xdr:colOff>
                    <xdr:row>24</xdr:row>
                    <xdr:rowOff>38100</xdr:rowOff>
                  </from>
                  <to>
                    <xdr:col>16</xdr:col>
                    <xdr:colOff>485775</xdr:colOff>
                    <xdr:row>33</xdr:row>
                    <xdr:rowOff>152400</xdr:rowOff>
                  </to>
                </anchor>
              </controlPr>
            </control>
          </mc:Choice>
        </mc:AlternateContent>
        <mc:AlternateContent xmlns:mc="http://schemas.openxmlformats.org/markup-compatibility/2006">
          <mc:Choice Requires="x14">
            <control shapeId="226312" r:id="rId10" name="Check Box 8">
              <controlPr defaultSize="0" autoFill="0" autoLine="0" autoPict="0">
                <anchor moveWithCells="1">
                  <from>
                    <xdr:col>6</xdr:col>
                    <xdr:colOff>66675</xdr:colOff>
                    <xdr:row>4</xdr:row>
                    <xdr:rowOff>38100</xdr:rowOff>
                  </from>
                  <to>
                    <xdr:col>7</xdr:col>
                    <xdr:colOff>323850</xdr:colOff>
                    <xdr:row>5</xdr:row>
                    <xdr:rowOff>57150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Planilha63">
    <tabColor rgb="FF33CCCC"/>
  </sheetPr>
  <dimension ref="C1:M57"/>
  <sheetViews>
    <sheetView showGridLines="0" showRowColHeaders="0" workbookViewId="0">
      <pane ySplit="6" topLeftCell="A7" activePane="bottomLeft" state="frozen"/>
      <selection activeCell="F102" sqref="F102"/>
      <selection pane="bottomLeft" activeCell="H14" sqref="H14"/>
    </sheetView>
  </sheetViews>
  <sheetFormatPr defaultColWidth="9.140625" defaultRowHeight="30" customHeight="1" x14ac:dyDescent="0.25"/>
  <cols>
    <col min="1" max="2" width="1.7109375" style="2" customWidth="1"/>
    <col min="3" max="3" width="30.7109375" style="2" customWidth="1"/>
    <col min="4" max="4" width="18.7109375" style="2" customWidth="1"/>
    <col min="5" max="5" width="10.7109375" style="2" customWidth="1"/>
    <col min="6" max="6" width="2.7109375" style="2" customWidth="1"/>
    <col min="7" max="7" width="30.7109375" style="2" customWidth="1"/>
    <col min="8" max="8" width="18.7109375" style="2" customWidth="1"/>
    <col min="9" max="9" width="10.7109375" style="2" customWidth="1"/>
    <col min="10" max="10" width="2.7109375" style="2" customWidth="1"/>
    <col min="11" max="11" width="30.7109375" style="2" customWidth="1"/>
    <col min="12" max="12" width="18.7109375" style="2" customWidth="1"/>
    <col min="13" max="13" width="10.7109375" style="2" customWidth="1"/>
    <col min="14" max="16384" width="9.140625" style="2"/>
  </cols>
  <sheetData>
    <row r="1" spans="3:13" s="1" customFormat="1" ht="35.1" customHeight="1" x14ac:dyDescent="0.25"/>
    <row r="2" spans="3:13" s="3" customFormat="1" ht="30" customHeight="1" x14ac:dyDescent="0.25"/>
    <row r="4" spans="3:13" ht="30" customHeight="1" x14ac:dyDescent="0.25">
      <c r="C4" s="687" t="s">
        <v>37</v>
      </c>
      <c r="D4" s="687"/>
      <c r="E4" s="687"/>
      <c r="G4" s="688" t="s">
        <v>49</v>
      </c>
      <c r="H4" s="688"/>
      <c r="I4" s="688"/>
      <c r="K4" s="689" t="s">
        <v>54</v>
      </c>
      <c r="L4" s="689"/>
      <c r="M4" s="689"/>
    </row>
    <row r="5" spans="3:13" ht="21.95" customHeight="1" thickBot="1" x14ac:dyDescent="0.3"/>
    <row r="6" spans="3:13" ht="21.95" customHeight="1" x14ac:dyDescent="0.25">
      <c r="C6" s="296" t="s">
        <v>29</v>
      </c>
      <c r="D6" s="17" t="s">
        <v>237</v>
      </c>
      <c r="E6" s="17" t="s">
        <v>250</v>
      </c>
      <c r="G6" s="296" t="s">
        <v>29</v>
      </c>
      <c r="H6" s="17" t="s">
        <v>237</v>
      </c>
      <c r="I6" s="17" t="s">
        <v>250</v>
      </c>
      <c r="K6" s="296" t="s">
        <v>29</v>
      </c>
      <c r="L6" s="17" t="s">
        <v>237</v>
      </c>
      <c r="M6" s="17" t="s">
        <v>250</v>
      </c>
    </row>
    <row r="7" spans="3:13" ht="30" customHeight="1" x14ac:dyDescent="0.25">
      <c r="C7" s="293" t="s">
        <v>48</v>
      </c>
      <c r="D7" s="35">
        <f>'Banco 04'!O5</f>
        <v>0</v>
      </c>
      <c r="E7" s="527">
        <f>IFERROR(D7/$D$10,0)</f>
        <v>0</v>
      </c>
      <c r="G7" s="293" t="s">
        <v>48</v>
      </c>
      <c r="H7" s="35">
        <f>'Banco 04 (2)'!O5</f>
        <v>0</v>
      </c>
      <c r="I7" s="532">
        <f>IFERROR(H7/$H$10,0)</f>
        <v>0</v>
      </c>
      <c r="K7" s="293" t="s">
        <v>136</v>
      </c>
      <c r="L7" s="35">
        <f>'Banco 05'!O5</f>
        <v>1200000</v>
      </c>
      <c r="M7" s="536">
        <f>IFERROR(L7/$L$12,0)</f>
        <v>1</v>
      </c>
    </row>
    <row r="8" spans="3:13" ht="30" customHeight="1" x14ac:dyDescent="0.25">
      <c r="C8" s="294" t="s">
        <v>50</v>
      </c>
      <c r="D8" s="35">
        <f>'Banco 04'!O6</f>
        <v>1200000</v>
      </c>
      <c r="E8" s="527">
        <f t="shared" ref="E8:E57" si="0">IFERROR(D8/$D$10,0)</f>
        <v>1</v>
      </c>
      <c r="G8" s="294" t="s">
        <v>50</v>
      </c>
      <c r="H8" s="35">
        <f>'Banco 04 (2)'!O6</f>
        <v>1200000</v>
      </c>
      <c r="I8" s="532">
        <f t="shared" ref="I8:I57" si="1">IFERROR(H8/$H$10,0)</f>
        <v>1</v>
      </c>
      <c r="K8" s="294" t="s">
        <v>142</v>
      </c>
      <c r="L8" s="35">
        <f>'Banco 05'!O6</f>
        <v>0</v>
      </c>
      <c r="M8" s="536">
        <f t="shared" ref="M8:M57" si="2">IFERROR(L8/$L$12,0)</f>
        <v>0</v>
      </c>
    </row>
    <row r="9" spans="3:13" ht="30" customHeight="1" x14ac:dyDescent="0.25">
      <c r="C9" s="294" t="s">
        <v>51</v>
      </c>
      <c r="D9" s="35">
        <f>'Banco 04'!O7</f>
        <v>0</v>
      </c>
      <c r="E9" s="527">
        <f t="shared" si="0"/>
        <v>0</v>
      </c>
      <c r="G9" s="294" t="s">
        <v>51</v>
      </c>
      <c r="H9" s="35">
        <f>'Banco 04 (2)'!O7</f>
        <v>0</v>
      </c>
      <c r="I9" s="532">
        <f t="shared" si="1"/>
        <v>0</v>
      </c>
      <c r="K9" s="294" t="s">
        <v>61</v>
      </c>
      <c r="L9" s="35">
        <f>'Banco 05'!O7</f>
        <v>0</v>
      </c>
      <c r="M9" s="536">
        <f t="shared" si="2"/>
        <v>0</v>
      </c>
    </row>
    <row r="10" spans="3:13" ht="30" customHeight="1" x14ac:dyDescent="0.25">
      <c r="C10" s="541" t="s">
        <v>191</v>
      </c>
      <c r="D10" s="132">
        <f>'Banco 04'!O8</f>
        <v>1200000</v>
      </c>
      <c r="E10" s="528">
        <f t="shared" si="0"/>
        <v>1</v>
      </c>
      <c r="G10" s="541" t="s">
        <v>191</v>
      </c>
      <c r="H10" s="132">
        <f>'Banco 04 (2)'!O8</f>
        <v>1200000</v>
      </c>
      <c r="I10" s="532">
        <f t="shared" si="1"/>
        <v>1</v>
      </c>
      <c r="K10" s="294" t="s">
        <v>62</v>
      </c>
      <c r="L10" s="35">
        <f>'Banco 05'!O8</f>
        <v>0</v>
      </c>
      <c r="M10" s="536">
        <f t="shared" si="2"/>
        <v>0</v>
      </c>
    </row>
    <row r="11" spans="3:13" ht="30" customHeight="1" x14ac:dyDescent="0.25">
      <c r="C11" s="294" t="s">
        <v>156</v>
      </c>
      <c r="D11" s="35">
        <f>Relatórios!P13</f>
        <v>19800</v>
      </c>
      <c r="E11" s="527">
        <f t="shared" si="0"/>
        <v>1.6500000000000001E-2</v>
      </c>
      <c r="G11" s="294" t="s">
        <v>156</v>
      </c>
      <c r="H11" s="35">
        <f>Presumido!P13</f>
        <v>7800</v>
      </c>
      <c r="I11" s="532">
        <f t="shared" si="1"/>
        <v>6.4999999999999997E-3</v>
      </c>
      <c r="K11" s="294" t="s">
        <v>63</v>
      </c>
      <c r="L11" s="35">
        <f>'Banco 05'!O9</f>
        <v>0</v>
      </c>
      <c r="M11" s="536">
        <f t="shared" si="2"/>
        <v>0</v>
      </c>
    </row>
    <row r="12" spans="3:13" ht="30" customHeight="1" x14ac:dyDescent="0.25">
      <c r="C12" s="294" t="s">
        <v>157</v>
      </c>
      <c r="D12" s="35">
        <f>Relatórios!P14</f>
        <v>0</v>
      </c>
      <c r="E12" s="527">
        <f t="shared" si="0"/>
        <v>0</v>
      </c>
      <c r="G12" s="294" t="s">
        <v>157</v>
      </c>
      <c r="H12" s="35">
        <f>Presumido!P14</f>
        <v>0</v>
      </c>
      <c r="I12" s="532">
        <f t="shared" si="1"/>
        <v>0</v>
      </c>
      <c r="K12" s="540" t="s">
        <v>219</v>
      </c>
      <c r="L12" s="132">
        <f>'Banco 05'!O10</f>
        <v>1200000</v>
      </c>
      <c r="M12" s="536">
        <f t="shared" si="2"/>
        <v>1</v>
      </c>
    </row>
    <row r="13" spans="3:13" ht="30" customHeight="1" x14ac:dyDescent="0.25">
      <c r="C13" s="540" t="s">
        <v>158</v>
      </c>
      <c r="D13" s="132">
        <f>Relatórios!P15</f>
        <v>19800</v>
      </c>
      <c r="E13" s="528">
        <f t="shared" si="0"/>
        <v>1.6500000000000001E-2</v>
      </c>
      <c r="G13" s="540" t="s">
        <v>158</v>
      </c>
      <c r="H13" s="132">
        <f>Presumido!P15</f>
        <v>7800</v>
      </c>
      <c r="I13" s="532">
        <f t="shared" si="1"/>
        <v>6.4999999999999997E-3</v>
      </c>
      <c r="K13" s="294" t="s">
        <v>156</v>
      </c>
      <c r="L13" s="35">
        <f>'Banco 05'!O11</f>
        <v>2922.84</v>
      </c>
      <c r="M13" s="536">
        <f t="shared" si="2"/>
        <v>2.4357000000000003E-3</v>
      </c>
    </row>
    <row r="14" spans="3:13" ht="30" customHeight="1" x14ac:dyDescent="0.25">
      <c r="C14" s="294" t="s">
        <v>159</v>
      </c>
      <c r="D14" s="35">
        <f>Relatórios!P16</f>
        <v>91200</v>
      </c>
      <c r="E14" s="527">
        <f t="shared" si="0"/>
        <v>7.5999999999999998E-2</v>
      </c>
      <c r="G14" s="294" t="s">
        <v>159</v>
      </c>
      <c r="H14" s="35">
        <f>Presumido!P16</f>
        <v>36000</v>
      </c>
      <c r="I14" s="532">
        <f t="shared" si="1"/>
        <v>0.03</v>
      </c>
      <c r="K14" s="294" t="s">
        <v>159</v>
      </c>
      <c r="L14" s="35">
        <f>'Banco 05'!O12</f>
        <v>13491.660000000002</v>
      </c>
      <c r="M14" s="536">
        <f t="shared" si="2"/>
        <v>1.1243050000000001E-2</v>
      </c>
    </row>
    <row r="15" spans="3:13" ht="30" customHeight="1" x14ac:dyDescent="0.25">
      <c r="C15" s="294" t="s">
        <v>157</v>
      </c>
      <c r="D15" s="35">
        <f>Relatórios!P17</f>
        <v>0</v>
      </c>
      <c r="E15" s="527">
        <f t="shared" si="0"/>
        <v>0</v>
      </c>
      <c r="G15" s="294" t="s">
        <v>157</v>
      </c>
      <c r="H15" s="35">
        <f>Presumido!P17</f>
        <v>0</v>
      </c>
      <c r="I15" s="532">
        <f t="shared" si="1"/>
        <v>0</v>
      </c>
      <c r="K15" s="294" t="s">
        <v>161</v>
      </c>
      <c r="L15" s="35">
        <f>'Banco 05'!O13</f>
        <v>35476.5</v>
      </c>
      <c r="M15" s="536">
        <f t="shared" si="2"/>
        <v>2.956375E-2</v>
      </c>
    </row>
    <row r="16" spans="3:13" ht="30" customHeight="1" x14ac:dyDescent="0.25">
      <c r="C16" s="540" t="s">
        <v>160</v>
      </c>
      <c r="D16" s="132">
        <f>Relatórios!P18</f>
        <v>91200</v>
      </c>
      <c r="E16" s="528">
        <f t="shared" si="0"/>
        <v>7.5999999999999998E-2</v>
      </c>
      <c r="G16" s="540" t="s">
        <v>160</v>
      </c>
      <c r="H16" s="132">
        <f>Presumido!P18</f>
        <v>36000</v>
      </c>
      <c r="I16" s="532">
        <f t="shared" si="1"/>
        <v>0.03</v>
      </c>
      <c r="K16" s="294" t="s">
        <v>163</v>
      </c>
      <c r="L16" s="35">
        <f>'Banco 05'!O15</f>
        <v>0</v>
      </c>
      <c r="M16" s="536">
        <f t="shared" si="2"/>
        <v>0</v>
      </c>
    </row>
    <row r="17" spans="3:13" ht="30" customHeight="1" x14ac:dyDescent="0.25">
      <c r="C17" s="294" t="s">
        <v>161</v>
      </c>
      <c r="D17" s="35">
        <f>Relatórios!P19</f>
        <v>144000</v>
      </c>
      <c r="E17" s="527">
        <f t="shared" si="0"/>
        <v>0.12</v>
      </c>
      <c r="G17" s="294" t="s">
        <v>161</v>
      </c>
      <c r="H17" s="35">
        <f>Presumido!P19</f>
        <v>144000</v>
      </c>
      <c r="I17" s="532">
        <f t="shared" si="1"/>
        <v>0.12</v>
      </c>
      <c r="K17" s="294" t="s">
        <v>165</v>
      </c>
      <c r="L17" s="35">
        <f>'Banco 05'!O16</f>
        <v>0</v>
      </c>
      <c r="M17" s="536">
        <f t="shared" si="2"/>
        <v>0</v>
      </c>
    </row>
    <row r="18" spans="3:13" ht="30" customHeight="1" x14ac:dyDescent="0.25">
      <c r="C18" s="294" t="s">
        <v>157</v>
      </c>
      <c r="D18" s="35">
        <f>Relatórios!P20</f>
        <v>0</v>
      </c>
      <c r="E18" s="527">
        <f t="shared" si="0"/>
        <v>0</v>
      </c>
      <c r="G18" s="294" t="s">
        <v>157</v>
      </c>
      <c r="H18" s="35">
        <f>Presumido!P20</f>
        <v>0</v>
      </c>
      <c r="I18" s="532">
        <f t="shared" si="1"/>
        <v>0</v>
      </c>
      <c r="K18" s="540" t="s">
        <v>113</v>
      </c>
      <c r="L18" s="132">
        <f>'Banco 05'!O17</f>
        <v>1148109</v>
      </c>
      <c r="M18" s="536">
        <f t="shared" si="2"/>
        <v>0.95675750000000004</v>
      </c>
    </row>
    <row r="19" spans="3:13" ht="30" customHeight="1" x14ac:dyDescent="0.25">
      <c r="C19" s="540" t="s">
        <v>162</v>
      </c>
      <c r="D19" s="132">
        <f>Relatórios!P21</f>
        <v>144000</v>
      </c>
      <c r="E19" s="528">
        <f t="shared" si="0"/>
        <v>0.12</v>
      </c>
      <c r="G19" s="540" t="s">
        <v>162</v>
      </c>
      <c r="H19" s="132">
        <f>Presumido!P21</f>
        <v>144000</v>
      </c>
      <c r="I19" s="532">
        <f t="shared" si="1"/>
        <v>0.12</v>
      </c>
      <c r="K19" s="294" t="s">
        <v>167</v>
      </c>
      <c r="L19" s="35">
        <f>'Banco 05'!O18</f>
        <v>0</v>
      </c>
      <c r="M19" s="536">
        <f t="shared" si="2"/>
        <v>0</v>
      </c>
    </row>
    <row r="20" spans="3:13" ht="30" customHeight="1" x14ac:dyDescent="0.25">
      <c r="C20" s="294" t="s">
        <v>163</v>
      </c>
      <c r="D20" s="35">
        <f>Relatórios!P22</f>
        <v>0</v>
      </c>
      <c r="E20" s="527">
        <f t="shared" si="0"/>
        <v>0</v>
      </c>
      <c r="G20" s="294" t="s">
        <v>163</v>
      </c>
      <c r="H20" s="35">
        <f>Presumido!P22</f>
        <v>0</v>
      </c>
      <c r="I20" s="532">
        <f t="shared" si="1"/>
        <v>0</v>
      </c>
      <c r="K20" s="294" t="s">
        <v>168</v>
      </c>
      <c r="L20" s="35">
        <f>'Banco 05'!O19</f>
        <v>0</v>
      </c>
      <c r="M20" s="536">
        <f t="shared" si="2"/>
        <v>0</v>
      </c>
    </row>
    <row r="21" spans="3:13" ht="30" customHeight="1" x14ac:dyDescent="0.25">
      <c r="C21" s="294" t="s">
        <v>157</v>
      </c>
      <c r="D21" s="35">
        <f>Relatórios!P23</f>
        <v>0</v>
      </c>
      <c r="E21" s="527">
        <f t="shared" si="0"/>
        <v>0</v>
      </c>
      <c r="G21" s="294" t="s">
        <v>157</v>
      </c>
      <c r="H21" s="35">
        <f>Presumido!P23</f>
        <v>0</v>
      </c>
      <c r="I21" s="532">
        <f t="shared" si="1"/>
        <v>0</v>
      </c>
      <c r="K21" s="294" t="s">
        <v>169</v>
      </c>
      <c r="L21" s="35">
        <f>'Banco 05'!O20</f>
        <v>0</v>
      </c>
      <c r="M21" s="536">
        <f t="shared" si="2"/>
        <v>0</v>
      </c>
    </row>
    <row r="22" spans="3:13" ht="30" customHeight="1" x14ac:dyDescent="0.25">
      <c r="C22" s="540" t="s">
        <v>164</v>
      </c>
      <c r="D22" s="132">
        <f>Relatórios!P24</f>
        <v>0</v>
      </c>
      <c r="E22" s="528">
        <f t="shared" si="0"/>
        <v>0</v>
      </c>
      <c r="G22" s="540" t="s">
        <v>164</v>
      </c>
      <c r="H22" s="132">
        <f>Presumido!P24</f>
        <v>0</v>
      </c>
      <c r="I22" s="532">
        <f t="shared" si="1"/>
        <v>0</v>
      </c>
      <c r="K22" s="540" t="s">
        <v>170</v>
      </c>
      <c r="L22" s="132">
        <f>'Banco 05'!O21</f>
        <v>1148109</v>
      </c>
      <c r="M22" s="536">
        <f t="shared" si="2"/>
        <v>0.95675750000000004</v>
      </c>
    </row>
    <row r="23" spans="3:13" ht="30" customHeight="1" x14ac:dyDescent="0.25">
      <c r="C23" s="294" t="s">
        <v>165</v>
      </c>
      <c r="D23" s="35">
        <f>Relatórios!P25</f>
        <v>0</v>
      </c>
      <c r="E23" s="527">
        <f t="shared" si="0"/>
        <v>0</v>
      </c>
      <c r="G23" s="294" t="s">
        <v>165</v>
      </c>
      <c r="H23" s="35">
        <f>Presumido!P25</f>
        <v>0</v>
      </c>
      <c r="I23" s="532">
        <f t="shared" si="1"/>
        <v>0</v>
      </c>
      <c r="K23" s="294" t="str">
        <f>G33</f>
        <v>Operacionais</v>
      </c>
      <c r="L23" s="35">
        <f>H33</f>
        <v>0</v>
      </c>
      <c r="M23" s="536">
        <f t="shared" si="2"/>
        <v>0</v>
      </c>
    </row>
    <row r="24" spans="3:13" ht="30" customHeight="1" x14ac:dyDescent="0.25">
      <c r="C24" s="294" t="s">
        <v>157</v>
      </c>
      <c r="D24" s="35">
        <f>Relatórios!P26</f>
        <v>0</v>
      </c>
      <c r="E24" s="527">
        <f t="shared" si="0"/>
        <v>0</v>
      </c>
      <c r="G24" s="294" t="s">
        <v>157</v>
      </c>
      <c r="H24" s="35">
        <f>Presumido!P26</f>
        <v>0</v>
      </c>
      <c r="I24" s="532">
        <f t="shared" si="1"/>
        <v>0</v>
      </c>
      <c r="K24" s="294" t="str">
        <f t="shared" ref="K24:K30" si="3">G34</f>
        <v>Comerciais</v>
      </c>
      <c r="L24" s="35">
        <f t="shared" ref="L24:L30" si="4">H34</f>
        <v>0</v>
      </c>
      <c r="M24" s="536">
        <f t="shared" si="2"/>
        <v>0</v>
      </c>
    </row>
    <row r="25" spans="3:13" ht="30" customHeight="1" x14ac:dyDescent="0.25">
      <c r="C25" s="540" t="s">
        <v>166</v>
      </c>
      <c r="D25" s="132">
        <f>Relatórios!P27</f>
        <v>0</v>
      </c>
      <c r="E25" s="528">
        <f t="shared" si="0"/>
        <v>0</v>
      </c>
      <c r="G25" s="540" t="s">
        <v>166</v>
      </c>
      <c r="H25" s="132">
        <f>Presumido!P27</f>
        <v>0</v>
      </c>
      <c r="I25" s="532">
        <f t="shared" si="1"/>
        <v>0</v>
      </c>
      <c r="K25" s="294" t="str">
        <f t="shared" si="3"/>
        <v>Administrativa</v>
      </c>
      <c r="L25" s="35">
        <f t="shared" si="4"/>
        <v>0</v>
      </c>
      <c r="M25" s="536">
        <f t="shared" si="2"/>
        <v>0</v>
      </c>
    </row>
    <row r="26" spans="3:13" ht="30" customHeight="1" x14ac:dyDescent="0.25">
      <c r="C26" s="294" t="s">
        <v>188</v>
      </c>
      <c r="D26" s="35">
        <f>'Banco 04'!O24</f>
        <v>0</v>
      </c>
      <c r="E26" s="527">
        <f t="shared" si="0"/>
        <v>0</v>
      </c>
      <c r="G26" s="294" t="s">
        <v>188</v>
      </c>
      <c r="H26" s="35">
        <f>'Banco 04 (2)'!O24</f>
        <v>0</v>
      </c>
      <c r="I26" s="532">
        <f t="shared" si="1"/>
        <v>0</v>
      </c>
      <c r="K26" s="294" t="str">
        <f t="shared" si="3"/>
        <v>Tributária</v>
      </c>
      <c r="L26" s="35">
        <f t="shared" si="4"/>
        <v>0</v>
      </c>
      <c r="M26" s="536">
        <f t="shared" si="2"/>
        <v>0</v>
      </c>
    </row>
    <row r="27" spans="3:13" ht="30" customHeight="1" x14ac:dyDescent="0.25">
      <c r="C27" s="294" t="s">
        <v>189</v>
      </c>
      <c r="D27" s="35">
        <f>'Banco 04'!O25</f>
        <v>0</v>
      </c>
      <c r="E27" s="527">
        <f t="shared" si="0"/>
        <v>0</v>
      </c>
      <c r="G27" s="294" t="s">
        <v>189</v>
      </c>
      <c r="H27" s="35">
        <f>'Banco 04 (2)'!O25</f>
        <v>0</v>
      </c>
      <c r="I27" s="532">
        <f t="shared" si="1"/>
        <v>0</v>
      </c>
      <c r="K27" s="294" t="str">
        <f t="shared" si="3"/>
        <v>Diretoria</v>
      </c>
      <c r="L27" s="35">
        <f t="shared" si="4"/>
        <v>0</v>
      </c>
      <c r="M27" s="536">
        <f t="shared" si="2"/>
        <v>0</v>
      </c>
    </row>
    <row r="28" spans="3:13" ht="30" customHeight="1" x14ac:dyDescent="0.25">
      <c r="C28" s="540" t="s">
        <v>190</v>
      </c>
      <c r="D28" s="132">
        <f>'Banco 04'!O26</f>
        <v>945000</v>
      </c>
      <c r="E28" s="528">
        <f t="shared" si="0"/>
        <v>0.78749999999999998</v>
      </c>
      <c r="G28" s="540" t="s">
        <v>190</v>
      </c>
      <c r="H28" s="132">
        <f>'Banco 04 (2)'!O26</f>
        <v>1012200</v>
      </c>
      <c r="I28" s="532">
        <f t="shared" si="1"/>
        <v>0.84350000000000003</v>
      </c>
      <c r="K28" s="294" t="str">
        <f t="shared" si="3"/>
        <v>Logística</v>
      </c>
      <c r="L28" s="35">
        <f t="shared" si="4"/>
        <v>0</v>
      </c>
      <c r="M28" s="536">
        <f t="shared" si="2"/>
        <v>0</v>
      </c>
    </row>
    <row r="29" spans="3:13" ht="30" customHeight="1" x14ac:dyDescent="0.25">
      <c r="C29" s="294" t="s">
        <v>167</v>
      </c>
      <c r="D29" s="35">
        <f>'Banco 04'!O27</f>
        <v>0</v>
      </c>
      <c r="E29" s="527">
        <f t="shared" si="0"/>
        <v>0</v>
      </c>
      <c r="G29" s="294" t="s">
        <v>167</v>
      </c>
      <c r="H29" s="35">
        <f>'Banco 04 (2)'!O27</f>
        <v>0</v>
      </c>
      <c r="I29" s="532">
        <f t="shared" si="1"/>
        <v>0</v>
      </c>
      <c r="K29" s="294" t="str">
        <f t="shared" si="3"/>
        <v>Ocupação</v>
      </c>
      <c r="L29" s="35">
        <f t="shared" si="4"/>
        <v>0</v>
      </c>
      <c r="M29" s="536">
        <f t="shared" si="2"/>
        <v>0</v>
      </c>
    </row>
    <row r="30" spans="3:13" ht="30" customHeight="1" x14ac:dyDescent="0.25">
      <c r="C30" s="294" t="s">
        <v>168</v>
      </c>
      <c r="D30" s="35">
        <f>'Banco 04'!O28</f>
        <v>0</v>
      </c>
      <c r="E30" s="527">
        <f t="shared" si="0"/>
        <v>0</v>
      </c>
      <c r="G30" s="294" t="s">
        <v>168</v>
      </c>
      <c r="H30" s="35">
        <f>'Banco 04 (2)'!O28</f>
        <v>0</v>
      </c>
      <c r="I30" s="532">
        <f t="shared" si="1"/>
        <v>0</v>
      </c>
      <c r="K30" s="294" t="str">
        <f t="shared" si="3"/>
        <v>Outras</v>
      </c>
      <c r="L30" s="35">
        <f t="shared" si="4"/>
        <v>0</v>
      </c>
      <c r="M30" s="536">
        <f t="shared" si="2"/>
        <v>0</v>
      </c>
    </row>
    <row r="31" spans="3:13" ht="30" customHeight="1" x14ac:dyDescent="0.25">
      <c r="C31" s="294" t="s">
        <v>169</v>
      </c>
      <c r="D31" s="35">
        <f>'Banco 04'!O29</f>
        <v>0</v>
      </c>
      <c r="E31" s="527">
        <f t="shared" si="0"/>
        <v>0</v>
      </c>
      <c r="G31" s="294" t="s">
        <v>169</v>
      </c>
      <c r="H31" s="35">
        <f>'Banco 04 (2)'!O29</f>
        <v>0</v>
      </c>
      <c r="I31" s="532">
        <f t="shared" si="1"/>
        <v>0</v>
      </c>
      <c r="K31" s="294" t="s">
        <v>220</v>
      </c>
      <c r="L31" s="35">
        <f>'Banco 05'!O25</f>
        <v>44478</v>
      </c>
      <c r="M31" s="536">
        <f t="shared" si="2"/>
        <v>3.7065000000000001E-2</v>
      </c>
    </row>
    <row r="32" spans="3:13" ht="30" customHeight="1" x14ac:dyDescent="0.25">
      <c r="C32" s="540" t="s">
        <v>170</v>
      </c>
      <c r="D32" s="132">
        <f>'Banco 04'!O30</f>
        <v>945000</v>
      </c>
      <c r="E32" s="528">
        <f t="shared" si="0"/>
        <v>0.78749999999999998</v>
      </c>
      <c r="G32" s="540" t="s">
        <v>170</v>
      </c>
      <c r="H32" s="132">
        <f>'Banco 04 (2)'!O30</f>
        <v>1012200</v>
      </c>
      <c r="I32" s="532">
        <f t="shared" si="1"/>
        <v>0.84350000000000003</v>
      </c>
      <c r="K32" s="297" t="s">
        <v>221</v>
      </c>
      <c r="L32" s="35">
        <f>'Banco 05'!O26</f>
        <v>0</v>
      </c>
      <c r="M32" s="536">
        <f t="shared" ref="M32:M40" si="5">IFERROR(L32/$L$12,0)</f>
        <v>0</v>
      </c>
    </row>
    <row r="33" spans="3:13" ht="30" customHeight="1" x14ac:dyDescent="0.25">
      <c r="C33" s="294" t="str">
        <f>Despesas!C6</f>
        <v>Operacionais</v>
      </c>
      <c r="D33" s="35">
        <f>Despesas!P6</f>
        <v>0</v>
      </c>
      <c r="E33" s="527">
        <f t="shared" si="0"/>
        <v>0</v>
      </c>
      <c r="G33" s="294" t="str">
        <f>C33</f>
        <v>Operacionais</v>
      </c>
      <c r="H33" s="35">
        <f>D33</f>
        <v>0</v>
      </c>
      <c r="I33" s="532">
        <f t="shared" si="1"/>
        <v>0</v>
      </c>
      <c r="K33" s="297" t="s">
        <v>175</v>
      </c>
      <c r="L33" s="35">
        <f>'Banco 05'!O27</f>
        <v>0</v>
      </c>
      <c r="M33" s="536">
        <f t="shared" si="5"/>
        <v>0</v>
      </c>
    </row>
    <row r="34" spans="3:13" ht="30" customHeight="1" x14ac:dyDescent="0.25">
      <c r="C34" s="294" t="str">
        <f>Despesas!C7</f>
        <v>Comerciais</v>
      </c>
      <c r="D34" s="35">
        <f>Despesas!P7</f>
        <v>0</v>
      </c>
      <c r="E34" s="527">
        <f t="shared" si="0"/>
        <v>0</v>
      </c>
      <c r="G34" s="294" t="str">
        <f t="shared" ref="G34:G40" si="6">C34</f>
        <v>Comerciais</v>
      </c>
      <c r="H34" s="35">
        <f t="shared" ref="H34:H40" si="7">D34</f>
        <v>0</v>
      </c>
      <c r="I34" s="532">
        <f t="shared" si="1"/>
        <v>0</v>
      </c>
      <c r="K34" s="297" t="s">
        <v>222</v>
      </c>
      <c r="L34" s="35">
        <f>'Banco 05'!O28</f>
        <v>0</v>
      </c>
      <c r="M34" s="536">
        <f t="shared" si="5"/>
        <v>0</v>
      </c>
    </row>
    <row r="35" spans="3:13" ht="30" customHeight="1" x14ac:dyDescent="0.25">
      <c r="C35" s="294" t="str">
        <f>Despesas!C8</f>
        <v>Administrativa</v>
      </c>
      <c r="D35" s="35">
        <f>Despesas!P8</f>
        <v>0</v>
      </c>
      <c r="E35" s="527">
        <f t="shared" si="0"/>
        <v>0</v>
      </c>
      <c r="G35" s="294" t="str">
        <f t="shared" si="6"/>
        <v>Administrativa</v>
      </c>
      <c r="H35" s="35">
        <f t="shared" si="7"/>
        <v>0</v>
      </c>
      <c r="I35" s="532">
        <f t="shared" si="1"/>
        <v>0</v>
      </c>
      <c r="K35" s="297" t="s">
        <v>175</v>
      </c>
      <c r="L35" s="35">
        <f>'Banco 05'!O29</f>
        <v>0</v>
      </c>
      <c r="M35" s="536">
        <f t="shared" si="5"/>
        <v>0</v>
      </c>
    </row>
    <row r="36" spans="3:13" ht="30" customHeight="1" x14ac:dyDescent="0.25">
      <c r="C36" s="294" t="str">
        <f>Despesas!C9</f>
        <v>Tributária</v>
      </c>
      <c r="D36" s="35">
        <f>Despesas!P9</f>
        <v>0</v>
      </c>
      <c r="E36" s="527">
        <f>IFERROR(D36/$D$10,0)</f>
        <v>0</v>
      </c>
      <c r="G36" s="294" t="str">
        <f t="shared" si="6"/>
        <v>Tributária</v>
      </c>
      <c r="H36" s="35">
        <f t="shared" si="7"/>
        <v>0</v>
      </c>
      <c r="I36" s="532">
        <f t="shared" si="1"/>
        <v>0</v>
      </c>
      <c r="K36" s="297" t="s">
        <v>177</v>
      </c>
      <c r="L36" s="35">
        <f>'Banco 05'!O30</f>
        <v>0</v>
      </c>
      <c r="M36" s="536">
        <f t="shared" si="5"/>
        <v>0</v>
      </c>
    </row>
    <row r="37" spans="3:13" ht="30" customHeight="1" x14ac:dyDescent="0.25">
      <c r="C37" s="294" t="str">
        <f>Despesas!C10</f>
        <v>Diretoria</v>
      </c>
      <c r="D37" s="35">
        <f>Despesas!P10</f>
        <v>0</v>
      </c>
      <c r="E37" s="527">
        <f t="shared" si="0"/>
        <v>0</v>
      </c>
      <c r="G37" s="294" t="str">
        <f t="shared" si="6"/>
        <v>Diretoria</v>
      </c>
      <c r="H37" s="35">
        <f t="shared" si="7"/>
        <v>0</v>
      </c>
      <c r="I37" s="532">
        <f t="shared" si="1"/>
        <v>0</v>
      </c>
      <c r="K37" s="297" t="s">
        <v>175</v>
      </c>
      <c r="L37" s="35">
        <f>'Banco 05'!O31</f>
        <v>0</v>
      </c>
      <c r="M37" s="536">
        <f t="shared" si="5"/>
        <v>0</v>
      </c>
    </row>
    <row r="38" spans="3:13" ht="30" customHeight="1" x14ac:dyDescent="0.25">
      <c r="C38" s="294" t="str">
        <f>Despesas!C11</f>
        <v>Logística</v>
      </c>
      <c r="D38" s="35">
        <f>Despesas!P11</f>
        <v>0</v>
      </c>
      <c r="E38" s="527">
        <f t="shared" si="0"/>
        <v>0</v>
      </c>
      <c r="G38" s="294" t="str">
        <f t="shared" si="6"/>
        <v>Logística</v>
      </c>
      <c r="H38" s="35">
        <f t="shared" si="7"/>
        <v>0</v>
      </c>
      <c r="I38" s="532">
        <f t="shared" si="1"/>
        <v>0</v>
      </c>
      <c r="K38" s="297" t="s">
        <v>127</v>
      </c>
      <c r="L38" s="35">
        <f>'Banco 05'!O32</f>
        <v>0</v>
      </c>
      <c r="M38" s="536">
        <f t="shared" si="5"/>
        <v>0</v>
      </c>
    </row>
    <row r="39" spans="3:13" ht="30" customHeight="1" x14ac:dyDescent="0.25">
      <c r="C39" s="294" t="str">
        <f>Despesas!C12</f>
        <v>Ocupação</v>
      </c>
      <c r="D39" s="35">
        <f>Despesas!P12</f>
        <v>0</v>
      </c>
      <c r="E39" s="527">
        <f t="shared" si="0"/>
        <v>0</v>
      </c>
      <c r="G39" s="294" t="str">
        <f t="shared" si="6"/>
        <v>Ocupação</v>
      </c>
      <c r="H39" s="35">
        <f t="shared" si="7"/>
        <v>0</v>
      </c>
      <c r="I39" s="532">
        <f t="shared" si="1"/>
        <v>0</v>
      </c>
      <c r="K39" s="297" t="s">
        <v>175</v>
      </c>
      <c r="L39" s="35">
        <f>'Banco 05'!O33</f>
        <v>0</v>
      </c>
      <c r="M39" s="536">
        <f t="shared" si="5"/>
        <v>0</v>
      </c>
    </row>
    <row r="40" spans="3:13" ht="30" customHeight="1" x14ac:dyDescent="0.25">
      <c r="C40" s="294" t="str">
        <f>Despesas!C13</f>
        <v>Outras</v>
      </c>
      <c r="D40" s="35">
        <f>Despesas!P13</f>
        <v>0</v>
      </c>
      <c r="E40" s="527">
        <f t="shared" si="0"/>
        <v>0</v>
      </c>
      <c r="G40" s="294" t="str">
        <f t="shared" si="6"/>
        <v>Outras</v>
      </c>
      <c r="H40" s="35">
        <f t="shared" si="7"/>
        <v>0</v>
      </c>
      <c r="I40" s="532">
        <f t="shared" si="1"/>
        <v>0</v>
      </c>
      <c r="K40" s="540" t="s">
        <v>180</v>
      </c>
      <c r="L40" s="132">
        <f>'Banco 05'!O34</f>
        <v>1103631</v>
      </c>
      <c r="M40" s="536">
        <f t="shared" si="5"/>
        <v>0.91969250000000002</v>
      </c>
    </row>
    <row r="41" spans="3:13" ht="30" customHeight="1" x14ac:dyDescent="0.25">
      <c r="C41" s="294" t="s">
        <v>174</v>
      </c>
      <c r="D41" s="35">
        <f>'Banco 04'!O34</f>
        <v>0</v>
      </c>
      <c r="E41" s="527">
        <f t="shared" si="0"/>
        <v>0</v>
      </c>
      <c r="G41" s="294" t="s">
        <v>174</v>
      </c>
      <c r="H41" s="35">
        <f>'Banco 04 (2)'!O34</f>
        <v>0</v>
      </c>
      <c r="I41" s="532">
        <f t="shared" si="1"/>
        <v>0</v>
      </c>
      <c r="K41" s="294" t="s">
        <v>181</v>
      </c>
      <c r="L41" s="35">
        <f>'Banco 05'!O35</f>
        <v>0</v>
      </c>
      <c r="M41" s="536">
        <f t="shared" si="2"/>
        <v>0</v>
      </c>
    </row>
    <row r="42" spans="3:13" ht="30" customHeight="1" x14ac:dyDescent="0.25">
      <c r="C42" s="294" t="s">
        <v>175</v>
      </c>
      <c r="D42" s="35">
        <f>'Banco 04'!O35</f>
        <v>0</v>
      </c>
      <c r="E42" s="527">
        <f t="shared" si="0"/>
        <v>0</v>
      </c>
      <c r="G42" s="294" t="s">
        <v>175</v>
      </c>
      <c r="H42" s="35">
        <f>'Banco 04 (2)'!O35</f>
        <v>0</v>
      </c>
      <c r="I42" s="532">
        <f t="shared" si="1"/>
        <v>0</v>
      </c>
      <c r="K42" s="294" t="s">
        <v>182</v>
      </c>
      <c r="L42" s="35">
        <f>'Banco 05'!O36</f>
        <v>0</v>
      </c>
      <c r="M42" s="536">
        <f t="shared" si="2"/>
        <v>0</v>
      </c>
    </row>
    <row r="43" spans="3:13" ht="30" customHeight="1" x14ac:dyDescent="0.25">
      <c r="C43" s="294" t="s">
        <v>176</v>
      </c>
      <c r="D43" s="35">
        <f>'Banco 04'!O36</f>
        <v>0</v>
      </c>
      <c r="E43" s="527">
        <f t="shared" si="0"/>
        <v>0</v>
      </c>
      <c r="G43" s="294" t="s">
        <v>176</v>
      </c>
      <c r="H43" s="35">
        <f>'Banco 04 (2)'!O36</f>
        <v>0</v>
      </c>
      <c r="I43" s="532">
        <f t="shared" si="1"/>
        <v>0</v>
      </c>
      <c r="K43" s="540" t="s">
        <v>183</v>
      </c>
      <c r="L43" s="132">
        <f>'Banco 05'!O37</f>
        <v>1103631</v>
      </c>
      <c r="M43" s="536">
        <f t="shared" si="2"/>
        <v>0.91969250000000002</v>
      </c>
    </row>
    <row r="44" spans="3:13" ht="30" customHeight="1" x14ac:dyDescent="0.25">
      <c r="C44" s="294" t="s">
        <v>175</v>
      </c>
      <c r="D44" s="35">
        <f>'Banco 04'!O37</f>
        <v>0</v>
      </c>
      <c r="E44" s="527">
        <f t="shared" si="0"/>
        <v>0</v>
      </c>
      <c r="G44" s="294" t="s">
        <v>175</v>
      </c>
      <c r="H44" s="35">
        <f>'Banco 04 (2)'!O37</f>
        <v>0</v>
      </c>
      <c r="I44" s="532">
        <f t="shared" si="1"/>
        <v>0</v>
      </c>
      <c r="K44" s="294" t="s">
        <v>184</v>
      </c>
      <c r="L44" s="35">
        <f>'Banco 05'!O38</f>
        <v>5824.5</v>
      </c>
      <c r="M44" s="536">
        <f t="shared" si="2"/>
        <v>4.8537500000000004E-3</v>
      </c>
    </row>
    <row r="45" spans="3:13" ht="30" customHeight="1" x14ac:dyDescent="0.25">
      <c r="C45" s="294" t="s">
        <v>177</v>
      </c>
      <c r="D45" s="35">
        <f>'Banco 04'!O38</f>
        <v>0</v>
      </c>
      <c r="E45" s="527">
        <f t="shared" si="0"/>
        <v>0</v>
      </c>
      <c r="G45" s="294" t="s">
        <v>177</v>
      </c>
      <c r="H45" s="35">
        <f>'Banco 04 (2)'!O38</f>
        <v>0</v>
      </c>
      <c r="I45" s="532">
        <f t="shared" si="1"/>
        <v>0</v>
      </c>
      <c r="K45" s="297" t="s">
        <v>186</v>
      </c>
      <c r="L45" s="183">
        <f>'Banco 05'!O39</f>
        <v>3706.5000000000005</v>
      </c>
      <c r="M45" s="536">
        <f t="shared" si="2"/>
        <v>3.0887500000000003E-3</v>
      </c>
    </row>
    <row r="46" spans="3:13" ht="30" customHeight="1" x14ac:dyDescent="0.25">
      <c r="C46" s="294" t="s">
        <v>175</v>
      </c>
      <c r="D46" s="35">
        <f>'Banco 04'!O39</f>
        <v>0</v>
      </c>
      <c r="E46" s="527">
        <f t="shared" si="0"/>
        <v>0</v>
      </c>
      <c r="G46" s="294" t="s">
        <v>175</v>
      </c>
      <c r="H46" s="35">
        <f>'Banco 04 (2)'!O39</f>
        <v>0</v>
      </c>
      <c r="I46" s="532">
        <f t="shared" si="1"/>
        <v>0</v>
      </c>
      <c r="K46" s="297"/>
      <c r="L46" s="35"/>
      <c r="M46" s="536">
        <f t="shared" si="2"/>
        <v>0</v>
      </c>
    </row>
    <row r="47" spans="3:13" ht="30" customHeight="1" x14ac:dyDescent="0.25">
      <c r="C47" s="294" t="s">
        <v>178</v>
      </c>
      <c r="D47" s="35">
        <f>'Banco 04'!O40</f>
        <v>0</v>
      </c>
      <c r="E47" s="527">
        <f t="shared" si="0"/>
        <v>0</v>
      </c>
      <c r="G47" s="294" t="s">
        <v>178</v>
      </c>
      <c r="H47" s="35">
        <f>'Banco 04 (2)'!O40</f>
        <v>0</v>
      </c>
      <c r="I47" s="532">
        <f t="shared" si="1"/>
        <v>0</v>
      </c>
      <c r="K47" s="297"/>
      <c r="L47" s="35"/>
      <c r="M47" s="536">
        <f t="shared" si="2"/>
        <v>0</v>
      </c>
    </row>
    <row r="48" spans="3:13" ht="30" customHeight="1" x14ac:dyDescent="0.25">
      <c r="C48" s="294" t="s">
        <v>179</v>
      </c>
      <c r="D48" s="35">
        <f>'Banco 04'!O41</f>
        <v>0</v>
      </c>
      <c r="E48" s="527">
        <f t="shared" si="0"/>
        <v>0</v>
      </c>
      <c r="G48" s="294" t="s">
        <v>179</v>
      </c>
      <c r="H48" s="35">
        <f>'Banco 04 (2)'!O41</f>
        <v>0</v>
      </c>
      <c r="I48" s="532">
        <f t="shared" si="1"/>
        <v>0</v>
      </c>
      <c r="K48" s="297"/>
      <c r="L48" s="35"/>
      <c r="M48" s="536">
        <f t="shared" si="2"/>
        <v>0</v>
      </c>
    </row>
    <row r="49" spans="3:13" ht="30" customHeight="1" x14ac:dyDescent="0.25">
      <c r="C49" s="294" t="s">
        <v>175</v>
      </c>
      <c r="D49" s="35">
        <f>'Banco 04'!O42</f>
        <v>0</v>
      </c>
      <c r="E49" s="527">
        <f t="shared" si="0"/>
        <v>0</v>
      </c>
      <c r="G49" s="294" t="s">
        <v>175</v>
      </c>
      <c r="H49" s="35">
        <f>'Banco 04 (2)'!O42</f>
        <v>0</v>
      </c>
      <c r="I49" s="532">
        <f t="shared" si="1"/>
        <v>0</v>
      </c>
      <c r="K49" s="297"/>
      <c r="L49" s="182"/>
      <c r="M49" s="536">
        <f t="shared" si="2"/>
        <v>0</v>
      </c>
    </row>
    <row r="50" spans="3:13" ht="30" customHeight="1" x14ac:dyDescent="0.25">
      <c r="C50" s="540" t="s">
        <v>180</v>
      </c>
      <c r="D50" s="132">
        <f>'Banco 04'!O43</f>
        <v>945000</v>
      </c>
      <c r="E50" s="528">
        <f t="shared" si="0"/>
        <v>0.78749999999999998</v>
      </c>
      <c r="G50" s="540" t="s">
        <v>180</v>
      </c>
      <c r="H50" s="132">
        <f>'Banco 04 (2)'!O43</f>
        <v>1012200</v>
      </c>
      <c r="I50" s="532">
        <f t="shared" si="1"/>
        <v>0.84350000000000003</v>
      </c>
      <c r="K50" s="297"/>
      <c r="L50" s="183"/>
      <c r="M50" s="536">
        <f t="shared" si="2"/>
        <v>0</v>
      </c>
    </row>
    <row r="51" spans="3:13" ht="30" customHeight="1" x14ac:dyDescent="0.25">
      <c r="C51" s="294" t="s">
        <v>181</v>
      </c>
      <c r="D51" s="35">
        <f>'Banco 04'!O44</f>
        <v>0</v>
      </c>
      <c r="E51" s="527">
        <f t="shared" si="0"/>
        <v>0</v>
      </c>
      <c r="G51" s="294" t="s">
        <v>181</v>
      </c>
      <c r="H51" s="35">
        <f>'Banco 04 (2)'!O44</f>
        <v>0</v>
      </c>
      <c r="I51" s="532">
        <f t="shared" si="1"/>
        <v>0</v>
      </c>
      <c r="K51" s="297"/>
      <c r="L51" s="35"/>
      <c r="M51" s="536">
        <f t="shared" si="2"/>
        <v>0</v>
      </c>
    </row>
    <row r="52" spans="3:13" ht="30" customHeight="1" x14ac:dyDescent="0.25">
      <c r="C52" s="294" t="s">
        <v>182</v>
      </c>
      <c r="D52" s="35">
        <f>'Banco 04'!O45</f>
        <v>0</v>
      </c>
      <c r="E52" s="527">
        <f t="shared" si="0"/>
        <v>0</v>
      </c>
      <c r="G52" s="294" t="s">
        <v>182</v>
      </c>
      <c r="H52" s="35">
        <f>'Banco 04 (2)'!O45</f>
        <v>0</v>
      </c>
      <c r="I52" s="532">
        <f t="shared" si="1"/>
        <v>0</v>
      </c>
      <c r="K52" s="297"/>
      <c r="L52" s="35"/>
      <c r="M52" s="536">
        <f t="shared" si="2"/>
        <v>0</v>
      </c>
    </row>
    <row r="53" spans="3:13" ht="30" customHeight="1" x14ac:dyDescent="0.25">
      <c r="C53" s="540" t="s">
        <v>183</v>
      </c>
      <c r="D53" s="132">
        <f>'Banco 04'!O46</f>
        <v>945000</v>
      </c>
      <c r="E53" s="528">
        <f t="shared" si="0"/>
        <v>0.78749999999999998</v>
      </c>
      <c r="G53" s="540" t="s">
        <v>183</v>
      </c>
      <c r="H53" s="132">
        <f>'Banco 04 (2)'!O46</f>
        <v>1012200</v>
      </c>
      <c r="I53" s="532">
        <f t="shared" si="1"/>
        <v>0.84350000000000003</v>
      </c>
      <c r="K53" s="297"/>
      <c r="L53" s="35"/>
      <c r="M53" s="536">
        <f t="shared" si="2"/>
        <v>0</v>
      </c>
    </row>
    <row r="54" spans="3:13" ht="30" customHeight="1" x14ac:dyDescent="0.25">
      <c r="C54" s="294" t="s">
        <v>184</v>
      </c>
      <c r="D54" s="35">
        <f>'Banco 04'!O47</f>
        <v>141750</v>
      </c>
      <c r="E54" s="527">
        <f t="shared" si="0"/>
        <v>0.11812499999999999</v>
      </c>
      <c r="G54" s="294" t="s">
        <v>184</v>
      </c>
      <c r="H54" s="35">
        <f>'Banco 04 (2)'!O47</f>
        <v>21600</v>
      </c>
      <c r="I54" s="532">
        <f t="shared" si="1"/>
        <v>1.7999999999999999E-2</v>
      </c>
      <c r="K54" s="297"/>
      <c r="L54" s="35"/>
      <c r="M54" s="536">
        <f t="shared" si="2"/>
        <v>0</v>
      </c>
    </row>
    <row r="55" spans="3:13" ht="30" customHeight="1" x14ac:dyDescent="0.25">
      <c r="C55" s="294" t="s">
        <v>185</v>
      </c>
      <c r="D55" s="35">
        <f>'Banco 04'!O48</f>
        <v>70500</v>
      </c>
      <c r="E55" s="527">
        <f t="shared" si="0"/>
        <v>5.8749999999999997E-2</v>
      </c>
      <c r="G55" s="294" t="s">
        <v>185</v>
      </c>
      <c r="H55" s="35">
        <f>'Banco 04 (2)'!O48</f>
        <v>0</v>
      </c>
      <c r="I55" s="532">
        <f t="shared" si="1"/>
        <v>0</v>
      </c>
      <c r="K55" s="297"/>
      <c r="L55" s="35"/>
      <c r="M55" s="536">
        <f t="shared" si="2"/>
        <v>0</v>
      </c>
    </row>
    <row r="56" spans="3:13" ht="30" customHeight="1" x14ac:dyDescent="0.25">
      <c r="C56" s="295" t="s">
        <v>186</v>
      </c>
      <c r="D56" s="288">
        <f>'Banco 04'!O49</f>
        <v>85050</v>
      </c>
      <c r="E56" s="529">
        <f t="shared" si="0"/>
        <v>7.0874999999999994E-2</v>
      </c>
      <c r="G56" s="295" t="s">
        <v>186</v>
      </c>
      <c r="H56" s="288">
        <f>'Banco 04 (2)'!O49</f>
        <v>12960</v>
      </c>
      <c r="I56" s="533">
        <f t="shared" si="1"/>
        <v>1.0800000000000001E-2</v>
      </c>
      <c r="K56" s="284"/>
      <c r="L56" s="290"/>
      <c r="M56" s="537">
        <f t="shared" si="2"/>
        <v>0</v>
      </c>
    </row>
    <row r="57" spans="3:13" ht="30" customHeight="1" x14ac:dyDescent="0.25">
      <c r="C57" s="530" t="s">
        <v>187</v>
      </c>
      <c r="D57" s="531">
        <f>'Banco 04'!O50</f>
        <v>647700</v>
      </c>
      <c r="E57" s="527">
        <f t="shared" si="0"/>
        <v>0.53974999999999995</v>
      </c>
      <c r="G57" s="534" t="s">
        <v>187</v>
      </c>
      <c r="H57" s="535">
        <f>'Banco 04 (2)'!O50</f>
        <v>977640</v>
      </c>
      <c r="I57" s="532">
        <f t="shared" si="1"/>
        <v>0.81469999999999998</v>
      </c>
      <c r="K57" s="538" t="s">
        <v>187</v>
      </c>
      <c r="L57" s="539">
        <f>'Banco 05'!O40</f>
        <v>1094100</v>
      </c>
      <c r="M57" s="536">
        <f t="shared" si="2"/>
        <v>0.91174999999999995</v>
      </c>
    </row>
  </sheetData>
  <sheetProtection sheet="1" objects="1" scenarios="1" selectLockedCells="1" selectUnlockedCells="1"/>
  <mergeCells count="3">
    <mergeCell ref="C4:E4"/>
    <mergeCell ref="G4:I4"/>
    <mergeCell ref="K4:M4"/>
  </mergeCells>
  <pageMargins left="0.511811024" right="0.511811024" top="0.78740157499999996" bottom="0.78740157499999996" header="0.31496062000000002" footer="0.31496062000000002"/>
  <drawing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Planilha64">
    <tabColor rgb="FF33CCCC"/>
  </sheetPr>
  <dimension ref="C1:M14"/>
  <sheetViews>
    <sheetView showGridLines="0" showRowColHeaders="0" workbookViewId="0">
      <pane ySplit="8" topLeftCell="A9" activePane="bottomLeft" state="frozen"/>
      <selection activeCell="F102" sqref="F102"/>
      <selection pane="bottomLeft" activeCell="D4" sqref="D4"/>
    </sheetView>
  </sheetViews>
  <sheetFormatPr defaultColWidth="9.140625" defaultRowHeight="21.95" customHeight="1" x14ac:dyDescent="0.25"/>
  <cols>
    <col min="1" max="2" width="1.7109375" style="2" customWidth="1"/>
    <col min="3" max="3" width="30.7109375" style="2" customWidth="1"/>
    <col min="4" max="4" width="18.7109375" style="2" customWidth="1"/>
    <col min="5" max="5" width="10.7109375" style="2" customWidth="1"/>
    <col min="6" max="6" width="2.7109375" style="2" customWidth="1"/>
    <col min="7" max="7" width="30.7109375" style="2" customWidth="1"/>
    <col min="8" max="8" width="18.7109375" style="2" customWidth="1"/>
    <col min="9" max="9" width="10.7109375" style="2" customWidth="1"/>
    <col min="10" max="10" width="2.7109375" style="2" customWidth="1"/>
    <col min="11" max="11" width="30.7109375" style="2" customWidth="1"/>
    <col min="12" max="12" width="18.7109375" style="2" customWidth="1"/>
    <col min="13" max="13" width="10.7109375" style="2" customWidth="1"/>
    <col min="14" max="16384" width="9.140625" style="2"/>
  </cols>
  <sheetData>
    <row r="1" spans="3:13" s="1" customFormat="1" ht="35.1" customHeight="1" x14ac:dyDescent="0.25"/>
    <row r="2" spans="3:13" s="3" customFormat="1" ht="30" customHeight="1" x14ac:dyDescent="0.25"/>
    <row r="3" spans="3:13" ht="30" customHeight="1" thickBot="1" x14ac:dyDescent="0.3"/>
    <row r="4" spans="3:13" ht="21.95" customHeight="1" x14ac:dyDescent="0.25">
      <c r="C4" s="36" t="s">
        <v>251</v>
      </c>
      <c r="D4" s="248">
        <v>0</v>
      </c>
      <c r="E4" s="249"/>
    </row>
    <row r="5" spans="3:13" ht="21.95" customHeight="1" x14ac:dyDescent="0.25">
      <c r="D5" s="247"/>
    </row>
    <row r="6" spans="3:13" ht="30" customHeight="1" x14ac:dyDescent="0.25">
      <c r="C6" s="687" t="s">
        <v>37</v>
      </c>
      <c r="D6" s="687"/>
      <c r="E6" s="687"/>
      <c r="G6" s="688" t="s">
        <v>49</v>
      </c>
      <c r="H6" s="688"/>
      <c r="I6" s="688"/>
      <c r="K6" s="689" t="s">
        <v>54</v>
      </c>
      <c r="L6" s="689"/>
      <c r="M6" s="689"/>
    </row>
    <row r="7" spans="3:13" ht="21.95" customHeight="1" thickBot="1" x14ac:dyDescent="0.3"/>
    <row r="8" spans="3:13" ht="21.95" customHeight="1" x14ac:dyDescent="0.25">
      <c r="C8" s="16" t="s">
        <v>29</v>
      </c>
      <c r="D8" s="17" t="s">
        <v>79</v>
      </c>
      <c r="E8" s="17" t="s">
        <v>250</v>
      </c>
      <c r="G8" s="16" t="s">
        <v>29</v>
      </c>
      <c r="H8" s="17" t="s">
        <v>79</v>
      </c>
      <c r="I8" s="17" t="s">
        <v>250</v>
      </c>
      <c r="K8" s="16" t="s">
        <v>29</v>
      </c>
      <c r="L8" s="17" t="s">
        <v>79</v>
      </c>
      <c r="M8" s="17" t="s">
        <v>250</v>
      </c>
    </row>
    <row r="9" spans="3:13" ht="21.95" customHeight="1" x14ac:dyDescent="0.25">
      <c r="C9" s="627" t="str">
        <f>Gráfico!B21</f>
        <v>Receita Bruta</v>
      </c>
      <c r="D9" s="631">
        <f>IF($D$4="",Gráfico!O21,IF($D$4=0,Gráfico!O21,Gráfico!O21+(Gráfico!O21*$D$4)))</f>
        <v>1200000</v>
      </c>
      <c r="E9" s="632">
        <f>$D$4</f>
        <v>0</v>
      </c>
      <c r="G9" s="634" t="str">
        <f>C9</f>
        <v>Receita Bruta</v>
      </c>
      <c r="H9" s="631">
        <f>IF($D$4="",Gráfico!O29,IF($D$4=0,Gráfico!O29,Gráfico!O29+(Gráfico!O29*$D$4)))</f>
        <v>1200000</v>
      </c>
      <c r="I9" s="632">
        <f t="shared" ref="I9:I14" si="0">$D$4</f>
        <v>0</v>
      </c>
      <c r="K9" s="634" t="str">
        <f>G9</f>
        <v>Receita Bruta</v>
      </c>
      <c r="L9" s="631">
        <f>IF($D$4="",Gráfico!O37,IF($D$4=0,Gráfico!O37,Gráfico!O37+(Gráfico!O37*$D$4)))</f>
        <v>1200000</v>
      </c>
      <c r="M9" s="632">
        <f t="shared" ref="M9:M14" si="1">$D$4</f>
        <v>0</v>
      </c>
    </row>
    <row r="10" spans="3:13" ht="21.95" customHeight="1" x14ac:dyDescent="0.25">
      <c r="C10" s="628" t="str">
        <f>Gráfico!B22</f>
        <v>Receita Líquida</v>
      </c>
      <c r="D10" s="630">
        <f>IF($D$4="",Gráfico!O22,IF($D$4=0,Gráfico!O22,Gráfico!O22+(Gráfico!O22*$D$4)))</f>
        <v>945000</v>
      </c>
      <c r="E10" s="633">
        <f t="shared" ref="E10:E14" si="2">$D$4</f>
        <v>0</v>
      </c>
      <c r="G10" s="629" t="str">
        <f t="shared" ref="G10:G14" si="3">C10</f>
        <v>Receita Líquida</v>
      </c>
      <c r="H10" s="635">
        <f>IF($D$4="",Gráfico!O30,IF($D$4=0,Gráfico!O30,Gráfico!O30+(Gráfico!O30*$D$4)))</f>
        <v>1012200</v>
      </c>
      <c r="I10" s="633">
        <f t="shared" si="0"/>
        <v>0</v>
      </c>
      <c r="K10" s="629" t="str">
        <f t="shared" ref="K10:K14" si="4">G10</f>
        <v>Receita Líquida</v>
      </c>
      <c r="L10" s="630">
        <f>IF($D$4="",Gráfico!O38,IF($D$4=0,Gráfico!O38,Gráfico!O38+(Gráfico!O38*$D$4)))</f>
        <v>1148109</v>
      </c>
      <c r="M10" s="633">
        <f t="shared" si="1"/>
        <v>0</v>
      </c>
    </row>
    <row r="11" spans="3:13" ht="21.95" customHeight="1" x14ac:dyDescent="0.25">
      <c r="C11" s="629" t="str">
        <f>Gráfico!B23</f>
        <v>Lucro Bruto</v>
      </c>
      <c r="D11" s="630">
        <f>IF($D$4="",Gráfico!O23,IF($D$4=0,Gráfico!O23,Gráfico!O23+(Gráfico!O23*$D$4)))</f>
        <v>945000</v>
      </c>
      <c r="E11" s="633">
        <f t="shared" si="2"/>
        <v>0</v>
      </c>
      <c r="G11" s="629" t="str">
        <f t="shared" si="3"/>
        <v>Lucro Bruto</v>
      </c>
      <c r="H11" s="635">
        <f>IF($D$4="",Gráfico!O31,IF($D$4=0,Gráfico!O31,Gráfico!O31+(Gráfico!O31*$D$4)))</f>
        <v>1012200</v>
      </c>
      <c r="I11" s="633">
        <f t="shared" si="0"/>
        <v>0</v>
      </c>
      <c r="K11" s="629" t="str">
        <f t="shared" si="4"/>
        <v>Lucro Bruto</v>
      </c>
      <c r="L11" s="635">
        <f>IF($D$4="",Gráfico!O39,IF($D$4=0,Gráfico!O39,Gráfico!O39+(Gráfico!O39*$D$4)))</f>
        <v>1148109</v>
      </c>
      <c r="M11" s="633">
        <f t="shared" si="1"/>
        <v>0</v>
      </c>
    </row>
    <row r="12" spans="3:13" ht="21.95" customHeight="1" x14ac:dyDescent="0.25">
      <c r="C12" s="629" t="str">
        <f>Gráfico!B24</f>
        <v>Lucro Operacional</v>
      </c>
      <c r="D12" s="630">
        <f>IF($D$4="",Gráfico!O24,IF($D$4=0,Gráfico!O24,Gráfico!O24+(Gráfico!O24*$D$4)))</f>
        <v>945000</v>
      </c>
      <c r="E12" s="633">
        <f t="shared" si="2"/>
        <v>0</v>
      </c>
      <c r="G12" s="629" t="str">
        <f t="shared" si="3"/>
        <v>Lucro Operacional</v>
      </c>
      <c r="H12" s="635">
        <f>IF($D$4="",Gráfico!O32,IF($D$4=0,Gráfico!O32,Gráfico!O32+(Gráfico!O32*$D$4)))</f>
        <v>1012200</v>
      </c>
      <c r="I12" s="633">
        <f t="shared" si="0"/>
        <v>0</v>
      </c>
      <c r="K12" s="629" t="str">
        <f t="shared" si="4"/>
        <v>Lucro Operacional</v>
      </c>
      <c r="L12" s="630">
        <f>IF($D$4="",Gráfico!O40,IF($D$4=0,Gráfico!O40,Gráfico!O40+(Gráfico!O40*$D$4)))</f>
        <v>1103631</v>
      </c>
      <c r="M12" s="633">
        <f t="shared" si="1"/>
        <v>0</v>
      </c>
    </row>
    <row r="13" spans="3:13" ht="21.95" customHeight="1" x14ac:dyDescent="0.25">
      <c r="C13" s="629" t="str">
        <f>Gráfico!B25</f>
        <v>LAIR</v>
      </c>
      <c r="D13" s="630">
        <f>IF($D$4="",Gráfico!O25,IF($D$4=0,Gráfico!O25,Gráfico!O25+(Gráfico!O25*$D$4)))</f>
        <v>945000</v>
      </c>
      <c r="E13" s="633">
        <f t="shared" si="2"/>
        <v>0</v>
      </c>
      <c r="G13" s="629" t="str">
        <f t="shared" si="3"/>
        <v>LAIR</v>
      </c>
      <c r="H13" s="630">
        <f>IF($D$4="",Gráfico!O33,IF($D$4=0,Gráfico!O33,Gráfico!O33+(Gráfico!O33*$D$4)))</f>
        <v>1012200</v>
      </c>
      <c r="I13" s="633">
        <f t="shared" si="0"/>
        <v>0</v>
      </c>
      <c r="K13" s="629" t="str">
        <f t="shared" si="4"/>
        <v>LAIR</v>
      </c>
      <c r="L13" s="630">
        <f>IF($D$4="",Gráfico!O41,IF($D$4=0,Gráfico!O41,Gráfico!O41+(Gráfico!O41*$D$4)))</f>
        <v>1103631</v>
      </c>
      <c r="M13" s="633">
        <f t="shared" si="1"/>
        <v>0</v>
      </c>
    </row>
    <row r="14" spans="3:13" ht="21.95" customHeight="1" x14ac:dyDescent="0.25">
      <c r="C14" s="542" t="str">
        <f>Gráfico!B26</f>
        <v>Lucro Líquido</v>
      </c>
      <c r="D14" s="543">
        <f>IF($D$4="",Gráfico!O26,IF($D$4=0,Gráfico!O26,Gráfico!O26+(Gráfico!O26*$D$4)))</f>
        <v>647700</v>
      </c>
      <c r="E14" s="527">
        <f t="shared" si="2"/>
        <v>0</v>
      </c>
      <c r="G14" s="544" t="str">
        <f t="shared" si="3"/>
        <v>Lucro Líquido</v>
      </c>
      <c r="H14" s="545">
        <f>IF($D$4="",Gráfico!O34,IF($D$4=0,Gráfico!O34,Gráfico!O34+(Gráfico!O34*$D$4)))</f>
        <v>977640</v>
      </c>
      <c r="I14" s="532">
        <f t="shared" si="0"/>
        <v>0</v>
      </c>
      <c r="K14" s="546" t="str">
        <f t="shared" si="4"/>
        <v>Lucro Líquido</v>
      </c>
      <c r="L14" s="539">
        <f>IF($D$4="",Gráfico!O42,IF($D$4=0,Gráfico!O42,Gráfico!O42+(Gráfico!O42*$D$4)))</f>
        <v>1094100</v>
      </c>
      <c r="M14" s="536">
        <f t="shared" si="1"/>
        <v>0</v>
      </c>
    </row>
  </sheetData>
  <sheetProtection sheet="1" objects="1" scenarios="1" selectLockedCells="1"/>
  <mergeCells count="3">
    <mergeCell ref="C6:E6"/>
    <mergeCell ref="G6:I6"/>
    <mergeCell ref="K6:M6"/>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91</vt:i4>
      </vt:variant>
      <vt:variant>
        <vt:lpstr>Intervalos Nomeados</vt:lpstr>
      </vt:variant>
      <vt:variant>
        <vt:i4>6</vt:i4>
      </vt:variant>
    </vt:vector>
  </HeadingPairs>
  <TitlesOfParts>
    <vt:vector size="97" baseType="lpstr">
      <vt:lpstr>1</vt:lpstr>
      <vt:lpstr>2</vt:lpstr>
      <vt:lpstr>3</vt:lpstr>
      <vt:lpstr>4</vt:lpstr>
      <vt:lpstr>5</vt:lpstr>
      <vt:lpstr>6</vt:lpstr>
      <vt:lpstr>7</vt:lpstr>
      <vt:lpstr>8</vt:lpstr>
      <vt:lpstr>9</vt:lpstr>
      <vt:lpstr>10</vt:lpstr>
      <vt:lpstr>11</vt:lpstr>
      <vt:lpstr>12</vt:lpstr>
      <vt:lpstr>Banco 01</vt:lpstr>
      <vt:lpstr>Banco 01 (2)</vt:lpstr>
      <vt:lpstr>Banco 03</vt:lpstr>
      <vt:lpstr>Banco 03 (2)</vt:lpstr>
      <vt:lpstr>Banco 03 (3)</vt:lpstr>
      <vt:lpstr>Banco 03 (4)</vt:lpstr>
      <vt:lpstr>Banco 03 (5)</vt:lpstr>
      <vt:lpstr>Simples CC</vt:lpstr>
      <vt:lpstr>Banco 02</vt:lpstr>
      <vt:lpstr>Banco 04</vt:lpstr>
      <vt:lpstr>Banco 04 (2)</vt:lpstr>
      <vt:lpstr>Banco 05</vt:lpstr>
      <vt:lpstr>Gráfico</vt:lpstr>
      <vt:lpstr>Fator R</vt:lpstr>
      <vt:lpstr>Folha</vt:lpstr>
      <vt:lpstr>Suporte</vt:lpstr>
      <vt:lpstr>Info</vt:lpstr>
      <vt:lpstr>Aprendizado</vt:lpstr>
      <vt:lpstr>Acesso</vt:lpstr>
      <vt:lpstr>GO</vt:lpstr>
      <vt:lpstr>Início</vt:lpstr>
      <vt:lpstr>Cadastros</vt:lpstr>
      <vt:lpstr>Informação</vt:lpstr>
      <vt:lpstr>Básica</vt:lpstr>
      <vt:lpstr>Real T</vt:lpstr>
      <vt:lpstr>IPI</vt:lpstr>
      <vt:lpstr>ICMS</vt:lpstr>
      <vt:lpstr>Presumido T</vt:lpstr>
      <vt:lpstr>Simples T</vt:lpstr>
      <vt:lpstr>Créditos</vt:lpstr>
      <vt:lpstr>Atividades</vt:lpstr>
      <vt:lpstr>Lançamentos</vt:lpstr>
      <vt:lpstr>Fev</vt:lpstr>
      <vt:lpstr>Mar</vt:lpstr>
      <vt:lpstr>Abr</vt:lpstr>
      <vt:lpstr>Mai</vt:lpstr>
      <vt:lpstr>Jun</vt:lpstr>
      <vt:lpstr>Jul</vt:lpstr>
      <vt:lpstr>Ago</vt:lpstr>
      <vt:lpstr>Set</vt:lpstr>
      <vt:lpstr>Out</vt:lpstr>
      <vt:lpstr>Nov</vt:lpstr>
      <vt:lpstr>Dez</vt:lpstr>
      <vt:lpstr>Bases</vt:lpstr>
      <vt:lpstr>Receita 01</vt:lpstr>
      <vt:lpstr>Receita 02</vt:lpstr>
      <vt:lpstr>Receita 03</vt:lpstr>
      <vt:lpstr>Receita 04</vt:lpstr>
      <vt:lpstr>Receita 05</vt:lpstr>
      <vt:lpstr>Faturamento</vt:lpstr>
      <vt:lpstr>Custos</vt:lpstr>
      <vt:lpstr>Comércio</vt:lpstr>
      <vt:lpstr>Serviços</vt:lpstr>
      <vt:lpstr>Despesas</vt:lpstr>
      <vt:lpstr>DespAna</vt:lpstr>
      <vt:lpstr>Outros</vt:lpstr>
      <vt:lpstr>PF</vt:lpstr>
      <vt:lpstr>Fator Rs</vt:lpstr>
      <vt:lpstr>Simples</vt:lpstr>
      <vt:lpstr>Simples (2)</vt:lpstr>
      <vt:lpstr>Simples (3)</vt:lpstr>
      <vt:lpstr>Simples (4)</vt:lpstr>
      <vt:lpstr>Simples (5)</vt:lpstr>
      <vt:lpstr>Simples (6)</vt:lpstr>
      <vt:lpstr>Sub</vt:lpstr>
      <vt:lpstr>Controles</vt:lpstr>
      <vt:lpstr>Resumo</vt:lpstr>
      <vt:lpstr>Analítico</vt:lpstr>
      <vt:lpstr>Compara</vt:lpstr>
      <vt:lpstr>Relatórios</vt:lpstr>
      <vt:lpstr>Presumido</vt:lpstr>
      <vt:lpstr>Simples N</vt:lpstr>
      <vt:lpstr>PessoaF</vt:lpstr>
      <vt:lpstr>Impressão</vt:lpstr>
      <vt:lpstr>Dashboard</vt:lpstr>
      <vt:lpstr>Dash 02</vt:lpstr>
      <vt:lpstr>Anual</vt:lpstr>
      <vt:lpstr>Estrutura</vt:lpstr>
      <vt:lpstr>Simulação</vt:lpstr>
      <vt:lpstr>Compara!Area_de_impressao</vt:lpstr>
      <vt:lpstr>Impressão!Area_de_impressao</vt:lpstr>
      <vt:lpstr>PessoaF!Area_de_impressao</vt:lpstr>
      <vt:lpstr>Presumido!Area_de_impressao</vt:lpstr>
      <vt:lpstr>Relatórios!Area_de_impressao</vt:lpstr>
      <vt:lpstr>'Simples N'!Area_de_impressao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FNU LNU</cp:lastModifiedBy>
  <cp:lastPrinted>2023-01-26T16:21:55Z</cp:lastPrinted>
  <dcterms:created xsi:type="dcterms:W3CDTF">2020-09-21T15:46:55Z</dcterms:created>
  <dcterms:modified xsi:type="dcterms:W3CDTF">2026-08-13T18:30:22Z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2026-08-13T18:30:12Z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ea9cdd60-5f74-4b8b-bc97-d5c4c6c7e662</vt:lpwstr>
  </property>
  <property fmtid="{D5CDD505-2E9C-101B-9397-08002B2CF9AE}" pid="7" name="MSIP_Label_defa4170-0d19-0005-0004-bc88714345d2_ActionId">
    <vt:lpwstr>a860091d-12af-4e75-9149-b215c49aa049</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