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mes'\Documents\Analytics\Week2\"/>
    </mc:Choice>
  </mc:AlternateContent>
  <xr:revisionPtr revIDLastSave="0" documentId="13_ncr:1_{F9063908-8191-4A28-8737-5AA0B1306E62}" xr6:coauthVersionLast="45" xr6:coauthVersionMax="45" xr10:uidLastSave="{00000000-0000-0000-0000-000000000000}"/>
  <bookViews>
    <workbookView xWindow="7200" yWindow="1845" windowWidth="21600" windowHeight="11385" activeTab="2" xr2:uid="{00000000-000D-0000-FFFF-FFFF00000000}"/>
  </bookViews>
  <sheets>
    <sheet name="Q1" sheetId="1" r:id="rId1"/>
    <sheet name="Q2" sheetId="2" r:id="rId2"/>
    <sheet name="Q3" sheetId="6" r:id="rId3"/>
    <sheet name="Q4" sheetId="3" r:id="rId4"/>
    <sheet name="Q5" sheetId="5" r:id="rId5"/>
    <sheet name="Scenario Summary" sheetId="7" r:id="rId6"/>
  </sheets>
  <definedNames>
    <definedName name="AmountPerYear">'Q1'!$B$7</definedName>
    <definedName name="Amt_Borrowed">'Q1'!#REF!</definedName>
    <definedName name="Annual_int_rate">'Q1'!#REF!</definedName>
    <definedName name="AnnualDinnerProfit">'Q2'!$B$20</definedName>
    <definedName name="AnnualLunchProfit">'Q2'!$B$19</definedName>
    <definedName name="AverageCost">'Q3'!$B$10</definedName>
    <definedName name="Candy1Ordered">'Q3'!$B$7</definedName>
    <definedName name="Candy1PerPound">'Q3'!$B$6</definedName>
    <definedName name="Candy2Ordered">'Q3'!$B$9</definedName>
    <definedName name="Candy2PerPound">'Q3'!$B$8</definedName>
    <definedName name="costgrowth">'Q5'!$C$13</definedName>
    <definedName name="DaysOpen">'Q2'!$B$14</definedName>
    <definedName name="DinnerSeatings">'Q2'!$B$13</definedName>
    <definedName name="DinnersSoldPerYear">'Q2'!$B$17</definedName>
    <definedName name="fixedcost">'Q2'!$B$8</definedName>
    <definedName name="FoodCost">'Q4'!$B$12</definedName>
    <definedName name="FractionOfSeatsFilled">'Q2'!$B$11</definedName>
    <definedName name="FutureValue">'Q1'!$B$10</definedName>
    <definedName name="intrate">'Q5'!$C$12</definedName>
    <definedName name="LunchesSoldPerYear">'Q2'!$B$16</definedName>
    <definedName name="LunchSeatings">'Q2'!$B$12</definedName>
    <definedName name="meanperpound">'Q3'!#REF!</definedName>
    <definedName name="NonSpeakerTotalFee">'Q4'!$B$19</definedName>
    <definedName name="NonSpeakerTotalProfit">'Q4'!$B$19</definedName>
    <definedName name="Number_of_Months">'Q1'!#REF!</definedName>
    <definedName name="NumberOfSpeakers">'Q4'!$B$10</definedName>
    <definedName name="pounds_at_6">'Q3'!#REF!</definedName>
    <definedName name="poundsat10">'Q3'!#REF!</definedName>
    <definedName name="poundscandy">'Q3'!#REF!</definedName>
    <definedName name="pricegrowth">'Q5'!$C$14</definedName>
    <definedName name="profitperdinnerccheck">'Q2'!$B$10</definedName>
    <definedName name="profitperlunchcheck">'Q2'!$B$9</definedName>
    <definedName name="RegistrationFee">'Q4'!$B$9</definedName>
    <definedName name="Return">'Q1'!$B$8</definedName>
    <definedName name="Sales_growth">'Q5'!$C$9</definedName>
    <definedName name="SpeakersFee">'Q4'!$B$11</definedName>
    <definedName name="taxrate">'Q5'!$C$7</definedName>
    <definedName name="TotalPounds">'Q3'!$B$5</definedName>
    <definedName name="TotalProfit">'Q2'!$B$22</definedName>
    <definedName name="TotalSeats">'Q2'!$B$7</definedName>
    <definedName name="TotalSpeakerFee">'Q4'!$B$18</definedName>
    <definedName name="Year1cost">'Q5'!$C$11</definedName>
    <definedName name="Year1price">'Q5'!$C$10</definedName>
    <definedName name="Year1sales">'Q5'!$C$8</definedName>
    <definedName name="Years">'Q1'!$B$9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3" l="1"/>
  <c r="B10" i="6"/>
  <c r="B11" i="6"/>
  <c r="B9" i="6" l="1"/>
  <c r="B16" i="2" l="1"/>
  <c r="B17" i="2"/>
  <c r="B20" i="2" s="1"/>
  <c r="B19" i="2" l="1"/>
  <c r="B10" i="1"/>
  <c r="A14" i="1" s="1"/>
  <c r="C27" i="5"/>
  <c r="B22" i="2" l="1"/>
  <c r="C24" i="2" s="1"/>
  <c r="B20" i="5"/>
  <c r="C20" i="5" s="1"/>
  <c r="D20" i="5" s="1"/>
  <c r="E20" i="5" s="1"/>
  <c r="F20" i="5" s="1"/>
  <c r="B19" i="5"/>
  <c r="B18" i="5"/>
  <c r="C18" i="5" s="1"/>
  <c r="B21" i="5" l="1"/>
  <c r="D18" i="5"/>
  <c r="C22" i="5"/>
  <c r="B22" i="5"/>
  <c r="B23" i="5" s="1"/>
  <c r="C19" i="5"/>
  <c r="B24" i="5" l="1"/>
  <c r="B25" i="5" s="1"/>
  <c r="E18" i="5"/>
  <c r="D22" i="5"/>
  <c r="D19" i="5"/>
  <c r="C21" i="5"/>
  <c r="C23" i="5" s="1"/>
  <c r="F18" i="5" l="1"/>
  <c r="F22" i="5" s="1"/>
  <c r="E22" i="5"/>
  <c r="C24" i="5"/>
  <c r="C25" i="5" s="1"/>
  <c r="E19" i="5"/>
  <c r="D21" i="5"/>
  <c r="D23" i="5" s="1"/>
  <c r="D24" i="5" l="1"/>
  <c r="D25" i="5" s="1"/>
  <c r="E21" i="5"/>
  <c r="E23" i="5" s="1"/>
  <c r="F19" i="5"/>
  <c r="F21" i="5" s="1"/>
  <c r="F23" i="5" s="1"/>
  <c r="E24" i="5" l="1"/>
  <c r="E25" i="5" s="1"/>
  <c r="F24" i="5"/>
  <c r="F25" i="5" s="1"/>
  <c r="B27" i="5" s="1"/>
  <c r="B21" i="2"/>
  <c r="C19" i="2"/>
  <c r="C22" i="2"/>
  <c r="C21" i="2"/>
  <c r="C20" i="2"/>
</calcChain>
</file>

<file path=xl/sharedStrings.xml><?xml version="1.0" encoding="utf-8"?>
<sst xmlns="http://schemas.openxmlformats.org/spreadsheetml/2006/main" count="109" uniqueCount="100">
  <si>
    <t>fixedcost</t>
  </si>
  <si>
    <t>annuallunchprofit</t>
  </si>
  <si>
    <t>fraction seats</t>
  </si>
  <si>
    <t>annualdinnerprofit</t>
  </si>
  <si>
    <t>filled</t>
  </si>
  <si>
    <t>total profit</t>
  </si>
  <si>
    <t>profit</t>
  </si>
  <si>
    <t>Food and lodging costs</t>
  </si>
  <si>
    <t>years</t>
  </si>
  <si>
    <t>Sales growth</t>
  </si>
  <si>
    <t>Year</t>
  </si>
  <si>
    <t>Unit Sales</t>
  </si>
  <si>
    <t>unit price</t>
  </si>
  <si>
    <t>unit cost</t>
  </si>
  <si>
    <t>Revenues</t>
  </si>
  <si>
    <t>Costs</t>
  </si>
  <si>
    <t>Before Tax Profits</t>
  </si>
  <si>
    <t>Tax</t>
  </si>
  <si>
    <t>Aftertax Profits</t>
  </si>
  <si>
    <t>NPV</t>
  </si>
  <si>
    <t>return</t>
  </si>
  <si>
    <t>Amount per Year</t>
  </si>
  <si>
    <t>Years</t>
  </si>
  <si>
    <t>Return</t>
  </si>
  <si>
    <t>Future Value</t>
  </si>
  <si>
    <t>*You will use the formula =FV(return,years,-Amount per Year,0,0) , not the Amount per Year has a minus sign in front of it)</t>
  </si>
  <si>
    <t xml:space="preserve">You have started saving $10,000 per year for your retirement. </t>
  </si>
  <si>
    <t>You want to know for annual rates of return on your investment from 4% to 12% the amount</t>
  </si>
  <si>
    <t>of money you will have in your account after saving from 10-15 years.</t>
  </si>
  <si>
    <t>Perform a sensitivity analysis using a Data Table.</t>
  </si>
  <si>
    <t>You are opening a restaurant that will have 24 seats. Each day you are open, there are 2 lunch seatings and 3 dinner seatings.</t>
  </si>
  <si>
    <t>The restaurant is open 312 days a year, with an profit per lunch check of $8 and a profit per dinner check of $20.</t>
  </si>
  <si>
    <t>Assume the fixed cost of running the restaurant is $400,000 per year.</t>
  </si>
  <si>
    <t>Perform a sensitivity analysis using a Data Table to show how annual profit changes as the percentage of seats filled varies between 10%-100%.</t>
  </si>
  <si>
    <t>Profit per lunch check</t>
  </si>
  <si>
    <t>Profit per dinner check</t>
  </si>
  <si>
    <t>Days open</t>
  </si>
  <si>
    <t>Dinner seatings</t>
  </si>
  <si>
    <t>Lunch seatings</t>
  </si>
  <si>
    <t>Fraction of seats filled</t>
  </si>
  <si>
    <t>Fixed cost</t>
  </si>
  <si>
    <t>Total seats</t>
  </si>
  <si>
    <t>Lunches sold per year</t>
  </si>
  <si>
    <t>Dinners sold per year</t>
  </si>
  <si>
    <t>I am buying 50 pounds of candy. Some of the candy sells for $10 per pound, the other for $6 per pound.</t>
  </si>
  <si>
    <t>How much candy at each price should I buy to arrive at an average cost of $7 per pound.</t>
  </si>
  <si>
    <t>Total pounds</t>
  </si>
  <si>
    <t>Candy 2 per pound</t>
  </si>
  <si>
    <t>Candy 1 per pound</t>
  </si>
  <si>
    <t>Candy 1 ordered</t>
  </si>
  <si>
    <t>Candy 2 ordered</t>
  </si>
  <si>
    <t>Total $ amount</t>
  </si>
  <si>
    <t>Use Goal Seek to solve.</t>
  </si>
  <si>
    <t>I am holding a conference for all people who love Excel.</t>
  </si>
  <si>
    <t>My fixed costs are $20,000. I must pay 5 speakers $1,000 each.</t>
  </si>
  <si>
    <t>The venue charges $400 per conference participant for meals and lodging (don't forget you need to feed and house your speakers too).</t>
  </si>
  <si>
    <t>I am charging each participant who is not a speaker $1,095, which includes their food and lodging costs.</t>
  </si>
  <si>
    <t>How many paid registrants need to attend for me to break-even (profit = $0</t>
  </si>
  <si>
    <t># of speakers</t>
  </si>
  <si>
    <t>Speakers fee</t>
  </si>
  <si>
    <t>Registration fee</t>
  </si>
  <si>
    <t>Fixed Costs</t>
  </si>
  <si>
    <t># of paid registrants</t>
  </si>
  <si>
    <t>For each scenario, I want to see each year's After Tax Profits and the projects NPV (highlighted in yellow below).</t>
  </si>
  <si>
    <t>Create the 3 scenarios below and produce the scenario report as a separate worksheet (Scenario Summary).</t>
  </si>
  <si>
    <t>The pro forma income statement is already completed for you, including a NPV (Net Present Value) calculation.</t>
  </si>
  <si>
    <t>Scenario</t>
  </si>
  <si>
    <t>I want to create 3 scenarios for the sales of my newest product (starting in Row 32).</t>
  </si>
  <si>
    <t>Year 1</t>
  </si>
  <si>
    <t>Annual</t>
  </si>
  <si>
    <t>Sales Growth</t>
  </si>
  <si>
    <t>Price</t>
  </si>
  <si>
    <t>Tax rate</t>
  </si>
  <si>
    <t>Year 1 Units</t>
  </si>
  <si>
    <t>Units</t>
  </si>
  <si>
    <t>Year 1 price</t>
  </si>
  <si>
    <t>Year 1 cost</t>
  </si>
  <si>
    <t>Interest rate</t>
  </si>
  <si>
    <t>Cost growth</t>
  </si>
  <si>
    <t>Price growth</t>
  </si>
  <si>
    <t>Best</t>
  </si>
  <si>
    <t>Likely</t>
  </si>
  <si>
    <t>Worst</t>
  </si>
  <si>
    <t>Year1sales</t>
  </si>
  <si>
    <t>Sales_growth</t>
  </si>
  <si>
    <t>Year1price</t>
  </si>
  <si>
    <t>Created by James' on 9/5/2020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</si>
  <si>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</si>
  <si>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</si>
  <si>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</si>
  <si>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</si>
  <si>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</si>
  <si>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</si>
  <si>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</si>
  <si>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Year 2</t>
  </si>
  <si>
    <t>Year 3</t>
  </si>
  <si>
    <t>Year 4</t>
  </si>
  <si>
    <t>Year 5</t>
  </si>
  <si>
    <t>`</t>
  </si>
  <si>
    <t>Avg Goal per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</si>
</sst>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8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9" fontId="0" fillId="0" borderId="0" xfId="2" applyFont="1"/>
    <xf numFmtId="165" fontId="0" fillId="0" borderId="0" xfId="0" applyNumberFormat="1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5" fontId="0" fillId="2" borderId="0" xfId="0" applyNumberFormat="1" applyFill="1"/>
    <xf numFmtId="8" fontId="0" fillId="2" borderId="0" xfId="0" applyNumberFormat="1" applyFill="1"/>
    <xf numFmtId="0" fontId="6" fillId="0" borderId="0" xfId="0" applyFont="1"/>
    <xf numFmtId="9" fontId="4" fillId="0" borderId="0" xfId="2" applyFont="1" applyFill="1"/>
    <xf numFmtId="3" fontId="4" fillId="2" borderId="0" xfId="0" applyNumberFormat="1" applyFont="1" applyFill="1"/>
    <xf numFmtId="9" fontId="4" fillId="0" borderId="0" xfId="2" applyFont="1" applyAlignment="1">
      <alignment horizontal="center"/>
    </xf>
    <xf numFmtId="165" fontId="4" fillId="2" borderId="0" xfId="0" applyNumberFormat="1" applyFont="1" applyFill="1"/>
    <xf numFmtId="165" fontId="4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165" fontId="0" fillId="0" borderId="0" xfId="0" applyNumberFormat="1" applyFill="1"/>
    <xf numFmtId="165" fontId="0" fillId="0" borderId="0" xfId="1" applyNumberFormat="1" applyFont="1"/>
    <xf numFmtId="3" fontId="0" fillId="3" borderId="0" xfId="0" applyNumberFormat="1" applyFill="1"/>
    <xf numFmtId="0" fontId="7" fillId="0" borderId="0" xfId="0" applyFont="1"/>
    <xf numFmtId="0" fontId="7" fillId="0" borderId="1" xfId="0" applyFont="1" applyBorder="1"/>
    <xf numFmtId="9" fontId="7" fillId="0" borderId="2" xfId="2" applyFont="1" applyBorder="1"/>
    <xf numFmtId="0" fontId="7" fillId="0" borderId="3" xfId="0" applyFont="1" applyBorder="1"/>
    <xf numFmtId="3" fontId="7" fillId="0" borderId="4" xfId="0" applyNumberFormat="1" applyFont="1" applyBorder="1"/>
    <xf numFmtId="9" fontId="7" fillId="0" borderId="4" xfId="2" applyFont="1" applyBorder="1"/>
    <xf numFmtId="44" fontId="7" fillId="0" borderId="4" xfId="1" applyFont="1" applyBorder="1"/>
    <xf numFmtId="0" fontId="7" fillId="0" borderId="5" xfId="0" applyFont="1" applyBorder="1"/>
    <xf numFmtId="9" fontId="7" fillId="0" borderId="6" xfId="2" applyFont="1" applyBorder="1"/>
    <xf numFmtId="0" fontId="7" fillId="0" borderId="0" xfId="0" applyFont="1" applyBorder="1"/>
    <xf numFmtId="9" fontId="7" fillId="0" borderId="0" xfId="2" applyFont="1" applyBorder="1"/>
    <xf numFmtId="44" fontId="7" fillId="0" borderId="0" xfId="1" applyFont="1"/>
    <xf numFmtId="44" fontId="7" fillId="0" borderId="0" xfId="0" applyNumberFormat="1" applyFont="1"/>
    <xf numFmtId="44" fontId="7" fillId="2" borderId="0" xfId="0" applyNumberFormat="1" applyFont="1" applyFill="1"/>
    <xf numFmtId="8" fontId="7" fillId="2" borderId="0" xfId="0" applyNumberFormat="1" applyFont="1" applyFill="1"/>
    <xf numFmtId="0" fontId="7" fillId="0" borderId="0" xfId="0" applyFont="1" applyAlignment="1">
      <alignment horizontal="center"/>
    </xf>
    <xf numFmtId="3" fontId="7" fillId="0" borderId="0" xfId="0" applyNumberFormat="1" applyFont="1"/>
    <xf numFmtId="3" fontId="7" fillId="0" borderId="0" xfId="0" applyNumberFormat="1" applyFont="1" applyAlignment="1">
      <alignment horizontal="center"/>
    </xf>
    <xf numFmtId="9" fontId="7" fillId="0" borderId="0" xfId="2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Fill="1" applyBorder="1" applyAlignment="1"/>
    <xf numFmtId="3" fontId="0" fillId="0" borderId="0" xfId="0" applyNumberFormat="1" applyFill="1" applyBorder="1" applyAlignment="1"/>
    <xf numFmtId="9" fontId="0" fillId="0" borderId="0" xfId="0" applyNumberFormat="1" applyFill="1" applyBorder="1" applyAlignment="1"/>
    <xf numFmtId="44" fontId="0" fillId="0" borderId="0" xfId="0" applyNumberFormat="1" applyFill="1" applyBorder="1" applyAlignment="1"/>
    <xf numFmtId="8" fontId="0" fillId="0" borderId="8" xfId="0" applyNumberFormat="1" applyFill="1" applyBorder="1" applyAlignment="1"/>
    <xf numFmtId="0" fontId="8" fillId="4" borderId="9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0" fillId="0" borderId="10" xfId="0" applyFill="1" applyBorder="1" applyAlignment="1"/>
    <xf numFmtId="0" fontId="9" fillId="5" borderId="0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9" fillId="5" borderId="8" xfId="0" applyFont="1" applyFill="1" applyBorder="1" applyAlignment="1">
      <alignment horizontal="left"/>
    </xf>
    <xf numFmtId="0" fontId="11" fillId="4" borderId="7" xfId="0" applyFont="1" applyFill="1" applyBorder="1" applyAlignment="1">
      <alignment horizontal="right"/>
    </xf>
    <xf numFmtId="0" fontId="11" fillId="4" borderId="9" xfId="0" applyFont="1" applyFill="1" applyBorder="1" applyAlignment="1">
      <alignment horizontal="right"/>
    </xf>
    <xf numFmtId="3" fontId="0" fillId="6" borderId="0" xfId="0" applyNumberFormat="1" applyFill="1" applyBorder="1" applyAlignment="1"/>
    <xf numFmtId="9" fontId="0" fillId="6" borderId="0" xfId="0" applyNumberFormat="1" applyFill="1" applyBorder="1" applyAlignment="1"/>
    <xf numFmtId="44" fontId="0" fillId="6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opLeftCell="A7" zoomScaleNormal="100" workbookViewId="0">
      <selection activeCell="B29" sqref="B29"/>
    </sheetView>
  </sheetViews>
  <sheetFormatPr defaultRowHeight="15" x14ac:dyDescent="0.25"/>
  <cols>
    <col min="1" max="1" width="16" bestFit="1" customWidth="1"/>
    <col min="2" max="2" width="11.85546875" bestFit="1" customWidth="1"/>
  </cols>
  <sheetData>
    <row r="1" spans="1:7" x14ac:dyDescent="0.25">
      <c r="A1" t="s">
        <v>26</v>
      </c>
    </row>
    <row r="2" spans="1:7" x14ac:dyDescent="0.25">
      <c r="A2" t="s">
        <v>27</v>
      </c>
    </row>
    <row r="3" spans="1:7" x14ac:dyDescent="0.25">
      <c r="A3" t="s">
        <v>28</v>
      </c>
    </row>
    <row r="4" spans="1:7" x14ac:dyDescent="0.25">
      <c r="A4" t="s">
        <v>29</v>
      </c>
    </row>
    <row r="7" spans="1:7" x14ac:dyDescent="0.25">
      <c r="A7" t="s">
        <v>21</v>
      </c>
      <c r="B7" s="7">
        <v>10000</v>
      </c>
    </row>
    <row r="8" spans="1:7" x14ac:dyDescent="0.25">
      <c r="A8" t="s">
        <v>23</v>
      </c>
      <c r="B8" s="6">
        <v>0.04</v>
      </c>
    </row>
    <row r="9" spans="1:7" x14ac:dyDescent="0.25">
      <c r="A9" t="s">
        <v>22</v>
      </c>
      <c r="B9">
        <v>10</v>
      </c>
    </row>
    <row r="10" spans="1:7" x14ac:dyDescent="0.25">
      <c r="A10" t="s">
        <v>24</v>
      </c>
      <c r="B10" s="13">
        <f>FV(Return,Years,-AmountPerYear,0,0)</f>
        <v>120061.07122958614</v>
      </c>
      <c r="C10" t="s">
        <v>25</v>
      </c>
    </row>
    <row r="13" spans="1:7" x14ac:dyDescent="0.25">
      <c r="A13" s="10" t="s">
        <v>20</v>
      </c>
      <c r="B13" s="11" t="s">
        <v>8</v>
      </c>
      <c r="C13" s="11"/>
      <c r="D13" s="11"/>
      <c r="E13" s="11"/>
      <c r="F13" s="11"/>
      <c r="G13" s="11"/>
    </row>
    <row r="14" spans="1:7" x14ac:dyDescent="0.25">
      <c r="A14" s="2">
        <f>FutureValue</f>
        <v>120061.07122958614</v>
      </c>
      <c r="B14" s="8">
        <v>10</v>
      </c>
      <c r="C14" s="8">
        <v>11</v>
      </c>
      <c r="D14" s="8">
        <v>12</v>
      </c>
      <c r="E14" s="8">
        <v>13</v>
      </c>
      <c r="F14" s="8">
        <v>14</v>
      </c>
      <c r="G14" s="8">
        <v>15</v>
      </c>
    </row>
    <row r="15" spans="1:7" x14ac:dyDescent="0.25">
      <c r="A15" s="9">
        <v>0.04</v>
      </c>
      <c r="B15" s="12">
        <f t="dataTable" ref="B15:G23" dt2D="1" dtr="1" r1="B9" r2="B8"/>
        <v>120061.07122958614</v>
      </c>
      <c r="C15" s="12">
        <v>134863.51407876957</v>
      </c>
      <c r="D15" s="12">
        <v>150258.05464192043</v>
      </c>
      <c r="E15" s="12">
        <v>166268.37682759724</v>
      </c>
      <c r="F15" s="12">
        <v>182919.11190070113</v>
      </c>
      <c r="G15" s="12">
        <v>200235.87637672917</v>
      </c>
    </row>
    <row r="16" spans="1:7" x14ac:dyDescent="0.25">
      <c r="A16" s="9">
        <v>0.05</v>
      </c>
      <c r="B16" s="12">
        <v>125778.9253554883</v>
      </c>
      <c r="C16" s="12">
        <v>142067.87162326276</v>
      </c>
      <c r="D16" s="12">
        <v>159171.26520442584</v>
      </c>
      <c r="E16" s="12">
        <v>177129.8284646472</v>
      </c>
      <c r="F16" s="12">
        <v>195986.31988787948</v>
      </c>
      <c r="G16" s="12">
        <v>215785.63588227358</v>
      </c>
    </row>
    <row r="17" spans="1:7" x14ac:dyDescent="0.25">
      <c r="A17" s="9">
        <v>0.06</v>
      </c>
      <c r="B17" s="12">
        <v>131807.9494238091</v>
      </c>
      <c r="C17" s="12">
        <v>149716.42638923769</v>
      </c>
      <c r="D17" s="12">
        <v>168699.41197259197</v>
      </c>
      <c r="E17" s="12">
        <v>188821.37669094754</v>
      </c>
      <c r="F17" s="12">
        <v>210150.65929240437</v>
      </c>
      <c r="G17" s="12">
        <v>232759.69884994876</v>
      </c>
    </row>
    <row r="18" spans="1:7" x14ac:dyDescent="0.25">
      <c r="A18" s="9">
        <v>7.0000000000000007E-2</v>
      </c>
      <c r="B18" s="12">
        <v>138164.47961279508</v>
      </c>
      <c r="C18" s="12">
        <v>157835.99318569075</v>
      </c>
      <c r="D18" s="12">
        <v>178884.51270868906</v>
      </c>
      <c r="E18" s="12">
        <v>201406.42859829732</v>
      </c>
      <c r="F18" s="12">
        <v>225504.87860017811</v>
      </c>
      <c r="G18" s="12">
        <v>251290.22010219065</v>
      </c>
    </row>
    <row r="19" spans="1:7" x14ac:dyDescent="0.25">
      <c r="A19" s="9">
        <v>0.08</v>
      </c>
      <c r="B19" s="12">
        <v>144865.62465909848</v>
      </c>
      <c r="C19" s="12">
        <v>166454.87463182633</v>
      </c>
      <c r="D19" s="12">
        <v>189771.26460237248</v>
      </c>
      <c r="E19" s="12">
        <v>214952.96577056227</v>
      </c>
      <c r="F19" s="12">
        <v>242149.20303220733</v>
      </c>
      <c r="G19" s="12">
        <v>271521.1392747839</v>
      </c>
    </row>
    <row r="20" spans="1:7" x14ac:dyDescent="0.25">
      <c r="A20" s="9">
        <v>0.09</v>
      </c>
      <c r="B20" s="12">
        <v>151929.2971769021</v>
      </c>
      <c r="C20" s="12">
        <v>175602.93392282326</v>
      </c>
      <c r="D20" s="12">
        <v>201407.19797587735</v>
      </c>
      <c r="E20" s="12">
        <v>229533.84579370639</v>
      </c>
      <c r="F20" s="12">
        <v>260191.89191513995</v>
      </c>
      <c r="G20" s="12">
        <v>293609.16218750254</v>
      </c>
    </row>
    <row r="21" spans="1:7" x14ac:dyDescent="0.25">
      <c r="A21" s="9">
        <v>0.1</v>
      </c>
      <c r="B21" s="12">
        <v>159374.24601000018</v>
      </c>
      <c r="C21" s="12">
        <v>185311.67061100024</v>
      </c>
      <c r="D21" s="12">
        <v>213842.83767210026</v>
      </c>
      <c r="E21" s="12">
        <v>245227.12143931029</v>
      </c>
      <c r="F21" s="12">
        <v>279749.83358324139</v>
      </c>
      <c r="G21" s="12">
        <v>317724.81694156554</v>
      </c>
    </row>
    <row r="22" spans="1:7" x14ac:dyDescent="0.25">
      <c r="A22" s="9">
        <v>0.11</v>
      </c>
      <c r="B22" s="12">
        <v>167220.08964263799</v>
      </c>
      <c r="C22" s="12">
        <v>195614.29950332819</v>
      </c>
      <c r="D22" s="12">
        <v>227131.87244869431</v>
      </c>
      <c r="E22" s="12">
        <v>262116.37841805071</v>
      </c>
      <c r="F22" s="12">
        <v>300949.1800440363</v>
      </c>
      <c r="G22" s="12">
        <v>344053.58984888025</v>
      </c>
    </row>
    <row r="23" spans="1:7" x14ac:dyDescent="0.25">
      <c r="A23" s="9">
        <v>0.12</v>
      </c>
      <c r="B23" s="12">
        <v>175487.35069535093</v>
      </c>
      <c r="C23" s="12">
        <v>206545.83277879312</v>
      </c>
      <c r="D23" s="12">
        <v>241331.33271224826</v>
      </c>
      <c r="E23" s="12">
        <v>280291.09263771807</v>
      </c>
      <c r="F23" s="12">
        <v>323926.02375424432</v>
      </c>
      <c r="G23" s="12">
        <v>372797.14660475357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opLeftCell="A19" workbookViewId="0">
      <selection activeCell="B8" sqref="B8"/>
    </sheetView>
  </sheetViews>
  <sheetFormatPr defaultRowHeight="15" x14ac:dyDescent="0.25"/>
  <cols>
    <col min="1" max="1" width="21.140625" style="4" customWidth="1"/>
    <col min="2" max="2" width="15.140625" style="4" customWidth="1"/>
    <col min="3" max="3" width="16.28515625" style="4" customWidth="1"/>
    <col min="4" max="4" width="16.140625" style="4" customWidth="1"/>
    <col min="5" max="9" width="9.140625" style="4"/>
    <col min="10" max="10" width="11.85546875" style="4" bestFit="1" customWidth="1"/>
    <col min="11" max="16384" width="9.140625" style="4"/>
  </cols>
  <sheetData>
    <row r="1" spans="1:10" x14ac:dyDescent="0.25">
      <c r="A1" s="14" t="s">
        <v>30</v>
      </c>
    </row>
    <row r="2" spans="1:10" x14ac:dyDescent="0.25">
      <c r="A2" s="14" t="s">
        <v>31</v>
      </c>
    </row>
    <row r="3" spans="1:10" x14ac:dyDescent="0.25">
      <c r="A3" s="14" t="s">
        <v>32</v>
      </c>
    </row>
    <row r="4" spans="1:10" x14ac:dyDescent="0.25">
      <c r="A4" t="s">
        <v>33</v>
      </c>
    </row>
    <row r="5" spans="1:10" x14ac:dyDescent="0.25">
      <c r="A5" s="14"/>
    </row>
    <row r="7" spans="1:10" x14ac:dyDescent="0.25">
      <c r="A7" s="4" t="s">
        <v>41</v>
      </c>
      <c r="B7" s="4">
        <v>24</v>
      </c>
    </row>
    <row r="8" spans="1:10" x14ac:dyDescent="0.25">
      <c r="A8" s="4" t="s">
        <v>40</v>
      </c>
      <c r="B8" s="5">
        <v>400000</v>
      </c>
    </row>
    <row r="9" spans="1:10" x14ac:dyDescent="0.25">
      <c r="A9" s="4" t="s">
        <v>34</v>
      </c>
      <c r="B9" s="5">
        <v>8</v>
      </c>
    </row>
    <row r="10" spans="1:10" x14ac:dyDescent="0.25">
      <c r="A10" s="4" t="s">
        <v>35</v>
      </c>
      <c r="B10" s="5">
        <v>20</v>
      </c>
    </row>
    <row r="11" spans="1:10" x14ac:dyDescent="0.25">
      <c r="A11" s="4" t="s">
        <v>39</v>
      </c>
      <c r="B11" s="15">
        <v>0.5</v>
      </c>
    </row>
    <row r="12" spans="1:10" x14ac:dyDescent="0.25">
      <c r="A12" s="4" t="s">
        <v>38</v>
      </c>
      <c r="B12" s="4">
        <v>2</v>
      </c>
      <c r="J12" s="5"/>
    </row>
    <row r="13" spans="1:10" x14ac:dyDescent="0.25">
      <c r="A13" s="4" t="s">
        <v>37</v>
      </c>
      <c r="B13" s="4">
        <v>3</v>
      </c>
    </row>
    <row r="14" spans="1:10" x14ac:dyDescent="0.25">
      <c r="A14" s="4" t="s">
        <v>36</v>
      </c>
      <c r="B14" s="4">
        <v>312</v>
      </c>
    </row>
    <row r="16" spans="1:10" x14ac:dyDescent="0.25">
      <c r="A16" s="4" t="s">
        <v>42</v>
      </c>
      <c r="B16" s="16">
        <f>LunchSeatings *DaysOpen *TotalSeats *FractionOfSeatsFilled</f>
        <v>7488</v>
      </c>
    </row>
    <row r="17" spans="1:3" x14ac:dyDescent="0.25">
      <c r="A17" s="4" t="s">
        <v>43</v>
      </c>
      <c r="B17" s="16">
        <f>DinnerSeatings *DaysOpen *TotalSeats *FractionOfSeatsFilled</f>
        <v>11232</v>
      </c>
    </row>
    <row r="19" spans="1:3" x14ac:dyDescent="0.25">
      <c r="A19" s="4" t="s">
        <v>1</v>
      </c>
      <c r="B19" s="5">
        <f>LunchesSoldPerYear*profitperlunchcheck</f>
        <v>59904</v>
      </c>
      <c r="C19" s="4" t="str">
        <f t="shared" ref="C19:C22" ca="1" si="0">_xlfn.FORMULATEXT(B19)</f>
        <v>=LunchesSoldPerYear*profitperlunchcheck</v>
      </c>
    </row>
    <row r="20" spans="1:3" x14ac:dyDescent="0.25">
      <c r="A20" s="4" t="s">
        <v>3</v>
      </c>
      <c r="B20" s="5">
        <f>DinnersSoldPerYear*profitperdinnerccheck</f>
        <v>224640</v>
      </c>
      <c r="C20" s="4" t="str">
        <f t="shared" ca="1" si="0"/>
        <v>=DinnersSoldPerYear*profitperdinnerccheck</v>
      </c>
    </row>
    <row r="21" spans="1:3" x14ac:dyDescent="0.25">
      <c r="A21" s="4" t="s">
        <v>0</v>
      </c>
      <c r="B21" s="19">
        <f>fixedcost</f>
        <v>400000</v>
      </c>
      <c r="C21" s="4" t="str">
        <f t="shared" ca="1" si="0"/>
        <v>=fixedcost</v>
      </c>
    </row>
    <row r="22" spans="1:3" x14ac:dyDescent="0.25">
      <c r="A22" s="4" t="s">
        <v>5</v>
      </c>
      <c r="B22" s="19">
        <f>AnnualLunchProfit+AnnualDinnerProfit-B21</f>
        <v>-115456</v>
      </c>
      <c r="C22" s="4" t="str">
        <f t="shared" ca="1" si="0"/>
        <v>=AnnualLunchProfit+AnnualDinnerProfit-B21</v>
      </c>
    </row>
    <row r="24" spans="1:3" x14ac:dyDescent="0.25">
      <c r="B24" s="19"/>
      <c r="C24" s="19">
        <f>TotalProfit</f>
        <v>-115456</v>
      </c>
    </row>
    <row r="25" spans="1:3" x14ac:dyDescent="0.25">
      <c r="A25" s="4" t="s">
        <v>2</v>
      </c>
      <c r="B25" s="17">
        <v>0.1</v>
      </c>
      <c r="C25" s="18">
        <f t="dataTable" ref="C25:C34" dt2D="0" dtr="0" r1="B11"/>
        <v>-343091.20000000001</v>
      </c>
    </row>
    <row r="26" spans="1:3" x14ac:dyDescent="0.25">
      <c r="A26" s="4" t="s">
        <v>4</v>
      </c>
      <c r="B26" s="17">
        <v>0.2</v>
      </c>
      <c r="C26" s="18">
        <v>-286182.40000000002</v>
      </c>
    </row>
    <row r="27" spans="1:3" x14ac:dyDescent="0.25">
      <c r="B27" s="17">
        <v>0.3</v>
      </c>
      <c r="C27" s="18">
        <v>-229273.60000000001</v>
      </c>
    </row>
    <row r="28" spans="1:3" x14ac:dyDescent="0.25">
      <c r="B28" s="17">
        <v>0.4</v>
      </c>
      <c r="C28" s="18">
        <v>-172364.79999999999</v>
      </c>
    </row>
    <row r="29" spans="1:3" x14ac:dyDescent="0.25">
      <c r="B29" s="17">
        <v>0.5</v>
      </c>
      <c r="C29" s="18">
        <v>-115456</v>
      </c>
    </row>
    <row r="30" spans="1:3" x14ac:dyDescent="0.25">
      <c r="B30" s="17">
        <v>0.6</v>
      </c>
      <c r="C30" s="18">
        <v>-58547.200000000012</v>
      </c>
    </row>
    <row r="31" spans="1:3" x14ac:dyDescent="0.25">
      <c r="B31" s="17">
        <v>0.7</v>
      </c>
      <c r="C31" s="18">
        <v>-1638.4000000000233</v>
      </c>
    </row>
    <row r="32" spans="1:3" x14ac:dyDescent="0.25">
      <c r="B32" s="17">
        <v>0.8</v>
      </c>
      <c r="C32" s="18">
        <v>55270.400000000023</v>
      </c>
    </row>
    <row r="33" spans="2:3" x14ac:dyDescent="0.25">
      <c r="B33" s="17">
        <v>0.9</v>
      </c>
      <c r="C33" s="18">
        <v>112179.20000000007</v>
      </c>
    </row>
    <row r="34" spans="2:3" x14ac:dyDescent="0.25">
      <c r="B34" s="17">
        <v>1</v>
      </c>
      <c r="C34" s="18">
        <v>169088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C361-1C0A-4738-B43B-5059CBC2FAF4}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18.140625" customWidth="1"/>
    <col min="2" max="2" width="15.28515625" customWidth="1"/>
  </cols>
  <sheetData>
    <row r="1" spans="1:3" x14ac:dyDescent="0.25">
      <c r="A1" t="s">
        <v>44</v>
      </c>
    </row>
    <row r="2" spans="1:3" x14ac:dyDescent="0.25">
      <c r="A2" t="s">
        <v>45</v>
      </c>
    </row>
    <row r="3" spans="1:3" x14ac:dyDescent="0.25">
      <c r="A3" t="s">
        <v>52</v>
      </c>
    </row>
    <row r="5" spans="1:3" x14ac:dyDescent="0.25">
      <c r="A5" t="s">
        <v>46</v>
      </c>
      <c r="B5" s="21">
        <v>50</v>
      </c>
    </row>
    <row r="6" spans="1:3" x14ac:dyDescent="0.25">
      <c r="A6" t="s">
        <v>48</v>
      </c>
      <c r="B6" s="22">
        <v>10</v>
      </c>
    </row>
    <row r="7" spans="1:3" x14ac:dyDescent="0.25">
      <c r="A7" t="s">
        <v>49</v>
      </c>
      <c r="B7" s="23">
        <v>12.49999999999995</v>
      </c>
    </row>
    <row r="8" spans="1:3" x14ac:dyDescent="0.25">
      <c r="A8" t="s">
        <v>47</v>
      </c>
      <c r="B8" s="22">
        <v>6</v>
      </c>
    </row>
    <row r="9" spans="1:3" x14ac:dyDescent="0.25">
      <c r="A9" t="s">
        <v>50</v>
      </c>
      <c r="B9" s="23">
        <f>B5-B7</f>
        <v>37.50000000000005</v>
      </c>
    </row>
    <row r="10" spans="1:3" x14ac:dyDescent="0.25">
      <c r="A10" t="s">
        <v>99</v>
      </c>
      <c r="B10" s="22">
        <f>((Candy1PerPound*Candy1Ordered)+(Candy2PerPound*Candy2Ordered))/(Candy1Ordered+Candy2Ordered)</f>
        <v>6.9999999999999956</v>
      </c>
    </row>
    <row r="11" spans="1:3" x14ac:dyDescent="0.25">
      <c r="A11" t="s">
        <v>51</v>
      </c>
      <c r="B11" s="22">
        <f>(Candy1PerPound *Candy1Ordered) + (Candy2Ordered *Candy2PerPound)</f>
        <v>349.99999999999977</v>
      </c>
      <c r="C11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D15" sqref="D15"/>
    </sheetView>
  </sheetViews>
  <sheetFormatPr defaultRowHeight="15" x14ac:dyDescent="0.25"/>
  <cols>
    <col min="1" max="1" width="24.5703125" customWidth="1"/>
    <col min="2" max="2" width="14.140625" customWidth="1"/>
  </cols>
  <sheetData>
    <row r="1" spans="1:2" x14ac:dyDescent="0.25">
      <c r="A1" t="s">
        <v>53</v>
      </c>
    </row>
    <row r="2" spans="1:2" x14ac:dyDescent="0.25">
      <c r="A2" t="s">
        <v>54</v>
      </c>
    </row>
    <row r="3" spans="1:2" x14ac:dyDescent="0.25">
      <c r="A3" t="s">
        <v>55</v>
      </c>
    </row>
    <row r="4" spans="1:2" x14ac:dyDescent="0.25">
      <c r="A4" t="s">
        <v>56</v>
      </c>
    </row>
    <row r="5" spans="1:2" x14ac:dyDescent="0.25">
      <c r="A5" t="s">
        <v>57</v>
      </c>
    </row>
    <row r="6" spans="1:2" x14ac:dyDescent="0.25">
      <c r="A6" t="s">
        <v>52</v>
      </c>
    </row>
    <row r="7" spans="1:2" x14ac:dyDescent="0.25">
      <c r="A7" t="s">
        <v>98</v>
      </c>
    </row>
    <row r="8" spans="1:2" x14ac:dyDescent="0.25">
      <c r="A8" t="s">
        <v>62</v>
      </c>
      <c r="B8" s="26">
        <v>38.848920863309353</v>
      </c>
    </row>
    <row r="9" spans="1:2" x14ac:dyDescent="0.25">
      <c r="A9" t="s">
        <v>60</v>
      </c>
      <c r="B9" s="24">
        <v>1095</v>
      </c>
    </row>
    <row r="10" spans="1:2" x14ac:dyDescent="0.25">
      <c r="A10" t="s">
        <v>58</v>
      </c>
      <c r="B10" s="20">
        <v>5</v>
      </c>
    </row>
    <row r="11" spans="1:2" x14ac:dyDescent="0.25">
      <c r="A11" t="s">
        <v>59</v>
      </c>
      <c r="B11" s="7">
        <v>1000</v>
      </c>
    </row>
    <row r="12" spans="1:2" x14ac:dyDescent="0.25">
      <c r="A12" t="s">
        <v>7</v>
      </c>
      <c r="B12" s="25">
        <v>400</v>
      </c>
    </row>
    <row r="13" spans="1:2" x14ac:dyDescent="0.25">
      <c r="A13" t="s">
        <v>61</v>
      </c>
      <c r="B13" s="25">
        <v>20000</v>
      </c>
    </row>
    <row r="15" spans="1:2" x14ac:dyDescent="0.25">
      <c r="A15" t="s">
        <v>6</v>
      </c>
      <c r="B15" s="12">
        <f>(B8*RegistrationFee)-((NumberOfSpeakers*SpeakersFee)+(FoodCost*(NumberOfSpeakers+B8))+B13)</f>
        <v>0</v>
      </c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>
      <selection activeCell="E29" sqref="E29"/>
    </sheetView>
  </sheetViews>
  <sheetFormatPr defaultRowHeight="12.75" x14ac:dyDescent="0.2"/>
  <cols>
    <col min="1" max="1" width="19.28515625" style="1" customWidth="1"/>
    <col min="2" max="2" width="12.42578125" style="1" customWidth="1"/>
    <col min="3" max="3" width="14" style="1" customWidth="1"/>
    <col min="4" max="4" width="12.28515625" style="1" customWidth="1"/>
    <col min="5" max="6" width="13.140625" style="1" customWidth="1"/>
    <col min="7" max="16384" width="9.140625" style="1"/>
  </cols>
  <sheetData>
    <row r="1" spans="1:6" x14ac:dyDescent="0.2">
      <c r="A1" s="27" t="s">
        <v>67</v>
      </c>
    </row>
    <row r="2" spans="1:6" x14ac:dyDescent="0.2">
      <c r="A2" s="27" t="s">
        <v>65</v>
      </c>
    </row>
    <row r="3" spans="1:6" x14ac:dyDescent="0.2">
      <c r="A3" s="27" t="s">
        <v>63</v>
      </c>
    </row>
    <row r="4" spans="1:6" x14ac:dyDescent="0.2">
      <c r="A4" s="27" t="s">
        <v>64</v>
      </c>
    </row>
    <row r="6" spans="1:6" ht="13.5" thickBot="1" x14ac:dyDescent="0.25"/>
    <row r="7" spans="1:6" x14ac:dyDescent="0.2">
      <c r="A7" s="27"/>
      <c r="B7" s="28" t="s">
        <v>72</v>
      </c>
      <c r="C7" s="29">
        <v>0.4</v>
      </c>
      <c r="D7" s="27"/>
      <c r="E7" s="27"/>
      <c r="F7" s="27"/>
    </row>
    <row r="8" spans="1:6" x14ac:dyDescent="0.2">
      <c r="A8" s="27"/>
      <c r="B8" s="30" t="s">
        <v>73</v>
      </c>
      <c r="C8" s="31">
        <v>12000</v>
      </c>
      <c r="D8" s="27"/>
      <c r="E8" s="27"/>
      <c r="F8" s="27"/>
    </row>
    <row r="9" spans="1:6" x14ac:dyDescent="0.2">
      <c r="A9" s="27"/>
      <c r="B9" s="30" t="s">
        <v>9</v>
      </c>
      <c r="C9" s="32">
        <v>0.05</v>
      </c>
      <c r="D9" s="27"/>
      <c r="E9" s="27"/>
      <c r="F9" s="27"/>
    </row>
    <row r="10" spans="1:6" x14ac:dyDescent="0.2">
      <c r="A10" s="27"/>
      <c r="B10" s="30" t="s">
        <v>75</v>
      </c>
      <c r="C10" s="33">
        <v>7.5</v>
      </c>
      <c r="D10" s="27"/>
      <c r="E10" s="27"/>
      <c r="F10" s="27"/>
    </row>
    <row r="11" spans="1:6" x14ac:dyDescent="0.2">
      <c r="A11" s="27"/>
      <c r="B11" s="30" t="s">
        <v>76</v>
      </c>
      <c r="C11" s="33">
        <v>6</v>
      </c>
      <c r="D11" s="27"/>
      <c r="E11" s="27"/>
      <c r="F11" s="27"/>
    </row>
    <row r="12" spans="1:6" x14ac:dyDescent="0.2">
      <c r="A12" s="27"/>
      <c r="B12" s="30" t="s">
        <v>77</v>
      </c>
      <c r="C12" s="32">
        <v>0.15</v>
      </c>
      <c r="D12" s="27"/>
      <c r="E12" s="27"/>
      <c r="F12" s="27"/>
    </row>
    <row r="13" spans="1:6" x14ac:dyDescent="0.2">
      <c r="A13" s="27"/>
      <c r="B13" s="30" t="s">
        <v>78</v>
      </c>
      <c r="C13" s="32">
        <v>0.05</v>
      </c>
      <c r="D13" s="27"/>
      <c r="E13" s="27"/>
      <c r="F13" s="27"/>
    </row>
    <row r="14" spans="1:6" ht="13.5" thickBot="1" x14ac:dyDescent="0.25">
      <c r="A14" s="27"/>
      <c r="B14" s="34" t="s">
        <v>79</v>
      </c>
      <c r="C14" s="35">
        <v>0.03</v>
      </c>
      <c r="D14" s="27"/>
      <c r="E14" s="27"/>
      <c r="F14" s="27"/>
    </row>
    <row r="15" spans="1:6" x14ac:dyDescent="0.2">
      <c r="A15" s="27"/>
      <c r="B15" s="36"/>
      <c r="C15" s="37"/>
      <c r="D15" s="27"/>
      <c r="E15" s="27"/>
      <c r="F15" s="27"/>
    </row>
    <row r="16" spans="1:6" x14ac:dyDescent="0.2">
      <c r="A16" s="27"/>
      <c r="B16" s="36"/>
      <c r="C16" s="37"/>
      <c r="D16" s="27"/>
      <c r="E16" s="27"/>
      <c r="F16" s="27"/>
    </row>
    <row r="17" spans="1:6" x14ac:dyDescent="0.2">
      <c r="A17" s="3" t="s">
        <v>10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</row>
    <row r="18" spans="1:6" x14ac:dyDescent="0.2">
      <c r="A18" s="27" t="s">
        <v>11</v>
      </c>
      <c r="B18" s="43">
        <f>Year1sales</f>
        <v>12000</v>
      </c>
      <c r="C18" s="43">
        <f>B18*(1+Sales_growth)</f>
        <v>12600</v>
      </c>
      <c r="D18" s="43">
        <f>C18*(1+Sales_growth)</f>
        <v>13230</v>
      </c>
      <c r="E18" s="43">
        <f>D18*(1+Sales_growth)</f>
        <v>13891.5</v>
      </c>
      <c r="F18" s="43">
        <f>E18*(1+Sales_growth)</f>
        <v>14586.075000000001</v>
      </c>
    </row>
    <row r="19" spans="1:6" x14ac:dyDescent="0.2">
      <c r="A19" s="27" t="s">
        <v>12</v>
      </c>
      <c r="B19" s="38">
        <f>Year1price</f>
        <v>7.5</v>
      </c>
      <c r="C19" s="38">
        <f>B19*(1+pricegrowth)</f>
        <v>7.7250000000000005</v>
      </c>
      <c r="D19" s="38">
        <f>C19*(1+pricegrowth)</f>
        <v>7.9567500000000004</v>
      </c>
      <c r="E19" s="38">
        <f>D19*(1+pricegrowth)</f>
        <v>8.1954525</v>
      </c>
      <c r="F19" s="38">
        <f>E19*(1+pricegrowth)</f>
        <v>8.4413160749999996</v>
      </c>
    </row>
    <row r="20" spans="1:6" x14ac:dyDescent="0.2">
      <c r="A20" s="27" t="s">
        <v>13</v>
      </c>
      <c r="B20" s="38">
        <f>Year1cost</f>
        <v>6</v>
      </c>
      <c r="C20" s="38">
        <f>B20*(1+costgrowth)</f>
        <v>6.3000000000000007</v>
      </c>
      <c r="D20" s="38">
        <f>C20*(1+costgrowth)</f>
        <v>6.6150000000000011</v>
      </c>
      <c r="E20" s="38">
        <f>D20*(1+costgrowth)</f>
        <v>6.9457500000000012</v>
      </c>
      <c r="F20" s="38">
        <f>E20*(1+costgrowth)</f>
        <v>7.2930375000000014</v>
      </c>
    </row>
    <row r="21" spans="1:6" x14ac:dyDescent="0.2">
      <c r="A21" s="27" t="s">
        <v>14</v>
      </c>
      <c r="B21" s="39">
        <f>B19*B18</f>
        <v>90000</v>
      </c>
      <c r="C21" s="39">
        <f>C19*C18</f>
        <v>97335</v>
      </c>
      <c r="D21" s="39">
        <f>D19*D18</f>
        <v>105267.80250000001</v>
      </c>
      <c r="E21" s="39">
        <f>E19*E18</f>
        <v>113847.12840375</v>
      </c>
      <c r="F21" s="39">
        <f>F19*F18</f>
        <v>123125.66936865562</v>
      </c>
    </row>
    <row r="22" spans="1:6" x14ac:dyDescent="0.2">
      <c r="A22" s="27" t="s">
        <v>15</v>
      </c>
      <c r="B22" s="39">
        <f>B18*B20</f>
        <v>72000</v>
      </c>
      <c r="C22" s="39">
        <f>C18*C20</f>
        <v>79380.000000000015</v>
      </c>
      <c r="D22" s="39">
        <f>D18*D20</f>
        <v>87516.450000000012</v>
      </c>
      <c r="E22" s="39">
        <f>E18*E20</f>
        <v>96486.886125000019</v>
      </c>
      <c r="F22" s="39">
        <f>F18*F20</f>
        <v>106376.79195281252</v>
      </c>
    </row>
    <row r="23" spans="1:6" x14ac:dyDescent="0.2">
      <c r="A23" s="27" t="s">
        <v>16</v>
      </c>
      <c r="B23" s="39">
        <f>B21-B22</f>
        <v>18000</v>
      </c>
      <c r="C23" s="39">
        <f>C21-C22</f>
        <v>17954.999999999985</v>
      </c>
      <c r="D23" s="39">
        <f>D21-D22</f>
        <v>17751.352499999994</v>
      </c>
      <c r="E23" s="39">
        <f>E21-E22</f>
        <v>17360.242278749982</v>
      </c>
      <c r="F23" s="39">
        <f>F21-F22</f>
        <v>16748.877415843104</v>
      </c>
    </row>
    <row r="24" spans="1:6" x14ac:dyDescent="0.2">
      <c r="A24" s="27" t="s">
        <v>17</v>
      </c>
      <c r="B24" s="39">
        <f>taxrate*B23</f>
        <v>7200</v>
      </c>
      <c r="C24" s="39">
        <f>taxrate*C23</f>
        <v>7181.9999999999945</v>
      </c>
      <c r="D24" s="39">
        <f>taxrate*D23</f>
        <v>7100.5409999999974</v>
      </c>
      <c r="E24" s="39">
        <f>taxrate*E23</f>
        <v>6944.0969114999934</v>
      </c>
      <c r="F24" s="39">
        <f>taxrate*F23</f>
        <v>6699.5509663372422</v>
      </c>
    </row>
    <row r="25" spans="1:6" x14ac:dyDescent="0.2">
      <c r="A25" s="27" t="s">
        <v>18</v>
      </c>
      <c r="B25" s="40">
        <f>B23-B24</f>
        <v>10800</v>
      </c>
      <c r="C25" s="40">
        <f>C23-C24</f>
        <v>10772.999999999991</v>
      </c>
      <c r="D25" s="40">
        <f>D23-D24</f>
        <v>10650.811499999996</v>
      </c>
      <c r="E25" s="40">
        <f>E23-E24</f>
        <v>10416.145367249988</v>
      </c>
      <c r="F25" s="40">
        <f>F23-F24</f>
        <v>10049.326449505861</v>
      </c>
    </row>
    <row r="26" spans="1:6" x14ac:dyDescent="0.2">
      <c r="A26" s="27"/>
      <c r="B26" s="27"/>
      <c r="C26" s="27"/>
      <c r="D26" s="27"/>
      <c r="E26" s="27"/>
      <c r="F26" s="27"/>
    </row>
    <row r="27" spans="1:6" x14ac:dyDescent="0.2">
      <c r="A27" s="27" t="s">
        <v>19</v>
      </c>
      <c r="B27" s="41">
        <f>NPV(intrate,B25:F25)</f>
        <v>35492.07776184375</v>
      </c>
      <c r="C27" s="27" t="str">
        <f ca="1">_xlfn.FORMULATEXT(B27)</f>
        <v>=NPV(intrate,B25:F25)</v>
      </c>
      <c r="D27" s="27"/>
      <c r="E27" s="27"/>
      <c r="F27" s="27"/>
    </row>
    <row r="28" spans="1:6" x14ac:dyDescent="0.2">
      <c r="A28" s="27"/>
      <c r="B28" s="27"/>
      <c r="C28" s="27"/>
      <c r="D28" s="27"/>
      <c r="E28" s="27"/>
      <c r="F28" s="27"/>
    </row>
    <row r="29" spans="1:6" x14ac:dyDescent="0.2">
      <c r="A29" s="27"/>
      <c r="B29" s="27"/>
      <c r="C29" s="27"/>
      <c r="D29" s="27"/>
      <c r="E29" s="27"/>
      <c r="F29" s="27"/>
    </row>
    <row r="30" spans="1:6" x14ac:dyDescent="0.2">
      <c r="A30" s="27"/>
      <c r="B30" s="42" t="s">
        <v>68</v>
      </c>
      <c r="C30" s="42" t="s">
        <v>69</v>
      </c>
      <c r="D30" s="42" t="s">
        <v>68</v>
      </c>
      <c r="E30" s="27"/>
      <c r="F30" s="27"/>
    </row>
    <row r="31" spans="1:6" x14ac:dyDescent="0.2">
      <c r="A31" s="3" t="s">
        <v>66</v>
      </c>
      <c r="B31" s="3" t="s">
        <v>74</v>
      </c>
      <c r="C31" s="3" t="s">
        <v>70</v>
      </c>
      <c r="D31" s="3" t="s">
        <v>71</v>
      </c>
      <c r="E31" s="27"/>
      <c r="F31" s="27"/>
    </row>
    <row r="32" spans="1:6" x14ac:dyDescent="0.2">
      <c r="A32" s="42" t="s">
        <v>80</v>
      </c>
      <c r="B32" s="44">
        <v>20000</v>
      </c>
      <c r="C32" s="45">
        <v>0.15</v>
      </c>
      <c r="D32" s="46">
        <v>10</v>
      </c>
    </row>
    <row r="33" spans="1:4" x14ac:dyDescent="0.2">
      <c r="A33" s="42" t="s">
        <v>81</v>
      </c>
      <c r="B33" s="44">
        <v>15000</v>
      </c>
      <c r="C33" s="45">
        <v>0.1</v>
      </c>
      <c r="D33" s="46">
        <v>7.5</v>
      </c>
    </row>
    <row r="34" spans="1:4" x14ac:dyDescent="0.2">
      <c r="A34" s="42" t="s">
        <v>82</v>
      </c>
      <c r="B34" s="44">
        <v>10000</v>
      </c>
      <c r="C34" s="45">
        <v>0.05</v>
      </c>
      <c r="D34" s="46">
        <v>5</v>
      </c>
    </row>
  </sheetData>
  <scenarios current="0" sqref="B25 C25 D25 E25 F25 B27">
    <scenario name="Best" locked="1" count="3" user="James'" comment="Created by James' on 9/5/2020">
      <inputCells r="C8" val="20000" numFmtId="3"/>
      <inputCells r="C9" val="0.15" numFmtId="9"/>
      <inputCells r="C10" val="10" numFmtId="44"/>
    </scenario>
    <scenario name="Likely" locked="1" count="3" user="James'" comment="Created by James' on 9/5/2020">
      <inputCells r="C8" val="15000" numFmtId="3"/>
      <inputCells r="C9" val="0.1" numFmtId="9"/>
      <inputCells r="C10" val="7.5" numFmtId="44"/>
    </scenario>
    <scenario name="Worst" locked="1" count="3" user="James'" comment="Created by James' on 9/5/2020">
      <inputCells r="C8" val="10000" numFmtId="3"/>
      <inputCells r="C9" val="0.05" numFmtId="9"/>
      <inputCells r="C10" val="5" numFmtId="44"/>
    </scenario>
  </scenario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7F2B-7A48-4CB6-A508-D5C8537DF2C6}">
  <sheetPr>
    <outlinePr summaryBelow="0"/>
  </sheetPr>
  <dimension ref="B1:G18"/>
  <sheetViews>
    <sheetView showGridLines="0" workbookViewId="0">
      <selection activeCell="E14" sqref="E14"/>
    </sheetView>
  </sheetViews>
  <sheetFormatPr defaultRowHeight="15" outlineLevelRow="1" outlineLevelCol="1" x14ac:dyDescent="0.25"/>
  <cols>
    <col min="3" max="3" width="12.8554687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54" t="s">
        <v>87</v>
      </c>
      <c r="C2" s="54"/>
      <c r="D2" s="59"/>
      <c r="E2" s="59"/>
      <c r="F2" s="59"/>
      <c r="G2" s="59"/>
    </row>
    <row r="3" spans="2:7" ht="15.75" collapsed="1" x14ac:dyDescent="0.25">
      <c r="B3" s="53"/>
      <c r="C3" s="53"/>
      <c r="D3" s="60" t="s">
        <v>89</v>
      </c>
      <c r="E3" s="60" t="s">
        <v>80</v>
      </c>
      <c r="F3" s="60" t="s">
        <v>81</v>
      </c>
      <c r="G3" s="60" t="s">
        <v>82</v>
      </c>
    </row>
    <row r="4" spans="2:7" ht="33.75" hidden="1" outlineLevel="1" x14ac:dyDescent="0.25">
      <c r="B4" s="56"/>
      <c r="C4" s="56"/>
      <c r="D4" s="48"/>
      <c r="E4" s="64" t="s">
        <v>86</v>
      </c>
      <c r="F4" s="64" t="s">
        <v>86</v>
      </c>
      <c r="G4" s="64" t="s">
        <v>86</v>
      </c>
    </row>
    <row r="5" spans="2:7" x14ac:dyDescent="0.25">
      <c r="B5" s="57" t="s">
        <v>88</v>
      </c>
      <c r="C5" s="57"/>
      <c r="D5" s="55"/>
      <c r="E5" s="55"/>
      <c r="F5" s="55"/>
      <c r="G5" s="55"/>
    </row>
    <row r="6" spans="2:7" outlineLevel="1" x14ac:dyDescent="0.25">
      <c r="B6" s="56"/>
      <c r="C6" s="56" t="s">
        <v>83</v>
      </c>
      <c r="D6" s="49">
        <v>12000</v>
      </c>
      <c r="E6" s="61">
        <v>20000</v>
      </c>
      <c r="F6" s="61">
        <v>15000</v>
      </c>
      <c r="G6" s="61">
        <v>10000</v>
      </c>
    </row>
    <row r="7" spans="2:7" outlineLevel="1" x14ac:dyDescent="0.25">
      <c r="B7" s="56"/>
      <c r="C7" s="56" t="s">
        <v>84</v>
      </c>
      <c r="D7" s="50">
        <v>0.05</v>
      </c>
      <c r="E7" s="62">
        <v>0.15</v>
      </c>
      <c r="F7" s="62">
        <v>0.1</v>
      </c>
      <c r="G7" s="62">
        <v>0.05</v>
      </c>
    </row>
    <row r="8" spans="2:7" outlineLevel="1" x14ac:dyDescent="0.25">
      <c r="B8" s="56"/>
      <c r="C8" s="56" t="s">
        <v>85</v>
      </c>
      <c r="D8" s="51">
        <v>7.5</v>
      </c>
      <c r="E8" s="63">
        <v>10</v>
      </c>
      <c r="F8" s="63">
        <v>7.5</v>
      </c>
      <c r="G8" s="63">
        <v>5</v>
      </c>
    </row>
    <row r="9" spans="2:7" x14ac:dyDescent="0.25">
      <c r="B9" s="57" t="s">
        <v>90</v>
      </c>
      <c r="C9" s="57"/>
      <c r="D9" s="55"/>
      <c r="E9" s="55"/>
      <c r="F9" s="55"/>
      <c r="G9" s="55"/>
    </row>
    <row r="10" spans="2:7" outlineLevel="1" x14ac:dyDescent="0.25">
      <c r="B10" s="56"/>
      <c r="C10" s="56" t="s">
        <v>68</v>
      </c>
      <c r="D10" s="51">
        <v>10800</v>
      </c>
      <c r="E10" s="51">
        <v>48000</v>
      </c>
      <c r="F10" s="51">
        <v>13500</v>
      </c>
      <c r="G10" s="51">
        <v>-6000</v>
      </c>
    </row>
    <row r="11" spans="2:7" outlineLevel="1" x14ac:dyDescent="0.25">
      <c r="B11" s="56"/>
      <c r="C11" s="56" t="s">
        <v>94</v>
      </c>
      <c r="D11" s="51">
        <v>10773</v>
      </c>
      <c r="E11" s="51">
        <v>55200</v>
      </c>
      <c r="F11" s="51">
        <v>14107.5</v>
      </c>
      <c r="G11" s="51">
        <v>-7245</v>
      </c>
    </row>
    <row r="12" spans="2:7" outlineLevel="1" x14ac:dyDescent="0.25">
      <c r="B12" s="56"/>
      <c r="C12" s="56" t="s">
        <v>95</v>
      </c>
      <c r="D12" s="51">
        <v>10650.8115</v>
      </c>
      <c r="E12" s="51">
        <v>63384.78</v>
      </c>
      <c r="F12" s="51">
        <v>14611.657499999999</v>
      </c>
      <c r="G12" s="51">
        <v>-8668.9575000000004</v>
      </c>
    </row>
    <row r="13" spans="2:7" outlineLevel="1" x14ac:dyDescent="0.25">
      <c r="B13" s="56"/>
      <c r="C13" s="56" t="s">
        <v>96</v>
      </c>
      <c r="D13" s="51">
        <v>10416.145367249999</v>
      </c>
      <c r="E13" s="51">
        <v>72664.730760000006</v>
      </c>
      <c r="F13" s="51">
        <v>14970.1862475</v>
      </c>
      <c r="G13" s="51">
        <v>-10294.400261250001</v>
      </c>
    </row>
    <row r="14" spans="2:7" outlineLevel="1" x14ac:dyDescent="0.25">
      <c r="B14" s="56"/>
      <c r="C14" s="56" t="s">
        <v>97</v>
      </c>
      <c r="D14" s="51">
        <v>10049.326449505899</v>
      </c>
      <c r="E14" s="51">
        <v>83155.815146595007</v>
      </c>
      <c r="F14" s="51">
        <v>15130.751954917499</v>
      </c>
      <c r="G14" s="51">
        <v>-12146.5061868544</v>
      </c>
    </row>
    <row r="15" spans="2:7" ht="15.75" outlineLevel="1" thickBot="1" x14ac:dyDescent="0.3">
      <c r="B15" s="58"/>
      <c r="C15" s="58" t="s">
        <v>19</v>
      </c>
      <c r="D15" s="52">
        <v>35492.077761843699</v>
      </c>
      <c r="E15" s="52">
        <v>208044.21495652199</v>
      </c>
      <c r="F15" s="52">
        <v>48095.739643852998</v>
      </c>
      <c r="G15" s="52">
        <v>-28320.4495004903</v>
      </c>
    </row>
    <row r="16" spans="2:7" x14ac:dyDescent="0.25">
      <c r="B16" t="s">
        <v>91</v>
      </c>
    </row>
    <row r="17" spans="2:2" x14ac:dyDescent="0.25">
      <c r="B17" t="s">
        <v>92</v>
      </c>
    </row>
    <row r="18" spans="2:2" x14ac:dyDescent="0.25">
      <c r="B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Q1</vt:lpstr>
      <vt:lpstr>Q2</vt:lpstr>
      <vt:lpstr>Q3</vt:lpstr>
      <vt:lpstr>Q4</vt:lpstr>
      <vt:lpstr>Q5</vt:lpstr>
      <vt:lpstr>Scenario Summary</vt:lpstr>
      <vt:lpstr>AmountPerYear</vt:lpstr>
      <vt:lpstr>AnnualDinnerProfit</vt:lpstr>
      <vt:lpstr>AnnualLunchProfit</vt:lpstr>
      <vt:lpstr>AverageCost</vt:lpstr>
      <vt:lpstr>Candy1Ordered</vt:lpstr>
      <vt:lpstr>Candy1PerPound</vt:lpstr>
      <vt:lpstr>Candy2Ordered</vt:lpstr>
      <vt:lpstr>Candy2PerPound</vt:lpstr>
      <vt:lpstr>costgrowth</vt:lpstr>
      <vt:lpstr>DaysOpen</vt:lpstr>
      <vt:lpstr>DinnerSeatings</vt:lpstr>
      <vt:lpstr>DinnersSoldPerYear</vt:lpstr>
      <vt:lpstr>fixedcost</vt:lpstr>
      <vt:lpstr>FoodCost</vt:lpstr>
      <vt:lpstr>FractionOfSeatsFilled</vt:lpstr>
      <vt:lpstr>FutureValue</vt:lpstr>
      <vt:lpstr>intrate</vt:lpstr>
      <vt:lpstr>LunchesSoldPerYear</vt:lpstr>
      <vt:lpstr>LunchSeatings</vt:lpstr>
      <vt:lpstr>NonSpeakerTotalFee</vt:lpstr>
      <vt:lpstr>NonSpeakerTotalProfit</vt:lpstr>
      <vt:lpstr>NumberOfSpeakers</vt:lpstr>
      <vt:lpstr>pricegrowth</vt:lpstr>
      <vt:lpstr>profitperdinnerccheck</vt:lpstr>
      <vt:lpstr>profitperlunchcheck</vt:lpstr>
      <vt:lpstr>RegistrationFee</vt:lpstr>
      <vt:lpstr>Return</vt:lpstr>
      <vt:lpstr>Sales_growth</vt:lpstr>
      <vt:lpstr>SpeakersFee</vt:lpstr>
      <vt:lpstr>taxrate</vt:lpstr>
      <vt:lpstr>TotalPounds</vt:lpstr>
      <vt:lpstr>TotalProfit</vt:lpstr>
      <vt:lpstr>TotalSeats</vt:lpstr>
      <vt:lpstr>TotalSpeakerFee</vt:lpstr>
      <vt:lpstr>Year1cost</vt:lpstr>
      <vt:lpstr>Year1price</vt:lpstr>
      <vt:lpstr>Year1sales</vt:lpstr>
      <vt:lpstr>Years</vt:lpstr>
    </vt:vector>
  </TitlesOfParts>
  <Company>Marist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 Pantaleo</dc:creator>
  <cp:lastModifiedBy>James'</cp:lastModifiedBy>
  <dcterms:created xsi:type="dcterms:W3CDTF">2017-10-06T17:42:54Z</dcterms:created>
  <dcterms:modified xsi:type="dcterms:W3CDTF">2020-09-06T22:46:24Z</dcterms:modified>
</cp:coreProperties>
</file>