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pearce/repos/simu-late/"/>
    </mc:Choice>
  </mc:AlternateContent>
  <xr:revisionPtr revIDLastSave="0" documentId="13_ncr:1_{E43B4A95-EDA6-CA4D-83B9-FFA555BB4BA0}" xr6:coauthVersionLast="33" xr6:coauthVersionMax="33" xr10:uidLastSave="{00000000-0000-0000-0000-000000000000}"/>
  <bookViews>
    <workbookView xWindow="0" yWindow="0" windowWidth="25600" windowHeight="16000" tabRatio="550" activeTab="2" xr2:uid="{00000000-000D-0000-FFFF-FFFF00000000}"/>
  </bookViews>
  <sheets>
    <sheet name="Scenario" sheetId="1" r:id="rId1"/>
    <sheet name="Baseline" sheetId="3" r:id="rId2"/>
    <sheet name="LICENSE" sheetId="4" r:id="rId3"/>
    <sheet name="Chart Data" sheetId="2" state="hidden" r:id="rId4"/>
  </sheets>
  <externalReferences>
    <externalReference r:id="rId5"/>
  </externalReferences>
  <definedNames>
    <definedName name="_xlnm.Print_Titles" localSheetId="1">Baseline!$17:$18</definedName>
    <definedName name="_xlnm.Print_Titles" localSheetId="0">Scenario!$17:$18</definedName>
    <definedName name="single_cell">#REF!</definedName>
    <definedName name="test_range">#REF!</definedName>
    <definedName name="TotalMonthlyExpenses" localSheetId="1">Baseline!#REF!</definedName>
    <definedName name="TotalMonthlyExpenses">Scenario!$B$10</definedName>
    <definedName name="TotalMonthlyIncome" localSheetId="1">Baseline!#REF!</definedName>
    <definedName name="TotalMonthlyIncome">Scenario!$B$7</definedName>
    <definedName name="TotalMonthlySavings" localSheetId="1">Baseline!#REF!</definedName>
    <definedName name="TotalMonthlySavings">Scenario!$B$13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E7" i="1"/>
  <c r="I28" i="3"/>
  <c r="I27" i="3"/>
  <c r="I26" i="3"/>
  <c r="I25" i="3"/>
  <c r="I21" i="3"/>
  <c r="I20" i="3"/>
  <c r="I19" i="3"/>
  <c r="B16" i="3"/>
  <c r="E16" i="1" s="1"/>
  <c r="I28" i="1" l="1"/>
  <c r="I27" i="1"/>
  <c r="I26" i="1"/>
  <c r="I25" i="1"/>
  <c r="I21" i="1"/>
  <c r="I20" i="1"/>
  <c r="I19" i="1"/>
  <c r="G13" i="1"/>
  <c r="I13" i="1" s="1"/>
  <c r="B16" i="1"/>
  <c r="G10" i="1" l="1"/>
  <c r="I10" i="1" s="1"/>
  <c r="G16" i="1" l="1"/>
  <c r="I16" i="1" s="1"/>
  <c r="G7" i="1"/>
  <c r="I7" i="1" s="1"/>
  <c r="B6" i="2"/>
  <c r="B5" i="2" l="1"/>
  <c r="B4" i="2" s="1"/>
</calcChain>
</file>

<file path=xl/sharedStrings.xml><?xml version="1.0" encoding="utf-8"?>
<sst xmlns="http://schemas.openxmlformats.org/spreadsheetml/2006/main" count="81" uniqueCount="34">
  <si>
    <t xml:space="preserve"> </t>
  </si>
  <si>
    <t>Summary</t>
  </si>
  <si>
    <t>CHART DATA</t>
  </si>
  <si>
    <t>TOTAL REVENUE</t>
  </si>
  <si>
    <t>Channels</t>
  </si>
  <si>
    <t>Gift</t>
  </si>
  <si>
    <t>Baseline</t>
  </si>
  <si>
    <t>Campaign Optimization Cockpit</t>
  </si>
  <si>
    <t>Seminar</t>
  </si>
  <si>
    <t>Newsletter</t>
  </si>
  <si>
    <t>REVENUE</t>
  </si>
  <si>
    <t>NUMBER OF OFFERS</t>
  </si>
  <si>
    <t>RETURN ON INVESTMENT</t>
  </si>
  <si>
    <t>Variance</t>
  </si>
  <si>
    <t>% Variance</t>
  </si>
  <si>
    <t>Settings</t>
  </si>
  <si>
    <t>Min</t>
  </si>
  <si>
    <t>Max</t>
  </si>
  <si>
    <t>–</t>
  </si>
  <si>
    <t>BUDGET</t>
  </si>
  <si>
    <t>MARKETING SPEND</t>
  </si>
  <si>
    <t>Products</t>
  </si>
  <si>
    <t>CHANNEL</t>
  </si>
  <si>
    <t>PRODUCT</t>
  </si>
  <si>
    <t>Car loan</t>
  </si>
  <si>
    <t>Savings</t>
  </si>
  <si>
    <t>Mortgage</t>
  </si>
  <si>
    <t>Pension</t>
  </si>
  <si>
    <t>ROI</t>
  </si>
  <si>
    <t>Min N</t>
  </si>
  <si>
    <t>Scenario: channel + product minimums</t>
  </si>
  <si>
    <t>Baseline: 8000 offers</t>
  </si>
  <si>
    <t>All rights reserved.</t>
  </si>
  <si>
    <t>Copyright (C) 2018 James Pearce, 3 Crowns Consulting Pty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</si>
</sst>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\+&quot;$&quot;#,##0;[Red]\–&quot;$&quot;#,##0"/>
    <numFmt numFmtId="167" formatCode="\+#,##0;[Red]\–#,##0"/>
    <numFmt numFmtId="168" formatCode="\+0%;[Red]\–0%"/>
  </numFmts>
  <fonts count="13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theme="3" tint="0.24994659260841701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10"/>
      <color rgb="FF333333"/>
      <name val="Consolas"/>
      <family val="3"/>
    </font>
    <font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1"/>
      </patternFill>
    </fill>
    <fill>
      <patternFill patternType="solid">
        <fgColor theme="2" tint="-9.9948118533890809E-2"/>
        <bgColor theme="2" tint="-9.9948118533890809E-2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7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10" fillId="0" borderId="0"/>
  </cellStyleXfs>
  <cellXfs count="3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right" vertical="center"/>
    </xf>
    <xf numFmtId="0" fontId="4" fillId="4" borderId="1" xfId="3" applyAlignment="1">
      <alignment horizontal="right" vertical="center"/>
    </xf>
    <xf numFmtId="0" fontId="4" fillId="5" borderId="1" xfId="3" applyFont="1" applyFill="1" applyBorder="1" applyAlignment="1">
      <alignment horizontal="right" vertical="center"/>
    </xf>
    <xf numFmtId="0" fontId="4" fillId="4" borderId="1" xfId="3" applyAlignment="1">
      <alignment horizontal="right"/>
    </xf>
    <xf numFmtId="3" fontId="0" fillId="4" borderId="0" xfId="0" applyNumberFormat="1" applyFont="1" applyAlignment="1">
      <alignment horizontal="right" vertical="top"/>
    </xf>
    <xf numFmtId="164" fontId="0" fillId="4" borderId="0" xfId="0" applyNumberFormat="1" applyFont="1" applyAlignment="1">
      <alignment horizontal="right" vertical="center"/>
    </xf>
    <xf numFmtId="164" fontId="0" fillId="6" borderId="2" xfId="0" applyNumberFormat="1" applyFont="1" applyFill="1" applyBorder="1" applyAlignment="1">
      <alignment horizontal="right" vertical="center"/>
    </xf>
    <xf numFmtId="164" fontId="0" fillId="6" borderId="3" xfId="0" applyNumberFormat="1" applyFont="1" applyFill="1" applyBorder="1" applyAlignment="1">
      <alignment horizontal="right" vertical="center"/>
    </xf>
    <xf numFmtId="3" fontId="0" fillId="6" borderId="2" xfId="0" applyNumberFormat="1" applyFont="1" applyFill="1" applyBorder="1" applyAlignment="1">
      <alignment horizontal="right" vertical="center"/>
    </xf>
    <xf numFmtId="3" fontId="0" fillId="6" borderId="3" xfId="0" applyNumberFormat="1" applyFont="1" applyFill="1" applyBorder="1" applyAlignment="1">
      <alignment horizontal="right" vertical="center"/>
    </xf>
    <xf numFmtId="0" fontId="9" fillId="4" borderId="0" xfId="0" applyFont="1" applyAlignment="1">
      <alignment horizontal="left" vertical="center"/>
    </xf>
    <xf numFmtId="9" fontId="0" fillId="6" borderId="2" xfId="0" applyNumberFormat="1" applyFont="1" applyFill="1" applyBorder="1" applyAlignment="1">
      <alignment horizontal="right" vertical="center"/>
    </xf>
    <xf numFmtId="9" fontId="0" fillId="6" borderId="3" xfId="0" applyNumberFormat="1" applyFont="1" applyFill="1" applyBorder="1" applyAlignment="1">
      <alignment horizontal="right" vertical="center"/>
    </xf>
    <xf numFmtId="9" fontId="3" fillId="4" borderId="0" xfId="4" applyNumberFormat="1" applyAlignment="1">
      <alignment horizontal="left" vertical="top"/>
    </xf>
    <xf numFmtId="0" fontId="4" fillId="4" borderId="1" xfId="3" applyAlignment="1"/>
    <xf numFmtId="164" fontId="3" fillId="4" borderId="0" xfId="4" applyAlignment="1">
      <alignment horizontal="left" vertical="top"/>
    </xf>
    <xf numFmtId="3" fontId="3" fillId="4" borderId="0" xfId="4" applyNumberFormat="1" applyAlignment="1">
      <alignment horizontal="left" vertical="top"/>
    </xf>
    <xf numFmtId="166" fontId="3" fillId="4" borderId="0" xfId="4" applyNumberFormat="1" applyAlignment="1">
      <alignment horizontal="left" vertical="top"/>
    </xf>
    <xf numFmtId="167" fontId="3" fillId="4" borderId="0" xfId="4" applyNumberFormat="1" applyAlignment="1">
      <alignment horizontal="left" vertical="top"/>
    </xf>
    <xf numFmtId="168" fontId="3" fillId="4" borderId="0" xfId="4" applyNumberFormat="1" applyAlignment="1">
      <alignment horizontal="left" vertical="top"/>
    </xf>
    <xf numFmtId="0" fontId="8" fillId="4" borderId="0" xfId="0" applyFont="1" applyAlignment="1">
      <alignment horizontal="center"/>
    </xf>
    <xf numFmtId="0" fontId="11" fillId="0" borderId="0" xfId="6" applyFont="1"/>
    <xf numFmtId="0" fontId="12" fillId="0" borderId="0" xfId="6" applyFont="1"/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rmal 2" xfId="6" xr:uid="{DCF9A8DD-102F-3940-A5C1-B9596CF1A0AD}"/>
    <cellStyle name="Title" xfId="1" builtinId="15" customBuiltin="1"/>
  </cellStyles>
  <dxfs count="35"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4" formatCode="&quot;$&quot;#,##0"/>
      <alignment horizontal="righ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34"/>
      <tableStyleElement type="headerRow" dxfId="33"/>
      <tableStyleElement type="total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0.51188796434270034</c:v>
                </c:pt>
                <c:pt idx="1">
                  <c:v>0.4881120356572996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1B-9E4A-82A0-CD50481B0E2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1B-9E4A-82A0-CD50481B0E2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1B-9E4A-82A0-CD50481B0E2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1B-9E4A-82A0-CD50481B0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0.51188796434270034</c:v>
                </c:pt>
                <c:pt idx="1">
                  <c:v>0.4881120356572996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B-9E4A-82A0-CD50481B0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221327</xdr:rowOff>
    </xdr:from>
    <xdr:to>
      <xdr:col>12</xdr:col>
      <xdr:colOff>302797</xdr:colOff>
      <xdr:row>41</xdr:row>
      <xdr:rowOff>252961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221327</xdr:rowOff>
    </xdr:from>
    <xdr:to>
      <xdr:col>12</xdr:col>
      <xdr:colOff>302797</xdr:colOff>
      <xdr:row>41</xdr:row>
      <xdr:rowOff>252961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D0675448-028A-8540-B770-A4514A79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xlwings.conf"/>
      <sheetName val="LICENSE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8:C21" totalsRowShown="0" dataDxfId="31" headerRowCellStyle="Heading 2">
  <tableColumns count="2">
    <tableColumn id="1" xr3:uid="{00000000-0010-0000-0000-000001000000}" name="CHANNEL" dataDxfId="30"/>
    <tableColumn id="2" xr3:uid="{00000000-0010-0000-0000-000002000000}" name="REVENUE" dataDxfId="2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8C34F-663F-9846-949C-7917B1549016}" name="MonthlyIncome3" displayName="MonthlyIncome3" ref="B24:C28" totalsRowShown="0" dataDxfId="28" headerRowCellStyle="Heading 2">
  <tableColumns count="2">
    <tableColumn id="1" xr3:uid="{6438F938-CD08-BA4E-B0DB-2B5BA5F386F1}" name="PRODUCT" dataDxfId="27"/>
    <tableColumn id="2" xr3:uid="{CC594AFB-6F04-F24E-BD76-29DE958E838C}" name="REVENUE" dataDxfId="26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E24630-B811-2844-A4A8-A98CB465F9CA}" name="MonthlyIncome4" displayName="MonthlyIncome4" ref="B18:C21" totalsRowShown="0" dataDxfId="25" headerRowCellStyle="Heading 2">
  <tableColumns count="2">
    <tableColumn id="1" xr3:uid="{D964192B-0DAA-B142-B4D6-D2E46A89E32D}" name="CHANNEL" dataDxfId="24"/>
    <tableColumn id="2" xr3:uid="{4FE0854F-B43A-EA4B-8D87-2E0ED7D83F6B}" name="REVENUE" dataDxfId="2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A11A9F-8CDC-2549-AFAF-08E19E545920}" name="MonthlyIncome35" displayName="MonthlyIncome35" ref="B24:C28" totalsRowShown="0" dataDxfId="22" headerRowCellStyle="Heading 2">
  <tableColumns count="2">
    <tableColumn id="1" xr3:uid="{543B59DA-A73E-F14A-A8C4-E247B27D3458}" name="PRODUCT" dataDxfId="21"/>
    <tableColumn id="2" xr3:uid="{FEA7A8D4-3448-A941-8E50-2C27831E536C}" name="REVENUE" dataDxfId="2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L31"/>
  <sheetViews>
    <sheetView showGridLines="0" topLeftCell="A13" zoomScale="125" zoomScaleNormal="125" workbookViewId="0">
      <selection activeCell="G18" sqref="G18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7.1640625" style="10" customWidth="1"/>
    <col min="7" max="7" width="15.6640625" style="9" customWidth="1"/>
    <col min="8" max="8" width="8.1640625" style="8" customWidth="1"/>
    <col min="9" max="9" width="15.6640625" style="10" customWidth="1"/>
    <col min="10" max="10" width="15.6640625" style="9" customWidth="1"/>
    <col min="11" max="12" width="8.33203125" style="8" customWidth="1"/>
    <col min="13" max="16384" width="9.1640625" style="8"/>
  </cols>
  <sheetData>
    <row r="1" spans="1:12" s="3" customFormat="1" ht="5.25" customHeight="1" x14ac:dyDescent="0.15"/>
    <row r="2" spans="1:12" s="12" customFormat="1" ht="40.5" customHeight="1" x14ac:dyDescent="0.15">
      <c r="B2" s="12" t="s">
        <v>7</v>
      </c>
      <c r="K2" s="12" t="s">
        <v>0</v>
      </c>
    </row>
    <row r="3" spans="1:12" s="4" customFormat="1" ht="33" customHeight="1" x14ac:dyDescent="0.2">
      <c r="B3" s="11" t="s">
        <v>30</v>
      </c>
      <c r="E3" s="11" t="s">
        <v>6</v>
      </c>
      <c r="G3" s="11" t="s">
        <v>13</v>
      </c>
      <c r="I3" s="11" t="s">
        <v>14</v>
      </c>
      <c r="K3" s="35" t="s">
        <v>15</v>
      </c>
      <c r="L3" s="35"/>
    </row>
    <row r="4" spans="1:12" s="4" customFormat="1" ht="33" customHeight="1" x14ac:dyDescent="0.2">
      <c r="B4" s="11" t="s">
        <v>1</v>
      </c>
    </row>
    <row r="5" spans="1:12" s="4" customFormat="1" ht="18.75" customHeight="1" x14ac:dyDescent="0.15">
      <c r="B5" s="29" t="s">
        <v>3</v>
      </c>
      <c r="C5" s="29"/>
      <c r="E5" s="29" t="s">
        <v>3</v>
      </c>
      <c r="F5" s="29"/>
      <c r="G5" s="29" t="s">
        <v>3</v>
      </c>
      <c r="H5" s="29"/>
      <c r="I5" s="29" t="s">
        <v>3</v>
      </c>
      <c r="J5" s="29"/>
      <c r="K5" s="18" t="s">
        <v>16</v>
      </c>
      <c r="L5" s="18" t="s">
        <v>17</v>
      </c>
    </row>
    <row r="6" spans="1:12" s="4" customFormat="1" ht="3.75" customHeight="1" x14ac:dyDescent="0.15">
      <c r="B6" s="5"/>
      <c r="C6" s="5"/>
      <c r="K6" s="15"/>
      <c r="L6" s="15"/>
    </row>
    <row r="7" spans="1:12" s="4" customFormat="1" ht="46.5" customHeight="1" x14ac:dyDescent="0.15">
      <c r="B7" s="30">
        <v>379165</v>
      </c>
      <c r="C7" s="30"/>
      <c r="E7" s="30">
        <f>Baseline!B7</f>
        <v>360702</v>
      </c>
      <c r="F7" s="30"/>
      <c r="G7" s="32">
        <f>TotalMonthlyIncome-E7</f>
        <v>18463</v>
      </c>
      <c r="H7" s="32"/>
      <c r="I7" s="34">
        <f>G7/E7</f>
        <v>5.1186297830341947E-2</v>
      </c>
      <c r="J7" s="34"/>
      <c r="K7" s="19">
        <v>0</v>
      </c>
      <c r="L7" s="19" t="s">
        <v>18</v>
      </c>
    </row>
    <row r="8" spans="1:12" s="4" customFormat="1" ht="18.75" customHeight="1" x14ac:dyDescent="0.15">
      <c r="B8" s="29" t="s">
        <v>20</v>
      </c>
      <c r="C8" s="29"/>
      <c r="E8" s="29" t="s">
        <v>20</v>
      </c>
      <c r="F8" s="29"/>
      <c r="G8" s="29" t="s">
        <v>20</v>
      </c>
      <c r="H8" s="29"/>
      <c r="I8" s="29" t="s">
        <v>20</v>
      </c>
      <c r="J8" s="29"/>
      <c r="K8" s="19"/>
      <c r="L8" s="19"/>
    </row>
    <row r="9" spans="1:12" s="4" customFormat="1" ht="3.75" customHeight="1" x14ac:dyDescent="0.15">
      <c r="B9" s="5"/>
      <c r="C9" s="5"/>
      <c r="E9" s="1"/>
      <c r="F9" s="2"/>
      <c r="K9" s="19"/>
      <c r="L9" s="19"/>
    </row>
    <row r="10" spans="1:12" s="4" customFormat="1" ht="46.5" customHeight="1" x14ac:dyDescent="0.15">
      <c r="B10" s="30">
        <v>185075</v>
      </c>
      <c r="C10" s="30"/>
      <c r="E10" s="30">
        <f>Baseline!B10</f>
        <v>184000</v>
      </c>
      <c r="F10" s="30"/>
      <c r="G10" s="32">
        <f>TotalMonthlyExpenses-E10</f>
        <v>1075</v>
      </c>
      <c r="H10" s="32"/>
      <c r="I10" s="34">
        <f>G10/E10</f>
        <v>5.8423913043478262E-3</v>
      </c>
      <c r="J10" s="34"/>
      <c r="K10" s="19">
        <v>0</v>
      </c>
      <c r="L10" s="19">
        <v>185185</v>
      </c>
    </row>
    <row r="11" spans="1:12" s="4" customFormat="1" ht="18.75" customHeight="1" x14ac:dyDescent="0.15">
      <c r="A11" s="6"/>
      <c r="B11" s="29" t="s">
        <v>11</v>
      </c>
      <c r="C11" s="29"/>
      <c r="E11" s="29" t="s">
        <v>11</v>
      </c>
      <c r="F11" s="29"/>
      <c r="G11" s="29" t="s">
        <v>11</v>
      </c>
      <c r="H11" s="29"/>
      <c r="I11" s="29" t="s">
        <v>11</v>
      </c>
      <c r="J11" s="29"/>
      <c r="K11" s="19"/>
      <c r="L11" s="19"/>
    </row>
    <row r="12" spans="1:12" s="4" customFormat="1" ht="3.75" customHeight="1" x14ac:dyDescent="0.15">
      <c r="A12" s="6"/>
      <c r="B12" s="5"/>
      <c r="C12" s="5"/>
      <c r="K12" s="19"/>
      <c r="L12" s="19"/>
    </row>
    <row r="13" spans="1:12" s="4" customFormat="1" ht="46.5" customHeight="1" x14ac:dyDescent="0.15">
      <c r="A13" s="6"/>
      <c r="B13" s="31">
        <v>8525</v>
      </c>
      <c r="C13" s="31"/>
      <c r="E13" s="31">
        <f>Baseline!B13</f>
        <v>8000</v>
      </c>
      <c r="F13" s="31"/>
      <c r="G13" s="33">
        <f>TotalMonthlySavings-E13</f>
        <v>525</v>
      </c>
      <c r="H13" s="33"/>
      <c r="I13" s="34">
        <f>G13/E13</f>
        <v>6.5625000000000003E-2</v>
      </c>
      <c r="J13" s="34"/>
      <c r="K13" s="19">
        <v>0</v>
      </c>
      <c r="L13" s="19">
        <v>10000</v>
      </c>
    </row>
    <row r="14" spans="1:12" s="4" customFormat="1" ht="18.75" customHeight="1" x14ac:dyDescent="0.15">
      <c r="A14" s="6"/>
      <c r="B14" s="29" t="s">
        <v>12</v>
      </c>
      <c r="C14" s="29"/>
      <c r="E14" s="29" t="s">
        <v>12</v>
      </c>
      <c r="F14" s="29"/>
      <c r="G14" s="29" t="s">
        <v>12</v>
      </c>
      <c r="H14" s="29"/>
      <c r="I14" s="29" t="s">
        <v>12</v>
      </c>
      <c r="J14" s="29"/>
    </row>
    <row r="15" spans="1:12" s="4" customFormat="1" ht="3.75" customHeight="1" x14ac:dyDescent="0.15">
      <c r="A15" s="6"/>
      <c r="B15" s="5"/>
      <c r="C15" s="5"/>
    </row>
    <row r="16" spans="1:12" s="4" customFormat="1" ht="46.5" customHeight="1" x14ac:dyDescent="0.15">
      <c r="A16" s="6"/>
      <c r="B16" s="28">
        <f>TotalMonthlyIncome/TotalMonthlyExpenses</f>
        <v>2.0487099824395516</v>
      </c>
      <c r="C16" s="28"/>
      <c r="E16" s="28">
        <f>Baseline!B16</f>
        <v>1.9603369565217392</v>
      </c>
      <c r="F16" s="28"/>
      <c r="G16" s="34">
        <f>B16-E16</f>
        <v>8.8373025917812376E-2</v>
      </c>
      <c r="H16" s="34"/>
      <c r="I16" s="34">
        <f>G16/E16</f>
        <v>4.5080528438648737E-2</v>
      </c>
      <c r="J16" s="34"/>
    </row>
    <row r="17" spans="1:11" s="4" customFormat="1" ht="31.5" customHeight="1" x14ac:dyDescent="0.2">
      <c r="B17" s="11" t="s">
        <v>4</v>
      </c>
      <c r="C17" s="11"/>
      <c r="D17"/>
      <c r="E17"/>
      <c r="F17"/>
      <c r="G17"/>
      <c r="H17"/>
    </row>
    <row r="18" spans="1:11" s="4" customFormat="1" ht="18.75" customHeight="1" x14ac:dyDescent="0.15">
      <c r="B18" s="13" t="s">
        <v>22</v>
      </c>
      <c r="C18" s="16" t="s">
        <v>10</v>
      </c>
      <c r="D18" s="15"/>
      <c r="E18" s="17" t="s">
        <v>19</v>
      </c>
      <c r="G18" s="17" t="s">
        <v>11</v>
      </c>
      <c r="I18" s="17" t="s">
        <v>28</v>
      </c>
      <c r="K18" s="4" t="s">
        <v>29</v>
      </c>
    </row>
    <row r="19" spans="1:11" ht="28" customHeight="1" x14ac:dyDescent="0.15">
      <c r="A19" s="4"/>
      <c r="B19" s="4" t="s">
        <v>8</v>
      </c>
      <c r="C19" s="20">
        <v>359492.57919999998</v>
      </c>
      <c r="D19" s="20"/>
      <c r="E19" s="21">
        <v>150075</v>
      </c>
      <c r="F19" s="4"/>
      <c r="G19" s="23">
        <v>6525</v>
      </c>
      <c r="H19" s="4"/>
      <c r="I19" s="26">
        <f>MonthlyIncome[[#This Row],[REVENUE]]/E19</f>
        <v>2.3954194849242043</v>
      </c>
      <c r="J19" s="8"/>
      <c r="K19" s="8">
        <v>1000</v>
      </c>
    </row>
    <row r="20" spans="1:11" ht="28" customHeight="1" x14ac:dyDescent="0.15">
      <c r="A20" s="4"/>
      <c r="B20" s="4" t="s">
        <v>5</v>
      </c>
      <c r="C20" s="20">
        <v>19551.077300000001</v>
      </c>
      <c r="D20" s="20"/>
      <c r="E20" s="21">
        <v>20000</v>
      </c>
      <c r="F20" s="4"/>
      <c r="G20" s="23">
        <v>1000</v>
      </c>
      <c r="H20" s="4"/>
      <c r="I20" s="26">
        <f>MonthlyIncome[[#This Row],[REVENUE]]/E20</f>
        <v>0.97755386500000008</v>
      </c>
      <c r="J20" s="8"/>
      <c r="K20" s="8">
        <v>1000</v>
      </c>
    </row>
    <row r="21" spans="1:11" ht="28" customHeight="1" x14ac:dyDescent="0.15">
      <c r="A21" s="4"/>
      <c r="B21" s="4" t="s">
        <v>9</v>
      </c>
      <c r="C21" s="20">
        <v>121.9657</v>
      </c>
      <c r="D21" s="20"/>
      <c r="E21" s="22">
        <v>15000</v>
      </c>
      <c r="F21" s="4"/>
      <c r="G21" s="24">
        <v>1000</v>
      </c>
      <c r="H21" s="4"/>
      <c r="I21" s="27">
        <f>MonthlyIncome[[#This Row],[REVENUE]]/E21</f>
        <v>8.1310466666666657E-3</v>
      </c>
      <c r="J21" s="8"/>
      <c r="K21" s="8">
        <v>1000</v>
      </c>
    </row>
    <row r="22" spans="1:11" ht="28" customHeight="1" x14ac:dyDescent="0.15">
      <c r="A22" s="4"/>
      <c r="B22" s="4"/>
      <c r="C22" s="7"/>
      <c r="D22" s="4"/>
      <c r="E22" s="4"/>
      <c r="F22" s="4"/>
      <c r="G22" s="4"/>
      <c r="H22" s="4"/>
      <c r="K22" s="4"/>
    </row>
    <row r="23" spans="1:11" ht="28" customHeight="1" x14ac:dyDescent="0.2">
      <c r="A23" s="4"/>
      <c r="B23" s="11" t="s">
        <v>21</v>
      </c>
      <c r="C23" s="7"/>
      <c r="D23" s="4"/>
      <c r="E23" s="4"/>
      <c r="F23" s="4"/>
      <c r="G23" s="4"/>
      <c r="H23" s="4"/>
      <c r="K23" s="4"/>
    </row>
    <row r="24" spans="1:11" ht="28" customHeight="1" x14ac:dyDescent="0.15">
      <c r="A24" s="4"/>
      <c r="B24" s="13" t="s">
        <v>23</v>
      </c>
      <c r="C24" s="16" t="s">
        <v>10</v>
      </c>
      <c r="D24" s="15"/>
      <c r="E24" s="17" t="s">
        <v>19</v>
      </c>
      <c r="F24" s="4"/>
      <c r="G24" s="17" t="s">
        <v>11</v>
      </c>
      <c r="H24" s="4"/>
      <c r="I24" s="17" t="s">
        <v>28</v>
      </c>
      <c r="K24" s="4"/>
    </row>
    <row r="25" spans="1:11" ht="28" customHeight="1" x14ac:dyDescent="0.15">
      <c r="A25" s="4"/>
      <c r="B25" s="4" t="s">
        <v>24</v>
      </c>
      <c r="C25" s="20">
        <v>7255.4920000000002</v>
      </c>
      <c r="D25" s="20"/>
      <c r="E25" s="21">
        <v>27000</v>
      </c>
      <c r="F25" s="4"/>
      <c r="G25" s="23">
        <v>1600</v>
      </c>
      <c r="H25" s="4"/>
      <c r="I25" s="26">
        <f>MonthlyIncome3[[#This Row],[REVENUE]]/E25</f>
        <v>0.26872192592592592</v>
      </c>
      <c r="K25" s="4">
        <v>1600</v>
      </c>
    </row>
    <row r="26" spans="1:11" ht="28" customHeight="1" x14ac:dyDescent="0.15">
      <c r="A26" s="4"/>
      <c r="B26" s="4" t="s">
        <v>25</v>
      </c>
      <c r="C26" s="20">
        <v>87430.554000000004</v>
      </c>
      <c r="D26" s="20"/>
      <c r="E26" s="21">
        <v>47425</v>
      </c>
      <c r="F26" s="4"/>
      <c r="G26" s="23">
        <v>2075</v>
      </c>
      <c r="H26" s="4"/>
      <c r="I26" s="26">
        <f>MonthlyIncome3[[#This Row],[REVENUE]]/E26</f>
        <v>1.8435541170268845</v>
      </c>
      <c r="K26" s="4">
        <v>1600</v>
      </c>
    </row>
    <row r="27" spans="1:11" ht="28" customHeight="1" x14ac:dyDescent="0.15">
      <c r="A27" s="4"/>
      <c r="B27" s="4" t="s">
        <v>26</v>
      </c>
      <c r="C27" s="20">
        <v>163255.30600000001</v>
      </c>
      <c r="D27" s="20"/>
      <c r="E27" s="22">
        <v>74765</v>
      </c>
      <c r="F27" s="4"/>
      <c r="G27" s="24">
        <v>3250</v>
      </c>
      <c r="H27" s="4"/>
      <c r="I27" s="27">
        <f>MonthlyIncome3[[#This Row],[REVENUE]]/E27</f>
        <v>2.1835792951247242</v>
      </c>
      <c r="K27" s="4">
        <v>1600</v>
      </c>
    </row>
    <row r="28" spans="1:11" ht="28" customHeight="1" x14ac:dyDescent="0.15">
      <c r="A28" s="4"/>
      <c r="B28" s="25" t="s">
        <v>27</v>
      </c>
      <c r="C28" s="20">
        <v>121224.27</v>
      </c>
      <c r="D28" s="4"/>
      <c r="E28" s="22">
        <v>35975</v>
      </c>
      <c r="F28" s="4"/>
      <c r="G28" s="24">
        <v>1600</v>
      </c>
      <c r="H28" s="4"/>
      <c r="I28" s="27">
        <f>MonthlyIncome3[[#This Row],[REVENUE]]/E28</f>
        <v>3.3696808895066019</v>
      </c>
      <c r="K28" s="4">
        <v>1600</v>
      </c>
    </row>
    <row r="29" spans="1:11" ht="28" customHeight="1" x14ac:dyDescent="0.15">
      <c r="A29" s="4"/>
      <c r="B29" s="4"/>
      <c r="C29" s="7"/>
      <c r="D29" s="4"/>
      <c r="E29" s="4"/>
      <c r="F29" s="4"/>
      <c r="G29" s="4"/>
      <c r="H29" s="4"/>
      <c r="K29" s="4"/>
    </row>
    <row r="30" spans="1:11" ht="28" customHeight="1" x14ac:dyDescent="0.15">
      <c r="A30" s="4"/>
      <c r="B30" s="4"/>
      <c r="C30" s="7"/>
      <c r="D30" s="4"/>
      <c r="E30" s="4"/>
      <c r="F30" s="4"/>
      <c r="G30" s="4"/>
      <c r="H30" s="4"/>
      <c r="K30" s="4"/>
    </row>
    <row r="31" spans="1:11" ht="28" customHeight="1" x14ac:dyDescent="0.15">
      <c r="A31" s="4"/>
      <c r="B31" s="4"/>
      <c r="C31" s="7"/>
      <c r="D31" s="4"/>
      <c r="E31" s="4"/>
      <c r="F31" s="4"/>
      <c r="G31" s="4"/>
      <c r="H31" s="4"/>
      <c r="K31" s="4"/>
    </row>
  </sheetData>
  <mergeCells count="33">
    <mergeCell ref="I13:J13"/>
    <mergeCell ref="I14:J14"/>
    <mergeCell ref="I16:J16"/>
    <mergeCell ref="K3:L3"/>
    <mergeCell ref="I5:J5"/>
    <mergeCell ref="I7:J7"/>
    <mergeCell ref="I8:J8"/>
    <mergeCell ref="I10:J10"/>
    <mergeCell ref="I11:J11"/>
    <mergeCell ref="E16:F16"/>
    <mergeCell ref="G5:H5"/>
    <mergeCell ref="G7:H7"/>
    <mergeCell ref="G8:H8"/>
    <mergeCell ref="G10:H10"/>
    <mergeCell ref="G13:H13"/>
    <mergeCell ref="G16:H16"/>
    <mergeCell ref="G11:H11"/>
    <mergeCell ref="G14:H14"/>
    <mergeCell ref="E5:F5"/>
    <mergeCell ref="E7:F7"/>
    <mergeCell ref="E10:F10"/>
    <mergeCell ref="E8:F8"/>
    <mergeCell ref="E11:F11"/>
    <mergeCell ref="E13:F13"/>
    <mergeCell ref="E14:F14"/>
    <mergeCell ref="B16:C16"/>
    <mergeCell ref="B5:C5"/>
    <mergeCell ref="B7:C7"/>
    <mergeCell ref="B8:C8"/>
    <mergeCell ref="B10:C10"/>
    <mergeCell ref="B11:C11"/>
    <mergeCell ref="B13:C13"/>
    <mergeCell ref="B14:C14"/>
  </mergeCells>
  <conditionalFormatting sqref="I19:I21">
    <cfRule type="cellIs" dxfId="19" priority="3" operator="lessThan">
      <formula>1</formula>
    </cfRule>
  </conditionalFormatting>
  <conditionalFormatting sqref="I25:I27">
    <cfRule type="cellIs" dxfId="18" priority="2" operator="lessThan">
      <formula>1</formula>
    </cfRule>
  </conditionalFormatting>
  <conditionalFormatting sqref="I28">
    <cfRule type="cellIs" dxfId="17" priority="1" operator="lessThan">
      <formula>1</formula>
    </cfRule>
  </conditionalFormatting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9259091-5E1F-48B8-ACB1-043C76D3FB35}">
            <xm:f>'Chart Data'!$B$6</xm:f>
            <x14:dxf>
              <font>
                <color theme="7"/>
              </font>
            </x14:dxf>
          </x14:cfRule>
          <xm:sqref>B16:C16</xm:sqref>
        </x14:conditionalFormatting>
        <x14:conditionalFormatting xmlns:xm="http://schemas.microsoft.com/office/excel/2006/main">
          <x14:cfRule type="expression" priority="10" id="{0A41C460-A851-F849-98BC-1DA307E517E3}">
            <xm:f>'Chart Data'!$B$6</xm:f>
            <x14:dxf>
              <font>
                <color theme="7"/>
              </font>
            </x14:dxf>
          </x14:cfRule>
          <xm:sqref>E16:F16</xm:sqref>
        </x14:conditionalFormatting>
        <x14:conditionalFormatting xmlns:xm="http://schemas.microsoft.com/office/excel/2006/main">
          <x14:cfRule type="expression" priority="9" id="{B29B1D56-54D4-CB46-866E-11A4148D3C8E}">
            <xm:f>'Chart Data'!$B$6</xm:f>
            <x14:dxf>
              <font>
                <color theme="7"/>
              </font>
            </x14:dxf>
          </x14:cfRule>
          <xm:sqref>G16:H16</xm:sqref>
        </x14:conditionalFormatting>
        <x14:conditionalFormatting xmlns:xm="http://schemas.microsoft.com/office/excel/2006/main">
          <x14:cfRule type="expression" priority="7" id="{6EBC4211-F9B9-ED4F-8059-9AA7D4333581}">
            <xm:f>'Chart Data'!$B$6</xm:f>
            <x14:dxf>
              <font>
                <color theme="7"/>
              </font>
            </x14:dxf>
          </x14:cfRule>
          <xm:sqref>I7:J7</xm:sqref>
        </x14:conditionalFormatting>
        <x14:conditionalFormatting xmlns:xm="http://schemas.microsoft.com/office/excel/2006/main">
          <x14:cfRule type="expression" priority="6" id="{7B1168C6-2887-474B-B987-010F208C99DD}">
            <xm:f>'Chart Data'!$B$6</xm:f>
            <x14:dxf>
              <font>
                <color theme="7"/>
              </font>
            </x14:dxf>
          </x14:cfRule>
          <xm:sqref>I10:J10</xm:sqref>
        </x14:conditionalFormatting>
        <x14:conditionalFormatting xmlns:xm="http://schemas.microsoft.com/office/excel/2006/main">
          <x14:cfRule type="expression" priority="5" id="{68AE40D0-A627-354D-A6E7-1E3F556F44FD}">
            <xm:f>'Chart Data'!$B$6</xm:f>
            <x14:dxf>
              <font>
                <color theme="7"/>
              </font>
            </x14:dxf>
          </x14:cfRule>
          <xm:sqref>I13:J13</xm:sqref>
        </x14:conditionalFormatting>
        <x14:conditionalFormatting xmlns:xm="http://schemas.microsoft.com/office/excel/2006/main">
          <x14:cfRule type="expression" priority="4" id="{98E6BEA8-195A-6845-A22A-722DCBB615DB}">
            <xm:f>'Chart Data'!$B$6</xm:f>
            <x14:dxf>
              <font>
                <color theme="7"/>
              </font>
            </x14:dxf>
          </x14:cfRule>
          <xm:sqref>I16:J16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37B5-BA66-CC4D-861F-83803752FD1C}">
  <sheetPr codeName="Sheet3">
    <tabColor theme="3" tint="0.249977111117893"/>
    <pageSetUpPr fitToPage="1"/>
  </sheetPr>
  <dimension ref="A1:K31"/>
  <sheetViews>
    <sheetView showGridLines="0" topLeftCell="A2" zoomScale="125" zoomScaleNormal="125" workbookViewId="0">
      <selection activeCell="K26" sqref="K2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7.1640625" style="10" customWidth="1"/>
    <col min="7" max="7" width="15.6640625" style="9" customWidth="1"/>
    <col min="8" max="8" width="8.1640625" style="8" customWidth="1"/>
    <col min="9" max="9" width="15.6640625" style="10" customWidth="1"/>
    <col min="10" max="10" width="15.6640625" style="9" customWidth="1"/>
    <col min="11" max="12" width="8.33203125" style="8" customWidth="1"/>
    <col min="13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7</v>
      </c>
      <c r="K2" s="12" t="s">
        <v>0</v>
      </c>
    </row>
    <row r="3" spans="1:11" s="4" customFormat="1" ht="33" customHeight="1" x14ac:dyDescent="0.2">
      <c r="B3" s="11" t="s">
        <v>31</v>
      </c>
      <c r="D3" s="11"/>
      <c r="F3" s="11"/>
      <c r="H3" s="35" t="s">
        <v>15</v>
      </c>
      <c r="I3" s="35"/>
    </row>
    <row r="4" spans="1:11" s="4" customFormat="1" ht="33" customHeight="1" x14ac:dyDescent="0.15"/>
    <row r="5" spans="1:11" s="4" customFormat="1" ht="18.75" customHeight="1" x14ac:dyDescent="0.15">
      <c r="B5" s="29" t="s">
        <v>3</v>
      </c>
      <c r="C5" s="29"/>
      <c r="D5" s="29"/>
      <c r="E5" s="29"/>
      <c r="F5" s="29"/>
      <c r="G5" s="29"/>
      <c r="H5" s="18" t="s">
        <v>16</v>
      </c>
      <c r="I5" s="18" t="s">
        <v>17</v>
      </c>
    </row>
    <row r="6" spans="1:11" s="4" customFormat="1" ht="3.75" customHeight="1" x14ac:dyDescent="0.15">
      <c r="H6" s="15"/>
      <c r="I6" s="15"/>
    </row>
    <row r="7" spans="1:11" s="4" customFormat="1" ht="46.5" customHeight="1" x14ac:dyDescent="0.15">
      <c r="B7" s="30">
        <v>360702</v>
      </c>
      <c r="C7" s="30"/>
      <c r="D7" s="32"/>
      <c r="E7" s="32"/>
      <c r="F7" s="34"/>
      <c r="G7" s="34"/>
      <c r="H7" s="19">
        <v>0</v>
      </c>
      <c r="I7" s="19" t="s">
        <v>18</v>
      </c>
    </row>
    <row r="8" spans="1:11" s="4" customFormat="1" ht="18.75" customHeight="1" x14ac:dyDescent="0.15">
      <c r="B8" s="29" t="s">
        <v>20</v>
      </c>
      <c r="C8" s="29"/>
      <c r="D8" s="29"/>
      <c r="E8" s="29"/>
      <c r="F8" s="29"/>
      <c r="G8" s="29"/>
      <c r="H8" s="19"/>
      <c r="I8" s="19"/>
    </row>
    <row r="9" spans="1:11" s="4" customFormat="1" ht="3.75" customHeight="1" x14ac:dyDescent="0.15">
      <c r="B9" s="1"/>
      <c r="C9" s="2"/>
      <c r="H9" s="19"/>
      <c r="I9" s="19"/>
    </row>
    <row r="10" spans="1:11" s="4" customFormat="1" ht="46.5" customHeight="1" x14ac:dyDescent="0.15">
      <c r="B10" s="30">
        <v>184000</v>
      </c>
      <c r="C10" s="30"/>
      <c r="D10" s="32"/>
      <c r="E10" s="32"/>
      <c r="F10" s="34"/>
      <c r="G10" s="34"/>
      <c r="H10" s="19">
        <v>0</v>
      </c>
      <c r="I10" s="19">
        <v>185185</v>
      </c>
    </row>
    <row r="11" spans="1:11" s="4" customFormat="1" ht="18.75" customHeight="1" x14ac:dyDescent="0.15">
      <c r="A11" s="6"/>
      <c r="B11" s="29" t="s">
        <v>11</v>
      </c>
      <c r="C11" s="29"/>
      <c r="D11" s="29"/>
      <c r="E11" s="29"/>
      <c r="F11" s="29"/>
      <c r="G11" s="29"/>
      <c r="H11" s="19"/>
      <c r="I11" s="19"/>
    </row>
    <row r="12" spans="1:11" s="4" customFormat="1" ht="3.75" customHeight="1" x14ac:dyDescent="0.15">
      <c r="A12" s="6"/>
      <c r="H12" s="19"/>
      <c r="I12" s="19"/>
    </row>
    <row r="13" spans="1:11" s="4" customFormat="1" ht="46.5" customHeight="1" x14ac:dyDescent="0.15">
      <c r="A13" s="6"/>
      <c r="B13" s="31">
        <v>8000</v>
      </c>
      <c r="C13" s="31"/>
      <c r="D13" s="33"/>
      <c r="E13" s="33"/>
      <c r="F13" s="34"/>
      <c r="G13" s="34"/>
      <c r="H13" s="19">
        <v>0</v>
      </c>
      <c r="I13" s="19">
        <v>8000</v>
      </c>
    </row>
    <row r="14" spans="1:11" s="4" customFormat="1" ht="18.75" customHeight="1" x14ac:dyDescent="0.15">
      <c r="A14" s="6"/>
      <c r="B14" s="29" t="s">
        <v>12</v>
      </c>
      <c r="C14" s="29"/>
      <c r="D14" s="29"/>
      <c r="E14" s="29"/>
      <c r="F14" s="29"/>
      <c r="G14" s="29"/>
    </row>
    <row r="15" spans="1:11" s="4" customFormat="1" ht="3.75" customHeight="1" x14ac:dyDescent="0.15">
      <c r="A15" s="6"/>
    </row>
    <row r="16" spans="1:11" s="4" customFormat="1" ht="46.5" customHeight="1" x14ac:dyDescent="0.15">
      <c r="A16" s="6"/>
      <c r="B16" s="28">
        <f>B7/B10</f>
        <v>1.9603369565217392</v>
      </c>
      <c r="C16" s="28"/>
      <c r="D16" s="34"/>
      <c r="E16" s="34"/>
      <c r="F16" s="34"/>
      <c r="G16" s="34"/>
    </row>
    <row r="17" spans="1:11" s="4" customFormat="1" ht="31.5" customHeight="1" x14ac:dyDescent="0.2">
      <c r="B17" s="11" t="s">
        <v>4</v>
      </c>
      <c r="C17" s="11"/>
      <c r="D17"/>
      <c r="E17"/>
      <c r="F17"/>
      <c r="G17"/>
      <c r="H17"/>
    </row>
    <row r="18" spans="1:11" s="4" customFormat="1" ht="18.75" customHeight="1" x14ac:dyDescent="0.15">
      <c r="B18" s="13" t="s">
        <v>22</v>
      </c>
      <c r="C18" s="16" t="s">
        <v>10</v>
      </c>
      <c r="D18" s="15"/>
      <c r="E18" s="17" t="s">
        <v>19</v>
      </c>
      <c r="G18" s="17" t="s">
        <v>11</v>
      </c>
      <c r="I18" s="17" t="s">
        <v>28</v>
      </c>
      <c r="K18" s="4" t="s">
        <v>29</v>
      </c>
    </row>
    <row r="19" spans="1:11" ht="28" customHeight="1" x14ac:dyDescent="0.15">
      <c r="A19" s="4"/>
      <c r="B19" s="4" t="s">
        <v>8</v>
      </c>
      <c r="C19" s="20">
        <v>360702</v>
      </c>
      <c r="D19" s="20"/>
      <c r="E19" s="21">
        <v>184000</v>
      </c>
      <c r="F19" s="4"/>
      <c r="G19" s="23">
        <v>8000</v>
      </c>
      <c r="H19" s="4"/>
      <c r="I19" s="26">
        <f>MonthlyIncome4[[#This Row],[REVENUE]]/E19</f>
        <v>1.9603369565217392</v>
      </c>
      <c r="J19" s="8"/>
      <c r="K19" s="8">
        <v>0</v>
      </c>
    </row>
    <row r="20" spans="1:11" ht="28" customHeight="1" x14ac:dyDescent="0.15">
      <c r="A20" s="4"/>
      <c r="B20" s="4" t="s">
        <v>5</v>
      </c>
      <c r="C20" s="20">
        <v>0</v>
      </c>
      <c r="D20" s="20"/>
      <c r="E20" s="21">
        <v>0</v>
      </c>
      <c r="F20" s="4"/>
      <c r="G20" s="23">
        <v>0</v>
      </c>
      <c r="H20" s="4"/>
      <c r="I20" s="26" t="e">
        <f>MonthlyIncome4[[#This Row],[REVENUE]]/E20</f>
        <v>#DIV/0!</v>
      </c>
      <c r="J20" s="8"/>
      <c r="K20" s="8">
        <v>0</v>
      </c>
    </row>
    <row r="21" spans="1:11" ht="28" customHeight="1" x14ac:dyDescent="0.15">
      <c r="A21" s="4"/>
      <c r="B21" s="4" t="s">
        <v>9</v>
      </c>
      <c r="C21" s="20">
        <v>0</v>
      </c>
      <c r="D21" s="20"/>
      <c r="E21" s="22">
        <v>0</v>
      </c>
      <c r="F21" s="4"/>
      <c r="G21" s="24">
        <v>0</v>
      </c>
      <c r="H21" s="4"/>
      <c r="I21" s="27" t="e">
        <f>MonthlyIncome4[[#This Row],[REVENUE]]/E21</f>
        <v>#DIV/0!</v>
      </c>
      <c r="J21" s="8"/>
      <c r="K21" s="8">
        <v>0</v>
      </c>
    </row>
    <row r="22" spans="1:11" ht="28" customHeight="1" x14ac:dyDescent="0.15">
      <c r="A22" s="4"/>
      <c r="B22" s="4"/>
      <c r="C22" s="7"/>
      <c r="D22" s="4"/>
      <c r="E22" s="4"/>
      <c r="F22" s="4"/>
      <c r="G22" s="4"/>
      <c r="H22" s="4"/>
      <c r="K22" s="4"/>
    </row>
    <row r="23" spans="1:11" ht="28" customHeight="1" x14ac:dyDescent="0.2">
      <c r="A23" s="4"/>
      <c r="B23" s="11" t="s">
        <v>21</v>
      </c>
      <c r="C23" s="7"/>
      <c r="D23" s="4"/>
      <c r="E23" s="4"/>
      <c r="F23" s="4"/>
      <c r="G23" s="4"/>
      <c r="H23" s="4"/>
      <c r="K23" s="4"/>
    </row>
    <row r="24" spans="1:11" ht="28" customHeight="1" x14ac:dyDescent="0.15">
      <c r="A24" s="4"/>
      <c r="B24" s="13" t="s">
        <v>23</v>
      </c>
      <c r="C24" s="16" t="s">
        <v>10</v>
      </c>
      <c r="D24" s="15"/>
      <c r="E24" s="17" t="s">
        <v>19</v>
      </c>
      <c r="F24" s="4"/>
      <c r="G24" s="17" t="s">
        <v>11</v>
      </c>
      <c r="H24" s="4"/>
      <c r="I24" s="17" t="s">
        <v>28</v>
      </c>
      <c r="K24" s="4"/>
    </row>
    <row r="25" spans="1:11" ht="28" customHeight="1" x14ac:dyDescent="0.15">
      <c r="A25" s="4"/>
      <c r="B25" s="4" t="s">
        <v>24</v>
      </c>
      <c r="C25" s="20">
        <v>4239.6390000000001</v>
      </c>
      <c r="D25" s="20"/>
      <c r="E25" s="21">
        <v>1150</v>
      </c>
      <c r="F25" s="4"/>
      <c r="G25" s="23">
        <v>50</v>
      </c>
      <c r="H25" s="4"/>
      <c r="I25" s="26">
        <f>MonthlyIncome35[[#This Row],[REVENUE]]/E25</f>
        <v>3.6866426086956521</v>
      </c>
      <c r="K25" s="4">
        <v>0</v>
      </c>
    </row>
    <row r="26" spans="1:11" ht="28" customHeight="1" x14ac:dyDescent="0.15">
      <c r="A26" s="4"/>
      <c r="B26" s="4" t="s">
        <v>25</v>
      </c>
      <c r="C26" s="20">
        <v>142261.51500000001</v>
      </c>
      <c r="D26" s="20"/>
      <c r="E26" s="21">
        <v>62100</v>
      </c>
      <c r="F26" s="4"/>
      <c r="G26" s="23">
        <v>2700</v>
      </c>
      <c r="H26" s="4"/>
      <c r="I26" s="26">
        <f>MonthlyIncome35[[#This Row],[REVENUE]]/E26</f>
        <v>2.2908456521739131</v>
      </c>
      <c r="K26" s="4">
        <v>0</v>
      </c>
    </row>
    <row r="27" spans="1:11" ht="28" customHeight="1" x14ac:dyDescent="0.15">
      <c r="A27" s="4"/>
      <c r="B27" s="4" t="s">
        <v>26</v>
      </c>
      <c r="C27" s="20">
        <v>134277.55300000001</v>
      </c>
      <c r="D27" s="20"/>
      <c r="E27" s="22">
        <v>83950</v>
      </c>
      <c r="F27" s="4"/>
      <c r="G27" s="24">
        <v>3650</v>
      </c>
      <c r="H27" s="4"/>
      <c r="I27" s="27">
        <f>MonthlyIncome35[[#This Row],[REVENUE]]/E27</f>
        <v>1.5994943776057178</v>
      </c>
      <c r="K27" s="4">
        <v>0</v>
      </c>
    </row>
    <row r="28" spans="1:11" ht="28" customHeight="1" x14ac:dyDescent="0.15">
      <c r="A28" s="4"/>
      <c r="B28" s="25" t="s">
        <v>27</v>
      </c>
      <c r="C28" s="20">
        <v>79923.86</v>
      </c>
      <c r="D28" s="4"/>
      <c r="E28" s="22">
        <v>36800</v>
      </c>
      <c r="F28" s="4"/>
      <c r="G28" s="24">
        <v>1600</v>
      </c>
      <c r="H28" s="4"/>
      <c r="I28" s="27">
        <f>MonthlyIncome35[[#This Row],[REVENUE]]/E28</f>
        <v>2.1718440217391306</v>
      </c>
      <c r="K28" s="4">
        <v>0</v>
      </c>
    </row>
    <row r="29" spans="1:11" ht="28" customHeight="1" x14ac:dyDescent="0.15">
      <c r="A29" s="4"/>
      <c r="B29" s="4"/>
      <c r="C29" s="7"/>
      <c r="D29" s="4"/>
      <c r="E29" s="4"/>
      <c r="F29" s="4"/>
      <c r="G29" s="4"/>
      <c r="H29" s="4"/>
      <c r="K29" s="4"/>
    </row>
    <row r="30" spans="1:11" ht="28" customHeight="1" x14ac:dyDescent="0.15">
      <c r="A30" s="4"/>
      <c r="B30" s="4"/>
      <c r="C30" s="7"/>
      <c r="D30" s="4"/>
      <c r="E30" s="4"/>
      <c r="F30" s="4"/>
      <c r="G30" s="4"/>
      <c r="H30" s="4"/>
      <c r="K30" s="4"/>
    </row>
    <row r="31" spans="1:11" ht="28" customHeight="1" x14ac:dyDescent="0.15">
      <c r="A31" s="4"/>
      <c r="B31" s="4"/>
      <c r="C31" s="7"/>
      <c r="D31" s="4"/>
      <c r="E31" s="4"/>
      <c r="F31" s="4"/>
      <c r="G31" s="4"/>
      <c r="H31" s="4"/>
      <c r="K31" s="4"/>
    </row>
  </sheetData>
  <mergeCells count="25">
    <mergeCell ref="B14:C14"/>
    <mergeCell ref="D14:E14"/>
    <mergeCell ref="F14:G14"/>
    <mergeCell ref="B16:C16"/>
    <mergeCell ref="D16:E16"/>
    <mergeCell ref="F16:G16"/>
    <mergeCell ref="B11:C11"/>
    <mergeCell ref="D11:E11"/>
    <mergeCell ref="F11:G11"/>
    <mergeCell ref="B13:C13"/>
    <mergeCell ref="D13:E13"/>
    <mergeCell ref="F13:G13"/>
    <mergeCell ref="B8:C8"/>
    <mergeCell ref="D8:E8"/>
    <mergeCell ref="F8:G8"/>
    <mergeCell ref="B10:C10"/>
    <mergeCell ref="D10:E10"/>
    <mergeCell ref="F10:G10"/>
    <mergeCell ref="H3:I3"/>
    <mergeCell ref="B5:C5"/>
    <mergeCell ref="D5:E5"/>
    <mergeCell ref="F5:G5"/>
    <mergeCell ref="B7:C7"/>
    <mergeCell ref="D7:E7"/>
    <mergeCell ref="F7:G7"/>
  </mergeCells>
  <conditionalFormatting sqref="I19:I21">
    <cfRule type="cellIs" dxfId="9" priority="3" operator="lessThan">
      <formula>1</formula>
    </cfRule>
  </conditionalFormatting>
  <conditionalFormatting sqref="I25:I27">
    <cfRule type="cellIs" dxfId="8" priority="2" operator="lessThan">
      <formula>1</formula>
    </cfRule>
  </conditionalFormatting>
  <conditionalFormatting sqref="I28">
    <cfRule type="cellIs" dxfId="7" priority="1" operator="lessThan">
      <formula>1</formula>
    </cfRule>
  </conditionalFormatting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E14BA7C7-ACD6-AD40-B38F-8C0DBD80CE58}">
            <xm:f>'Chart Data'!$B$6</xm:f>
            <x14:dxf>
              <font>
                <color theme="7"/>
              </font>
            </x14:dxf>
          </x14:cfRule>
          <xm:sqref>B16:C16</xm:sqref>
        </x14:conditionalFormatting>
        <x14:conditionalFormatting xmlns:xm="http://schemas.microsoft.com/office/excel/2006/main">
          <x14:cfRule type="expression" priority="8" id="{BE3664EE-8ED7-7F4A-ABFA-B187B6A86C03}">
            <xm:f>'Chart Data'!$B$6</xm:f>
            <x14:dxf>
              <font>
                <color theme="7"/>
              </font>
            </x14:dxf>
          </x14:cfRule>
          <xm:sqref>D16:E16</xm:sqref>
        </x14:conditionalFormatting>
        <x14:conditionalFormatting xmlns:xm="http://schemas.microsoft.com/office/excel/2006/main">
          <x14:cfRule type="expression" priority="7" id="{F5F37E4E-B892-5441-A4F2-6AF74C09805F}">
            <xm:f>'Chart Data'!$B$6</xm:f>
            <x14:dxf>
              <font>
                <color theme="7"/>
              </font>
            </x14:dxf>
          </x14:cfRule>
          <xm:sqref>F7:G7</xm:sqref>
        </x14:conditionalFormatting>
        <x14:conditionalFormatting xmlns:xm="http://schemas.microsoft.com/office/excel/2006/main">
          <x14:cfRule type="expression" priority="6" id="{E407E584-A5A5-1D4F-8CDE-57C72B0EEEE6}">
            <xm:f>'Chart Data'!$B$6</xm:f>
            <x14:dxf>
              <font>
                <color theme="7"/>
              </font>
            </x14:dxf>
          </x14:cfRule>
          <xm:sqref>F10:G10</xm:sqref>
        </x14:conditionalFormatting>
        <x14:conditionalFormatting xmlns:xm="http://schemas.microsoft.com/office/excel/2006/main">
          <x14:cfRule type="expression" priority="5" id="{58A96B87-F14A-BF40-A9B9-A4C9F2C91FC8}">
            <xm:f>'Chart Data'!$B$6</xm:f>
            <x14:dxf>
              <font>
                <color theme="7"/>
              </font>
            </x14:dxf>
          </x14:cfRule>
          <xm:sqref>F13:G13</xm:sqref>
        </x14:conditionalFormatting>
        <x14:conditionalFormatting xmlns:xm="http://schemas.microsoft.com/office/excel/2006/main">
          <x14:cfRule type="expression" priority="4" id="{C5A41C4C-4352-4C4F-B02B-1AE359DEBB6D}">
            <xm:f>'Chart Data'!$B$6</xm:f>
            <x14:dxf>
              <font>
                <color theme="7"/>
              </font>
            </x14:dxf>
          </x14:cfRule>
          <xm:sqref>F16:G16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E871-3D45-1F4F-9600-E1AF2B234FAB}">
  <sheetPr codeName="Sheet4"/>
  <dimension ref="A1:A5"/>
  <sheetViews>
    <sheetView showGridLines="0" tabSelected="1" workbookViewId="0">
      <selection activeCell="G31" sqref="G31"/>
    </sheetView>
  </sheetViews>
  <sheetFormatPr baseColWidth="10" defaultColWidth="8.83203125" defaultRowHeight="14" x14ac:dyDescent="0.2"/>
  <cols>
    <col min="1" max="16384" width="8.83203125" style="37"/>
  </cols>
  <sheetData>
    <row r="1" spans="1:1" x14ac:dyDescent="0.2">
      <c r="A1" s="36" t="s">
        <v>33</v>
      </c>
    </row>
    <row r="2" spans="1:1" x14ac:dyDescent="0.2">
      <c r="A2" s="36" t="s">
        <v>32</v>
      </c>
    </row>
    <row r="3" spans="1:1" x14ac:dyDescent="0.2">
      <c r="A3" s="36"/>
    </row>
    <row r="5" spans="1:1" x14ac:dyDescent="0.2">
      <c r="A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2</v>
      </c>
    </row>
    <row r="4" spans="2:2" x14ac:dyDescent="0.15">
      <c r="B4" s="14">
        <f>MIN(1,1-B5)</f>
        <v>0.51188796434270034</v>
      </c>
    </row>
    <row r="5" spans="2:2" x14ac:dyDescent="0.15">
      <c r="B5" s="14">
        <f>MIN(TotalMonthlyExpenses/TotalMonthlyIncome,1)</f>
        <v>0.4881120356572996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Scenario</vt:lpstr>
      <vt:lpstr>Baseline</vt:lpstr>
      <vt:lpstr>LICENSE</vt:lpstr>
      <vt:lpstr>Chart Data</vt:lpstr>
      <vt:lpstr>Baseline!Print_Titles</vt:lpstr>
      <vt:lpstr>Scenario!Print_Titles</vt:lpstr>
      <vt:lpstr>TotalMonthlyExpenses</vt:lpstr>
      <vt:lpstr>TotalMonthlyIncome</vt:lpstr>
      <vt:lpstr>TotalMonthlySavings</vt:lpstr>
    </vt:vector>
  </TitlesOfParts>
  <Manager/>
  <Company>3 Crowns Consulting Pty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Marketing Optimization Cockpit</dc:title>
  <dc:subject/>
  <dc:creator>PEARCE, James</dc:creator>
  <cp:keywords/>
  <dc:description>Copyright 2017, James Pearce, 3 Crowns Consulting Pty Ltd</dc:description>
  <cp:lastModifiedBy>PEARCE, James</cp:lastModifiedBy>
  <dcterms:created xsi:type="dcterms:W3CDTF">2014-09-09T12:15:28Z</dcterms:created>
  <dcterms:modified xsi:type="dcterms:W3CDTF">2018-06-22T01:19:32Z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