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mesbaker/Desktop/econ/lab7/"/>
    </mc:Choice>
  </mc:AlternateContent>
  <bookViews>
    <workbookView xWindow="800" yWindow="1600" windowWidth="27080" windowHeight="13920"/>
  </bookViews>
  <sheets>
    <sheet name=".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72" i="1" l="1"/>
  <c r="AF76" i="1"/>
  <c r="AG76" i="1"/>
  <c r="AH76" i="1"/>
  <c r="AG75" i="1"/>
  <c r="AF75" i="1"/>
  <c r="AG74" i="1"/>
  <c r="AF74" i="1"/>
  <c r="AH73" i="1"/>
  <c r="AH74" i="1"/>
  <c r="AH75" i="1"/>
  <c r="AH72" i="1"/>
  <c r="L26" i="1"/>
  <c r="P26" i="1"/>
  <c r="Q26" i="1"/>
  <c r="R26" i="1"/>
  <c r="S26" i="1"/>
  <c r="U64" i="1"/>
  <c r="AA64" i="1"/>
  <c r="U63" i="1"/>
  <c r="W63" i="1"/>
  <c r="AA63" i="1"/>
  <c r="U62" i="1"/>
  <c r="AA62" i="1"/>
  <c r="Z62" i="1"/>
  <c r="Z61" i="1"/>
  <c r="Q35" i="1"/>
  <c r="R49" i="1"/>
  <c r="Q34" i="1"/>
  <c r="M31" i="1"/>
  <c r="O21" i="1"/>
  <c r="O20" i="1"/>
  <c r="Q20" i="1"/>
  <c r="R20" i="1"/>
  <c r="P52" i="1"/>
  <c r="P51" i="1"/>
  <c r="O19" i="1"/>
  <c r="Q19" i="1"/>
  <c r="R19" i="1"/>
  <c r="Q25" i="1"/>
  <c r="S25" i="1"/>
  <c r="P25" i="1"/>
  <c r="R25" i="1"/>
  <c r="P24" i="1"/>
  <c r="Q24" i="1"/>
  <c r="Q23" i="1"/>
  <c r="P23" i="1"/>
  <c r="O18" i="1"/>
  <c r="Q18" i="1"/>
  <c r="R18" i="1"/>
  <c r="O17" i="1"/>
  <c r="R17" i="1"/>
  <c r="Q17" i="1"/>
  <c r="O16" i="1"/>
  <c r="L12" i="1"/>
  <c r="O10" i="1"/>
  <c r="O11" i="1"/>
  <c r="O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6" i="1"/>
  <c r="D18" i="1"/>
</calcChain>
</file>

<file path=xl/sharedStrings.xml><?xml version="1.0" encoding="utf-8"?>
<sst xmlns="http://schemas.openxmlformats.org/spreadsheetml/2006/main" count="38" uniqueCount="27">
  <si>
    <t>Student</t>
  </si>
  <si>
    <t>Score on first test</t>
  </si>
  <si>
    <t>Score on second test</t>
  </si>
  <si>
    <t>s2</t>
  </si>
  <si>
    <t>n</t>
  </si>
  <si>
    <t>xL</t>
  </si>
  <si>
    <t>xR</t>
  </si>
  <si>
    <t>m</t>
  </si>
  <si>
    <t>s</t>
  </si>
  <si>
    <t>z</t>
  </si>
  <si>
    <t>y</t>
  </si>
  <si>
    <t>me</t>
  </si>
  <si>
    <t>z/t</t>
  </si>
  <si>
    <t>x</t>
  </si>
  <si>
    <t>t</t>
  </si>
  <si>
    <t>p</t>
  </si>
  <si>
    <t>p0</t>
  </si>
  <si>
    <t>n2</t>
  </si>
  <si>
    <t>z2</t>
  </si>
  <si>
    <t>q</t>
  </si>
  <si>
    <t>sig2</t>
  </si>
  <si>
    <t>x2</t>
  </si>
  <si>
    <t>s2x</t>
  </si>
  <si>
    <t>s2y</t>
  </si>
  <si>
    <t>nx</t>
  </si>
  <si>
    <t>my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</si>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</sst>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1" xfId="0" applyNumberFormat="1" applyFont="1" applyBorder="1"/>
    <xf numFmtId="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tabSelected="1" workbookViewId="0">
      <pane ySplit="1" topLeftCell="A2" activePane="bottomLeft" state="frozen"/>
      <selection pane="bottomLeft" activeCell="AJ72" sqref="AJ72"/>
    </sheetView>
  </sheetViews>
  <sheetFormatPr baseColWidth="10" defaultColWidth="8.83203125" defaultRowHeight="15" x14ac:dyDescent="0.2"/>
  <cols>
    <col min="1" max="1" width="9.1640625" customWidth="1"/>
    <col min="2" max="2" width="17.1640625" customWidth="1"/>
    <col min="3" max="3" width="19.83203125" customWidth="1"/>
  </cols>
  <sheetData>
    <row r="1" spans="1:16" x14ac:dyDescent="0.2">
      <c r="A1" s="2" t="s">
        <v>0</v>
      </c>
      <c r="B1" s="2" t="s">
        <v>1</v>
      </c>
      <c r="C1" s="2" t="s">
        <v>2</v>
      </c>
    </row>
    <row r="2" spans="1:16" x14ac:dyDescent="0.2">
      <c r="A2" s="1">
        <v>1</v>
      </c>
      <c r="B2" s="1">
        <v>519</v>
      </c>
      <c r="C2" s="1">
        <v>521</v>
      </c>
      <c r="D2">
        <f>C2-B2</f>
        <v>2</v>
      </c>
    </row>
    <row r="3" spans="1:16" x14ac:dyDescent="0.2">
      <c r="A3" s="1">
        <v>2</v>
      </c>
      <c r="B3" s="1">
        <v>360</v>
      </c>
      <c r="C3" s="1">
        <v>365</v>
      </c>
      <c r="D3">
        <f t="shared" ref="D3:D15" si="0">C3-B3</f>
        <v>5</v>
      </c>
    </row>
    <row r="4" spans="1:16" x14ac:dyDescent="0.2">
      <c r="A4" s="1">
        <v>3</v>
      </c>
      <c r="B4" s="1">
        <v>518</v>
      </c>
      <c r="C4" s="1">
        <v>530</v>
      </c>
      <c r="D4">
        <f t="shared" si="0"/>
        <v>12</v>
      </c>
    </row>
    <row r="5" spans="1:16" x14ac:dyDescent="0.2">
      <c r="A5" s="1">
        <v>4</v>
      </c>
      <c r="B5" s="1">
        <v>431</v>
      </c>
      <c r="C5" s="1">
        <v>444</v>
      </c>
      <c r="D5">
        <f t="shared" si="0"/>
        <v>13</v>
      </c>
    </row>
    <row r="6" spans="1:16" x14ac:dyDescent="0.2">
      <c r="A6" s="1">
        <v>5</v>
      </c>
      <c r="B6" s="1">
        <v>542</v>
      </c>
      <c r="C6" s="1">
        <v>482</v>
      </c>
      <c r="D6">
        <f t="shared" si="0"/>
        <v>-60</v>
      </c>
    </row>
    <row r="7" spans="1:16" x14ac:dyDescent="0.2">
      <c r="A7" s="1">
        <v>6</v>
      </c>
      <c r="B7" s="1">
        <v>623</v>
      </c>
      <c r="C7" s="1">
        <v>666</v>
      </c>
      <c r="D7">
        <f t="shared" si="0"/>
        <v>43</v>
      </c>
    </row>
    <row r="8" spans="1:16" x14ac:dyDescent="0.2">
      <c r="A8" s="1">
        <v>7</v>
      </c>
      <c r="B8" s="1">
        <v>637</v>
      </c>
      <c r="C8" s="1">
        <v>628</v>
      </c>
      <c r="D8">
        <f t="shared" si="0"/>
        <v>-9</v>
      </c>
    </row>
    <row r="9" spans="1:16" x14ac:dyDescent="0.2">
      <c r="A9" s="1">
        <v>8</v>
      </c>
      <c r="B9" s="1">
        <v>463</v>
      </c>
      <c r="C9" s="1">
        <v>483</v>
      </c>
      <c r="D9">
        <f t="shared" si="0"/>
        <v>20</v>
      </c>
    </row>
    <row r="10" spans="1:16" x14ac:dyDescent="0.2">
      <c r="A10" s="1">
        <v>9</v>
      </c>
      <c r="B10" s="1">
        <v>620</v>
      </c>
      <c r="C10" s="1">
        <v>637</v>
      </c>
      <c r="D10">
        <f t="shared" si="0"/>
        <v>17</v>
      </c>
      <c r="L10">
        <v>66700</v>
      </c>
      <c r="M10">
        <v>47</v>
      </c>
      <c r="N10">
        <v>8950</v>
      </c>
      <c r="O10">
        <f>(N10/M10)*(N10)</f>
        <v>1704308.5106382978</v>
      </c>
    </row>
    <row r="11" spans="1:16" x14ac:dyDescent="0.2">
      <c r="A11" s="1">
        <v>10</v>
      </c>
      <c r="B11" s="1">
        <v>418</v>
      </c>
      <c r="C11" s="1">
        <v>421</v>
      </c>
      <c r="D11">
        <f t="shared" si="0"/>
        <v>3</v>
      </c>
      <c r="L11">
        <v>58000</v>
      </c>
      <c r="M11">
        <v>45</v>
      </c>
      <c r="N11">
        <v>9075</v>
      </c>
      <c r="O11">
        <f>(N11/M11)*(N11)</f>
        <v>1830125</v>
      </c>
    </row>
    <row r="12" spans="1:16" x14ac:dyDescent="0.2">
      <c r="A12" s="1">
        <v>11</v>
      </c>
      <c r="B12" s="1">
        <v>392</v>
      </c>
      <c r="C12" s="1">
        <v>428</v>
      </c>
      <c r="D12">
        <f t="shared" si="0"/>
        <v>36</v>
      </c>
      <c r="K12">
        <v>8000</v>
      </c>
      <c r="L12">
        <f>K12-(L10-L11)</f>
        <v>-700</v>
      </c>
      <c r="O12">
        <f>L12/SQRT(O10+O11)</f>
        <v>-0.37233866041243235</v>
      </c>
    </row>
    <row r="13" spans="1:16" x14ac:dyDescent="0.2">
      <c r="A13" s="1">
        <v>12</v>
      </c>
      <c r="B13" s="1">
        <v>451</v>
      </c>
      <c r="C13" s="1">
        <v>481</v>
      </c>
      <c r="D13">
        <f t="shared" si="0"/>
        <v>30</v>
      </c>
    </row>
    <row r="14" spans="1:16" x14ac:dyDescent="0.2">
      <c r="A14" s="1">
        <v>13</v>
      </c>
      <c r="B14" s="1">
        <v>370</v>
      </c>
      <c r="C14" s="1">
        <v>411</v>
      </c>
      <c r="D14">
        <f t="shared" si="0"/>
        <v>41</v>
      </c>
    </row>
    <row r="15" spans="1:16" x14ac:dyDescent="0.2">
      <c r="A15" s="1">
        <v>14</v>
      </c>
      <c r="B15" s="1">
        <v>414</v>
      </c>
      <c r="C15" s="1">
        <v>431</v>
      </c>
      <c r="D15">
        <f t="shared" si="0"/>
        <v>17</v>
      </c>
      <c r="L15" t="s">
        <v>12</v>
      </c>
      <c r="M15" t="s">
        <v>8</v>
      </c>
      <c r="N15" t="s">
        <v>4</v>
      </c>
      <c r="O15" t="s">
        <v>11</v>
      </c>
      <c r="P15" t="s">
        <v>10</v>
      </c>
    </row>
    <row r="16" spans="1:16" x14ac:dyDescent="0.2">
      <c r="D16">
        <f>_xlfn.STDEV.S(D2:D15)</f>
        <v>25.827406858895941</v>
      </c>
      <c r="L16">
        <v>2.5390000000000001</v>
      </c>
      <c r="M16">
        <v>2.1</v>
      </c>
      <c r="N16">
        <v>19</v>
      </c>
      <c r="O16">
        <f t="shared" ref="O16:O21" si="1">L16*(M16/SQRT(N16))</f>
        <v>1.2232217514244483</v>
      </c>
    </row>
    <row r="17" spans="4:19" x14ac:dyDescent="0.2">
      <c r="D17">
        <f>AVERAGE(D2:D15)</f>
        <v>12.142857142857142</v>
      </c>
      <c r="L17">
        <v>2.492</v>
      </c>
      <c r="M17">
        <v>7.1</v>
      </c>
      <c r="N17">
        <v>25</v>
      </c>
      <c r="O17">
        <f t="shared" si="1"/>
        <v>3.53864</v>
      </c>
      <c r="P17">
        <v>34.5</v>
      </c>
      <c r="Q17">
        <f>P17-O17</f>
        <v>30.961359999999999</v>
      </c>
      <c r="R17">
        <f>P17+O17</f>
        <v>38.038640000000001</v>
      </c>
    </row>
    <row r="18" spans="4:19" x14ac:dyDescent="0.2">
      <c r="D18">
        <f>D17/(D16/SQRT(14))</f>
        <v>1.7591549694994952</v>
      </c>
      <c r="L18">
        <v>2.33</v>
      </c>
      <c r="M18">
        <v>9.8000000000000007</v>
      </c>
      <c r="N18">
        <v>8</v>
      </c>
      <c r="O18">
        <f t="shared" si="1"/>
        <v>8.073038120806812</v>
      </c>
      <c r="P18">
        <v>35.5</v>
      </c>
      <c r="Q18">
        <f>P18-O18</f>
        <v>27.426961879193186</v>
      </c>
      <c r="R18">
        <f>P18+O18</f>
        <v>43.573038120806814</v>
      </c>
    </row>
    <row r="19" spans="4:19" x14ac:dyDescent="0.2">
      <c r="L19">
        <v>1.96</v>
      </c>
      <c r="M19">
        <v>7.2</v>
      </c>
      <c r="N19">
        <v>45</v>
      </c>
      <c r="O19">
        <f t="shared" si="1"/>
        <v>2.1036927532318024</v>
      </c>
      <c r="P19">
        <v>59.6</v>
      </c>
      <c r="Q19">
        <f>P19-O19</f>
        <v>57.496307246768197</v>
      </c>
      <c r="R19">
        <f>P19+O19</f>
        <v>61.703692753231806</v>
      </c>
    </row>
    <row r="20" spans="4:19" x14ac:dyDescent="0.2">
      <c r="L20">
        <v>1.7709999999999999</v>
      </c>
      <c r="M20">
        <v>0.3</v>
      </c>
      <c r="N20">
        <v>14</v>
      </c>
      <c r="O20">
        <f t="shared" si="1"/>
        <v>0.14199589782807107</v>
      </c>
      <c r="P20">
        <v>0.6</v>
      </c>
      <c r="Q20">
        <f>P20-O20</f>
        <v>0.45800410217192888</v>
      </c>
      <c r="R20">
        <f>P20+O20</f>
        <v>0.74199589782807107</v>
      </c>
    </row>
    <row r="21" spans="4:19" x14ac:dyDescent="0.2">
      <c r="L21">
        <v>1</v>
      </c>
      <c r="M21">
        <v>0.3</v>
      </c>
      <c r="N21">
        <v>14</v>
      </c>
      <c r="O21">
        <f t="shared" si="1"/>
        <v>8.0178372573727313E-2</v>
      </c>
      <c r="P21">
        <v>0.6</v>
      </c>
    </row>
    <row r="23" spans="4:19" x14ac:dyDescent="0.2">
      <c r="L23" t="s">
        <v>3</v>
      </c>
      <c r="M23" t="s">
        <v>4</v>
      </c>
      <c r="N23" t="s">
        <v>5</v>
      </c>
      <c r="O23" t="s">
        <v>6</v>
      </c>
      <c r="P23" t="e">
        <f>(M23-1)/N23</f>
        <v>#VALUE!</v>
      </c>
      <c r="Q23" t="e">
        <f>(M23-1)/O23</f>
        <v>#VALUE!</v>
      </c>
    </row>
    <row r="24" spans="4:19" x14ac:dyDescent="0.2">
      <c r="L24">
        <v>8.41</v>
      </c>
      <c r="M24">
        <v>25</v>
      </c>
      <c r="N24">
        <v>8.0850000000000009</v>
      </c>
      <c r="O24">
        <v>51.179000000000002</v>
      </c>
      <c r="P24">
        <f>(M24-1)/N24</f>
        <v>2.968460111317254</v>
      </c>
      <c r="Q24">
        <f>(M24-1)/O24</f>
        <v>0.46894233963148946</v>
      </c>
    </row>
    <row r="25" spans="4:19" x14ac:dyDescent="0.2">
      <c r="L25">
        <v>18.489999999999998</v>
      </c>
      <c r="M25">
        <v>29</v>
      </c>
      <c r="N25">
        <v>13.565</v>
      </c>
      <c r="O25">
        <v>48.277999999999999</v>
      </c>
      <c r="P25">
        <f>L25*(M25-1)/N25</f>
        <v>38.16586804275709</v>
      </c>
      <c r="Q25">
        <f>L25*(M25-1)/O25</f>
        <v>10.723725092174488</v>
      </c>
      <c r="R25">
        <f>SQRT(P25)</f>
        <v>6.1778530285817812</v>
      </c>
      <c r="S25">
        <f>SQRT(Q25)</f>
        <v>3.2747099248902165</v>
      </c>
    </row>
    <row r="26" spans="4:19" x14ac:dyDescent="0.2">
      <c r="L26">
        <f>(0.48-0.445)</f>
        <v>3.4999999999999976E-2</v>
      </c>
      <c r="M26">
        <v>21</v>
      </c>
      <c r="N26">
        <v>9.5909999999999993</v>
      </c>
      <c r="O26">
        <v>34.17</v>
      </c>
      <c r="P26">
        <f>L26*(M26-1)/N26</f>
        <v>7.2985090188718543E-2</v>
      </c>
      <c r="Q26">
        <f>L26*(M26-1)/O26</f>
        <v>2.0485806262803614E-2</v>
      </c>
      <c r="R26">
        <f>SQRT(P26)</f>
        <v>0.27015752846944419</v>
      </c>
      <c r="S26">
        <f>SQRT(Q26)</f>
        <v>0.14312863536973869</v>
      </c>
    </row>
    <row r="27" spans="4:19" x14ac:dyDescent="0.2">
      <c r="N27">
        <v>8.2309999999999999</v>
      </c>
      <c r="O27">
        <v>31.526</v>
      </c>
    </row>
    <row r="31" spans="4:19" x14ac:dyDescent="0.2">
      <c r="M31">
        <f>0.6/(0.3/3)</f>
        <v>6</v>
      </c>
    </row>
    <row r="33" spans="13:17" x14ac:dyDescent="0.2">
      <c r="M33" t="s">
        <v>13</v>
      </c>
      <c r="N33" t="s">
        <v>7</v>
      </c>
      <c r="O33" t="s">
        <v>8</v>
      </c>
      <c r="P33" t="s">
        <v>4</v>
      </c>
      <c r="Q33" t="s">
        <v>14</v>
      </c>
    </row>
    <row r="34" spans="13:17" x14ac:dyDescent="0.2">
      <c r="M34">
        <v>49</v>
      </c>
      <c r="N34">
        <v>45</v>
      </c>
      <c r="O34">
        <v>5.0999999999999996</v>
      </c>
      <c r="P34">
        <v>15</v>
      </c>
      <c r="Q34">
        <f>(M34-N34)/(O34/SQRT(P34))</f>
        <v>3.0376339970254249</v>
      </c>
    </row>
    <row r="35" spans="13:17" x14ac:dyDescent="0.2">
      <c r="M35">
        <v>76.099999999999994</v>
      </c>
      <c r="N35">
        <v>74</v>
      </c>
      <c r="O35">
        <v>3.3</v>
      </c>
      <c r="P35">
        <v>28</v>
      </c>
      <c r="Q35">
        <f>(M35-N35)/(O35/SQRT(P35))</f>
        <v>3.3673198504458335</v>
      </c>
    </row>
    <row r="36" spans="13:17" x14ac:dyDescent="0.2">
      <c r="M36">
        <v>49</v>
      </c>
      <c r="N36">
        <v>45</v>
      </c>
    </row>
    <row r="37" spans="13:17" x14ac:dyDescent="0.2">
      <c r="M37">
        <v>49</v>
      </c>
      <c r="N37">
        <v>45</v>
      </c>
    </row>
    <row r="38" spans="13:17" x14ac:dyDescent="0.2">
      <c r="M38">
        <v>49</v>
      </c>
      <c r="N38">
        <v>45</v>
      </c>
    </row>
    <row r="39" spans="13:17" x14ac:dyDescent="0.2">
      <c r="M39">
        <v>49</v>
      </c>
      <c r="N39">
        <v>45</v>
      </c>
    </row>
    <row r="40" spans="13:17" x14ac:dyDescent="0.2">
      <c r="M40">
        <v>49</v>
      </c>
      <c r="N40">
        <v>45</v>
      </c>
    </row>
    <row r="41" spans="13:17" x14ac:dyDescent="0.2">
      <c r="M41">
        <v>49</v>
      </c>
      <c r="N41">
        <v>45</v>
      </c>
    </row>
    <row r="42" spans="13:17" x14ac:dyDescent="0.2">
      <c r="M42">
        <v>49</v>
      </c>
      <c r="N42">
        <v>45</v>
      </c>
    </row>
    <row r="43" spans="13:17" x14ac:dyDescent="0.2">
      <c r="M43">
        <v>49</v>
      </c>
      <c r="N43">
        <v>45</v>
      </c>
    </row>
    <row r="44" spans="13:17" x14ac:dyDescent="0.2">
      <c r="M44">
        <v>49</v>
      </c>
      <c r="N44">
        <v>45</v>
      </c>
    </row>
    <row r="45" spans="13:17" x14ac:dyDescent="0.2">
      <c r="M45">
        <v>49</v>
      </c>
      <c r="N45">
        <v>45</v>
      </c>
    </row>
    <row r="46" spans="13:17" x14ac:dyDescent="0.2">
      <c r="M46">
        <v>49</v>
      </c>
      <c r="N46">
        <v>45</v>
      </c>
    </row>
    <row r="47" spans="13:17" x14ac:dyDescent="0.2">
      <c r="M47">
        <v>49</v>
      </c>
      <c r="N47">
        <v>45</v>
      </c>
    </row>
    <row r="48" spans="13:17" x14ac:dyDescent="0.2">
      <c r="M48">
        <v>49</v>
      </c>
      <c r="N48">
        <v>45</v>
      </c>
    </row>
    <row r="49" spans="12:27" x14ac:dyDescent="0.2">
      <c r="M49">
        <v>49</v>
      </c>
      <c r="N49">
        <v>45</v>
      </c>
      <c r="R49">
        <f>_xlfn.T.TEST(M34:M49,N34:N49,1,2)</f>
        <v>6.4086311168805282E-2</v>
      </c>
    </row>
    <row r="50" spans="12:27" x14ac:dyDescent="0.2">
      <c r="L50" t="s">
        <v>10</v>
      </c>
      <c r="M50" t="s">
        <v>7</v>
      </c>
      <c r="N50" t="s">
        <v>8</v>
      </c>
      <c r="O50" t="s">
        <v>4</v>
      </c>
      <c r="P50" t="s">
        <v>9</v>
      </c>
    </row>
    <row r="51" spans="12:27" x14ac:dyDescent="0.2">
      <c r="L51">
        <v>278</v>
      </c>
      <c r="M51">
        <v>270</v>
      </c>
      <c r="N51">
        <v>30</v>
      </c>
      <c r="O51">
        <v>88</v>
      </c>
      <c r="P51">
        <f>(L51-M51)/(N51/SQRT((O51)))</f>
        <v>2.5015550719058295</v>
      </c>
    </row>
    <row r="52" spans="12:27" x14ac:dyDescent="0.2">
      <c r="L52">
        <v>54.4</v>
      </c>
      <c r="M52">
        <v>55</v>
      </c>
      <c r="N52">
        <v>7.8</v>
      </c>
      <c r="O52">
        <v>30</v>
      </c>
      <c r="P52">
        <f>(L52-M52)/(N52/SQRT((O52)))</f>
        <v>-0.42132504423474415</v>
      </c>
    </row>
    <row r="60" spans="12:27" x14ac:dyDescent="0.2">
      <c r="U60" t="s">
        <v>19</v>
      </c>
      <c r="V60" t="s">
        <v>15</v>
      </c>
      <c r="W60" t="s">
        <v>16</v>
      </c>
      <c r="X60" t="s">
        <v>4</v>
      </c>
      <c r="Y60" t="s">
        <v>17</v>
      </c>
      <c r="Z60" t="s">
        <v>9</v>
      </c>
      <c r="AA60" t="s">
        <v>18</v>
      </c>
    </row>
    <row r="61" spans="12:27" x14ac:dyDescent="0.2">
      <c r="V61">
        <v>0.46</v>
      </c>
      <c r="W61">
        <v>0.41</v>
      </c>
      <c r="X61">
        <v>100</v>
      </c>
      <c r="Z61">
        <f>V61-W61/(SQRT((V61*(1-V61)/X61)))</f>
        <v>-7.7663666275275611</v>
      </c>
    </row>
    <row r="62" spans="12:27" x14ac:dyDescent="0.2">
      <c r="U62">
        <f>1-V62</f>
        <v>0.72</v>
      </c>
      <c r="V62">
        <v>0.28000000000000003</v>
      </c>
      <c r="W62">
        <v>0.39</v>
      </c>
      <c r="X62">
        <v>1100</v>
      </c>
      <c r="Z62">
        <f>V62-W62/(SQRT((V62*(1-V62)/X62)))</f>
        <v>-28.528170963907346</v>
      </c>
      <c r="AA62">
        <f>(W62-V62)/((SQRT(V62*U62/X62)))</f>
        <v>8.1253815539225833</v>
      </c>
    </row>
    <row r="63" spans="12:27" x14ac:dyDescent="0.2">
      <c r="U63">
        <f>1-V63</f>
        <v>0.62</v>
      </c>
      <c r="V63">
        <v>0.38</v>
      </c>
      <c r="W63">
        <f>154/397</f>
        <v>0.38790931989924432</v>
      </c>
      <c r="X63">
        <v>397</v>
      </c>
      <c r="AA63">
        <f>(W63-V63)/((SQRT(V63*U63/X63)))</f>
        <v>0.32467343187707592</v>
      </c>
    </row>
    <row r="64" spans="12:27" x14ac:dyDescent="0.2">
      <c r="U64">
        <f>1-V64</f>
        <v>0.44999999999999996</v>
      </c>
      <c r="V64">
        <v>0.55000000000000004</v>
      </c>
      <c r="W64">
        <v>0.42</v>
      </c>
      <c r="X64">
        <v>50</v>
      </c>
      <c r="AA64">
        <f>(W64-V64)/((SQRT(V64*U64/X64)))</f>
        <v>-1.8477395417486246</v>
      </c>
    </row>
    <row r="71" spans="31:40" x14ac:dyDescent="0.2">
      <c r="AE71" t="s">
        <v>4</v>
      </c>
      <c r="AF71" t="s">
        <v>3</v>
      </c>
      <c r="AG71" t="s">
        <v>20</v>
      </c>
      <c r="AH71" t="s">
        <v>21</v>
      </c>
      <c r="AJ71" t="s">
        <v>22</v>
      </c>
      <c r="AK71" t="s">
        <v>23</v>
      </c>
      <c r="AL71" t="s">
        <v>24</v>
      </c>
      <c r="AM71" t="s">
        <v>25</v>
      </c>
      <c r="AN71" t="s">
        <v>26</v>
      </c>
    </row>
    <row r="72" spans="31:40" x14ac:dyDescent="0.2">
      <c r="AE72">
        <v>21</v>
      </c>
      <c r="AF72">
        <v>0.44500000000000001</v>
      </c>
      <c r="AG72">
        <v>0.48</v>
      </c>
      <c r="AH72">
        <f>(AE72-1)*AF72/AG72</f>
        <v>18.541666666666668</v>
      </c>
      <c r="AN72" t="e">
        <f>((AJ72/AL72)+(AK72/AM72))/((((AJ72/AL72)^2)/(AL72-1))+(((AK72/AM72)^2)/(AM72-1)))</f>
        <v>#DIV/0!</v>
      </c>
    </row>
    <row r="73" spans="31:40" x14ac:dyDescent="0.2">
      <c r="AE73">
        <v>19</v>
      </c>
      <c r="AF73">
        <v>0.98</v>
      </c>
      <c r="AG73">
        <v>1.18</v>
      </c>
      <c r="AH73">
        <f>(AE73-1)*AF73/AG73</f>
        <v>14.949152542372882</v>
      </c>
    </row>
    <row r="74" spans="31:40" x14ac:dyDescent="0.2">
      <c r="AE74">
        <v>41</v>
      </c>
      <c r="AF74">
        <f>0.35*0.35</f>
        <v>0.12249999999999998</v>
      </c>
      <c r="AG74">
        <f>0.109*0.109</f>
        <v>1.1880999999999999E-2</v>
      </c>
      <c r="AH74">
        <f>(AE74-1)*AF74/AG74</f>
        <v>412.42319670061443</v>
      </c>
    </row>
    <row r="75" spans="31:40" x14ac:dyDescent="0.2">
      <c r="AE75">
        <v>71</v>
      </c>
      <c r="AF75">
        <f>0.26*0.26</f>
        <v>6.7600000000000007E-2</v>
      </c>
      <c r="AG75">
        <f>0.158*0.158</f>
        <v>2.4964E-2</v>
      </c>
      <c r="AH75">
        <f>(AE75-1)*AF75/AG75</f>
        <v>189.55295625701009</v>
      </c>
    </row>
    <row r="76" spans="31:40" x14ac:dyDescent="0.2">
      <c r="AE76">
        <v>25</v>
      </c>
      <c r="AF76">
        <f>0.9*0.9</f>
        <v>0.81</v>
      </c>
      <c r="AG76">
        <f>0.5*0.5</f>
        <v>0.25</v>
      </c>
      <c r="AH76">
        <f>(AE76-1)*AF76/AG76</f>
        <v>77.760000000000005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2018-12-17T05:56:53Z</dcterms:created>
  <dcterms:modified xsi:type="dcterms:W3CDTF">2018-12-17T05:56:53Z</dcterms:modified>
</cp:coreProperties>
</file>