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ipbaker/Tresors/Software/jbkr/meta/"/>
    </mc:Choice>
  </mc:AlternateContent>
  <xr:revisionPtr revIDLastSave="0" documentId="13_ncr:1_{BAFCA3BF-6515-0349-B4B2-FCDDC005F2F4}" xr6:coauthVersionLast="47" xr6:coauthVersionMax="47" xr10:uidLastSave="{00000000-0000-0000-0000-000000000000}"/>
  <bookViews>
    <workbookView xWindow="0" yWindow="500" windowWidth="38380" windowHeight="20600" xr2:uid="{B37BC8AA-E6DA-F14C-8CD6-2B9EC2ABA39B}"/>
  </bookViews>
  <sheets>
    <sheet name="Sheet1" sheetId="1" r:id="rId1"/>
    <sheet name="Base msmt_x0009__x0009__x0009_Base x .004_x000a__x0009__x0009__x0009__x000a_4_x0009__x0009_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2" i="1" l="1"/>
  <c r="W21" i="1" s="1"/>
  <c r="W20" i="1" s="1"/>
  <c r="W19" i="1" s="1"/>
  <c r="W18" i="1" s="1"/>
  <c r="W17" i="1" s="1"/>
  <c r="W16" i="1" s="1"/>
  <c r="Y16" i="1" s="1"/>
  <c r="X42" i="1"/>
  <c r="X43" i="1" s="1"/>
  <c r="X44" i="1" s="1"/>
  <c r="X45" i="1" s="1"/>
  <c r="Z23" i="1"/>
  <c r="Y23" i="1"/>
  <c r="AA23" i="1"/>
  <c r="A8" i="2"/>
  <c r="J8" i="2" s="1"/>
  <c r="A7" i="2"/>
  <c r="J7" i="2" s="1"/>
  <c r="J6" i="2"/>
  <c r="A5" i="2"/>
  <c r="J5" i="2" s="1"/>
  <c r="J4" i="2"/>
  <c r="J3" i="2"/>
  <c r="M23" i="1"/>
  <c r="N23" i="1" s="1"/>
  <c r="N22" i="1" s="1"/>
  <c r="N21" i="1" s="1"/>
  <c r="N20" i="1" s="1"/>
  <c r="N19" i="1" s="1"/>
  <c r="N18" i="1" s="1"/>
  <c r="N17" i="1" s="1"/>
  <c r="N16" i="1" s="1"/>
  <c r="C23" i="1"/>
  <c r="D23" i="1" s="1"/>
  <c r="W24" i="1"/>
  <c r="W25" i="1" s="1"/>
  <c r="X23" i="1"/>
  <c r="X22" i="1" s="1"/>
  <c r="Y20" i="1" l="1"/>
  <c r="D42" i="1"/>
  <c r="C22" i="1"/>
  <c r="C21" i="1" s="1"/>
  <c r="F21" i="1" s="1"/>
  <c r="N42" i="1"/>
  <c r="M22" i="1"/>
  <c r="O22" i="1" s="1"/>
  <c r="Z22" i="1"/>
  <c r="Z25" i="1"/>
  <c r="Z24" i="1"/>
  <c r="Z21" i="1"/>
  <c r="Z20" i="1"/>
  <c r="Z19" i="1"/>
  <c r="P23" i="1"/>
  <c r="F22" i="1"/>
  <c r="Y18" i="1"/>
  <c r="F23" i="1"/>
  <c r="Y17" i="1"/>
  <c r="Y21" i="1"/>
  <c r="Y22" i="1"/>
  <c r="Y19" i="1"/>
  <c r="O23" i="1"/>
  <c r="E22" i="1"/>
  <c r="E23" i="1"/>
  <c r="AA22" i="1"/>
  <c r="AA19" i="1"/>
  <c r="Q23" i="1"/>
  <c r="AA20" i="1"/>
  <c r="AA21" i="1"/>
  <c r="G21" i="1"/>
  <c r="AA16" i="1"/>
  <c r="AA24" i="1"/>
  <c r="AA17" i="1"/>
  <c r="AA25" i="1"/>
  <c r="G23" i="1"/>
  <c r="G22" i="1"/>
  <c r="AA18" i="1"/>
  <c r="X41" i="1"/>
  <c r="X40" i="1" s="1"/>
  <c r="X39" i="1" s="1"/>
  <c r="X38" i="1" s="1"/>
  <c r="X37" i="1" s="1"/>
  <c r="X36" i="1" s="1"/>
  <c r="X35" i="1" s="1"/>
  <c r="D22" i="1"/>
  <c r="N24" i="1"/>
  <c r="N25" i="1" s="1"/>
  <c r="N26" i="1" s="1"/>
  <c r="D24" i="1"/>
  <c r="D25" i="1" s="1"/>
  <c r="D26" i="1" s="1"/>
  <c r="X24" i="1"/>
  <c r="X25" i="1" s="1"/>
  <c r="X26" i="1" s="1"/>
  <c r="X21" i="1"/>
  <c r="X20" i="1" s="1"/>
  <c r="X19" i="1" s="1"/>
  <c r="X18" i="1" s="1"/>
  <c r="X17" i="1" s="1"/>
  <c r="X16" i="1" s="1"/>
  <c r="C24" i="1"/>
  <c r="M24" i="1"/>
  <c r="W26" i="1"/>
  <c r="Z26" i="1" s="1"/>
  <c r="P22" i="1" l="1"/>
  <c r="Q22" i="1"/>
  <c r="C20" i="1"/>
  <c r="E21" i="1"/>
  <c r="P24" i="1"/>
  <c r="M21" i="1"/>
  <c r="P21" i="1" s="1"/>
  <c r="F24" i="1"/>
  <c r="AA26" i="1"/>
  <c r="Q24" i="1"/>
  <c r="G24" i="1"/>
  <c r="C25" i="1"/>
  <c r="D41" i="1"/>
  <c r="D40" i="1" s="1"/>
  <c r="D39" i="1" s="1"/>
  <c r="D38" i="1" s="1"/>
  <c r="D37" i="1" s="1"/>
  <c r="D36" i="1" s="1"/>
  <c r="D35" i="1" s="1"/>
  <c r="D43" i="1"/>
  <c r="N41" i="1"/>
  <c r="N40" i="1" s="1"/>
  <c r="N39" i="1" s="1"/>
  <c r="N38" i="1" s="1"/>
  <c r="N37" i="1" s="1"/>
  <c r="N36" i="1" s="1"/>
  <c r="N35" i="1" s="1"/>
  <c r="N43" i="1"/>
  <c r="N44" i="1" s="1"/>
  <c r="N45" i="1" s="1"/>
  <c r="D21" i="1"/>
  <c r="D20" i="1" s="1"/>
  <c r="D19" i="1" s="1"/>
  <c r="M25" i="1"/>
  <c r="Q21" i="1" l="1"/>
  <c r="M20" i="1"/>
  <c r="P20" i="1" s="1"/>
  <c r="C19" i="1"/>
  <c r="E20" i="1"/>
  <c r="F20" i="1"/>
  <c r="G20" i="1"/>
  <c r="F25" i="1"/>
  <c r="P25" i="1"/>
  <c r="O21" i="1"/>
  <c r="C1" i="2"/>
  <c r="C2" i="2" s="1"/>
  <c r="D44" i="1"/>
  <c r="D45" i="1" s="1"/>
  <c r="C26" i="1"/>
  <c r="F26" i="1" s="1"/>
  <c r="Q20" i="1"/>
  <c r="O20" i="1"/>
  <c r="Q25" i="1"/>
  <c r="G25" i="1"/>
  <c r="D18" i="1"/>
  <c r="D17" i="1" s="1"/>
  <c r="D16" i="1" s="1"/>
  <c r="M26" i="1"/>
  <c r="P26" i="1" s="1"/>
  <c r="M19" i="1" l="1"/>
  <c r="P19" i="1" s="1"/>
  <c r="C18" i="1"/>
  <c r="E19" i="1"/>
  <c r="G19" i="1"/>
  <c r="F19" i="1"/>
  <c r="G26" i="1"/>
  <c r="Q19" i="1"/>
  <c r="O19" i="1"/>
  <c r="Q26" i="1"/>
  <c r="M18" i="1"/>
  <c r="C17" i="1" l="1"/>
  <c r="G18" i="1"/>
  <c r="E18" i="1"/>
  <c r="Q18" i="1"/>
  <c r="O18" i="1"/>
  <c r="M17" i="1"/>
  <c r="C16" i="1" l="1"/>
  <c r="E17" i="1"/>
  <c r="G17" i="1"/>
  <c r="Q17" i="1"/>
  <c r="O17" i="1"/>
  <c r="M16" i="1"/>
  <c r="G16" i="1" l="1"/>
  <c r="E16" i="1"/>
  <c r="Q16" i="1"/>
  <c r="O16" i="1"/>
</calcChain>
</file>

<file path=xl/sharedStrings.xml><?xml version="1.0" encoding="utf-8"?>
<sst xmlns="http://schemas.openxmlformats.org/spreadsheetml/2006/main" count="67" uniqueCount="24">
  <si>
    <t>LARGE</t>
  </si>
  <si>
    <t>BOLD</t>
  </si>
  <si>
    <t>REGULAR</t>
  </si>
  <si>
    <t>Scales</t>
  </si>
  <si>
    <t>Size</t>
  </si>
  <si>
    <t>Weight</t>
  </si>
  <si>
    <t>&lt;&lt; +300 max</t>
  </si>
  <si>
    <t>&lt;&lt; +100 max</t>
  </si>
  <si>
    <t>SMALL</t>
  </si>
  <si>
    <t>&lt;&lt; +0 min</t>
  </si>
  <si>
    <t>&lt;&lt; 20 multiplier</t>
  </si>
  <si>
    <t>&lt;&lt; 25 multiplier</t>
  </si>
  <si>
    <t>&lt;&lt; -100 min</t>
  </si>
  <si>
    <t>2 multiplier base &gt;&gt;</t>
  </si>
  <si>
    <t>BASE</t>
  </si>
  <si>
    <t>MEDIUM</t>
  </si>
  <si>
    <t>D-Height</t>
  </si>
  <si>
    <t>B-Height</t>
  </si>
  <si>
    <t>Spacing</t>
  </si>
  <si>
    <t>Base msmt</t>
  </si>
  <si>
    <t>Base x .004</t>
  </si>
  <si>
    <t>&lt;&lt; 1 scale</t>
  </si>
  <si>
    <t>&lt;&lt; 1.2 scale</t>
  </si>
  <si>
    <t>&lt;&lt; 1.4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</si>
</sst>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FF77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6C73"/>
      <name val="Calibri"/>
      <family val="2"/>
      <scheme val="minor"/>
    </font>
    <font>
      <sz val="12"/>
      <color rgb="FF00DDFF"/>
      <name val="Calibri"/>
      <family val="2"/>
      <scheme val="minor"/>
    </font>
    <font>
      <sz val="12"/>
      <color rgb="FFB24CFF"/>
      <name val="Calibri"/>
      <family val="2"/>
      <scheme val="minor"/>
    </font>
    <font>
      <sz val="12"/>
      <color rgb="FFFF7C00"/>
      <name val="Calibri"/>
      <family val="2"/>
      <scheme val="minor"/>
    </font>
    <font>
      <sz val="12"/>
      <color rgb="FFFF9535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8438BF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2" fillId="4" borderId="2" applyNumberFormat="0" applyFont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2" fontId="9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2" fillId="2" borderId="2" xfId="1" applyFont="1" applyFill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8438BF"/>
      <color rgb="FFB24CFF"/>
      <color rgb="FF00DDFF"/>
      <color rgb="FFFF7C00"/>
      <color rgb="FFFF9535"/>
      <color rgb="FFFF9D00"/>
      <color rgb="FFFF6C73"/>
      <color rgb="FFFF3E47"/>
      <color rgb="FF00FF77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2717-3D64-E04C-BB93-CD6E932FFCC0}">
  <dimension ref="A1:AE45"/>
  <sheetViews>
    <sheetView tabSelected="1" zoomScale="96" workbookViewId="0"/>
  </sheetViews>
  <sheetFormatPr baseColWidth="10" defaultRowHeight="16" x14ac:dyDescent="0.2"/>
  <cols>
    <col min="1" max="1" width="10.83203125" style="1"/>
    <col min="2" max="2" width="20" style="1" customWidth="1"/>
    <col min="3" max="7" width="10.83203125" style="2" customWidth="1"/>
    <col min="8" max="8" width="15" style="1" customWidth="1"/>
    <col min="9" max="10" width="11.33203125" style="1" bestFit="1" customWidth="1"/>
    <col min="11" max="11" width="10.83203125" style="1" customWidth="1"/>
    <col min="12" max="12" width="20" style="1" customWidth="1"/>
    <col min="13" max="17" width="10.83203125" style="1" customWidth="1"/>
    <col min="18" max="18" width="21.6640625" style="1" customWidth="1"/>
    <col min="19" max="20" width="11.33203125" style="1" bestFit="1" customWidth="1"/>
    <col min="21" max="21" width="10.83203125" style="1" customWidth="1"/>
    <col min="22" max="22" width="20" style="1" customWidth="1"/>
    <col min="23" max="27" width="10.83203125" style="2" customWidth="1"/>
    <col min="28" max="28" width="21.6640625" style="1" customWidth="1"/>
    <col min="29" max="30" width="11.33203125" style="1" bestFit="1" customWidth="1"/>
    <col min="31" max="31" width="16.5" style="1" bestFit="1" customWidth="1"/>
    <col min="32" max="16384" width="10.83203125" style="1"/>
  </cols>
  <sheetData>
    <row r="1" spans="1:29" x14ac:dyDescent="0.2">
      <c r="A1" s="1" t="s">
        <v>14</v>
      </c>
    </row>
    <row r="2" spans="1:29" x14ac:dyDescent="0.2">
      <c r="A2" s="1">
        <v>8</v>
      </c>
    </row>
    <row r="6" spans="1:29" x14ac:dyDescent="0.2">
      <c r="B6" s="1" t="s">
        <v>0</v>
      </c>
      <c r="L6" s="1" t="s">
        <v>15</v>
      </c>
      <c r="M6" s="2"/>
      <c r="N6" s="2"/>
      <c r="O6" s="2"/>
      <c r="P6" s="2"/>
      <c r="V6" s="1" t="s">
        <v>8</v>
      </c>
    </row>
    <row r="7" spans="1:29" x14ac:dyDescent="0.2">
      <c r="M7" s="2"/>
      <c r="N7" s="2"/>
      <c r="O7" s="2"/>
      <c r="P7" s="2"/>
    </row>
    <row r="8" spans="1:29" x14ac:dyDescent="0.2">
      <c r="M8" s="2"/>
      <c r="N8" s="2"/>
      <c r="O8" s="2"/>
      <c r="P8" s="2"/>
    </row>
    <row r="9" spans="1:29" x14ac:dyDescent="0.2">
      <c r="M9" s="2"/>
      <c r="N9" s="2"/>
      <c r="O9" s="2"/>
      <c r="P9" s="2"/>
    </row>
    <row r="10" spans="1:29" x14ac:dyDescent="0.2">
      <c r="M10" s="2"/>
      <c r="N10" s="2"/>
      <c r="O10" s="2"/>
      <c r="P10" s="2"/>
    </row>
    <row r="11" spans="1:29" x14ac:dyDescent="0.2">
      <c r="B11" s="1" t="s">
        <v>1</v>
      </c>
      <c r="C11" s="2" t="s">
        <v>4</v>
      </c>
      <c r="D11" s="2" t="s">
        <v>5</v>
      </c>
      <c r="E11" s="2" t="s">
        <v>16</v>
      </c>
      <c r="F11" s="2" t="s">
        <v>17</v>
      </c>
      <c r="G11" s="2" t="s">
        <v>18</v>
      </c>
      <c r="L11" s="1" t="s">
        <v>1</v>
      </c>
      <c r="M11" s="2" t="s">
        <v>4</v>
      </c>
      <c r="N11" s="2" t="s">
        <v>5</v>
      </c>
      <c r="O11" s="2" t="s">
        <v>16</v>
      </c>
      <c r="P11" s="2" t="s">
        <v>17</v>
      </c>
      <c r="Q11" s="2" t="s">
        <v>18</v>
      </c>
      <c r="V11" s="1" t="s">
        <v>1</v>
      </c>
      <c r="W11" s="2" t="s">
        <v>4</v>
      </c>
      <c r="X11" s="2" t="s">
        <v>5</v>
      </c>
      <c r="Y11" s="2" t="s">
        <v>16</v>
      </c>
      <c r="Z11" s="2" t="s">
        <v>17</v>
      </c>
      <c r="AA11" s="2" t="s">
        <v>18</v>
      </c>
    </row>
    <row r="12" spans="1:29" x14ac:dyDescent="0.2">
      <c r="M12" s="2"/>
      <c r="N12" s="2"/>
      <c r="O12" s="2"/>
      <c r="P12" s="2"/>
    </row>
    <row r="13" spans="1:29" x14ac:dyDescent="0.2">
      <c r="B13" s="1" t="s">
        <v>3</v>
      </c>
      <c r="C13" s="7">
        <v>1.4139999999999999</v>
      </c>
      <c r="D13" s="3">
        <v>1.125</v>
      </c>
      <c r="E13" s="21">
        <v>1.2</v>
      </c>
      <c r="F13" s="24">
        <v>1.4</v>
      </c>
      <c r="G13" s="20">
        <v>-0.02</v>
      </c>
      <c r="I13" s="22"/>
      <c r="L13" s="1" t="s">
        <v>3</v>
      </c>
      <c r="M13" s="7">
        <v>1.333</v>
      </c>
      <c r="N13" s="3">
        <v>1.125</v>
      </c>
      <c r="O13" s="21">
        <v>1.2</v>
      </c>
      <c r="P13" s="24">
        <v>1.4</v>
      </c>
      <c r="Q13" s="20">
        <v>-0.02</v>
      </c>
      <c r="S13" s="22"/>
      <c r="V13" s="1" t="s">
        <v>3</v>
      </c>
      <c r="W13" s="7">
        <v>1.25</v>
      </c>
      <c r="X13" s="3">
        <v>1.125</v>
      </c>
      <c r="Y13" s="21">
        <v>1.2</v>
      </c>
      <c r="Z13" s="24">
        <v>1.4</v>
      </c>
      <c r="AA13" s="20">
        <v>-0.02</v>
      </c>
      <c r="AC13" s="22"/>
    </row>
    <row r="14" spans="1:29" x14ac:dyDescent="0.2">
      <c r="C14" s="7">
        <v>1.2</v>
      </c>
      <c r="E14" s="21">
        <v>1</v>
      </c>
      <c r="F14" s="24">
        <v>1.2</v>
      </c>
      <c r="I14" s="22"/>
      <c r="M14" s="7">
        <v>1.2</v>
      </c>
      <c r="N14" s="2"/>
      <c r="O14" s="21">
        <v>1</v>
      </c>
      <c r="P14" s="24">
        <v>1.2</v>
      </c>
      <c r="Q14" s="2"/>
      <c r="S14" s="22"/>
      <c r="W14" s="7">
        <v>1.2</v>
      </c>
      <c r="Y14" s="21">
        <v>1</v>
      </c>
      <c r="Z14" s="24">
        <v>1.2</v>
      </c>
      <c r="AC14" s="22"/>
    </row>
    <row r="15" spans="1:29" x14ac:dyDescent="0.2">
      <c r="I15" s="22"/>
      <c r="M15" s="2"/>
      <c r="N15" s="2"/>
      <c r="O15" s="2"/>
      <c r="P15" s="2"/>
      <c r="Q15" s="2"/>
      <c r="S15" s="22"/>
      <c r="AC15" s="22"/>
    </row>
    <row r="16" spans="1:29" x14ac:dyDescent="0.2">
      <c r="C16" s="9">
        <f t="shared" ref="C16:C22" si="0">C17*C$13</f>
        <v>180.82807076459787</v>
      </c>
      <c r="D16" s="5">
        <f>MIN((D$23+300),(D17*D$13))</f>
        <v>700</v>
      </c>
      <c r="E16" s="12">
        <f t="shared" ref="E16:E21" si="1">CEILING(C16*E$14,8)</f>
        <v>184</v>
      </c>
      <c r="F16" s="13"/>
      <c r="G16" s="16">
        <f t="shared" ref="G16:G26" si="2">(C16/8)*(C16/8)*G$13</f>
        <v>-10.218372242639505</v>
      </c>
      <c r="I16" s="22"/>
      <c r="M16" s="9">
        <f t="shared" ref="M16:M22" si="3">M17*M$13</f>
        <v>119.65504888919789</v>
      </c>
      <c r="N16" s="5">
        <f>MIN((N$23+300),(N17*N$13))</f>
        <v>700</v>
      </c>
      <c r="O16" s="12">
        <f>CEILING(M16*O$14,8)</f>
        <v>120</v>
      </c>
      <c r="P16" s="13"/>
      <c r="Q16" s="16">
        <f t="shared" ref="Q16:Q26" si="4">(M16/8)*(M16/8)*Q$13</f>
        <v>-4.4741658514613549</v>
      </c>
      <c r="S16" s="22"/>
      <c r="W16" s="9">
        <f t="shared" ref="W16:W22" si="5">W17*W$13</f>
        <v>76.2939453125</v>
      </c>
      <c r="X16" s="5">
        <f>MIN((X$23+300),(X17*X$13))</f>
        <v>700</v>
      </c>
      <c r="Y16" s="12">
        <f>CEILING(W16*Y$14,8)</f>
        <v>80</v>
      </c>
      <c r="Z16" s="13"/>
      <c r="AA16" s="16">
        <f t="shared" ref="AA16:AA26" si="6">(W16/8)*(W16/8)*AA$13</f>
        <v>-1.8189894035458565</v>
      </c>
      <c r="AC16" s="22"/>
    </row>
    <row r="17" spans="2:31" x14ac:dyDescent="0.2">
      <c r="C17" s="9">
        <f t="shared" si="0"/>
        <v>127.88406701881038</v>
      </c>
      <c r="D17" s="5">
        <f t="shared" ref="D17:D22" si="7">MIN((D$23+300),(D18*D$13))</f>
        <v>700</v>
      </c>
      <c r="E17" s="12">
        <f t="shared" si="1"/>
        <v>128</v>
      </c>
      <c r="F17" s="13"/>
      <c r="G17" s="16">
        <f t="shared" si="2"/>
        <v>-5.1107295616473705</v>
      </c>
      <c r="I17" s="22"/>
      <c r="M17" s="9">
        <f t="shared" si="3"/>
        <v>89.763727598798113</v>
      </c>
      <c r="N17" s="5">
        <f t="shared" ref="N17:N22" si="8">MIN((N$23+300),(N18*N$13))</f>
        <v>700</v>
      </c>
      <c r="O17" s="12">
        <f>CEILING(M17*O$14,8)</f>
        <v>96</v>
      </c>
      <c r="P17" s="13"/>
      <c r="Q17" s="16">
        <f t="shared" si="4"/>
        <v>-2.5179771226347594</v>
      </c>
      <c r="S17" s="22"/>
      <c r="W17" s="9">
        <f t="shared" si="5"/>
        <v>61.03515625</v>
      </c>
      <c r="X17" s="5">
        <f t="shared" ref="X17:X22" si="9">MIN((X$23+300),(X18*X$13))</f>
        <v>700</v>
      </c>
      <c r="Y17" s="12">
        <f>CEILING(W17*Y$14,8)</f>
        <v>64</v>
      </c>
      <c r="Z17" s="13"/>
      <c r="AA17" s="16">
        <f t="shared" si="6"/>
        <v>-1.1641532182693481</v>
      </c>
      <c r="AC17" s="22"/>
    </row>
    <row r="18" spans="2:31" x14ac:dyDescent="0.2">
      <c r="C18" s="9">
        <f t="shared" si="0"/>
        <v>90.441348669597161</v>
      </c>
      <c r="D18" s="5">
        <f>MIN((D$23+300),(D19*D$13))</f>
        <v>700</v>
      </c>
      <c r="E18" s="12">
        <f t="shared" si="1"/>
        <v>96</v>
      </c>
      <c r="F18" s="13"/>
      <c r="G18" s="16">
        <f t="shared" si="2"/>
        <v>-2.5561367341173891</v>
      </c>
      <c r="H18" s="4" t="s">
        <v>6</v>
      </c>
      <c r="I18" s="22"/>
      <c r="M18" s="9">
        <f t="shared" si="3"/>
        <v>67.339630606750276</v>
      </c>
      <c r="N18" s="5">
        <f t="shared" si="8"/>
        <v>700</v>
      </c>
      <c r="O18" s="12">
        <f>CEILING(M18*O$14,8)</f>
        <v>72</v>
      </c>
      <c r="P18" s="13"/>
      <c r="Q18" s="16">
        <f t="shared" si="4"/>
        <v>-1.4170705782042432</v>
      </c>
      <c r="R18" s="4" t="s">
        <v>6</v>
      </c>
      <c r="S18" s="22"/>
      <c r="W18" s="9">
        <f t="shared" si="5"/>
        <v>48.828125</v>
      </c>
      <c r="X18" s="5">
        <f t="shared" si="9"/>
        <v>700</v>
      </c>
      <c r="Y18" s="12">
        <f>CEILING(W18*Y$14,8)</f>
        <v>56</v>
      </c>
      <c r="Z18" s="13"/>
      <c r="AA18" s="16">
        <f t="shared" si="6"/>
        <v>-0.74505805969238281</v>
      </c>
      <c r="AB18" s="4" t="s">
        <v>6</v>
      </c>
      <c r="AC18" s="22"/>
    </row>
    <row r="19" spans="2:31" x14ac:dyDescent="0.2">
      <c r="C19" s="9">
        <f t="shared" si="0"/>
        <v>63.961349837055984</v>
      </c>
      <c r="D19" s="5">
        <f t="shared" si="7"/>
        <v>640.72265625</v>
      </c>
      <c r="E19" s="12">
        <f t="shared" si="1"/>
        <v>64</v>
      </c>
      <c r="F19" s="14">
        <f>CEILING(C19*F$14,8)</f>
        <v>80</v>
      </c>
      <c r="G19" s="16">
        <f t="shared" si="2"/>
        <v>-1.2784544603057066</v>
      </c>
      <c r="I19" s="22"/>
      <c r="J19" s="15"/>
      <c r="M19" s="9">
        <f t="shared" si="3"/>
        <v>50.517352293135993</v>
      </c>
      <c r="N19" s="5">
        <f t="shared" si="8"/>
        <v>640.72265625</v>
      </c>
      <c r="O19" s="12">
        <f>CEILING(M19*O$14,8)</f>
        <v>56</v>
      </c>
      <c r="P19" s="14">
        <f>CEILING(M19*P$14,8)</f>
        <v>64</v>
      </c>
      <c r="Q19" s="16">
        <f t="shared" si="4"/>
        <v>-0.79750090084650382</v>
      </c>
      <c r="S19" s="22"/>
      <c r="T19" s="15"/>
      <c r="W19" s="9">
        <f t="shared" si="5"/>
        <v>39.0625</v>
      </c>
      <c r="X19" s="5">
        <f t="shared" si="9"/>
        <v>640.72265625</v>
      </c>
      <c r="Y19" s="12">
        <f>CEILING(W19*Y$14,8)</f>
        <v>40</v>
      </c>
      <c r="Z19" s="14">
        <f>CEILING(W19*Z$14,8)</f>
        <v>48</v>
      </c>
      <c r="AA19" s="16">
        <f t="shared" si="6"/>
        <v>-0.476837158203125</v>
      </c>
      <c r="AC19" s="22"/>
      <c r="AD19" s="15"/>
    </row>
    <row r="20" spans="2:31" x14ac:dyDescent="0.2">
      <c r="C20" s="9">
        <f t="shared" si="0"/>
        <v>45.234335103999989</v>
      </c>
      <c r="D20" s="5">
        <f t="shared" si="7"/>
        <v>569.53125</v>
      </c>
      <c r="E20" s="12">
        <f t="shared" si="1"/>
        <v>48</v>
      </c>
      <c r="F20" s="14">
        <f>CEILING(C20*F$14,8)</f>
        <v>56</v>
      </c>
      <c r="G20" s="16">
        <f t="shared" si="2"/>
        <v>-0.63942033509405183</v>
      </c>
      <c r="M20" s="9">
        <f t="shared" si="3"/>
        <v>37.897488591999995</v>
      </c>
      <c r="N20" s="5">
        <f t="shared" si="8"/>
        <v>569.53125</v>
      </c>
      <c r="O20" s="12">
        <f>CEILING(M20*O$14,8)</f>
        <v>40</v>
      </c>
      <c r="P20" s="14">
        <f>CEILING(M20*P$14,8)</f>
        <v>48</v>
      </c>
      <c r="Q20" s="16">
        <f t="shared" si="4"/>
        <v>-0.44881863799399058</v>
      </c>
      <c r="S20" s="23" t="s">
        <v>21</v>
      </c>
      <c r="T20" s="25" t="s">
        <v>23</v>
      </c>
      <c r="W20" s="9">
        <f t="shared" si="5"/>
        <v>31.25</v>
      </c>
      <c r="X20" s="5">
        <f t="shared" si="9"/>
        <v>569.53125</v>
      </c>
      <c r="Y20" s="12">
        <f>CEILING(W20*Y$14,8)</f>
        <v>32</v>
      </c>
      <c r="Z20" s="14">
        <f>CEILING(W20*Z$14,8)</f>
        <v>40</v>
      </c>
      <c r="AA20" s="16">
        <f t="shared" si="6"/>
        <v>-0.30517578125</v>
      </c>
      <c r="AC20" s="23" t="s">
        <v>21</v>
      </c>
      <c r="AD20" s="25" t="s">
        <v>23</v>
      </c>
      <c r="AE20" s="17"/>
    </row>
    <row r="21" spans="2:31" x14ac:dyDescent="0.2">
      <c r="C21" s="9">
        <f t="shared" si="0"/>
        <v>31.990335999999996</v>
      </c>
      <c r="D21" s="5">
        <f>MIN((D$23+300),(D22*D$13))</f>
        <v>506.25</v>
      </c>
      <c r="E21" s="12">
        <f t="shared" si="1"/>
        <v>32</v>
      </c>
      <c r="F21" s="14">
        <f>CEILING(C21*F$14,8)</f>
        <v>40</v>
      </c>
      <c r="G21" s="16">
        <f t="shared" si="2"/>
        <v>-0.3198067491852799</v>
      </c>
      <c r="I21" s="23" t="s">
        <v>21</v>
      </c>
      <c r="J21" s="25" t="s">
        <v>22</v>
      </c>
      <c r="K21" s="17"/>
      <c r="M21" s="9">
        <f t="shared" si="3"/>
        <v>28.430223999999999</v>
      </c>
      <c r="N21" s="5">
        <f>MIN((N$23+300),(N22*N$13))</f>
        <v>506.25</v>
      </c>
      <c r="O21" s="11">
        <f>CEILING(M21*O$13,8)</f>
        <v>40</v>
      </c>
      <c r="P21" s="13">
        <f t="shared" ref="P21:P26" si="10">CEILING(M21*P$13,8)</f>
        <v>40</v>
      </c>
      <c r="Q21" s="16">
        <f t="shared" si="4"/>
        <v>-0.25258676146567999</v>
      </c>
      <c r="S21" s="23" t="s">
        <v>22</v>
      </c>
      <c r="T21" s="25" t="s">
        <v>22</v>
      </c>
      <c r="W21" s="9">
        <f t="shared" si="5"/>
        <v>25</v>
      </c>
      <c r="X21" s="5">
        <f>MIN((X$23+300),(X22*X$13))</f>
        <v>506.25</v>
      </c>
      <c r="Y21" s="11">
        <f>CEILING(W21*Y$13,8)</f>
        <v>32</v>
      </c>
      <c r="Z21" s="13">
        <f t="shared" ref="Z21:Z26" si="11">CEILING(W21*Z$13,8)</f>
        <v>40</v>
      </c>
      <c r="AA21" s="16">
        <f t="shared" si="6"/>
        <v>-0.1953125</v>
      </c>
      <c r="AC21" s="23" t="s">
        <v>22</v>
      </c>
      <c r="AD21" s="25" t="s">
        <v>22</v>
      </c>
      <c r="AE21" s="17"/>
    </row>
    <row r="22" spans="2:31" x14ac:dyDescent="0.2">
      <c r="B22" s="8"/>
      <c r="C22" s="9">
        <f t="shared" si="0"/>
        <v>22.623999999999999</v>
      </c>
      <c r="D22" s="5">
        <f t="shared" si="7"/>
        <v>450</v>
      </c>
      <c r="E22" s="11">
        <f>CEILING(C22*E$13,8)</f>
        <v>32</v>
      </c>
      <c r="F22" s="13">
        <f>CEILING(C22*F$13,8)</f>
        <v>32</v>
      </c>
      <c r="G22" s="16">
        <f t="shared" si="2"/>
        <v>-0.15995167999999998</v>
      </c>
      <c r="I22" s="23" t="s">
        <v>22</v>
      </c>
      <c r="J22" s="25" t="s">
        <v>23</v>
      </c>
      <c r="K22" s="17"/>
      <c r="L22" s="8"/>
      <c r="M22" s="9">
        <f t="shared" si="3"/>
        <v>21.327999999999999</v>
      </c>
      <c r="N22" s="5">
        <f t="shared" si="8"/>
        <v>450</v>
      </c>
      <c r="O22" s="11">
        <f>CEILING(M22*O$13,8)</f>
        <v>32</v>
      </c>
      <c r="P22" s="13">
        <f t="shared" si="10"/>
        <v>32</v>
      </c>
      <c r="Q22" s="16">
        <f t="shared" si="4"/>
        <v>-0.14215111999999999</v>
      </c>
      <c r="V22" s="8"/>
      <c r="W22" s="9">
        <f t="shared" si="5"/>
        <v>20</v>
      </c>
      <c r="X22" s="5">
        <f t="shared" si="9"/>
        <v>450</v>
      </c>
      <c r="Y22" s="11">
        <f>CEILING(W22*Y$13,8)</f>
        <v>24</v>
      </c>
      <c r="Z22" s="13">
        <f t="shared" si="11"/>
        <v>32</v>
      </c>
      <c r="AA22" s="16">
        <f t="shared" si="6"/>
        <v>-0.125</v>
      </c>
      <c r="AE22" s="17"/>
    </row>
    <row r="23" spans="2:31" x14ac:dyDescent="0.2">
      <c r="B23" s="8" t="s">
        <v>13</v>
      </c>
      <c r="C23" s="10">
        <f>2*$A$2</f>
        <v>16</v>
      </c>
      <c r="D23" s="6">
        <f>C23*25</f>
        <v>400</v>
      </c>
      <c r="E23" s="11">
        <f>CEILING(C23*E$13,8)</f>
        <v>24</v>
      </c>
      <c r="F23" s="13">
        <f>CEILING(C23*F$13,8)</f>
        <v>24</v>
      </c>
      <c r="G23" s="16">
        <f t="shared" si="2"/>
        <v>-0.08</v>
      </c>
      <c r="H23" s="4" t="s">
        <v>11</v>
      </c>
      <c r="I23" s="23"/>
      <c r="J23" s="26"/>
      <c r="K23" s="17"/>
      <c r="L23" s="8" t="s">
        <v>13</v>
      </c>
      <c r="M23" s="10">
        <f>2*$A$2</f>
        <v>16</v>
      </c>
      <c r="N23" s="6">
        <f>M23*25</f>
        <v>400</v>
      </c>
      <c r="O23" s="11">
        <f>CEILING(M23*O$13,8)</f>
        <v>24</v>
      </c>
      <c r="P23" s="13">
        <f t="shared" si="10"/>
        <v>24</v>
      </c>
      <c r="Q23" s="16">
        <f t="shared" si="4"/>
        <v>-0.08</v>
      </c>
      <c r="R23" s="4" t="s">
        <v>11</v>
      </c>
      <c r="S23" s="23"/>
      <c r="T23" s="26"/>
      <c r="V23" s="8" t="s">
        <v>13</v>
      </c>
      <c r="W23" s="10">
        <v>16</v>
      </c>
      <c r="X23" s="6">
        <f>W23*25</f>
        <v>400</v>
      </c>
      <c r="Y23" s="11">
        <f>CEILING(W23*Y$13,8)</f>
        <v>24</v>
      </c>
      <c r="Z23" s="13">
        <f t="shared" si="11"/>
        <v>24</v>
      </c>
      <c r="AA23" s="16">
        <f t="shared" si="6"/>
        <v>-0.08</v>
      </c>
      <c r="AB23" s="4" t="s">
        <v>11</v>
      </c>
      <c r="AC23" s="23"/>
      <c r="AD23" s="26"/>
      <c r="AE23" s="17"/>
    </row>
    <row r="24" spans="2:31" x14ac:dyDescent="0.2">
      <c r="C24" s="9">
        <f>C23*(1/C$14)</f>
        <v>13.333333333333334</v>
      </c>
      <c r="D24" s="5">
        <f>MAX((D$23-0),(D23*(1/D$13)))</f>
        <v>400</v>
      </c>
      <c r="F24" s="13">
        <f>CEILING(C24*F$13,8)</f>
        <v>24</v>
      </c>
      <c r="G24" s="16">
        <f t="shared" si="2"/>
        <v>-5.5555555555555566E-2</v>
      </c>
      <c r="H24" s="4" t="s">
        <v>9</v>
      </c>
      <c r="I24" s="23"/>
      <c r="K24" s="17"/>
      <c r="M24" s="9">
        <f>M23*(1/M$14)</f>
        <v>13.333333333333334</v>
      </c>
      <c r="N24" s="5">
        <f>MAX((N$23-0),(N23*(1/N$13)))</f>
        <v>400</v>
      </c>
      <c r="O24" s="2"/>
      <c r="P24" s="13">
        <f t="shared" si="10"/>
        <v>24</v>
      </c>
      <c r="Q24" s="16">
        <f t="shared" si="4"/>
        <v>-5.5555555555555566E-2</v>
      </c>
      <c r="R24" s="4" t="s">
        <v>9</v>
      </c>
      <c r="S24" s="23"/>
      <c r="W24" s="9">
        <f>W23*(1/W$14)</f>
        <v>13.333333333333334</v>
      </c>
      <c r="X24" s="5">
        <f>MAX((X$23-0),(X23*(1/X$13)))</f>
        <v>400</v>
      </c>
      <c r="Z24" s="13">
        <f t="shared" si="11"/>
        <v>24</v>
      </c>
      <c r="AA24" s="16">
        <f t="shared" si="6"/>
        <v>-5.5555555555555566E-2</v>
      </c>
      <c r="AB24" s="4" t="s">
        <v>9</v>
      </c>
      <c r="AC24" s="23"/>
      <c r="AE24" s="17"/>
    </row>
    <row r="25" spans="2:31" x14ac:dyDescent="0.2">
      <c r="C25" s="9">
        <f>C24*(1/C$14)</f>
        <v>11.111111111111112</v>
      </c>
      <c r="D25" s="5">
        <f>MAX((D$23-0),(D24*(1/D$13)))</f>
        <v>400</v>
      </c>
      <c r="F25" s="13">
        <f>CEILING(C25*F$13,8)</f>
        <v>16</v>
      </c>
      <c r="G25" s="16">
        <f t="shared" si="2"/>
        <v>-3.8580246913580259E-2</v>
      </c>
      <c r="I25" s="23"/>
      <c r="J25" s="15"/>
      <c r="K25" s="17"/>
      <c r="M25" s="9">
        <f>M24*(1/M$14)</f>
        <v>11.111111111111112</v>
      </c>
      <c r="N25" s="5">
        <f>MAX((N$23-0),(N24*(1/N$13)))</f>
        <v>400</v>
      </c>
      <c r="O25" s="2"/>
      <c r="P25" s="13">
        <f t="shared" si="10"/>
        <v>16</v>
      </c>
      <c r="Q25" s="16">
        <f t="shared" si="4"/>
        <v>-3.8580246913580259E-2</v>
      </c>
      <c r="S25" s="23"/>
      <c r="T25" s="15"/>
      <c r="W25" s="9">
        <f>W24*(1/W$14)</f>
        <v>11.111111111111112</v>
      </c>
      <c r="X25" s="5">
        <f>MAX((X$23-0),(X24*(1/X$13)))</f>
        <v>400</v>
      </c>
      <c r="Z25" s="13">
        <f t="shared" si="11"/>
        <v>16</v>
      </c>
      <c r="AA25" s="16">
        <f t="shared" si="6"/>
        <v>-3.8580246913580259E-2</v>
      </c>
      <c r="AC25" s="23"/>
      <c r="AD25" s="15"/>
      <c r="AE25" s="17"/>
    </row>
    <row r="26" spans="2:31" x14ac:dyDescent="0.2">
      <c r="C26" s="9">
        <f>C25*(1/C$14)</f>
        <v>9.2592592592592613</v>
      </c>
      <c r="D26" s="5">
        <f>MAX((D$23-0),(D25*(1/D$13)))</f>
        <v>400</v>
      </c>
      <c r="F26" s="13">
        <f>CEILING(C26*F$13,8)</f>
        <v>16</v>
      </c>
      <c r="G26" s="16">
        <f t="shared" si="2"/>
        <v>-2.6791838134430739E-2</v>
      </c>
      <c r="K26" s="17"/>
      <c r="M26" s="9">
        <f>M25*(1/M$14)</f>
        <v>9.2592592592592613</v>
      </c>
      <c r="N26" s="5">
        <f>MAX((N$23-0),(N25*(1/N$13)))</f>
        <v>400</v>
      </c>
      <c r="O26" s="2"/>
      <c r="P26" s="13">
        <f t="shared" si="10"/>
        <v>16</v>
      </c>
      <c r="Q26" s="16">
        <f t="shared" si="4"/>
        <v>-2.6791838134430739E-2</v>
      </c>
      <c r="W26" s="9">
        <f>W25*(1/W$14)</f>
        <v>9.2592592592592613</v>
      </c>
      <c r="X26" s="5">
        <f>MAX((X$23-0),(X25*(1/X$13)))</f>
        <v>400</v>
      </c>
      <c r="Z26" s="13">
        <f t="shared" si="11"/>
        <v>16</v>
      </c>
      <c r="AA26" s="16">
        <f t="shared" si="6"/>
        <v>-2.6791838134430739E-2</v>
      </c>
      <c r="AE26" s="17"/>
    </row>
    <row r="27" spans="2:31" x14ac:dyDescent="0.2">
      <c r="M27" s="2"/>
      <c r="N27" s="2"/>
      <c r="O27" s="2"/>
      <c r="P27" s="2"/>
    </row>
    <row r="28" spans="2:31" x14ac:dyDescent="0.2">
      <c r="M28" s="2"/>
      <c r="N28" s="2"/>
      <c r="O28" s="2"/>
      <c r="P28" s="2"/>
    </row>
    <row r="29" spans="2:31" x14ac:dyDescent="0.2">
      <c r="M29" s="2"/>
      <c r="N29" s="2"/>
      <c r="O29" s="2"/>
      <c r="P29" s="2"/>
      <c r="Q29" s="2"/>
    </row>
    <row r="30" spans="2:31" x14ac:dyDescent="0.2">
      <c r="B30" s="1" t="s">
        <v>2</v>
      </c>
      <c r="L30" s="1" t="s">
        <v>2</v>
      </c>
      <c r="M30" s="2"/>
      <c r="N30" s="2"/>
      <c r="O30" s="2"/>
      <c r="P30" s="2"/>
      <c r="Q30" s="2"/>
      <c r="V30" s="1" t="s">
        <v>2</v>
      </c>
    </row>
    <row r="31" spans="2:31" x14ac:dyDescent="0.2">
      <c r="M31" s="2"/>
      <c r="N31" s="2"/>
      <c r="O31" s="2"/>
      <c r="P31" s="2"/>
      <c r="Q31" s="2"/>
    </row>
    <row r="32" spans="2:31" x14ac:dyDescent="0.2">
      <c r="B32" s="1" t="s">
        <v>3</v>
      </c>
      <c r="D32" s="27">
        <v>1.0669999999999999</v>
      </c>
      <c r="L32" s="1" t="s">
        <v>3</v>
      </c>
      <c r="M32" s="2"/>
      <c r="N32" s="3">
        <v>1.0669999999999999</v>
      </c>
      <c r="O32" s="2"/>
      <c r="P32" s="2"/>
      <c r="Q32" s="2"/>
      <c r="V32" s="1" t="s">
        <v>3</v>
      </c>
      <c r="X32" s="3">
        <v>1.0669999999999999</v>
      </c>
    </row>
    <row r="33" spans="4:28" x14ac:dyDescent="0.2">
      <c r="M33" s="2"/>
      <c r="N33" s="2"/>
      <c r="O33" s="2"/>
      <c r="P33" s="2"/>
      <c r="Q33" s="2"/>
    </row>
    <row r="34" spans="4:28" x14ac:dyDescent="0.2">
      <c r="M34" s="2"/>
      <c r="N34" s="2"/>
      <c r="O34" s="2"/>
      <c r="P34" s="2"/>
      <c r="Q34" s="2"/>
    </row>
    <row r="35" spans="4:28" x14ac:dyDescent="0.2">
      <c r="D35" s="5">
        <f t="shared" ref="D35:D41" si="12">MIN((D$42+100),(D36*D$32))</f>
        <v>420</v>
      </c>
      <c r="M35" s="2"/>
      <c r="N35" s="5">
        <f t="shared" ref="N35:N41" si="13">MIN((N$42+100),(N36*N$32))</f>
        <v>420</v>
      </c>
      <c r="O35" s="2"/>
      <c r="P35" s="2"/>
      <c r="Q35" s="2"/>
      <c r="X35" s="5">
        <f t="shared" ref="X35:X41" si="14">MIN((X$42+100),(X36*X$32))</f>
        <v>420</v>
      </c>
    </row>
    <row r="36" spans="4:28" x14ac:dyDescent="0.2">
      <c r="D36" s="5">
        <f t="shared" si="12"/>
        <v>420</v>
      </c>
      <c r="M36" s="2"/>
      <c r="N36" s="5">
        <f t="shared" si="13"/>
        <v>420</v>
      </c>
      <c r="O36" s="2"/>
      <c r="P36" s="2"/>
      <c r="Q36" s="2"/>
      <c r="X36" s="5">
        <f t="shared" si="14"/>
        <v>420</v>
      </c>
    </row>
    <row r="37" spans="4:28" x14ac:dyDescent="0.2">
      <c r="D37" s="5">
        <f>MIN((D$42+100),(D38*D$32))</f>
        <v>420</v>
      </c>
      <c r="H37" s="4" t="s">
        <v>7</v>
      </c>
      <c r="M37" s="2"/>
      <c r="N37" s="5">
        <f>MIN((N$42+100),(N38*N$32))</f>
        <v>420</v>
      </c>
      <c r="O37" s="2"/>
      <c r="P37" s="2"/>
      <c r="Q37" s="2"/>
      <c r="R37" s="4" t="s">
        <v>7</v>
      </c>
      <c r="X37" s="5">
        <f>MIN((X$42+100),(X38*X$32))</f>
        <v>420</v>
      </c>
      <c r="AB37" s="4" t="s">
        <v>7</v>
      </c>
    </row>
    <row r="38" spans="4:28" x14ac:dyDescent="0.2">
      <c r="D38" s="5">
        <f t="shared" si="12"/>
        <v>414.77030499871995</v>
      </c>
      <c r="M38" s="2"/>
      <c r="N38" s="5">
        <f t="shared" si="13"/>
        <v>414.77030499871995</v>
      </c>
      <c r="O38" s="2"/>
      <c r="P38" s="2"/>
      <c r="Q38" s="2"/>
      <c r="X38" s="5">
        <f t="shared" si="14"/>
        <v>414.77030499871995</v>
      </c>
    </row>
    <row r="39" spans="4:28" x14ac:dyDescent="0.2">
      <c r="D39" s="5">
        <f t="shared" si="12"/>
        <v>388.72568415999996</v>
      </c>
      <c r="M39" s="2"/>
      <c r="N39" s="5">
        <f t="shared" si="13"/>
        <v>388.72568415999996</v>
      </c>
      <c r="O39" s="2"/>
      <c r="P39" s="2"/>
      <c r="Q39" s="2"/>
      <c r="X39" s="5">
        <f t="shared" si="14"/>
        <v>388.72568415999996</v>
      </c>
    </row>
    <row r="40" spans="4:28" x14ac:dyDescent="0.2">
      <c r="D40" s="5">
        <f t="shared" si="12"/>
        <v>364.31647999999996</v>
      </c>
      <c r="N40" s="5">
        <f t="shared" si="13"/>
        <v>364.31647999999996</v>
      </c>
      <c r="O40" s="2"/>
      <c r="P40" s="2"/>
      <c r="Q40" s="2"/>
      <c r="X40" s="5">
        <f t="shared" si="14"/>
        <v>364.31647999999996</v>
      </c>
    </row>
    <row r="41" spans="4:28" x14ac:dyDescent="0.2">
      <c r="D41" s="5">
        <f t="shared" si="12"/>
        <v>341.44</v>
      </c>
      <c r="N41" s="5">
        <f t="shared" si="13"/>
        <v>341.44</v>
      </c>
      <c r="O41" s="2"/>
      <c r="P41" s="2"/>
      <c r="Q41" s="2"/>
      <c r="X41" s="5">
        <f t="shared" si="14"/>
        <v>341.44</v>
      </c>
    </row>
    <row r="42" spans="4:28" x14ac:dyDescent="0.2">
      <c r="D42" s="6">
        <f>C23*20</f>
        <v>320</v>
      </c>
      <c r="H42" s="4" t="s">
        <v>10</v>
      </c>
      <c r="N42" s="6">
        <f>M23*20</f>
        <v>320</v>
      </c>
      <c r="O42" s="2"/>
      <c r="P42" s="2"/>
      <c r="Q42" s="2"/>
      <c r="R42" s="4" t="s">
        <v>10</v>
      </c>
      <c r="X42" s="6">
        <f>W23*20</f>
        <v>320</v>
      </c>
      <c r="AB42" s="4" t="s">
        <v>10</v>
      </c>
    </row>
    <row r="43" spans="4:28" x14ac:dyDescent="0.2">
      <c r="D43" s="5">
        <f>MAX((D$42-100),D42*(1/D$32))</f>
        <v>299.90627928772261</v>
      </c>
      <c r="N43" s="5">
        <f>MAX((N$42-100),N42*(1/N$32))</f>
        <v>299.90627928772261</v>
      </c>
      <c r="O43" s="2"/>
      <c r="P43" s="2"/>
      <c r="Q43" s="2"/>
      <c r="X43" s="5">
        <f>MAX((X$42-100),X42*(1/X$32))</f>
        <v>299.90627928772261</v>
      </c>
    </row>
    <row r="44" spans="4:28" x14ac:dyDescent="0.2">
      <c r="D44" s="5">
        <f>MAX((D$42-100),D43*(1/D$32))</f>
        <v>281.0743011131421</v>
      </c>
      <c r="N44" s="5">
        <f>MAX((N$42-100),N43*(1/N$32))</f>
        <v>281.0743011131421</v>
      </c>
      <c r="O44" s="2"/>
      <c r="P44" s="2"/>
      <c r="Q44" s="2"/>
      <c r="X44" s="5">
        <f>MAX((X$42-100),X43*(1/X$32))</f>
        <v>281.0743011131421</v>
      </c>
    </row>
    <row r="45" spans="4:28" x14ac:dyDescent="0.2">
      <c r="D45" s="5">
        <f>MAX((D$42-100),D44*(1/D$32))</f>
        <v>263.42483703199821</v>
      </c>
      <c r="H45" s="4" t="s">
        <v>12</v>
      </c>
      <c r="N45" s="5">
        <f>MAX((N$42-100),N44*(1/N$32))</f>
        <v>263.42483703199821</v>
      </c>
      <c r="O45" s="2"/>
      <c r="P45" s="2"/>
      <c r="Q45" s="2"/>
      <c r="R45" s="4" t="s">
        <v>12</v>
      </c>
      <c r="X45" s="5">
        <f>MAX((X$42-100),X44*(1/X$32))</f>
        <v>263.42483703199821</v>
      </c>
      <c r="AB45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59C0-760E-C241-A4B6-543357D010F4}">
  <dimension ref="A1:J8"/>
  <sheetViews>
    <sheetView workbookViewId="0">
      <selection activeCell="J3" sqref="J3"/>
    </sheetView>
  </sheetViews>
  <sheetFormatPr baseColWidth="10" defaultRowHeight="16" x14ac:dyDescent="0.2"/>
  <sheetData>
    <row r="1" spans="1:10" x14ac:dyDescent="0.2">
      <c r="A1" s="19" t="s">
        <v>19</v>
      </c>
      <c r="B1" s="2"/>
      <c r="C1" s="5">
        <f>MAX((Sheet1!D$42-100),Sheet1!D43*(1/Sheet1!D$32))</f>
        <v>281.0743011131421</v>
      </c>
      <c r="D1" s="2"/>
      <c r="E1" s="2"/>
      <c r="F1" s="2"/>
      <c r="G1" s="1"/>
      <c r="H1" s="1"/>
      <c r="I1" s="1"/>
      <c r="J1" s="1" t="s">
        <v>20</v>
      </c>
    </row>
    <row r="2" spans="1:10" x14ac:dyDescent="0.2">
      <c r="A2" s="1"/>
      <c r="B2" s="2"/>
      <c r="C2" s="5">
        <f>MAX((Sheet1!D$42-100),C1*(1/Sheet1!D$32))</f>
        <v>263.42483703199821</v>
      </c>
      <c r="D2" s="2"/>
      <c r="E2" s="2"/>
      <c r="F2" s="2"/>
      <c r="G2" s="4" t="s">
        <v>12</v>
      </c>
      <c r="H2" s="1"/>
      <c r="I2" s="1"/>
      <c r="J2" s="1"/>
    </row>
    <row r="3" spans="1:10" x14ac:dyDescent="0.2">
      <c r="A3" s="19">
        <v>4</v>
      </c>
      <c r="B3" s="2"/>
      <c r="C3" s="2"/>
      <c r="D3" s="2"/>
      <c r="E3" s="2"/>
      <c r="F3" s="2">
        <v>-0.70378739199999985</v>
      </c>
      <c r="G3" s="1"/>
      <c r="H3" s="1"/>
      <c r="I3" s="1"/>
      <c r="J3" s="1">
        <f t="shared" ref="J3:J8" si="0">A3*0.004</f>
        <v>1.6E-2</v>
      </c>
    </row>
    <row r="4" spans="1:10" x14ac:dyDescent="0.2">
      <c r="A4" s="19">
        <v>2.875</v>
      </c>
      <c r="B4" s="2"/>
      <c r="C4" s="2"/>
      <c r="D4" s="2"/>
      <c r="E4" s="2"/>
      <c r="F4" s="2">
        <v>0</v>
      </c>
      <c r="G4" s="1"/>
      <c r="H4" s="1"/>
      <c r="I4" s="1"/>
      <c r="J4" s="1">
        <f t="shared" si="0"/>
        <v>1.15E-2</v>
      </c>
    </row>
    <row r="5" spans="1:10" x14ac:dyDescent="0.2">
      <c r="A5" s="19">
        <f>19/8</f>
        <v>2.375</v>
      </c>
      <c r="B5" s="2"/>
      <c r="C5" s="2"/>
      <c r="D5" s="2"/>
      <c r="E5" s="2"/>
      <c r="F5" s="18">
        <v>-0.17599999999999999</v>
      </c>
      <c r="G5" s="1"/>
      <c r="H5" s="1"/>
      <c r="I5" s="1"/>
      <c r="J5" s="1">
        <f t="shared" si="0"/>
        <v>9.4999999999999998E-3</v>
      </c>
    </row>
    <row r="6" spans="1:10" x14ac:dyDescent="0.2">
      <c r="A6" s="19">
        <v>2</v>
      </c>
      <c r="B6" s="2"/>
      <c r="C6" s="2"/>
      <c r="D6" s="2"/>
      <c r="E6" s="2"/>
      <c r="F6" s="2">
        <v>-0.04</v>
      </c>
      <c r="G6" s="1"/>
      <c r="H6" s="1"/>
      <c r="I6" s="1"/>
      <c r="J6" s="1">
        <f t="shared" si="0"/>
        <v>8.0000000000000002E-3</v>
      </c>
    </row>
    <row r="7" spans="1:10" x14ac:dyDescent="0.2">
      <c r="A7" s="19">
        <f>13/8</f>
        <v>1.625</v>
      </c>
      <c r="B7" s="2"/>
      <c r="C7" s="2"/>
      <c r="D7" s="2"/>
      <c r="E7" s="2"/>
      <c r="F7" s="2">
        <v>0</v>
      </c>
      <c r="G7" s="1"/>
      <c r="H7" s="1"/>
      <c r="I7" s="1"/>
      <c r="J7" s="1">
        <f t="shared" si="0"/>
        <v>6.5000000000000006E-3</v>
      </c>
    </row>
    <row r="8" spans="1:10" x14ac:dyDescent="0.2">
      <c r="A8" s="1">
        <f>11/8</f>
        <v>1.375</v>
      </c>
      <c r="B8" s="2"/>
      <c r="C8" s="2"/>
      <c r="D8" s="2"/>
      <c r="E8" s="2"/>
      <c r="F8" s="2"/>
      <c r="G8" s="1"/>
      <c r="H8" s="1"/>
      <c r="I8" s="1"/>
      <c r="J8" s="1">
        <f t="shared" si="0"/>
        <v>5.4999999999999997E-3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 msmt			Base x .004
4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Skip Baker</dc:creator>
  <cp:lastModifiedBy>Skip Baker</cp:lastModifiedBy>
  <dcterms:created xsi:type="dcterms:W3CDTF">2021-07-13T16:38:18Z</dcterms:created>
  <dcterms:modified xsi:type="dcterms:W3CDTF">2021-12-02T15:16:34Z</dcterms:modified>
</cp:coreProperties>
</file>