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26 - Text Based Functions/"/>
    </mc:Choice>
  </mc:AlternateContent>
  <xr:revisionPtr revIDLastSave="1565" documentId="13_ncr:1_{6BF69C48-EB2D-479A-8B64-84A9AC67A521}" xr6:coauthVersionLast="47" xr6:coauthVersionMax="47" xr10:uidLastSave="{97749B83-6BCB-4216-8579-9F5339728E50}"/>
  <bookViews>
    <workbookView xWindow="-16560" yWindow="-103" windowWidth="16663" windowHeight="8863" firstSheet="10" activeTab="12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HLOOKUP Function 2" sheetId="37" r:id="rId6"/>
    <sheet name="Master Inventory List" sheetId="23" r:id="rId7"/>
    <sheet name="INDEX MATCH Functions" sheetId="34" r:id="rId8"/>
    <sheet name="INDEX MATCH Functions 2" sheetId="36" r:id="rId9"/>
    <sheet name="INDEX MATCH Master Emp List" sheetId="5" r:id="rId10"/>
    <sheet name="LEFT RIGHT MID Functions" sheetId="21" r:id="rId11"/>
    <sheet name="SEARCH Function" sheetId="24" r:id="rId12"/>
    <sheet name="CONCATENATE" sheetId="20" r:id="rId13"/>
    <sheet name="Formula Auditing" sheetId="25" r:id="rId14"/>
    <sheet name="Watch Window" sheetId="27" r:id="rId15"/>
    <sheet name="Worksheet Protection" sheetId="26" r:id="rId16"/>
    <sheet name="Goal Seek" sheetId="31" r:id="rId17"/>
    <sheet name="Solver" sheetId="30" r:id="rId18"/>
    <sheet name="Data Table" sheetId="28" r:id="rId19"/>
    <sheet name="Scenarios" sheetId="29" r:id="rId20"/>
    <sheet name="Macro" sheetId="32" r:id="rId21"/>
    <sheet name="Test Macro" sheetId="33" r:id="rId22"/>
  </sheets>
  <definedNames>
    <definedName name="_xlnm._FilterDatabase" localSheetId="9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7" hidden="1">0.0001</definedName>
    <definedName name="solver_drv" localSheetId="17" hidden="1">1</definedName>
    <definedName name="solver_eng" localSheetId="0" hidden="1">1</definedName>
    <definedName name="solver_eng" localSheetId="17" hidden="1">1</definedName>
    <definedName name="solver_est" localSheetId="17" hidden="1">1</definedName>
    <definedName name="solver_itr" localSheetId="17" hidden="1">100</definedName>
    <definedName name="solver_lhs1" localSheetId="17" hidden="1">Solver!$B$8:$E$8</definedName>
    <definedName name="solver_lhs2" localSheetId="17" hidden="1">Solver!$B$8:$E$8</definedName>
    <definedName name="solver_lhs3" localSheetId="17" hidden="1">Solver!$B$8:$E$8</definedName>
    <definedName name="solver_lhs4" localSheetId="17" hidden="1">Solver!$B$8:$E$8</definedName>
    <definedName name="solver_lhs5" localSheetId="17" hidden="1">Solver!$B$8:$E$8</definedName>
    <definedName name="solver_lhs6" localSheetId="17" hidden="1">Solver!$E$8</definedName>
    <definedName name="solver_lhs7" localSheetId="17" hidden="1">Solver!$E$8</definedName>
    <definedName name="solver_lhs8" localSheetId="17" hidden="1">Solver!$E$8</definedName>
    <definedName name="solver_lin" localSheetId="17" hidden="1">0</definedName>
    <definedName name="solver_mip" localSheetId="17" hidden="1">2147483647</definedName>
    <definedName name="solver_mni" localSheetId="17" hidden="1">30</definedName>
    <definedName name="solver_mrt" localSheetId="17" hidden="1">0.075</definedName>
    <definedName name="solver_msl" localSheetId="17" hidden="1">2</definedName>
    <definedName name="solver_neg" localSheetId="0" hidden="1">1</definedName>
    <definedName name="solver_neg" localSheetId="17" hidden="1">1</definedName>
    <definedName name="solver_nod" localSheetId="17" hidden="1">2147483647</definedName>
    <definedName name="solver_num" localSheetId="0" hidden="1">0</definedName>
    <definedName name="solver_num" localSheetId="17" hidden="1">0</definedName>
    <definedName name="solver_nwt" localSheetId="17" hidden="1">1</definedName>
    <definedName name="solver_opt" localSheetId="0" hidden="1">'IF Function'!$I$2</definedName>
    <definedName name="solver_opt" localSheetId="17" hidden="1">Solver!$H$8</definedName>
    <definedName name="solver_pre" localSheetId="17" hidden="1">0.000001</definedName>
    <definedName name="solver_rbv" localSheetId="17" hidden="1">1</definedName>
    <definedName name="solver_rel1" localSheetId="17" hidden="1">2</definedName>
    <definedName name="solver_rel2" localSheetId="17" hidden="1">2</definedName>
    <definedName name="solver_rel3" localSheetId="17" hidden="1">2</definedName>
    <definedName name="solver_rel4" localSheetId="17" hidden="1">2</definedName>
    <definedName name="solver_rel5" localSheetId="17" hidden="1">2</definedName>
    <definedName name="solver_rel6" localSheetId="17" hidden="1">2</definedName>
    <definedName name="solver_rel7" localSheetId="17" hidden="1">2</definedName>
    <definedName name="solver_rel8" localSheetId="17" hidden="1">2</definedName>
    <definedName name="solver_rhs1" localSheetId="17" hidden="1">Solver!$B$10:$E$10</definedName>
    <definedName name="solver_rhs2" localSheetId="17" hidden="1">Solver!$B$10:$E$10</definedName>
    <definedName name="solver_rhs3" localSheetId="17" hidden="1">Solver!$B$10:$E$10</definedName>
    <definedName name="solver_rhs4" localSheetId="17" hidden="1">Solver!$B$10:$E$10</definedName>
    <definedName name="solver_rhs5" localSheetId="17" hidden="1">Solver!$B$10:$E$10</definedName>
    <definedName name="solver_rhs6" localSheetId="17" hidden="1">Solver!$E$10</definedName>
    <definedName name="solver_rhs7" localSheetId="17" hidden="1">Solver!$E$10</definedName>
    <definedName name="solver_rhs8" localSheetId="17" hidden="1">Solver!$E$10</definedName>
    <definedName name="solver_rlx" localSheetId="17" hidden="1">1</definedName>
    <definedName name="solver_rsd" localSheetId="17" hidden="1">0</definedName>
    <definedName name="solver_scl" localSheetId="17" hidden="1">2</definedName>
    <definedName name="solver_sho" localSheetId="17" hidden="1">2</definedName>
    <definedName name="solver_ssz" localSheetId="17" hidden="1">100</definedName>
    <definedName name="solver_tim" localSheetId="17" hidden="1">100</definedName>
    <definedName name="solver_tol" localSheetId="17" hidden="1">0.05</definedName>
    <definedName name="solver_typ" localSheetId="0" hidden="1">1</definedName>
    <definedName name="solver_typ" localSheetId="17" hidden="1">2</definedName>
    <definedName name="solver_val" localSheetId="0" hidden="1">0</definedName>
    <definedName name="solver_val" localSheetId="17" hidden="1">0</definedName>
    <definedName name="solver_ver" localSheetId="0" hidden="1">3</definedName>
    <definedName name="solver_ver" localSheetId="17" hidden="1">3</definedName>
    <definedName name="Totals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4" i="20"/>
  <c r="C3" i="24"/>
  <c r="C4" i="24"/>
  <c r="C5" i="24"/>
  <c r="C6" i="24"/>
  <c r="B3" i="24"/>
  <c r="B4" i="24"/>
  <c r="B5" i="24"/>
  <c r="B6" i="24"/>
  <c r="C2" i="24"/>
  <c r="B2" i="24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3" i="21"/>
  <c r="F4" i="21"/>
  <c r="E4" i="21"/>
  <c r="B6" i="37"/>
  <c r="B7" i="37"/>
  <c r="B5" i="37"/>
  <c r="D3" i="36"/>
  <c r="E3" i="36"/>
  <c r="F3" i="36"/>
  <c r="D4" i="36"/>
  <c r="E4" i="36"/>
  <c r="F4" i="36"/>
  <c r="D5" i="36"/>
  <c r="E5" i="36"/>
  <c r="F5" i="36"/>
  <c r="D6" i="36"/>
  <c r="E6" i="36"/>
  <c r="F6" i="36"/>
  <c r="D7" i="36"/>
  <c r="E7" i="36"/>
  <c r="F7" i="36"/>
  <c r="D8" i="36"/>
  <c r="E8" i="36"/>
  <c r="F8" i="36"/>
  <c r="D9" i="36"/>
  <c r="E9" i="36"/>
  <c r="F9" i="36"/>
  <c r="D10" i="36"/>
  <c r="E10" i="36"/>
  <c r="F10" i="36"/>
  <c r="D11" i="36"/>
  <c r="E11" i="36"/>
  <c r="F11" i="36"/>
  <c r="D12" i="36"/>
  <c r="E12" i="36"/>
  <c r="F12" i="36"/>
  <c r="D13" i="36"/>
  <c r="E13" i="36"/>
  <c r="F13" i="36"/>
  <c r="D14" i="36"/>
  <c r="E14" i="36"/>
  <c r="F14" i="36"/>
  <c r="D15" i="36"/>
  <c r="E15" i="36"/>
  <c r="F15" i="36"/>
  <c r="D16" i="36"/>
  <c r="E16" i="36"/>
  <c r="F16" i="36"/>
  <c r="D17" i="36"/>
  <c r="E17" i="36"/>
  <c r="F17" i="36"/>
  <c r="D18" i="36"/>
  <c r="E18" i="36"/>
  <c r="F18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3" i="36"/>
  <c r="F5" i="34"/>
  <c r="F6" i="34"/>
  <c r="F7" i="34"/>
  <c r="F8" i="34"/>
  <c r="F9" i="34"/>
  <c r="F4" i="34"/>
  <c r="D5" i="34"/>
  <c r="D6" i="34"/>
  <c r="D7" i="34"/>
  <c r="D8" i="34"/>
  <c r="D9" i="34"/>
  <c r="D4" i="34"/>
  <c r="C5" i="34"/>
  <c r="C4" i="34"/>
  <c r="B7" i="22"/>
  <c r="B6" i="22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I5" i="17"/>
  <c r="H5" i="17"/>
  <c r="I3" i="17"/>
  <c r="H3" i="17"/>
  <c r="H6" i="4"/>
  <c r="I6" i="4" s="1"/>
  <c r="H7" i="4"/>
  <c r="I7" i="4" s="1"/>
  <c r="H8" i="4"/>
  <c r="I8" i="4" s="1"/>
  <c r="H9" i="4"/>
  <c r="I9" i="4" s="1"/>
  <c r="H5" i="4"/>
  <c r="F12" i="4" s="1"/>
  <c r="F10" i="4"/>
  <c r="E10" i="4"/>
  <c r="D10" i="4"/>
  <c r="C10" i="4"/>
  <c r="B10" i="4"/>
  <c r="I5" i="4" l="1"/>
  <c r="H5" i="30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<sst xmlns="http://schemas.openxmlformats.org/spreadsheetml/2006/main" count="1538" uniqueCount="284">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</sst>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0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0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Normal="100" workbookViewId="0">
      <selection activeCell="H13" sqref="H13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280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IF(F5&gt;=Monthly_Goal,"YES","NO")</f>
        <v>YES</v>
      </c>
      <c r="I5" s="2" t="str">
        <f>IF(AND(H5="YES",MIN(B5:E5)&gt;=8000),"YES","NO")</f>
        <v>YES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IF(F6&gt;=Monthly_Goal,"YES","NO")</f>
        <v>NO</v>
      </c>
      <c r="I6" s="2" t="str">
        <f t="shared" ref="I6:I9" si="0">IF(AND(H6="YES",MIN(B6:E6)&gt;=8000),"YES","NO")</f>
        <v>NO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IF(F7&gt;=Monthly_Goal,"YES","NO")</f>
        <v>NO</v>
      </c>
      <c r="I7" s="2" t="str">
        <f t="shared" si="0"/>
        <v>NO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IF(F8&gt;=Monthly_Goal,"YES","NO")</f>
        <v>YES</v>
      </c>
      <c r="I8" s="2" t="str">
        <f t="shared" si="0"/>
        <v>YES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IF(F9&gt;=Monthly_Goal,"YES","NO")</f>
        <v>YES</v>
      </c>
      <c r="I9" s="2" t="str">
        <f t="shared" si="0"/>
        <v>NO</v>
      </c>
    </row>
    <row r="10" spans="1:9" ht="14">
      <c r="A10" s="48" t="s">
        <v>223</v>
      </c>
      <c r="B10" s="53">
        <f>SUM(Week_1)</f>
        <v>40402</v>
      </c>
      <c r="C10" s="53">
        <f>SUM(Week_2)</f>
        <v>42555</v>
      </c>
      <c r="D10" s="53">
        <f>SUM(Week_3)</f>
        <v>46630</v>
      </c>
      <c r="E10" s="53">
        <f>SUM(Week_4)</f>
        <v>46624</v>
      </c>
      <c r="F10" s="53">
        <f>SUM(Totals)</f>
        <v>176211</v>
      </c>
    </row>
    <row r="11" spans="1:9" ht="14">
      <c r="A11" s="49"/>
    </row>
    <row r="12" spans="1:9" ht="16.5" customHeight="1">
      <c r="A12" s="124" t="s">
        <v>13</v>
      </c>
      <c r="B12" s="125"/>
      <c r="C12" s="125"/>
      <c r="D12" s="125"/>
      <c r="E12" s="126"/>
      <c r="F12" s="3">
        <f>COUNTIF(H5:H9,"YES")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C1" sqref="C1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30" zoomScaleNormal="130" workbookViewId="0">
      <selection activeCell="D4" sqref="D4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RIGHT(A3,LEN(A3)-6)</f>
        <v>WW</v>
      </c>
      <c r="H3">
        <f>LEN(A3)</f>
        <v>8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 t="str">
        <f>LEFT(A4,3)</f>
        <v>ACM</v>
      </c>
      <c r="F4" s="17" t="str">
        <f>MID(A4,4,3)</f>
        <v>111</v>
      </c>
      <c r="G4" s="17" t="str">
        <f t="shared" ref="G4:G26" si="0">RIGHT(A4,LEN(A4)-6)</f>
        <v>WW</v>
      </c>
      <c r="H4">
        <f t="shared" ref="H4:H26" si="1">LEN(A4)</f>
        <v>8</v>
      </c>
    </row>
    <row r="5" spans="1:8" ht="13">
      <c r="A5" s="22" t="s">
        <v>171</v>
      </c>
      <c r="B5" s="23" t="s">
        <v>182</v>
      </c>
      <c r="C5" s="24">
        <v>10.89</v>
      </c>
      <c r="D5" s="37"/>
      <c r="E5" s="17" t="str">
        <f t="shared" ref="E5:E26" si="2">LEFT(A5,3)</f>
        <v>ACM</v>
      </c>
      <c r="F5" s="17" t="str">
        <f t="shared" ref="F5:F26" si="3">MID(A5,4,3)</f>
        <v>150</v>
      </c>
      <c r="G5" s="17" t="str">
        <f t="shared" si="0"/>
        <v>WW</v>
      </c>
      <c r="H5">
        <f t="shared" si="1"/>
        <v>8</v>
      </c>
    </row>
    <row r="6" spans="1:8" ht="13">
      <c r="A6" s="22" t="s">
        <v>172</v>
      </c>
      <c r="B6" s="23" t="s">
        <v>183</v>
      </c>
      <c r="C6" s="24">
        <v>9.75</v>
      </c>
      <c r="D6" s="37"/>
      <c r="E6" s="17" t="str">
        <f t="shared" si="2"/>
        <v>ACM</v>
      </c>
      <c r="F6" s="17" t="str">
        <f t="shared" si="3"/>
        <v>321</v>
      </c>
      <c r="G6" s="17" t="str">
        <f t="shared" si="0"/>
        <v>DP</v>
      </c>
      <c r="H6">
        <f t="shared" si="1"/>
        <v>8</v>
      </c>
    </row>
    <row r="7" spans="1:8" ht="13">
      <c r="A7" s="22" t="s">
        <v>173</v>
      </c>
      <c r="B7" s="23" t="s">
        <v>184</v>
      </c>
      <c r="C7" s="24">
        <v>9.59</v>
      </c>
      <c r="D7" s="37"/>
      <c r="E7" s="17" t="str">
        <f t="shared" si="2"/>
        <v>ACM</v>
      </c>
      <c r="F7" s="17" t="str">
        <f t="shared" si="3"/>
        <v>322</v>
      </c>
      <c r="G7" s="17" t="str">
        <f t="shared" si="0"/>
        <v>DP</v>
      </c>
      <c r="H7">
        <f t="shared" si="1"/>
        <v>8</v>
      </c>
    </row>
    <row r="8" spans="1:8" ht="13">
      <c r="A8" s="22" t="s">
        <v>174</v>
      </c>
      <c r="B8" s="23" t="s">
        <v>185</v>
      </c>
      <c r="C8" s="24">
        <v>10.4</v>
      </c>
      <c r="D8" s="37"/>
      <c r="E8" s="17" t="str">
        <f t="shared" si="2"/>
        <v>ACM</v>
      </c>
      <c r="F8" s="17" t="str">
        <f t="shared" si="3"/>
        <v>325</v>
      </c>
      <c r="G8" s="17" t="str">
        <f t="shared" si="0"/>
        <v>DP</v>
      </c>
      <c r="H8">
        <f t="shared" si="1"/>
        <v>8</v>
      </c>
    </row>
    <row r="9" spans="1:8" ht="13">
      <c r="A9" s="22" t="s">
        <v>175</v>
      </c>
      <c r="B9" s="23" t="s">
        <v>186</v>
      </c>
      <c r="C9" s="24">
        <v>10.56</v>
      </c>
      <c r="D9" s="37"/>
      <c r="E9" s="17" t="str">
        <f t="shared" si="2"/>
        <v>ACM</v>
      </c>
      <c r="F9" s="17" t="str">
        <f t="shared" si="3"/>
        <v>330</v>
      </c>
      <c r="G9" s="17" t="str">
        <f t="shared" si="0"/>
        <v>DP</v>
      </c>
      <c r="H9">
        <f t="shared" si="1"/>
        <v>8</v>
      </c>
    </row>
    <row r="10" spans="1:8" ht="13">
      <c r="A10" s="22" t="s">
        <v>176</v>
      </c>
      <c r="B10" s="23" t="s">
        <v>187</v>
      </c>
      <c r="C10" s="24">
        <v>9.75</v>
      </c>
      <c r="D10" s="37"/>
      <c r="E10" s="17" t="str">
        <f t="shared" si="2"/>
        <v>ACM</v>
      </c>
      <c r="F10" s="17" t="str">
        <f t="shared" si="3"/>
        <v>450</v>
      </c>
      <c r="G10" s="17" t="str">
        <f t="shared" si="0"/>
        <v>DP</v>
      </c>
      <c r="H10">
        <f t="shared" si="1"/>
        <v>8</v>
      </c>
    </row>
    <row r="11" spans="1:8" ht="13">
      <c r="A11" s="22" t="s">
        <v>177</v>
      </c>
      <c r="B11" s="23" t="s">
        <v>188</v>
      </c>
      <c r="C11" s="24">
        <v>9.75</v>
      </c>
      <c r="D11" s="37"/>
      <c r="E11" s="17" t="str">
        <f t="shared" si="2"/>
        <v>ACM</v>
      </c>
      <c r="F11" s="17" t="str">
        <f t="shared" si="3"/>
        <v>460</v>
      </c>
      <c r="G11" s="17" t="str">
        <f t="shared" si="0"/>
        <v>DP</v>
      </c>
      <c r="H11">
        <f t="shared" si="1"/>
        <v>8</v>
      </c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 t="str">
        <f t="shared" si="2"/>
        <v>AST</v>
      </c>
      <c r="F12" s="17" t="str">
        <f t="shared" si="3"/>
        <v>530</v>
      </c>
      <c r="G12" s="17" t="str">
        <f t="shared" si="0"/>
        <v>OL</v>
      </c>
      <c r="H12">
        <f t="shared" si="1"/>
        <v>8</v>
      </c>
    </row>
    <row r="13" spans="1:8" ht="13">
      <c r="A13" s="22" t="s">
        <v>205</v>
      </c>
      <c r="B13" s="23" t="s">
        <v>190</v>
      </c>
      <c r="C13" s="24">
        <v>5.04</v>
      </c>
      <c r="D13" s="37"/>
      <c r="E13" s="17" t="str">
        <f t="shared" si="2"/>
        <v>AST</v>
      </c>
      <c r="F13" s="17" t="str">
        <f t="shared" si="3"/>
        <v>100</v>
      </c>
      <c r="G13" s="17" t="str">
        <f t="shared" si="0"/>
        <v>TF</v>
      </c>
      <c r="H13">
        <f t="shared" si="1"/>
        <v>8</v>
      </c>
    </row>
    <row r="14" spans="1:8" ht="13">
      <c r="A14" s="22" t="s">
        <v>206</v>
      </c>
      <c r="B14" s="23" t="s">
        <v>191</v>
      </c>
      <c r="C14" s="24">
        <v>3.9</v>
      </c>
      <c r="D14" s="37"/>
      <c r="E14" s="17" t="str">
        <f t="shared" si="2"/>
        <v>AST</v>
      </c>
      <c r="F14" s="17" t="str">
        <f t="shared" si="3"/>
        <v>130</v>
      </c>
      <c r="G14" s="17" t="str">
        <f t="shared" si="0"/>
        <v>OL</v>
      </c>
      <c r="H14">
        <f t="shared" si="1"/>
        <v>8</v>
      </c>
    </row>
    <row r="15" spans="1:8" ht="13">
      <c r="A15" s="22" t="s">
        <v>207</v>
      </c>
      <c r="B15" s="23" t="s">
        <v>192</v>
      </c>
      <c r="C15" s="24">
        <v>4.55</v>
      </c>
      <c r="D15" s="37"/>
      <c r="E15" s="17" t="str">
        <f t="shared" si="2"/>
        <v>AST</v>
      </c>
      <c r="F15" s="17" t="str">
        <f t="shared" si="3"/>
        <v>140</v>
      </c>
      <c r="G15" s="17" t="str">
        <f t="shared" si="0"/>
        <v>OL</v>
      </c>
      <c r="H15">
        <f t="shared" si="1"/>
        <v>8</v>
      </c>
    </row>
    <row r="16" spans="1:8" ht="13">
      <c r="A16" s="22" t="s">
        <v>208</v>
      </c>
      <c r="B16" s="23" t="s">
        <v>193</v>
      </c>
      <c r="C16" s="24">
        <v>5.2</v>
      </c>
      <c r="D16" s="37"/>
      <c r="E16" s="17" t="str">
        <f t="shared" si="2"/>
        <v>AST</v>
      </c>
      <c r="F16" s="17" t="str">
        <f t="shared" si="3"/>
        <v>300</v>
      </c>
      <c r="G16" s="17" t="str">
        <f t="shared" si="0"/>
        <v>GO</v>
      </c>
      <c r="H16">
        <f t="shared" si="1"/>
        <v>8</v>
      </c>
    </row>
    <row r="17" spans="1:8" ht="13">
      <c r="A17" s="22" t="s">
        <v>209</v>
      </c>
      <c r="B17" s="23" t="s">
        <v>194</v>
      </c>
      <c r="C17" s="24">
        <v>7.31</v>
      </c>
      <c r="D17" s="37"/>
      <c r="E17" s="17" t="str">
        <f t="shared" si="2"/>
        <v>AST</v>
      </c>
      <c r="F17" s="17" t="str">
        <f t="shared" si="3"/>
        <v>121</v>
      </c>
      <c r="G17" s="17" t="str">
        <f t="shared" si="0"/>
        <v>BF</v>
      </c>
      <c r="H17">
        <f t="shared" si="1"/>
        <v>8</v>
      </c>
    </row>
    <row r="18" spans="1:8" ht="13">
      <c r="A18" s="22" t="s">
        <v>210</v>
      </c>
      <c r="B18" s="23" t="s">
        <v>195</v>
      </c>
      <c r="C18" s="24">
        <v>6.5</v>
      </c>
      <c r="D18" s="37"/>
      <c r="E18" s="17" t="str">
        <f t="shared" si="2"/>
        <v>AST</v>
      </c>
      <c r="F18" s="17" t="str">
        <f t="shared" si="3"/>
        <v>132</v>
      </c>
      <c r="G18" s="17" t="str">
        <f t="shared" si="0"/>
        <v>PS</v>
      </c>
      <c r="H18">
        <f t="shared" si="1"/>
        <v>8</v>
      </c>
    </row>
    <row r="19" spans="1:8" ht="13">
      <c r="A19" s="22" t="s">
        <v>178</v>
      </c>
      <c r="B19" s="23" t="s">
        <v>196</v>
      </c>
      <c r="C19" s="24">
        <v>4.55</v>
      </c>
      <c r="D19" s="37"/>
      <c r="E19" s="17" t="str">
        <f t="shared" si="2"/>
        <v>AST</v>
      </c>
      <c r="F19" s="17" t="str">
        <f t="shared" si="3"/>
        <v>205</v>
      </c>
      <c r="G19" s="17" t="str">
        <f t="shared" si="0"/>
        <v>0995</v>
      </c>
      <c r="H19">
        <f t="shared" si="1"/>
        <v>10</v>
      </c>
    </row>
    <row r="20" spans="1:8" ht="13">
      <c r="A20" s="22" t="s">
        <v>211</v>
      </c>
      <c r="B20" s="23" t="s">
        <v>197</v>
      </c>
      <c r="C20" s="24">
        <v>14.3</v>
      </c>
      <c r="D20" s="37"/>
      <c r="E20" s="17" t="str">
        <f t="shared" si="2"/>
        <v>BVR</v>
      </c>
      <c r="F20" s="17" t="str">
        <f t="shared" si="3"/>
        <v>590</v>
      </c>
      <c r="G20" s="17" t="str">
        <f t="shared" si="0"/>
        <v>WF</v>
      </c>
      <c r="H20">
        <f t="shared" si="1"/>
        <v>8</v>
      </c>
    </row>
    <row r="21" spans="1:8" ht="13">
      <c r="A21" s="22" t="s">
        <v>212</v>
      </c>
      <c r="B21" s="23" t="s">
        <v>213</v>
      </c>
      <c r="C21" s="24">
        <v>13.81</v>
      </c>
      <c r="D21" s="37"/>
      <c r="E21" s="17" t="str">
        <f t="shared" si="2"/>
        <v>BVR</v>
      </c>
      <c r="F21" s="17" t="str">
        <f t="shared" si="3"/>
        <v>690</v>
      </c>
      <c r="G21" s="17" t="str">
        <f t="shared" si="0"/>
        <v>AF</v>
      </c>
      <c r="H21">
        <f t="shared" si="1"/>
        <v>8</v>
      </c>
    </row>
    <row r="22" spans="1:8" ht="13">
      <c r="A22" s="22" t="s">
        <v>217</v>
      </c>
      <c r="B22" s="23" t="s">
        <v>198</v>
      </c>
      <c r="C22" s="24">
        <v>7.31</v>
      </c>
      <c r="D22" s="37"/>
      <c r="E22" s="17" t="str">
        <f t="shared" si="2"/>
        <v>TRA</v>
      </c>
      <c r="F22" s="17" t="str">
        <f t="shared" si="3"/>
        <v>203</v>
      </c>
      <c r="G22" s="17" t="str">
        <f t="shared" si="0"/>
        <v>OF</v>
      </c>
      <c r="H22">
        <f t="shared" si="1"/>
        <v>8</v>
      </c>
    </row>
    <row r="23" spans="1:8" ht="13">
      <c r="A23" s="22" t="s">
        <v>218</v>
      </c>
      <c r="B23" s="23" t="s">
        <v>199</v>
      </c>
      <c r="C23" s="24">
        <v>7.31</v>
      </c>
      <c r="D23" s="37"/>
      <c r="E23" s="17" t="str">
        <f t="shared" si="2"/>
        <v>TRA</v>
      </c>
      <c r="F23" s="17" t="str">
        <f t="shared" si="3"/>
        <v>205</v>
      </c>
      <c r="G23" s="17" t="str">
        <f t="shared" si="0"/>
        <v>OF</v>
      </c>
      <c r="H23">
        <f t="shared" si="1"/>
        <v>8</v>
      </c>
    </row>
    <row r="24" spans="1:8" ht="13">
      <c r="A24" s="22" t="s">
        <v>214</v>
      </c>
      <c r="B24" s="23" t="s">
        <v>200</v>
      </c>
      <c r="C24" s="24">
        <v>7.31</v>
      </c>
      <c r="D24" s="37"/>
      <c r="E24" s="17" t="str">
        <f t="shared" si="2"/>
        <v>TRA</v>
      </c>
      <c r="F24" s="17" t="str">
        <f t="shared" si="3"/>
        <v>207</v>
      </c>
      <c r="G24" s="17" t="str">
        <f t="shared" si="0"/>
        <v>OF</v>
      </c>
      <c r="H24">
        <f t="shared" si="1"/>
        <v>8</v>
      </c>
    </row>
    <row r="25" spans="1:8" ht="13">
      <c r="A25" s="22" t="s">
        <v>215</v>
      </c>
      <c r="B25" s="23" t="s">
        <v>201</v>
      </c>
      <c r="C25" s="24">
        <v>7.64</v>
      </c>
      <c r="D25" s="37"/>
      <c r="E25" s="17" t="str">
        <f t="shared" si="2"/>
        <v>TRA</v>
      </c>
      <c r="F25" s="17" t="str">
        <f t="shared" si="3"/>
        <v>310</v>
      </c>
      <c r="G25" s="17" t="str">
        <f t="shared" si="0"/>
        <v>OF</v>
      </c>
      <c r="H25">
        <f t="shared" si="1"/>
        <v>8</v>
      </c>
    </row>
    <row r="26" spans="1:8" ht="13">
      <c r="A26" s="22" t="s">
        <v>216</v>
      </c>
      <c r="B26" s="23" t="s">
        <v>202</v>
      </c>
      <c r="C26" s="24">
        <v>6.14</v>
      </c>
      <c r="D26" s="37"/>
      <c r="E26" s="17" t="str">
        <f t="shared" si="2"/>
        <v>TRA</v>
      </c>
      <c r="F26" s="17" t="str">
        <f t="shared" si="3"/>
        <v>610</v>
      </c>
      <c r="G26" s="17" t="str">
        <f t="shared" si="0"/>
        <v>OF</v>
      </c>
      <c r="H26">
        <f t="shared" si="1"/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130" zoomScaleNormal="130" workbookViewId="0">
      <selection activeCell="E4" sqref="E4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242</v>
      </c>
      <c r="B1" s="70" t="s">
        <v>18</v>
      </c>
      <c r="C1" s="70" t="s">
        <v>17</v>
      </c>
    </row>
    <row r="2" spans="1:3">
      <c r="A2" t="s">
        <v>243</v>
      </c>
      <c r="B2" t="str">
        <f>LEFT(A2,SEARCH(" ",A2)-1)</f>
        <v>Patrick</v>
      </c>
      <c r="C2" t="str">
        <f>RIGHT(A2,LEN(A2)-SEARCH(" ",A2))</f>
        <v>Marleau</v>
      </c>
    </row>
    <row r="3" spans="1:3">
      <c r="A3" t="s">
        <v>244</v>
      </c>
      <c r="B3" t="str">
        <f t="shared" ref="B3:B6" si="0">LEFT(A3,SEARCH(" ",A3)-1)</f>
        <v>Joe</v>
      </c>
      <c r="C3" t="str">
        <f t="shared" ref="C3:C6" si="1">RIGHT(A3,LEN(A3)-SEARCH(" ",A3))</f>
        <v>Thornton</v>
      </c>
    </row>
    <row r="4" spans="1:3">
      <c r="A4" t="s">
        <v>245</v>
      </c>
      <c r="B4" t="str">
        <f t="shared" si="0"/>
        <v>Brent</v>
      </c>
      <c r="C4" t="str">
        <f t="shared" si="1"/>
        <v>Burns</v>
      </c>
    </row>
    <row r="5" spans="1:3">
      <c r="A5" t="s">
        <v>246</v>
      </c>
      <c r="B5" t="str">
        <f t="shared" si="0"/>
        <v>Joe</v>
      </c>
      <c r="C5" t="str">
        <f t="shared" si="1"/>
        <v>Pavelski</v>
      </c>
    </row>
    <row r="6" spans="1:3">
      <c r="A6" t="s">
        <v>247</v>
      </c>
      <c r="B6" t="str">
        <f t="shared" si="0"/>
        <v>Martin</v>
      </c>
      <c r="C6" t="str">
        <f t="shared" si="1"/>
        <v>Jones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tabSelected="1" zoomScale="130" zoomScaleNormal="130" workbookViewId="0">
      <selection activeCell="H14" sqref="H1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0" t="s">
        <v>166</v>
      </c>
      <c r="F2" s="130"/>
    </row>
    <row r="3" spans="2:6" ht="13">
      <c r="B3" s="25" t="s">
        <v>25</v>
      </c>
      <c r="C3" s="25" t="s">
        <v>26</v>
      </c>
      <c r="E3" s="131" t="str">
        <f>CONCATENATE(C3," ",B3)</f>
        <v>Howard Smith</v>
      </c>
      <c r="F3" s="132"/>
    </row>
    <row r="4" spans="2:6" ht="13">
      <c r="B4" s="25" t="s">
        <v>30</v>
      </c>
      <c r="C4" s="25" t="s">
        <v>31</v>
      </c>
      <c r="E4" s="131" t="str">
        <f>CONCATENATE(C4," ",B4)</f>
        <v>Joe Gonzales</v>
      </c>
      <c r="F4" s="132"/>
    </row>
    <row r="5" spans="2:6" ht="13">
      <c r="B5" s="25" t="s">
        <v>33</v>
      </c>
      <c r="C5" s="25" t="s">
        <v>34</v>
      </c>
      <c r="E5" s="131" t="str">
        <f t="shared" ref="E5:E18" si="0">CONCATENATE(C5," ",B5)</f>
        <v>Gail Scote</v>
      </c>
      <c r="F5" s="132"/>
    </row>
    <row r="6" spans="2:6" ht="13">
      <c r="B6" s="25" t="s">
        <v>36</v>
      </c>
      <c r="C6" s="25" t="s">
        <v>37</v>
      </c>
      <c r="E6" s="131" t="str">
        <f t="shared" si="0"/>
        <v>Sheryl Kane</v>
      </c>
      <c r="F6" s="132"/>
    </row>
    <row r="7" spans="2:6" ht="13">
      <c r="B7" s="25" t="s">
        <v>41</v>
      </c>
      <c r="C7" s="25" t="s">
        <v>42</v>
      </c>
      <c r="E7" s="131" t="str">
        <f t="shared" si="0"/>
        <v>Kendrick Hapsbuch</v>
      </c>
      <c r="F7" s="132"/>
    </row>
    <row r="8" spans="2:6" ht="13">
      <c r="B8" s="25" t="s">
        <v>45</v>
      </c>
      <c r="C8" s="25" t="s">
        <v>46</v>
      </c>
      <c r="E8" s="131" t="str">
        <f t="shared" si="0"/>
        <v>Mark Henders</v>
      </c>
      <c r="F8" s="132"/>
    </row>
    <row r="9" spans="2:6" ht="13">
      <c r="B9" s="25" t="s">
        <v>48</v>
      </c>
      <c r="C9" s="25" t="s">
        <v>49</v>
      </c>
      <c r="E9" s="131" t="str">
        <f t="shared" si="0"/>
        <v>Katie Atherton</v>
      </c>
      <c r="F9" s="132"/>
    </row>
    <row r="10" spans="2:6" ht="13">
      <c r="B10" s="25" t="s">
        <v>52</v>
      </c>
      <c r="C10" s="25" t="s">
        <v>53</v>
      </c>
      <c r="E10" s="131" t="str">
        <f t="shared" si="0"/>
        <v>Frank Bellwood</v>
      </c>
      <c r="F10" s="132"/>
    </row>
    <row r="11" spans="2:6" ht="13">
      <c r="B11" s="25" t="s">
        <v>56</v>
      </c>
      <c r="C11" s="25" t="s">
        <v>57</v>
      </c>
      <c r="E11" s="131" t="str">
        <f t="shared" si="0"/>
        <v>Linda Cooper</v>
      </c>
      <c r="F11" s="132"/>
    </row>
    <row r="12" spans="2:6" ht="13">
      <c r="B12" s="25" t="s">
        <v>59</v>
      </c>
      <c r="C12" s="25" t="s">
        <v>60</v>
      </c>
      <c r="E12" s="131" t="str">
        <f t="shared" si="0"/>
        <v>Brent Cronwith</v>
      </c>
      <c r="F12" s="132"/>
    </row>
    <row r="13" spans="2:6" ht="13">
      <c r="B13" s="25" t="s">
        <v>62</v>
      </c>
      <c r="C13" s="25" t="s">
        <v>63</v>
      </c>
      <c r="E13" s="131" t="str">
        <f t="shared" si="0"/>
        <v>Sandrae Simpson</v>
      </c>
      <c r="F13" s="132"/>
    </row>
    <row r="14" spans="2:6" ht="13">
      <c r="B14" s="25" t="s">
        <v>66</v>
      </c>
      <c r="C14" s="25" t="s">
        <v>67</v>
      </c>
      <c r="E14" s="131" t="str">
        <f t="shared" si="0"/>
        <v>Randy Sindole</v>
      </c>
      <c r="F14" s="132"/>
    </row>
    <row r="15" spans="2:6" ht="13">
      <c r="B15" s="25" t="s">
        <v>25</v>
      </c>
      <c r="C15" s="25" t="s">
        <v>69</v>
      </c>
      <c r="E15" s="131" t="str">
        <f t="shared" si="0"/>
        <v>Ellen Smith</v>
      </c>
      <c r="F15" s="132"/>
    </row>
    <row r="16" spans="2:6" ht="13">
      <c r="B16" s="25" t="s">
        <v>71</v>
      </c>
      <c r="C16" s="25" t="s">
        <v>72</v>
      </c>
      <c r="E16" s="131" t="str">
        <f t="shared" si="0"/>
        <v>Tuome Vuanuo</v>
      </c>
      <c r="F16" s="132"/>
    </row>
    <row r="17" spans="2:6" ht="13">
      <c r="B17" s="25" t="s">
        <v>74</v>
      </c>
      <c r="C17" s="25" t="s">
        <v>75</v>
      </c>
      <c r="E17" s="131" t="str">
        <f t="shared" si="0"/>
        <v>Tadeuz Szcznyck</v>
      </c>
      <c r="F17" s="132"/>
    </row>
    <row r="18" spans="2:6" ht="13">
      <c r="B18" s="25" t="s">
        <v>77</v>
      </c>
      <c r="C18" s="25" t="s">
        <v>78</v>
      </c>
      <c r="E18" s="131" t="str">
        <f t="shared" si="0"/>
        <v>Tammy Wu</v>
      </c>
      <c r="F18" s="132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2.5"/>
  <cols>
    <col min="1" max="1" width="20.26953125" bestFit="1" customWidth="1"/>
    <col min="2" max="2" width="12.7265625" bestFit="1" customWidth="1"/>
  </cols>
  <sheetData>
    <row r="2" spans="1:2" ht="13">
      <c r="A2" s="69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1">
        <v>9550</v>
      </c>
      <c r="C5" s="71">
        <v>9230</v>
      </c>
      <c r="D5" s="71">
        <v>8500</v>
      </c>
      <c r="E5" s="71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1">
        <v>5975</v>
      </c>
      <c r="C6" s="71">
        <v>6900</v>
      </c>
      <c r="D6" s="71">
        <v>8500</v>
      </c>
      <c r="E6" s="71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1">
        <v>7425</v>
      </c>
      <c r="C7" s="71">
        <v>8580</v>
      </c>
      <c r="D7" s="71">
        <v>9910</v>
      </c>
      <c r="E7" s="71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1">
        <v>9560</v>
      </c>
      <c r="C8" s="71">
        <v>10150</v>
      </c>
      <c r="D8" s="71">
        <v>10200</v>
      </c>
      <c r="E8" s="71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2">
        <v>7892</v>
      </c>
      <c r="C9" s="72">
        <v>7695</v>
      </c>
      <c r="D9" s="72">
        <v>9520</v>
      </c>
      <c r="E9" s="72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254</v>
      </c>
      <c r="B2" s="91">
        <v>220000</v>
      </c>
      <c r="C2" s="73"/>
      <c r="D2" s="95" t="s">
        <v>253</v>
      </c>
    </row>
    <row r="3" spans="1:4" ht="13.5" thickBot="1">
      <c r="A3" s="96" t="s">
        <v>252</v>
      </c>
      <c r="B3" s="92">
        <v>0.08</v>
      </c>
      <c r="C3" s="73"/>
      <c r="D3" s="94"/>
    </row>
    <row r="4" spans="1:4" ht="13">
      <c r="A4" s="96" t="s">
        <v>251</v>
      </c>
      <c r="B4" s="93">
        <v>300</v>
      </c>
      <c r="C4" s="73"/>
      <c r="D4" s="7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272</v>
      </c>
      <c r="H3" s="101" t="s">
        <v>279</v>
      </c>
    </row>
    <row r="4" spans="1:8" ht="16" thickBot="1">
      <c r="A4" s="88" t="s">
        <v>278</v>
      </c>
      <c r="B4" s="99" t="s">
        <v>277</v>
      </c>
      <c r="C4" s="99" t="s">
        <v>276</v>
      </c>
      <c r="D4" s="99" t="s">
        <v>275</v>
      </c>
      <c r="E4" s="99" t="s">
        <v>274</v>
      </c>
      <c r="F4" s="73"/>
      <c r="G4" s="102" t="s">
        <v>273</v>
      </c>
      <c r="H4" s="103" t="s">
        <v>272</v>
      </c>
    </row>
    <row r="5" spans="1:8" ht="15.5">
      <c r="A5" s="86" t="s">
        <v>271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270</v>
      </c>
      <c r="B6" s="87">
        <v>0</v>
      </c>
      <c r="C6" s="85">
        <v>0</v>
      </c>
      <c r="D6" s="85">
        <v>0</v>
      </c>
      <c r="E6" s="85">
        <v>0</v>
      </c>
      <c r="F6" s="73"/>
      <c r="G6" s="84">
        <v>1.84</v>
      </c>
      <c r="H6" s="83">
        <f>G6*(B6+C6+D6+E6)</f>
        <v>0</v>
      </c>
    </row>
    <row r="7" spans="1:8" ht="15.5">
      <c r="A7" s="86" t="s">
        <v>269</v>
      </c>
      <c r="B7" s="85">
        <v>0</v>
      </c>
      <c r="C7" s="85">
        <v>0</v>
      </c>
      <c r="D7" s="85">
        <v>0</v>
      </c>
      <c r="E7" s="85">
        <v>0</v>
      </c>
      <c r="F7" s="73"/>
      <c r="G7" s="84">
        <v>1.45</v>
      </c>
      <c r="H7" s="83">
        <f>G7*(B7+C7+D7+E7)</f>
        <v>0</v>
      </c>
    </row>
    <row r="8" spans="1:8" ht="15.5">
      <c r="A8" s="97" t="s">
        <v>268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267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254</v>
      </c>
      <c r="C2" s="106">
        <v>220000</v>
      </c>
    </row>
    <row r="3" spans="2:3" ht="13">
      <c r="B3" s="96" t="s">
        <v>252</v>
      </c>
      <c r="C3" s="107">
        <v>0.08</v>
      </c>
    </row>
    <row r="4" spans="2:3" ht="13">
      <c r="B4" s="96" t="s">
        <v>251</v>
      </c>
      <c r="C4" s="108">
        <f>25*12</f>
        <v>300</v>
      </c>
    </row>
    <row r="6" spans="2:3">
      <c r="C6" s="75"/>
    </row>
    <row r="7" spans="2:3" ht="15.5">
      <c r="B7" s="110" t="s">
        <v>250</v>
      </c>
      <c r="C7" s="109">
        <f>-PMT(C3/12,C4,C2)</f>
        <v>1697.9956826206067</v>
      </c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10" zoomScaleNormal="110" workbookViewId="0">
      <selection activeCell="I6" sqref="I6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>SUMIF(B3:B272,G3,D3:D272)</f>
        <v>491064</v>
      </c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SUMIF(C3:C272,G5,E3:E272)</f>
        <v>7357</v>
      </c>
      <c r="I5" s="27">
        <f>SUMIF(C3:C272,G5,D3:D272)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266</v>
      </c>
      <c r="C2" s="110" t="s">
        <v>265</v>
      </c>
      <c r="D2" s="110" t="s">
        <v>264</v>
      </c>
      <c r="E2" s="110" t="s">
        <v>263</v>
      </c>
      <c r="F2" s="110" t="s">
        <v>262</v>
      </c>
      <c r="G2" s="110" t="s">
        <v>261</v>
      </c>
    </row>
    <row r="3" spans="2:7" ht="13">
      <c r="B3" s="111" t="s">
        <v>258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257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256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255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260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33" t="s">
        <v>259</v>
      </c>
      <c r="C10" s="133"/>
    </row>
    <row r="11" spans="2:7" ht="13">
      <c r="B11" s="113" t="s">
        <v>258</v>
      </c>
      <c r="C11" s="114">
        <v>3.3000000000000002E-2</v>
      </c>
    </row>
    <row r="12" spans="2:7" ht="13">
      <c r="B12" s="113" t="s">
        <v>257</v>
      </c>
      <c r="C12" s="114">
        <v>2.3E-2</v>
      </c>
    </row>
    <row r="13" spans="2:7" ht="13">
      <c r="B13" s="113" t="s">
        <v>256</v>
      </c>
      <c r="C13" s="114">
        <v>4.2999999999999997E-2</v>
      </c>
    </row>
    <row r="14" spans="2:7" ht="13">
      <c r="B14" s="113" t="s">
        <v>255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I8" sqref="I8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IFERROR(VLOOKUP($B3,'Master Emp List'!$A$1:$I$38,3,FALSE),"EMP ID NOT FOUND")</f>
        <v>Howard</v>
      </c>
      <c r="D3" s="11" t="str">
        <f>VLOOKUP($B3,'Master Emp List'!$A$1:$I$38,2,FALSE)</f>
        <v>Smith</v>
      </c>
      <c r="E3" s="11" t="str">
        <f>VLOOKUP($B3,'Master Emp List'!$A$1:$I$38,4,FALSE)</f>
        <v>AT</v>
      </c>
      <c r="F3" s="11">
        <f>VLOOKUP($B3,'Master Emp List'!$A$1:$I$38,9,FALSE)</f>
        <v>11.25</v>
      </c>
      <c r="G3" s="66"/>
    </row>
    <row r="4" spans="2:7">
      <c r="B4" s="10">
        <v>1056</v>
      </c>
      <c r="C4" s="11" t="str">
        <f>IFERROR(VLOOKUP($B4,'Master Emp List'!$A$1:$I$38,3,FALSE),"EMP ID NOT FOUND")</f>
        <v>Joe</v>
      </c>
      <c r="D4" s="11" t="str">
        <f>VLOOKUP($B4,'Master Emp List'!$A$1:$I$38,2,FALSE)</f>
        <v>Gonzales</v>
      </c>
      <c r="E4" s="11" t="str">
        <f>VLOOKUP($B4,'Master Emp List'!$A$1:$I$38,4,FALSE)</f>
        <v>AT</v>
      </c>
      <c r="F4" s="11">
        <f>VLOOKUP($B4,'Master Emp List'!$A$1:$I$38,9,FALSE)</f>
        <v>12.25</v>
      </c>
      <c r="G4" s="66"/>
    </row>
    <row r="5" spans="2:7">
      <c r="B5" s="10">
        <v>1067</v>
      </c>
      <c r="C5" s="11" t="str">
        <f>IFERROR(VLOOKUP($B5,'Master Emp List'!$A$1:$I$38,3,FALSE),"EMP ID NOT FOUND")</f>
        <v>Gail</v>
      </c>
      <c r="D5" s="11" t="str">
        <f>VLOOKUP($B5,'Master Emp List'!$A$1:$I$38,2,FALSE)</f>
        <v>Scote</v>
      </c>
      <c r="E5" s="11" t="str">
        <f>VLOOKUP($B5,'Master Emp List'!$A$1:$I$38,4,FALSE)</f>
        <v>AT</v>
      </c>
      <c r="F5" s="11">
        <f>VLOOKUP($B5,'Master Emp List'!$A$1:$I$38,9,FALSE)</f>
        <v>14.55</v>
      </c>
      <c r="G5" s="66"/>
    </row>
    <row r="6" spans="2:7">
      <c r="B6" s="10">
        <v>1075</v>
      </c>
      <c r="C6" s="11" t="str">
        <f>IFERROR(VLOOKUP($B6,'Master Emp List'!$A$1:$I$38,3,FALSE),"EMP ID NOT FOUND")</f>
        <v>Sheryl</v>
      </c>
      <c r="D6" s="11" t="str">
        <f>VLOOKUP($B6,'Master Emp List'!$A$1:$I$38,2,FALSE)</f>
        <v>Kane</v>
      </c>
      <c r="E6" s="11" t="str">
        <f>VLOOKUP($B6,'Master Emp List'!$A$1:$I$38,4,FALSE)</f>
        <v>AD</v>
      </c>
      <c r="F6" s="11">
        <f>VLOOKUP($B6,'Master Emp List'!$A$1:$I$38,9,FALSE)</f>
        <v>11.25</v>
      </c>
      <c r="G6" s="66"/>
    </row>
    <row r="7" spans="2:7">
      <c r="B7" s="10">
        <v>1078</v>
      </c>
      <c r="C7" s="11" t="str">
        <f>IFERROR(VLOOKUP($B7,'Master Emp List'!$A$1:$I$38,3,FALSE),"EMP ID NOT FOUND")</f>
        <v>Kendrick</v>
      </c>
      <c r="D7" s="11" t="str">
        <f>VLOOKUP($B7,'Master Emp List'!$A$1:$I$38,2,FALSE)</f>
        <v>Hapsbuch</v>
      </c>
      <c r="E7" s="11" t="str">
        <f>VLOOKUP($B7,'Master Emp List'!$A$1:$I$38,4,FALSE)</f>
        <v>AC</v>
      </c>
      <c r="F7" s="11">
        <f>VLOOKUP($B7,'Master Emp List'!$A$1:$I$38,9,FALSE)</f>
        <v>10.199999999999999</v>
      </c>
      <c r="G7" s="66"/>
    </row>
    <row r="8" spans="2:7">
      <c r="B8" s="10">
        <v>1152</v>
      </c>
      <c r="C8" s="11" t="str">
        <f>IFERROR(VLOOKUP($B8,'Master Emp List'!$A$1:$I$38,3,FALSE),"EMP ID NOT FOUND")</f>
        <v>Mark</v>
      </c>
      <c r="D8" s="11" t="str">
        <f>VLOOKUP($B8,'Master Emp List'!$A$1:$I$38,2,FALSE)</f>
        <v>Henders</v>
      </c>
      <c r="E8" s="11" t="str">
        <f>VLOOKUP($B8,'Master Emp List'!$A$1:$I$38,4,FALSE)</f>
        <v>AD</v>
      </c>
      <c r="F8" s="11">
        <f>VLOOKUP($B8,'Master Emp List'!$A$1:$I$38,9,FALSE)</f>
        <v>12.25</v>
      </c>
      <c r="G8" s="66"/>
    </row>
    <row r="9" spans="2:7">
      <c r="B9" s="10">
        <v>1196</v>
      </c>
      <c r="C9" s="11" t="str">
        <f>IFERROR(VLOOKUP($B9,'Master Emp List'!$A$1:$I$38,3,FALSE),"EMP ID NOT FOUND")</f>
        <v>Katie</v>
      </c>
      <c r="D9" s="11" t="str">
        <f>VLOOKUP($B9,'Master Emp List'!$A$1:$I$38,2,FALSE)</f>
        <v>Atherton</v>
      </c>
      <c r="E9" s="11" t="str">
        <f>VLOOKUP($B9,'Master Emp List'!$A$1:$I$38,4,FALSE)</f>
        <v>HR</v>
      </c>
      <c r="F9" s="11">
        <f>VLOOKUP($B9,'Master Emp List'!$A$1:$I$38,9,FALSE)</f>
        <v>9.9499999999999993</v>
      </c>
      <c r="G9" s="66"/>
    </row>
    <row r="10" spans="2:7">
      <c r="B10" s="10">
        <v>1284</v>
      </c>
      <c r="C10" s="11" t="str">
        <f>IFERROR(VLOOKUP($B10,'Master Emp List'!$A$1:$I$38,3,FALSE),"EMP ID NOT FOUND")</f>
        <v>Frank</v>
      </c>
      <c r="D10" s="11" t="str">
        <f>VLOOKUP($B10,'Master Emp List'!$A$1:$I$38,2,FALSE)</f>
        <v>Bellwood</v>
      </c>
      <c r="E10" s="11" t="str">
        <f>VLOOKUP($B10,'Master Emp List'!$A$1:$I$38,4,FALSE)</f>
        <v>MK</v>
      </c>
      <c r="F10" s="11">
        <f>VLOOKUP($B10,'Master Emp List'!$A$1:$I$38,9,FALSE)</f>
        <v>12.3</v>
      </c>
      <c r="G10" s="66"/>
    </row>
    <row r="11" spans="2:7">
      <c r="B11" s="10"/>
      <c r="C11" s="11" t="str">
        <f>IFERROR(VLOOKUP($B11,'Master Emp List'!$A$1:$I$38,3,FALSE),"EMP ID NOT FOUND")</f>
        <v>EMP ID NOT FOUND</v>
      </c>
      <c r="D11" s="11" t="e">
        <f>VLOOKUP($B11,'Master Emp List'!$A$1:$I$38,2,FALSE)</f>
        <v>#N/A</v>
      </c>
      <c r="E11" s="11" t="e">
        <f>VLOOKUP($B11,'Master Emp List'!$A$1:$I$38,4,FALSE)</f>
        <v>#N/A</v>
      </c>
      <c r="F11" s="11" t="e">
        <f>VLOOKUP($B11,'Master Emp List'!$A$1:$I$38,9,FALSE)</f>
        <v>#N/A</v>
      </c>
      <c r="G11" s="66"/>
    </row>
    <row r="12" spans="2:7">
      <c r="B12" s="10"/>
      <c r="C12" s="11" t="str">
        <f>IFERROR(VLOOKUP($B12,'Master Emp List'!$A$1:$I$38,3,FALSE),"EMP ID NOT FOUND")</f>
        <v>EMP ID NOT FOUND</v>
      </c>
      <c r="D12" s="11" t="e">
        <f>VLOOKUP($B12,'Master Emp List'!$A$1:$I$38,2,FALSE)</f>
        <v>#N/A</v>
      </c>
      <c r="E12" s="11" t="e">
        <f>VLOOKUP($B12,'Master Emp List'!$A$1:$I$38,4,FALSE)</f>
        <v>#N/A</v>
      </c>
      <c r="F12" s="11" t="e">
        <f>VLOOKUP($B12,'Master Emp List'!$A$1:$I$38,9,FALSE)</f>
        <v>#N/A</v>
      </c>
      <c r="G12" s="66"/>
    </row>
    <row r="13" spans="2:7">
      <c r="B13" s="10"/>
      <c r="C13" s="11" t="str">
        <f>IFERROR(VLOOKUP($B13,'Master Emp List'!$A$1:$I$38,3,FALSE),"EMP ID NOT FOUND")</f>
        <v>EMP ID NOT FOUND</v>
      </c>
      <c r="D13" s="11" t="e">
        <f>VLOOKUP($B13,'Master Emp List'!$A$1:$I$38,2,FALSE)</f>
        <v>#N/A</v>
      </c>
      <c r="E13" s="11" t="e">
        <f>VLOOKUP($B13,'Master Emp List'!$A$1:$I$38,4,FALSE)</f>
        <v>#N/A</v>
      </c>
      <c r="F13" s="11" t="e">
        <f>VLOOKUP($B13,'Master Emp List'!$A$1:$I$38,9,FALSE)</f>
        <v>#N/A</v>
      </c>
      <c r="G13" s="66"/>
    </row>
    <row r="14" spans="2:7">
      <c r="B14" s="10">
        <v>1302</v>
      </c>
      <c r="C14" s="11" t="str">
        <f>IFERROR(VLOOKUP($B14,'Master Emp List'!$A$1:$I$38,3,FALSE),"EMP ID NOT FOUND")</f>
        <v>Randy</v>
      </c>
      <c r="D14" s="11" t="str">
        <f>VLOOKUP($B14,'Master Emp List'!$A$1:$I$38,2,FALSE)</f>
        <v>Sindole</v>
      </c>
      <c r="E14" s="11" t="str">
        <f>VLOOKUP($B14,'Master Emp List'!$A$1:$I$38,4,FALSE)</f>
        <v>MK</v>
      </c>
      <c r="F14" s="11">
        <f>VLOOKUP($B14,'Master Emp List'!$A$1:$I$38,9,FALSE)</f>
        <v>14.25</v>
      </c>
      <c r="G14" s="66"/>
    </row>
    <row r="15" spans="2:7">
      <c r="B15" s="10">
        <v>1310</v>
      </c>
      <c r="C15" s="11" t="str">
        <f>IFERROR(VLOOKUP($B15,'Master Emp List'!$A$1:$I$38,3,FALSE),"EMP ID NOT FOUND")</f>
        <v>Ellen</v>
      </c>
      <c r="D15" s="11" t="str">
        <f>VLOOKUP($B15,'Master Emp List'!$A$1:$I$38,2,FALSE)</f>
        <v>Smith</v>
      </c>
      <c r="E15" s="11" t="str">
        <f>VLOOKUP($B15,'Master Emp List'!$A$1:$I$38,4,FALSE)</f>
        <v>MF</v>
      </c>
      <c r="F15" s="11">
        <f>VLOOKUP($B15,'Master Emp List'!$A$1:$I$38,9,FALSE)</f>
        <v>11.5</v>
      </c>
      <c r="G15" s="66"/>
    </row>
    <row r="16" spans="2:7">
      <c r="B16" s="10">
        <v>1329</v>
      </c>
      <c r="C16" s="11" t="str">
        <f>IFERROR(VLOOKUP($B16,'Master Emp List'!$A$1:$I$38,3,FALSE),"EMP ID NOT FOUND")</f>
        <v>Tuome</v>
      </c>
      <c r="D16" s="11" t="str">
        <f>VLOOKUP($B16,'Master Emp List'!$A$1:$I$38,2,FALSE)</f>
        <v>Vuanuo</v>
      </c>
      <c r="E16" s="11" t="str">
        <f>VLOOKUP($B16,'Master Emp List'!$A$1:$I$38,4,FALSE)</f>
        <v>AC</v>
      </c>
      <c r="F16" s="11">
        <f>VLOOKUP($B16,'Master Emp List'!$A$1:$I$38,9,FALSE)</f>
        <v>10.35</v>
      </c>
      <c r="G16" s="66"/>
    </row>
    <row r="17" spans="2:7">
      <c r="B17" s="10">
        <v>1333</v>
      </c>
      <c r="C17" s="11" t="str">
        <f>IFERROR(VLOOKUP($B17,'Master Emp List'!$A$1:$I$38,3,FALSE),"EMP ID NOT FOUND")</f>
        <v>Tadeuz</v>
      </c>
      <c r="D17" s="11" t="str">
        <f>VLOOKUP($B17,'Master Emp List'!$A$1:$I$38,2,FALSE)</f>
        <v>Szcznyck</v>
      </c>
      <c r="E17" s="11" t="str">
        <f>VLOOKUP($B17,'Master Emp List'!$A$1:$I$38,4,FALSE)</f>
        <v>HR</v>
      </c>
      <c r="F17" s="11">
        <f>VLOOKUP($B17,'Master Emp List'!$A$1:$I$38,9,FALSE)</f>
        <v>10.15</v>
      </c>
      <c r="G17" s="66"/>
    </row>
    <row r="18" spans="2:7" ht="13" thickBot="1">
      <c r="B18" s="13">
        <v>1368</v>
      </c>
      <c r="C18" s="11" t="str">
        <f>IFERROR(VLOOKUP($B18,'Master Emp List'!$A$1:$I$38,3,FALSE),"EMP ID NOT FOUND")</f>
        <v>Tammy</v>
      </c>
      <c r="D18" s="11" t="str">
        <f>VLOOKUP($B18,'Master Emp List'!$A$1:$I$38,2,FALSE)</f>
        <v>Wu</v>
      </c>
      <c r="E18" s="11" t="str">
        <f>VLOOKUP($B18,'Master Emp List'!$A$1:$I$38,4,FALSE)</f>
        <v>AD</v>
      </c>
      <c r="F18" s="11">
        <f>VLOOKUP($B18,'Master Emp List'!$A$1:$I$38,9,FALSE)</f>
        <v>12.25</v>
      </c>
      <c r="G18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topLeftCell="B1" zoomScale="115" zoomScaleNormal="115" workbookViewId="0">
      <selection activeCell="B7" sqref="B7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sortState xmlns:xlrd2="http://schemas.microsoft.com/office/spreadsheetml/2017/richdata2" ref="A2:I38">
    <sortCondition ref="A4:A38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150" zoomScaleNormal="150" workbookViewId="0">
      <selection activeCell="C5" sqref="C5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List'!$A$2:$G$5,2,FALSE)</f>
        <v>150</v>
      </c>
    </row>
    <row r="6" spans="1:2" ht="13">
      <c r="A6" s="61" t="s">
        <v>228</v>
      </c>
      <c r="B6" s="56">
        <f>HLOOKUP($B$3,'Master Inventory List'!$A$2:$G$5,3,FALSE)</f>
        <v>110</v>
      </c>
    </row>
    <row r="7" spans="1:2" ht="13.5" thickBot="1">
      <c r="A7" s="62" t="s">
        <v>227</v>
      </c>
      <c r="B7" s="56">
        <f>HLOOKUP($B$3,'Master Inventory List'!$A$2:$G$5,4,FALSE)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437D-A8FC-427C-8A49-940F6F4A8FBE}">
  <dimension ref="A1:B7"/>
  <sheetViews>
    <sheetView showGridLines="0" zoomScale="150" zoomScaleNormal="150" workbookViewId="0">
      <selection activeCell="C3" sqref="C3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List'!$A$2:$G$5,MATCH(LEFT(A5,11),'Master Inventory List'!$A$2:$A$5,0),FALSE)</f>
        <v>150</v>
      </c>
    </row>
    <row r="6" spans="1:2" ht="13">
      <c r="A6" s="61" t="s">
        <v>228</v>
      </c>
      <c r="B6" s="56">
        <f>HLOOKUP($B$3,'Master Inventory List'!$A$2:$G$5,MATCH(LEFT(A6,11),'Master Inventory List'!$A$2:$A$5,0),FALSE)</f>
        <v>110</v>
      </c>
    </row>
    <row r="7" spans="1:2" ht="13.5" thickBot="1">
      <c r="A7" s="62" t="s">
        <v>227</v>
      </c>
      <c r="B7" s="56">
        <f>HLOOKUP($B$3,'Master Inventory List'!$A$2:$G$5,MATCH(LEFT(A7,11),'Master Inventory List'!$A$2:$A$5,0),FALSE)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C4" sqref="C4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238</v>
      </c>
      <c r="B2" s="64" t="s">
        <v>224</v>
      </c>
      <c r="C2" s="64" t="s">
        <v>226</v>
      </c>
      <c r="D2" s="64" t="s">
        <v>237</v>
      </c>
      <c r="E2" s="64" t="s">
        <v>236</v>
      </c>
      <c r="F2" s="64" t="s">
        <v>235</v>
      </c>
      <c r="G2" s="64" t="s">
        <v>225</v>
      </c>
    </row>
    <row r="3" spans="1:7" ht="13">
      <c r="A3" s="65" t="s">
        <v>234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233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232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10" zoomScaleNormal="110" workbookViewId="0">
      <selection activeCell="E2" sqref="E2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7">
        <v>1054</v>
      </c>
      <c r="C4" s="67" t="str">
        <f>INDEX('INDEX MATCH Master Emp List'!$A$1:$I$38,10,3)</f>
        <v>Linda</v>
      </c>
      <c r="D4" s="67">
        <f>MATCH(B4,'INDEX MATCH Master Emp List'!$A$2:$A$38,0)</f>
        <v>1</v>
      </c>
      <c r="F4" s="68" t="str">
        <f>INDEX('INDEX MATCH Master Emp List'!$C$1:$C$38,MATCH(B4,'INDEX MATCH Master Emp List'!$A$1:$A$38,0))</f>
        <v>Howard</v>
      </c>
    </row>
    <row r="5" spans="2:6">
      <c r="B5" s="67">
        <v>1078</v>
      </c>
      <c r="C5" s="67" t="str">
        <f>INDEX('INDEX MATCH Master Emp List'!$A$1:$I$38,4,4)</f>
        <v>AT</v>
      </c>
      <c r="D5" s="67">
        <f>MATCH(B5,'INDEX MATCH Master Emp List'!$A$2:$A$38,0)</f>
        <v>5</v>
      </c>
      <c r="F5" s="68" t="str">
        <f>INDEX('INDEX MATCH Master Emp List'!$C$1:$C$38,MATCH(B5,'INDEX MATCH Master Emp List'!$A$1:$A$38,0))</f>
        <v>Kendrick</v>
      </c>
    </row>
    <row r="6" spans="2:6">
      <c r="B6" s="67">
        <v>1284</v>
      </c>
      <c r="C6" s="67"/>
      <c r="D6" s="67">
        <f>MATCH(B6,'INDEX MATCH Master Emp List'!$A$2:$A$38,0)</f>
        <v>8</v>
      </c>
      <c r="F6" s="68" t="str">
        <f>INDEX('INDEX MATCH Master Emp List'!$C$1:$C$38,MATCH(B6,'INDEX MATCH Master Emp List'!$A$1:$A$38,0))</f>
        <v>Frank</v>
      </c>
    </row>
    <row r="7" spans="2:6">
      <c r="B7" s="67">
        <v>1299</v>
      </c>
      <c r="C7" s="67"/>
      <c r="D7" s="67">
        <f>MATCH(B7,'INDEX MATCH Master Emp List'!$A$2:$A$38,0)</f>
        <v>11</v>
      </c>
      <c r="F7" s="68" t="str">
        <f>INDEX('INDEX MATCH Master Emp List'!$C$1:$C$38,MATCH(B7,'INDEX MATCH Master Emp List'!$A$1:$A$38,0))</f>
        <v>Sandrae</v>
      </c>
    </row>
    <row r="8" spans="2:6">
      <c r="B8" s="67">
        <v>1329</v>
      </c>
      <c r="C8" s="67"/>
      <c r="D8" s="67">
        <f>MATCH(B8,'INDEX MATCH Master Emp List'!$A$2:$A$38,0)</f>
        <v>14</v>
      </c>
      <c r="F8" s="68" t="str">
        <f>INDEX('INDEX MATCH Master Emp List'!$C$1:$C$38,MATCH(B8,'INDEX MATCH Master Emp List'!$A$1:$A$38,0))</f>
        <v>Tuome</v>
      </c>
    </row>
    <row r="9" spans="2:6">
      <c r="B9" s="67">
        <v>1509</v>
      </c>
      <c r="C9" s="67"/>
      <c r="D9" s="67">
        <f>MATCH(B9,'INDEX MATCH Master Emp List'!$A$2:$A$38,0)</f>
        <v>17</v>
      </c>
      <c r="F9" s="68" t="str">
        <f>INDEX('INDEX MATCH Master Emp List'!$C$1:$C$38,MATCH(B9,'INDEX MATCH Master Emp List'!$A$1:$A$38,0))</f>
        <v>Pam</v>
      </c>
    </row>
    <row r="10" spans="2:6">
      <c r="C10" s="67"/>
      <c r="D10" s="67"/>
      <c r="F10" s="68"/>
    </row>
    <row r="11" spans="2:6">
      <c r="C11" s="67"/>
      <c r="D11" s="67"/>
      <c r="F11" s="68"/>
    </row>
    <row r="12" spans="2:6">
      <c r="C12" s="67"/>
      <c r="D12" s="67"/>
      <c r="F12" s="68"/>
    </row>
    <row r="13" spans="2:6">
      <c r="C13" s="67"/>
      <c r="D13" s="67"/>
      <c r="F13" s="68"/>
    </row>
    <row r="14" spans="2:6">
      <c r="C14" s="67"/>
      <c r="D14" s="67"/>
      <c r="F14" s="68"/>
    </row>
    <row r="15" spans="2:6">
      <c r="C15" s="67"/>
      <c r="D15" s="67"/>
      <c r="F15" s="68"/>
    </row>
    <row r="16" spans="2:6">
      <c r="C16" s="67"/>
      <c r="D16" s="67"/>
      <c r="F16" s="68"/>
    </row>
    <row r="17" spans="3:6">
      <c r="C17" s="67"/>
      <c r="D17" s="67"/>
      <c r="F17" s="68"/>
    </row>
    <row r="18" spans="3:6">
      <c r="C18" s="67"/>
      <c r="D18" s="67"/>
      <c r="F18" s="68"/>
    </row>
    <row r="19" spans="3:6">
      <c r="C19" s="67"/>
      <c r="D19" s="67"/>
      <c r="F19" s="6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B938-F6AF-4391-A249-F7B9CAEC4582}">
  <dimension ref="B1:G18"/>
  <sheetViews>
    <sheetView showGridLines="0" zoomScale="130" zoomScaleNormal="130" workbookViewId="0">
      <selection activeCell="H3" sqref="H3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INDEX('Master Emp List'!$A$1:$I$38,MATCH($B3,'Master Emp List'!$A$1:$A$38,0),MATCH(C$2,'Master Emp List'!$A$1:$I$1,0))</f>
        <v>Howard</v>
      </c>
      <c r="D3" s="11" t="str">
        <f>INDEX('Master Emp List'!$A$1:$I$38,MATCH($B3,'Master Emp List'!$A$1:$A$38,0),MATCH(D$2,'Master Emp List'!$A$1:$I$1,0))</f>
        <v>Smith</v>
      </c>
      <c r="E3" s="11" t="str">
        <f>INDEX('Master Emp List'!$A$1:$I$38,MATCH($B3,'Master Emp List'!$A$1:$A$38,0),MATCH(E$2,'Master Emp List'!$A$1:$I$1,0))</f>
        <v>AT</v>
      </c>
      <c r="F3" s="11">
        <f>INDEX('Master Emp List'!$A$1:$I$38,MATCH($B3,'Master Emp List'!$A$1:$A$38,0),MATCH(F$2,'Master Emp List'!$A$1:$I$1,0))</f>
        <v>11.25</v>
      </c>
      <c r="G3" s="66"/>
    </row>
    <row r="4" spans="2:7">
      <c r="B4" s="10">
        <v>1056</v>
      </c>
      <c r="C4" s="11" t="str">
        <f>INDEX('Master Emp List'!$A$1:$I$38,MATCH($B4,'Master Emp List'!$A$1:$A$38,0),MATCH(C$2,'Master Emp List'!$A$1:$I$1,0))</f>
        <v>Joe</v>
      </c>
      <c r="D4" s="11" t="str">
        <f>INDEX('Master Emp List'!$A$1:$I$38,MATCH($B4,'Master Emp List'!$A$1:$A$38,0),MATCH(D$2,'Master Emp List'!$A$1:$I$1,0))</f>
        <v>Gonzales</v>
      </c>
      <c r="E4" s="11" t="str">
        <f>INDEX('Master Emp List'!$A$1:$I$38,MATCH($B4,'Master Emp List'!$A$1:$A$38,0),MATCH(E$2,'Master Emp List'!$A$1:$I$1,0))</f>
        <v>AT</v>
      </c>
      <c r="F4" s="11">
        <f>INDEX('Master Emp List'!$A$1:$I$38,MATCH($B4,'Master Emp List'!$A$1:$A$38,0),MATCH(F$2,'Master Emp List'!$A$1:$I$1,0))</f>
        <v>12.25</v>
      </c>
      <c r="G4" s="66"/>
    </row>
    <row r="5" spans="2:7">
      <c r="B5" s="10">
        <v>1067</v>
      </c>
      <c r="C5" s="11" t="str">
        <f>INDEX('Master Emp List'!$A$1:$I$38,MATCH($B5,'Master Emp List'!$A$1:$A$38,0),MATCH(C$2,'Master Emp List'!$A$1:$I$1,0))</f>
        <v>Gail</v>
      </c>
      <c r="D5" s="11" t="str">
        <f>INDEX('Master Emp List'!$A$1:$I$38,MATCH($B5,'Master Emp List'!$A$1:$A$38,0),MATCH(D$2,'Master Emp List'!$A$1:$I$1,0))</f>
        <v>Scote</v>
      </c>
      <c r="E5" s="11" t="str">
        <f>INDEX('Master Emp List'!$A$1:$I$38,MATCH($B5,'Master Emp List'!$A$1:$A$38,0),MATCH(E$2,'Master Emp List'!$A$1:$I$1,0))</f>
        <v>AT</v>
      </c>
      <c r="F5" s="11">
        <f>INDEX('Master Emp List'!$A$1:$I$38,MATCH($B5,'Master Emp List'!$A$1:$A$38,0),MATCH(F$2,'Master Emp List'!$A$1:$I$1,0))</f>
        <v>14.55</v>
      </c>
      <c r="G5" s="66"/>
    </row>
    <row r="6" spans="2:7">
      <c r="B6" s="10">
        <v>1075</v>
      </c>
      <c r="C6" s="11" t="str">
        <f>INDEX('Master Emp List'!$A$1:$I$38,MATCH($B6,'Master Emp List'!$A$1:$A$38,0),MATCH(C$2,'Master Emp List'!$A$1:$I$1,0))</f>
        <v>Sheryl</v>
      </c>
      <c r="D6" s="11" t="str">
        <f>INDEX('Master Emp List'!$A$1:$I$38,MATCH($B6,'Master Emp List'!$A$1:$A$38,0),MATCH(D$2,'Master Emp List'!$A$1:$I$1,0))</f>
        <v>Kane</v>
      </c>
      <c r="E6" s="11" t="str">
        <f>INDEX('Master Emp List'!$A$1:$I$38,MATCH($B6,'Master Emp List'!$A$1:$A$38,0),MATCH(E$2,'Master Emp List'!$A$1:$I$1,0))</f>
        <v>AD</v>
      </c>
      <c r="F6" s="11">
        <f>INDEX('Master Emp List'!$A$1:$I$38,MATCH($B6,'Master Emp List'!$A$1:$A$38,0),MATCH(F$2,'Master Emp List'!$A$1:$I$1,0))</f>
        <v>11.25</v>
      </c>
      <c r="G6" s="66"/>
    </row>
    <row r="7" spans="2:7">
      <c r="B7" s="10">
        <v>1078</v>
      </c>
      <c r="C7" s="11" t="str">
        <f>INDEX('Master Emp List'!$A$1:$I$38,MATCH($B7,'Master Emp List'!$A$1:$A$38,0),MATCH(C$2,'Master Emp List'!$A$1:$I$1,0))</f>
        <v>Kendrick</v>
      </c>
      <c r="D7" s="11" t="str">
        <f>INDEX('Master Emp List'!$A$1:$I$38,MATCH($B7,'Master Emp List'!$A$1:$A$38,0),MATCH(D$2,'Master Emp List'!$A$1:$I$1,0))</f>
        <v>Hapsbuch</v>
      </c>
      <c r="E7" s="11" t="str">
        <f>INDEX('Master Emp List'!$A$1:$I$38,MATCH($B7,'Master Emp List'!$A$1:$A$38,0),MATCH(E$2,'Master Emp List'!$A$1:$I$1,0))</f>
        <v>AC</v>
      </c>
      <c r="F7" s="11">
        <f>INDEX('Master Emp List'!$A$1:$I$38,MATCH($B7,'Master Emp List'!$A$1:$A$38,0),MATCH(F$2,'Master Emp List'!$A$1:$I$1,0))</f>
        <v>10.199999999999999</v>
      </c>
      <c r="G7" s="66"/>
    </row>
    <row r="8" spans="2:7">
      <c r="B8" s="10">
        <v>1152</v>
      </c>
      <c r="C8" s="11" t="str">
        <f>INDEX('Master Emp List'!$A$1:$I$38,MATCH($B8,'Master Emp List'!$A$1:$A$38,0),MATCH(C$2,'Master Emp List'!$A$1:$I$1,0))</f>
        <v>Mark</v>
      </c>
      <c r="D8" s="11" t="str">
        <f>INDEX('Master Emp List'!$A$1:$I$38,MATCH($B8,'Master Emp List'!$A$1:$A$38,0),MATCH(D$2,'Master Emp List'!$A$1:$I$1,0))</f>
        <v>Henders</v>
      </c>
      <c r="E8" s="11" t="str">
        <f>INDEX('Master Emp List'!$A$1:$I$38,MATCH($B8,'Master Emp List'!$A$1:$A$38,0),MATCH(E$2,'Master Emp List'!$A$1:$I$1,0))</f>
        <v>AD</v>
      </c>
      <c r="F8" s="11">
        <f>INDEX('Master Emp List'!$A$1:$I$38,MATCH($B8,'Master Emp List'!$A$1:$A$38,0),MATCH(F$2,'Master Emp List'!$A$1:$I$1,0))</f>
        <v>12.25</v>
      </c>
      <c r="G8" s="66"/>
    </row>
    <row r="9" spans="2:7">
      <c r="B9" s="10">
        <v>1196</v>
      </c>
      <c r="C9" s="11" t="str">
        <f>INDEX('Master Emp List'!$A$1:$I$38,MATCH($B9,'Master Emp List'!$A$1:$A$38,0),MATCH(C$2,'Master Emp List'!$A$1:$I$1,0))</f>
        <v>Katie</v>
      </c>
      <c r="D9" s="11" t="str">
        <f>INDEX('Master Emp List'!$A$1:$I$38,MATCH($B9,'Master Emp List'!$A$1:$A$38,0),MATCH(D$2,'Master Emp List'!$A$1:$I$1,0))</f>
        <v>Atherton</v>
      </c>
      <c r="E9" s="11" t="str">
        <f>INDEX('Master Emp List'!$A$1:$I$38,MATCH($B9,'Master Emp List'!$A$1:$A$38,0),MATCH(E$2,'Master Emp List'!$A$1:$I$1,0))</f>
        <v>HR</v>
      </c>
      <c r="F9" s="11">
        <f>INDEX('Master Emp List'!$A$1:$I$38,MATCH($B9,'Master Emp List'!$A$1:$A$38,0),MATCH(F$2,'Master Emp List'!$A$1:$I$1,0))</f>
        <v>9.9499999999999993</v>
      </c>
      <c r="G9" s="66"/>
    </row>
    <row r="10" spans="2:7">
      <c r="B10" s="10">
        <v>1284</v>
      </c>
      <c r="C10" s="11" t="str">
        <f>INDEX('Master Emp List'!$A$1:$I$38,MATCH($B10,'Master Emp List'!$A$1:$A$38,0),MATCH(C$2,'Master Emp List'!$A$1:$I$1,0))</f>
        <v>Frank</v>
      </c>
      <c r="D10" s="11" t="str">
        <f>INDEX('Master Emp List'!$A$1:$I$38,MATCH($B10,'Master Emp List'!$A$1:$A$38,0),MATCH(D$2,'Master Emp List'!$A$1:$I$1,0))</f>
        <v>Bellwood</v>
      </c>
      <c r="E10" s="11" t="str">
        <f>INDEX('Master Emp List'!$A$1:$I$38,MATCH($B10,'Master Emp List'!$A$1:$A$38,0),MATCH(E$2,'Master Emp List'!$A$1:$I$1,0))</f>
        <v>MK</v>
      </c>
      <c r="F10" s="11">
        <f>INDEX('Master Emp List'!$A$1:$I$38,MATCH($B10,'Master Emp List'!$A$1:$A$38,0),MATCH(F$2,'Master Emp List'!$A$1:$I$1,0))</f>
        <v>12.3</v>
      </c>
      <c r="G10" s="66"/>
    </row>
    <row r="11" spans="2:7">
      <c r="B11" s="10"/>
      <c r="C11" s="11" t="e">
        <f>INDEX('Master Emp List'!$A$1:$I$38,MATCH($B11,'Master Emp List'!$A$1:$A$38,0),MATCH(C$2,'Master Emp List'!$A$1:$I$1,0))</f>
        <v>#N/A</v>
      </c>
      <c r="D11" s="11" t="e">
        <f>INDEX('Master Emp List'!$A$1:$I$38,MATCH($B11,'Master Emp List'!$A$1:$A$38,0),MATCH(D$2,'Master Emp List'!$A$1:$I$1,0))</f>
        <v>#N/A</v>
      </c>
      <c r="E11" s="11" t="e">
        <f>INDEX('Master Emp List'!$A$1:$I$38,MATCH($B11,'Master Emp List'!$A$1:$A$38,0),MATCH(E$2,'Master Emp List'!$A$1:$I$1,0))</f>
        <v>#N/A</v>
      </c>
      <c r="F11" s="11" t="e">
        <f>INDEX('Master Emp List'!$A$1:$I$38,MATCH($B11,'Master Emp List'!$A$1:$A$38,0),MATCH(F$2,'Master Emp List'!$A$1:$I$1,0))</f>
        <v>#N/A</v>
      </c>
      <c r="G11" s="66"/>
    </row>
    <row r="12" spans="2:7">
      <c r="B12" s="10"/>
      <c r="C12" s="11" t="e">
        <f>INDEX('Master Emp List'!$A$1:$I$38,MATCH($B12,'Master Emp List'!$A$1:$A$38,0),MATCH(C$2,'Master Emp List'!$A$1:$I$1,0))</f>
        <v>#N/A</v>
      </c>
      <c r="D12" s="11" t="e">
        <f>INDEX('Master Emp List'!$A$1:$I$38,MATCH($B12,'Master Emp List'!$A$1:$A$38,0),MATCH(D$2,'Master Emp List'!$A$1:$I$1,0))</f>
        <v>#N/A</v>
      </c>
      <c r="E12" s="11" t="e">
        <f>INDEX('Master Emp List'!$A$1:$I$38,MATCH($B12,'Master Emp List'!$A$1:$A$38,0),MATCH(E$2,'Master Emp List'!$A$1:$I$1,0))</f>
        <v>#N/A</v>
      </c>
      <c r="F12" s="11" t="e">
        <f>INDEX('Master Emp List'!$A$1:$I$38,MATCH($B12,'Master Emp List'!$A$1:$A$38,0),MATCH(F$2,'Master Emp List'!$A$1:$I$1,0))</f>
        <v>#N/A</v>
      </c>
      <c r="G12" s="66"/>
    </row>
    <row r="13" spans="2:7">
      <c r="B13" s="10"/>
      <c r="C13" s="11" t="e">
        <f>INDEX('Master Emp List'!$A$1:$I$38,MATCH($B13,'Master Emp List'!$A$1:$A$38,0),MATCH(C$2,'Master Emp List'!$A$1:$I$1,0))</f>
        <v>#N/A</v>
      </c>
      <c r="D13" s="11" t="e">
        <f>INDEX('Master Emp List'!$A$1:$I$38,MATCH($B13,'Master Emp List'!$A$1:$A$38,0),MATCH(D$2,'Master Emp List'!$A$1:$I$1,0))</f>
        <v>#N/A</v>
      </c>
      <c r="E13" s="11" t="e">
        <f>INDEX('Master Emp List'!$A$1:$I$38,MATCH($B13,'Master Emp List'!$A$1:$A$38,0),MATCH(E$2,'Master Emp List'!$A$1:$I$1,0))</f>
        <v>#N/A</v>
      </c>
      <c r="F13" s="11" t="e">
        <f>INDEX('Master Emp List'!$A$1:$I$38,MATCH($B13,'Master Emp List'!$A$1:$A$38,0),MATCH(F$2,'Master Emp List'!$A$1:$I$1,0))</f>
        <v>#N/A</v>
      </c>
      <c r="G13" s="66"/>
    </row>
    <row r="14" spans="2:7">
      <c r="B14" s="10">
        <v>1302</v>
      </c>
      <c r="C14" s="11" t="str">
        <f>INDEX('Master Emp List'!$A$1:$I$38,MATCH($B14,'Master Emp List'!$A$1:$A$38,0),MATCH(C$2,'Master Emp List'!$A$1:$I$1,0))</f>
        <v>Randy</v>
      </c>
      <c r="D14" s="11" t="str">
        <f>INDEX('Master Emp List'!$A$1:$I$38,MATCH($B14,'Master Emp List'!$A$1:$A$38,0),MATCH(D$2,'Master Emp List'!$A$1:$I$1,0))</f>
        <v>Sindole</v>
      </c>
      <c r="E14" s="11" t="str">
        <f>INDEX('Master Emp List'!$A$1:$I$38,MATCH($B14,'Master Emp List'!$A$1:$A$38,0),MATCH(E$2,'Master Emp List'!$A$1:$I$1,0))</f>
        <v>MK</v>
      </c>
      <c r="F14" s="11">
        <f>INDEX('Master Emp List'!$A$1:$I$38,MATCH($B14,'Master Emp List'!$A$1:$A$38,0),MATCH(F$2,'Master Emp List'!$A$1:$I$1,0))</f>
        <v>14.25</v>
      </c>
      <c r="G14" s="66"/>
    </row>
    <row r="15" spans="2:7">
      <c r="B15" s="10">
        <v>1310</v>
      </c>
      <c r="C15" s="11" t="str">
        <f>INDEX('Master Emp List'!$A$1:$I$38,MATCH($B15,'Master Emp List'!$A$1:$A$38,0),MATCH(C$2,'Master Emp List'!$A$1:$I$1,0))</f>
        <v>Ellen</v>
      </c>
      <c r="D15" s="11" t="str">
        <f>INDEX('Master Emp List'!$A$1:$I$38,MATCH($B15,'Master Emp List'!$A$1:$A$38,0),MATCH(D$2,'Master Emp List'!$A$1:$I$1,0))</f>
        <v>Smith</v>
      </c>
      <c r="E15" s="11" t="str">
        <f>INDEX('Master Emp List'!$A$1:$I$38,MATCH($B15,'Master Emp List'!$A$1:$A$38,0),MATCH(E$2,'Master Emp List'!$A$1:$I$1,0))</f>
        <v>MF</v>
      </c>
      <c r="F15" s="11">
        <f>INDEX('Master Emp List'!$A$1:$I$38,MATCH($B15,'Master Emp List'!$A$1:$A$38,0),MATCH(F$2,'Master Emp List'!$A$1:$I$1,0))</f>
        <v>11.5</v>
      </c>
      <c r="G15" s="66"/>
    </row>
    <row r="16" spans="2:7">
      <c r="B16" s="10">
        <v>1329</v>
      </c>
      <c r="C16" s="11" t="str">
        <f>INDEX('Master Emp List'!$A$1:$I$38,MATCH($B16,'Master Emp List'!$A$1:$A$38,0),MATCH(C$2,'Master Emp List'!$A$1:$I$1,0))</f>
        <v>Tuome</v>
      </c>
      <c r="D16" s="11" t="str">
        <f>INDEX('Master Emp List'!$A$1:$I$38,MATCH($B16,'Master Emp List'!$A$1:$A$38,0),MATCH(D$2,'Master Emp List'!$A$1:$I$1,0))</f>
        <v>Vuanuo</v>
      </c>
      <c r="E16" s="11" t="str">
        <f>INDEX('Master Emp List'!$A$1:$I$38,MATCH($B16,'Master Emp List'!$A$1:$A$38,0),MATCH(E$2,'Master Emp List'!$A$1:$I$1,0))</f>
        <v>AC</v>
      </c>
      <c r="F16" s="11">
        <f>INDEX('Master Emp List'!$A$1:$I$38,MATCH($B16,'Master Emp List'!$A$1:$A$38,0),MATCH(F$2,'Master Emp List'!$A$1:$I$1,0))</f>
        <v>10.35</v>
      </c>
      <c r="G16" s="66"/>
    </row>
    <row r="17" spans="2:7">
      <c r="B17" s="10">
        <v>1333</v>
      </c>
      <c r="C17" s="11" t="str">
        <f>INDEX('Master Emp List'!$A$1:$I$38,MATCH($B17,'Master Emp List'!$A$1:$A$38,0),MATCH(C$2,'Master Emp List'!$A$1:$I$1,0))</f>
        <v>Tadeuz</v>
      </c>
      <c r="D17" s="11" t="str">
        <f>INDEX('Master Emp List'!$A$1:$I$38,MATCH($B17,'Master Emp List'!$A$1:$A$38,0),MATCH(D$2,'Master Emp List'!$A$1:$I$1,0))</f>
        <v>Szcznyck</v>
      </c>
      <c r="E17" s="11" t="str">
        <f>INDEX('Master Emp List'!$A$1:$I$38,MATCH($B17,'Master Emp List'!$A$1:$A$38,0),MATCH(E$2,'Master Emp List'!$A$1:$I$1,0))</f>
        <v>HR</v>
      </c>
      <c r="F17" s="11">
        <f>INDEX('Master Emp List'!$A$1:$I$38,MATCH($B17,'Master Emp List'!$A$1:$A$38,0),MATCH(F$2,'Master Emp List'!$A$1:$I$1,0))</f>
        <v>10.15</v>
      </c>
      <c r="G17" s="66"/>
    </row>
    <row r="18" spans="2:7" ht="13" thickBot="1">
      <c r="B18" s="13">
        <v>1368</v>
      </c>
      <c r="C18" s="11" t="str">
        <f>INDEX('Master Emp List'!$A$1:$I$38,MATCH($B18,'Master Emp List'!$A$1:$A$38,0),MATCH(C$2,'Master Emp List'!$A$1:$I$1,0))</f>
        <v>Tammy</v>
      </c>
      <c r="D18" s="11" t="str">
        <f>INDEX('Master Emp List'!$A$1:$I$38,MATCH($B18,'Master Emp List'!$A$1:$A$38,0),MATCH(D$2,'Master Emp List'!$A$1:$I$1,0))</f>
        <v>Wu</v>
      </c>
      <c r="E18" s="11" t="str">
        <f>INDEX('Master Emp List'!$A$1:$I$38,MATCH($B18,'Master Emp List'!$A$1:$A$38,0),MATCH(E$2,'Master Emp List'!$A$1:$I$1,0))</f>
        <v>AD</v>
      </c>
      <c r="F18" s="11">
        <f>INDEX('Master Emp List'!$A$1:$I$38,MATCH($B18,'Master Emp List'!$A$1:$A$38,0),MATCH(F$2,'Master Emp List'!$A$1:$I$1,0))</f>
        <v>12.25</v>
      </c>
      <c r="G18" s="6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6</vt:i4>
      </vt:variant>
    </vt:vector>
  </HeadingPairs>
  <TitlesOfParts>
    <vt:vector size="28" baseType="lpstr">
      <vt:lpstr>IF Function</vt:lpstr>
      <vt:lpstr>SUMIF Function</vt:lpstr>
      <vt:lpstr>VLOOKUP Function</vt:lpstr>
      <vt:lpstr>Master Emp List</vt:lpstr>
      <vt:lpstr>HLOOKUP Function</vt:lpstr>
      <vt:lpstr>HLOOKUP Function 2</vt:lpstr>
      <vt:lpstr>Master Inventory List</vt:lpstr>
      <vt:lpstr>INDEX MATCH Functions</vt:lpstr>
      <vt:lpstr>INDEX MATCH Functions 2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Totals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James Cox</cp:lastModifiedBy>
  <cp:lastPrinted>2016-02-22T19:48:39Z</cp:lastPrinted>
  <dcterms:created xsi:type="dcterms:W3CDTF">2001-09-07T21:10:35Z</dcterms:created>
  <dcterms:modified xsi:type="dcterms:W3CDTF">2024-05-02T15:48:36Z</dcterms:modified>
</cp:coreProperties>
</file>