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VM/jacdac-ota/microbit-samples/results/energy-analysis/"/>
    </mc:Choice>
  </mc:AlternateContent>
  <xr:revisionPtr revIDLastSave="0" documentId="13_ncr:1_{E391CCD1-8F76-6247-9503-3C9640B71D9B}" xr6:coauthVersionLast="45" xr6:coauthVersionMax="45" xr10:uidLastSave="{00000000-0000-0000-0000-000000000000}"/>
  <bookViews>
    <workbookView xWindow="380" yWindow="460" windowWidth="28040" windowHeight="16500" xr2:uid="{30CE4A45-ABCB-A74E-87BA-8D74890818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G19" i="2" s="1"/>
  <c r="H13" i="2"/>
  <c r="H11" i="2"/>
  <c r="G18" i="2" s="1"/>
  <c r="G17" i="2"/>
  <c r="F14" i="2" l="1"/>
  <c r="G14" i="2" s="1"/>
  <c r="F11" i="2"/>
  <c r="F13" i="2"/>
  <c r="G13" i="2" s="1"/>
  <c r="E13" i="2"/>
  <c r="E12" i="2"/>
  <c r="E11" i="2"/>
  <c r="G11" i="2"/>
  <c r="H12" i="2"/>
  <c r="G12" i="2"/>
  <c r="F9" i="2"/>
  <c r="G4" i="2"/>
  <c r="B8" i="2"/>
  <c r="C8" i="2" s="1"/>
  <c r="E5" i="2"/>
  <c r="E4" i="2"/>
  <c r="F32" i="1"/>
  <c r="G32" i="1"/>
  <c r="H32" i="1"/>
  <c r="I32" i="1"/>
  <c r="E32" i="1"/>
  <c r="D32" i="1"/>
  <c r="F31" i="1"/>
  <c r="I31" i="1" s="1"/>
  <c r="F33" i="1"/>
  <c r="I33" i="1" s="1"/>
  <c r="F34" i="1"/>
  <c r="I34" i="1" s="1"/>
  <c r="E31" i="1"/>
  <c r="H31" i="1" s="1"/>
  <c r="E33" i="1"/>
  <c r="H33" i="1" s="1"/>
  <c r="E34" i="1"/>
  <c r="H34" i="1" s="1"/>
  <c r="D31" i="1"/>
  <c r="G31" i="1" s="1"/>
  <c r="D33" i="1"/>
  <c r="G33" i="1" s="1"/>
  <c r="D34" i="1"/>
  <c r="G34" i="1" s="1"/>
  <c r="F30" i="1"/>
  <c r="I30" i="1" s="1"/>
  <c r="E30" i="1"/>
  <c r="H30" i="1" s="1"/>
  <c r="D30" i="1"/>
  <c r="G30" i="1" s="1"/>
  <c r="J15" i="1"/>
  <c r="J16" i="1"/>
  <c r="J17" i="1"/>
  <c r="J18" i="1"/>
  <c r="K15" i="1"/>
  <c r="K16" i="1"/>
  <c r="K17" i="1"/>
  <c r="K18" i="1"/>
  <c r="L15" i="1"/>
  <c r="L16" i="1"/>
  <c r="L17" i="1"/>
  <c r="L18" i="1"/>
  <c r="L14" i="1"/>
  <c r="K14" i="1"/>
  <c r="J14" i="1"/>
  <c r="I15" i="1"/>
  <c r="I16" i="1"/>
  <c r="I17" i="1"/>
  <c r="I18" i="1"/>
  <c r="H15" i="1"/>
  <c r="H16" i="1"/>
  <c r="H17" i="1"/>
  <c r="H18" i="1"/>
  <c r="G15" i="1"/>
  <c r="G16" i="1"/>
  <c r="G17" i="1"/>
  <c r="G18" i="1"/>
  <c r="I14" i="1"/>
  <c r="H14" i="1"/>
  <c r="G14" i="1"/>
  <c r="L6" i="1"/>
  <c r="L7" i="1"/>
  <c r="L8" i="1"/>
  <c r="L9" i="1"/>
  <c r="K6" i="1"/>
  <c r="K7" i="1"/>
  <c r="K8" i="1"/>
  <c r="K9" i="1"/>
  <c r="L5" i="1"/>
  <c r="K5" i="1"/>
  <c r="J6" i="1"/>
  <c r="J7" i="1"/>
  <c r="J8" i="1"/>
  <c r="J9" i="1"/>
  <c r="J5" i="1"/>
  <c r="G6" i="1"/>
  <c r="G7" i="1"/>
  <c r="G8" i="1"/>
  <c r="G9" i="1"/>
  <c r="H6" i="1"/>
  <c r="H7" i="1"/>
  <c r="H8" i="1"/>
  <c r="H9" i="1"/>
  <c r="I6" i="1"/>
  <c r="I7" i="1"/>
  <c r="I8" i="1"/>
  <c r="I9" i="1"/>
  <c r="I5" i="1"/>
  <c r="H5" i="1"/>
  <c r="G5" i="1"/>
  <c r="F15" i="1" l="1"/>
  <c r="F16" i="1"/>
  <c r="F17" i="1"/>
  <c r="F18" i="1"/>
  <c r="F14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<sst xmlns="http://schemas.openxmlformats.org/spreadsheetml/2006/main" count="68" uniqueCount="37">
  <si>
    <t>Number of devices</t>
  </si>
  <si>
    <t>Base</t>
  </si>
  <si>
    <t>Listening</t>
  </si>
  <si>
    <t>Distance</t>
  </si>
  <si>
    <t>TDMA CAT</t>
  </si>
  <si>
    <t>FIXED SCHEDULE</t>
  </si>
  <si>
    <t>IDLE (1 Slot only)</t>
  </si>
  <si>
    <t>BLE</t>
  </si>
  <si>
    <t>Transmitter Only</t>
  </si>
  <si>
    <t>IDLE 50 ms</t>
  </si>
  <si>
    <t>IDLE + ACCEL read 100ms</t>
  </si>
  <si>
    <t>IDLE + ACCEL STREAM + shaking</t>
  </si>
  <si>
    <t>Battery Capacity</t>
  </si>
  <si>
    <t>Low</t>
  </si>
  <si>
    <t>High</t>
  </si>
  <si>
    <t>Average</t>
  </si>
  <si>
    <t>Energy Consumption AVG</t>
  </si>
  <si>
    <t>Days on Battery</t>
  </si>
  <si>
    <t>Hours on Battery</t>
  </si>
  <si>
    <t>IDLE + ACCEL STREAM + ACCEL read</t>
  </si>
  <si>
    <t>CONNECTED + IDLE</t>
  </si>
  <si>
    <t>ma</t>
  </si>
  <si>
    <t>Whisper (ms)</t>
  </si>
  <si>
    <t>Glossy (ms)</t>
  </si>
  <si>
    <t>hours</t>
  </si>
  <si>
    <t>hour</t>
  </si>
  <si>
    <t>active (ms)</t>
  </si>
  <si>
    <t>days</t>
  </si>
  <si>
    <t>battery capacity (mAh)</t>
  </si>
  <si>
    <t>mAh</t>
  </si>
  <si>
    <t>Ron time Whisper</t>
  </si>
  <si>
    <t>Formula is: (Packet size * 8) x TTL + 500</t>
  </si>
  <si>
    <t>(I suspect actual is 2.1</t>
  </si>
  <si>
    <t>I suspect actual is 4.1</t>
  </si>
  <si>
    <t>RipTide</t>
  </si>
  <si>
    <t>Whisper</t>
  </si>
  <si>
    <t>Glossy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</si>
</sst>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Transmitter Only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Sheet1!$F$14:$F$18</c:f>
              <c:numCache>
                <c:formatCode>General</c:formatCode>
                <c:ptCount val="5"/>
                <c:pt idx="0">
                  <c:v>4.3100000000000005</c:v>
                </c:pt>
                <c:pt idx="1">
                  <c:v>4.24</c:v>
                </c:pt>
                <c:pt idx="2">
                  <c:v>4.67</c:v>
                </c:pt>
                <c:pt idx="3">
                  <c:v>4.78</c:v>
                </c:pt>
                <c:pt idx="4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0A4A-BFDF-6E46E9A7AC00}"/>
            </c:ext>
          </c:extLst>
        </c:ser>
        <c:ser>
          <c:idx val="1"/>
          <c:order val="1"/>
          <c:tx>
            <c:v>Fixed Schedule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Transmitter Only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9.94</c:v>
                </c:pt>
                <c:pt idx="1">
                  <c:v>7.38</c:v>
                </c:pt>
                <c:pt idx="2">
                  <c:v>7.82</c:v>
                </c:pt>
                <c:pt idx="3">
                  <c:v>8.33</c:v>
                </c:pt>
                <c:pt idx="4">
                  <c:v>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D-0A4A-BFDF-6E46E9A7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7217472"/>
        <c:axId val="1207219104"/>
      </c:barChart>
      <c:catAx>
        <c:axId val="12072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imum number of hops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19104"/>
        <c:crosses val="autoZero"/>
        <c:auto val="1"/>
        <c:lblAlgn val="ctr"/>
        <c:lblOffset val="100"/>
        <c:noMultiLvlLbl val="0"/>
      </c:catAx>
      <c:valAx>
        <c:axId val="1207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Energy Consumption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Number</a:t>
            </a:r>
            <a:r>
              <a:rPr lang="en-GB" sz="2000" baseline="0"/>
              <a:t> of days on a 2000 mAh battery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Sheet2!$F$17</c:f>
              <c:strCache>
                <c:ptCount val="1"/>
                <c:pt idx="0">
                  <c:v>Glossy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Protocol</c:v>
              </c:pt>
            </c:strLit>
          </c:cat>
          <c:val>
            <c:numRef>
              <c:f>Sheet2!$G$17</c:f>
              <c:numCache>
                <c:formatCode>General</c:formatCode>
                <c:ptCount val="1"/>
                <c:pt idx="0">
                  <c:v>1243.7810945273632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7145-995D-7552C8D58DC3}"/>
            </c:ext>
          </c:extLst>
        </c:ser>
        <c:ser>
          <c:idx val="1"/>
          <c:order val="1"/>
          <c:tx>
            <c:strRef>
              <c:f>Sheet2!$F$18</c:f>
              <c:strCache>
                <c:ptCount val="1"/>
                <c:pt idx="0">
                  <c:v>Whisper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Protocol</c:v>
              </c:pt>
            </c:strLit>
          </c:cat>
          <c:val>
            <c:numRef>
              <c:f>Sheet2!$G$18</c:f>
              <c:numCache>
                <c:formatCode>General</c:formatCode>
                <c:ptCount val="1"/>
                <c:pt idx="0">
                  <c:v>2450.9803921568623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7145-995D-7552C8D58DC3}"/>
            </c:ext>
          </c:extLst>
        </c:ser>
        <c:ser>
          <c:idx val="2"/>
          <c:order val="2"/>
          <c:tx>
            <c:strRef>
              <c:f>Sheet2!$F$19</c:f>
              <c:strCache>
                <c:ptCount val="1"/>
                <c:pt idx="0">
                  <c:v>RipTide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Protocol</c:v>
              </c:pt>
            </c:strLit>
          </c:cat>
          <c:val>
            <c:numRef>
              <c:f>Sheet2!$G$19</c:f>
              <c:numCache>
                <c:formatCode>General</c:formatCode>
                <c:ptCount val="1"/>
                <c:pt idx="0">
                  <c:v>3858.0246913580249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7145-995D-7552C8D5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797135"/>
        <c:axId val="2052963151"/>
      </c:barChart>
      <c:catAx>
        <c:axId val="20527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963151"/>
        <c:crosses val="autoZero"/>
        <c:auto val="1"/>
        <c:lblAlgn val="ctr"/>
        <c:lblOffset val="100"/>
        <c:noMultiLvlLbl val="0"/>
      </c:catAx>
      <c:valAx>
        <c:axId val="205296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</a:t>
                </a:r>
                <a:r>
                  <a:rPr lang="en-GB" sz="1400" baseline="0"/>
                  <a:t> of Days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79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13</xdr:row>
      <xdr:rowOff>38100</xdr:rowOff>
    </xdr:from>
    <xdr:to>
      <xdr:col>18</xdr:col>
      <xdr:colOff>527050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0067B-3805-4D40-9932-29037A7FE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1850236</xdr:colOff>
      <xdr:row>17</xdr:row>
      <xdr:rowOff>166380</xdr:rowOff>
    </xdr:from>
    <xdr:to>
      <xdr:col>3</xdr:col>
      <xdr:colOff>489357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9DFF4-17E7-044D-949B-98C1C5BD0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116-72B2-114B-ADC4-0691EDF344F1}">
  <dimension ref="B3:O34"/>
  <sheetViews>
    <sheetView tabSelected="1" topLeftCell="A2" workbookViewId="0">
      <selection activeCell="J21" sqref="J21"/>
    </sheetView>
  </sheetViews>
  <sheetFormatPr baseColWidth="10" defaultRowHeight="16"/>
  <cols>
    <col min="2" max="2" width="30.83203125" bestFit="1" customWidth="1"/>
    <col min="6" max="6" width="22.33203125" bestFit="1" customWidth="1"/>
  </cols>
  <sheetData>
    <row r="3" spans="2:15">
      <c r="B3" t="s">
        <v>4</v>
      </c>
      <c r="C3" t="s">
        <v>5</v>
      </c>
      <c r="G3" t="s">
        <v>18</v>
      </c>
      <c r="J3" t="s">
        <v>17</v>
      </c>
    </row>
    <row r="4" spans="2:15">
      <c r="B4" t="s">
        <v>0</v>
      </c>
      <c r="C4" t="s">
        <v>3</v>
      </c>
      <c r="D4" t="s">
        <v>1</v>
      </c>
      <c r="E4" t="s">
        <v>2</v>
      </c>
      <c r="F4" t="s">
        <v>16</v>
      </c>
      <c r="G4" t="s">
        <v>13</v>
      </c>
      <c r="H4" t="s">
        <v>15</v>
      </c>
      <c r="I4" t="s">
        <v>14</v>
      </c>
      <c r="J4" t="s">
        <v>13</v>
      </c>
      <c r="K4" t="s">
        <v>15</v>
      </c>
      <c r="L4" t="s">
        <v>14</v>
      </c>
      <c r="N4" t="s">
        <v>12</v>
      </c>
    </row>
    <row r="5" spans="2:15">
      <c r="B5">
        <v>1</v>
      </c>
      <c r="C5">
        <v>0</v>
      </c>
      <c r="D5">
        <v>9.1</v>
      </c>
      <c r="E5">
        <v>17.5</v>
      </c>
      <c r="F5">
        <f>(0.1*E5) + (0.9*D5)</f>
        <v>9.94</v>
      </c>
      <c r="G5">
        <f>$O$5/F5</f>
        <v>201.2072434607646</v>
      </c>
      <c r="H5">
        <f>$O$6/F5</f>
        <v>226.35814889336018</v>
      </c>
      <c r="I5">
        <f>$O$7/F5</f>
        <v>251.50905432595576</v>
      </c>
      <c r="J5">
        <f>G5/24</f>
        <v>8.3836351441985251</v>
      </c>
      <c r="K5">
        <f>H5/24</f>
        <v>9.4315895372233403</v>
      </c>
      <c r="L5">
        <f>I5/24</f>
        <v>10.479543930248157</v>
      </c>
      <c r="N5" t="s">
        <v>13</v>
      </c>
      <c r="O5">
        <v>2000</v>
      </c>
    </row>
    <row r="6" spans="2:15">
      <c r="B6">
        <v>2</v>
      </c>
      <c r="C6">
        <v>0</v>
      </c>
      <c r="D6">
        <v>6.6</v>
      </c>
      <c r="E6">
        <v>14.4</v>
      </c>
      <c r="F6">
        <f t="shared" ref="F6:F9" si="0">(0.1*E6) + (0.9*D6)</f>
        <v>7.38</v>
      </c>
      <c r="G6">
        <f t="shared" ref="G6:G9" si="1">$O$5/F6</f>
        <v>271.00271002710025</v>
      </c>
      <c r="H6">
        <f t="shared" ref="H6:H9" si="2">$O$6/F6</f>
        <v>304.8780487804878</v>
      </c>
      <c r="I6">
        <f t="shared" ref="I6:I9" si="3">$O$7/F6</f>
        <v>338.75338753387535</v>
      </c>
      <c r="J6">
        <f t="shared" ref="J6:J9" si="4">G6/24</f>
        <v>11.29177958446251</v>
      </c>
      <c r="K6">
        <f t="shared" ref="K6:K9" si="5">H6/24</f>
        <v>12.703252032520325</v>
      </c>
      <c r="L6">
        <f t="shared" ref="L6:L9" si="6">I6/24</f>
        <v>14.11472448057814</v>
      </c>
      <c r="N6" t="s">
        <v>15</v>
      </c>
      <c r="O6">
        <v>2250</v>
      </c>
    </row>
    <row r="7" spans="2:15">
      <c r="B7">
        <v>3</v>
      </c>
      <c r="C7">
        <v>1</v>
      </c>
      <c r="D7">
        <v>7</v>
      </c>
      <c r="E7">
        <v>15.2</v>
      </c>
      <c r="F7">
        <f t="shared" si="0"/>
        <v>7.82</v>
      </c>
      <c r="G7">
        <f t="shared" si="1"/>
        <v>255.7544757033248</v>
      </c>
      <c r="H7">
        <f t="shared" si="2"/>
        <v>287.72378516624042</v>
      </c>
      <c r="I7">
        <f t="shared" si="3"/>
        <v>319.69309462915601</v>
      </c>
      <c r="J7">
        <f t="shared" si="4"/>
        <v>10.656436487638533</v>
      </c>
      <c r="K7">
        <f t="shared" si="5"/>
        <v>11.988491048593351</v>
      </c>
      <c r="L7">
        <f t="shared" si="6"/>
        <v>13.320545609548168</v>
      </c>
      <c r="N7" t="s">
        <v>14</v>
      </c>
      <c r="O7">
        <v>2500</v>
      </c>
    </row>
    <row r="8" spans="2:15">
      <c r="B8">
        <v>4</v>
      </c>
      <c r="C8">
        <v>2</v>
      </c>
      <c r="D8">
        <v>7.5</v>
      </c>
      <c r="E8">
        <v>15.8</v>
      </c>
      <c r="F8">
        <f t="shared" si="0"/>
        <v>8.33</v>
      </c>
      <c r="G8">
        <f t="shared" si="1"/>
        <v>240.09603841536614</v>
      </c>
      <c r="H8">
        <f t="shared" si="2"/>
        <v>270.10804321728693</v>
      </c>
      <c r="I8">
        <f t="shared" si="3"/>
        <v>300.12004801920767</v>
      </c>
      <c r="J8">
        <f t="shared" si="4"/>
        <v>10.004001600640256</v>
      </c>
      <c r="K8">
        <f t="shared" si="5"/>
        <v>11.254501800720289</v>
      </c>
      <c r="L8">
        <f t="shared" si="6"/>
        <v>12.505002000800319</v>
      </c>
    </row>
    <row r="9" spans="2:15">
      <c r="B9">
        <v>5</v>
      </c>
      <c r="C9">
        <v>3</v>
      </c>
      <c r="D9">
        <v>8.1</v>
      </c>
      <c r="E9">
        <v>16.899999999999999</v>
      </c>
      <c r="F9">
        <f t="shared" si="0"/>
        <v>8.98</v>
      </c>
      <c r="G9">
        <f t="shared" si="1"/>
        <v>222.71714922048997</v>
      </c>
      <c r="H9">
        <f t="shared" si="2"/>
        <v>250.55679287305122</v>
      </c>
      <c r="I9">
        <f t="shared" si="3"/>
        <v>278.39643652561244</v>
      </c>
      <c r="J9">
        <f t="shared" si="4"/>
        <v>9.2798812175204155</v>
      </c>
      <c r="K9">
        <f t="shared" si="5"/>
        <v>10.439866369710467</v>
      </c>
      <c r="L9">
        <f t="shared" si="6"/>
        <v>11.599851521900518</v>
      </c>
    </row>
    <row r="12" spans="2:15">
      <c r="C12" t="s">
        <v>6</v>
      </c>
      <c r="G12" t="s">
        <v>18</v>
      </c>
      <c r="J12" t="s">
        <v>17</v>
      </c>
    </row>
    <row r="13" spans="2:15">
      <c r="B13" t="s">
        <v>0</v>
      </c>
      <c r="C13" t="s">
        <v>3</v>
      </c>
      <c r="D13" t="s">
        <v>1</v>
      </c>
      <c r="E13" t="s">
        <v>2</v>
      </c>
      <c r="F13" t="s">
        <v>16</v>
      </c>
      <c r="G13" t="s">
        <v>13</v>
      </c>
      <c r="H13" t="s">
        <v>15</v>
      </c>
      <c r="I13" t="s">
        <v>14</v>
      </c>
      <c r="J13" t="s">
        <v>13</v>
      </c>
      <c r="K13" t="s">
        <v>15</v>
      </c>
      <c r="L13" t="s">
        <v>14</v>
      </c>
    </row>
    <row r="14" spans="2:15">
      <c r="B14">
        <v>1</v>
      </c>
      <c r="C14">
        <v>0</v>
      </c>
      <c r="D14">
        <v>3.2</v>
      </c>
      <c r="E14">
        <v>14.3</v>
      </c>
      <c r="F14">
        <f>(0.1*E14) + (0.9*D14)</f>
        <v>4.3100000000000005</v>
      </c>
      <c r="G14">
        <f>$O$5/F14</f>
        <v>464.03712296983753</v>
      </c>
      <c r="H14">
        <f>$O$6/F14</f>
        <v>522.04176334106728</v>
      </c>
      <c r="I14">
        <f>$O$7/F14</f>
        <v>580.04640371229686</v>
      </c>
      <c r="J14">
        <f>G14/24</f>
        <v>19.334880123743229</v>
      </c>
      <c r="K14">
        <f>H14/24</f>
        <v>21.751740139211137</v>
      </c>
      <c r="L14">
        <f>I14/24</f>
        <v>24.168600154679037</v>
      </c>
    </row>
    <row r="15" spans="2:15">
      <c r="B15">
        <v>2</v>
      </c>
      <c r="C15">
        <v>0</v>
      </c>
      <c r="D15">
        <v>3.1</v>
      </c>
      <c r="E15">
        <v>14.5</v>
      </c>
      <c r="F15">
        <f t="shared" ref="F15:F18" si="7">(0.1*E15) + (0.9*D15)</f>
        <v>4.24</v>
      </c>
      <c r="G15">
        <f t="shared" ref="G15:G18" si="8">$O$5/F15</f>
        <v>471.69811320754712</v>
      </c>
      <c r="H15">
        <f t="shared" ref="H15:H18" si="9">$O$6/F15</f>
        <v>530.66037735849056</v>
      </c>
      <c r="I15">
        <f t="shared" ref="I15:I18" si="10">$O$7/F15</f>
        <v>589.62264150943395</v>
      </c>
      <c r="J15">
        <f t="shared" ref="J15:J18" si="11">G15/24</f>
        <v>19.654088050314463</v>
      </c>
      <c r="K15">
        <f t="shared" ref="K15:K18" si="12">H15/24</f>
        <v>22.110849056603772</v>
      </c>
      <c r="L15">
        <f t="shared" ref="L15:L18" si="13">I15/24</f>
        <v>24.567610062893081</v>
      </c>
    </row>
    <row r="16" spans="2:15">
      <c r="B16">
        <v>3</v>
      </c>
      <c r="C16">
        <v>1</v>
      </c>
      <c r="D16">
        <v>3.6</v>
      </c>
      <c r="E16">
        <v>14.3</v>
      </c>
      <c r="F16">
        <f t="shared" si="7"/>
        <v>4.67</v>
      </c>
      <c r="G16">
        <f t="shared" si="8"/>
        <v>428.26552462526769</v>
      </c>
      <c r="H16">
        <f t="shared" si="9"/>
        <v>481.79871520342613</v>
      </c>
      <c r="I16">
        <f t="shared" si="10"/>
        <v>535.33190578158462</v>
      </c>
      <c r="J16">
        <f t="shared" si="11"/>
        <v>17.844396859386155</v>
      </c>
      <c r="K16">
        <f t="shared" si="12"/>
        <v>20.074946466809422</v>
      </c>
      <c r="L16">
        <f t="shared" si="13"/>
        <v>22.305496074232693</v>
      </c>
    </row>
    <row r="17" spans="2:12">
      <c r="B17">
        <v>4</v>
      </c>
      <c r="C17">
        <v>2</v>
      </c>
      <c r="D17">
        <v>3.8</v>
      </c>
      <c r="E17">
        <v>13.6</v>
      </c>
      <c r="F17">
        <f t="shared" si="7"/>
        <v>4.78</v>
      </c>
      <c r="G17">
        <f t="shared" si="8"/>
        <v>418.41004184100416</v>
      </c>
      <c r="H17">
        <f t="shared" si="9"/>
        <v>470.71129707112971</v>
      </c>
      <c r="I17">
        <f t="shared" si="10"/>
        <v>523.01255230125525</v>
      </c>
      <c r="J17">
        <f t="shared" si="11"/>
        <v>17.433751743375172</v>
      </c>
      <c r="K17">
        <f t="shared" si="12"/>
        <v>19.61297071129707</v>
      </c>
      <c r="L17">
        <f t="shared" si="13"/>
        <v>21.792189679218968</v>
      </c>
    </row>
    <row r="18" spans="2:12">
      <c r="B18">
        <v>5</v>
      </c>
      <c r="C18">
        <v>3</v>
      </c>
      <c r="D18">
        <v>4.0999999999999996</v>
      </c>
      <c r="E18">
        <v>13.8</v>
      </c>
      <c r="F18">
        <f t="shared" si="7"/>
        <v>5.07</v>
      </c>
      <c r="G18">
        <f t="shared" si="8"/>
        <v>394.47731755424059</v>
      </c>
      <c r="H18">
        <f t="shared" si="9"/>
        <v>443.7869822485207</v>
      </c>
      <c r="I18">
        <f t="shared" si="10"/>
        <v>493.09664694280076</v>
      </c>
      <c r="J18">
        <f t="shared" si="11"/>
        <v>16.436554898093359</v>
      </c>
      <c r="K18">
        <f t="shared" si="12"/>
        <v>18.491124260355029</v>
      </c>
      <c r="L18">
        <f t="shared" si="13"/>
        <v>20.5456936226167</v>
      </c>
    </row>
    <row r="22" spans="2:12">
      <c r="B22" t="s">
        <v>8</v>
      </c>
    </row>
    <row r="23" spans="2:12">
      <c r="B23">
        <v>0</v>
      </c>
    </row>
    <row r="24" spans="2:12">
      <c r="B24">
        <v>1</v>
      </c>
    </row>
    <row r="25" spans="2:12">
      <c r="B25">
        <v>2</v>
      </c>
    </row>
    <row r="26" spans="2:12">
      <c r="B26">
        <v>3</v>
      </c>
    </row>
    <row r="28" spans="2:12">
      <c r="D28" t="s">
        <v>18</v>
      </c>
      <c r="G28" t="s">
        <v>17</v>
      </c>
    </row>
    <row r="29" spans="2:12">
      <c r="B29" t="s">
        <v>7</v>
      </c>
      <c r="D29" t="s">
        <v>13</v>
      </c>
      <c r="E29" t="s">
        <v>15</v>
      </c>
      <c r="F29" t="s">
        <v>14</v>
      </c>
      <c r="G29" t="s">
        <v>13</v>
      </c>
      <c r="H29" t="s">
        <v>15</v>
      </c>
      <c r="I29" t="s">
        <v>14</v>
      </c>
    </row>
    <row r="30" spans="2:12">
      <c r="B30" t="s">
        <v>9</v>
      </c>
      <c r="C30">
        <v>3.7</v>
      </c>
      <c r="D30">
        <f>$O$5/C30</f>
        <v>540.54054054054052</v>
      </c>
      <c r="E30">
        <f>$O$6/C30</f>
        <v>608.10810810810813</v>
      </c>
      <c r="F30">
        <f>$O$7/C30</f>
        <v>675.67567567567562</v>
      </c>
      <c r="G30">
        <f>D30/24</f>
        <v>22.522522522522522</v>
      </c>
      <c r="H30">
        <f>E30/24</f>
        <v>25.337837837837839</v>
      </c>
      <c r="I30">
        <f>F30/24</f>
        <v>28.153153153153152</v>
      </c>
    </row>
    <row r="31" spans="2:12">
      <c r="B31" t="s">
        <v>10</v>
      </c>
      <c r="C31">
        <v>4</v>
      </c>
      <c r="D31">
        <f t="shared" ref="D31:D32" si="14">$O$5/C31</f>
        <v>500</v>
      </c>
      <c r="E31">
        <f t="shared" ref="E31:E32" si="15">$O$6/C31</f>
        <v>562.5</v>
      </c>
      <c r="F31">
        <f t="shared" ref="F31" si="16">$O$7/C31</f>
        <v>625</v>
      </c>
      <c r="G31">
        <f t="shared" ref="G31" si="17">D31/24</f>
        <v>20.833333333333332</v>
      </c>
      <c r="H31">
        <f t="shared" ref="H31" si="18">E31/24</f>
        <v>23.4375</v>
      </c>
      <c r="I31">
        <f t="shared" ref="I31" si="19">F31/24</f>
        <v>26.041666666666668</v>
      </c>
    </row>
    <row r="32" spans="2:12">
      <c r="B32" t="s">
        <v>20</v>
      </c>
      <c r="C32">
        <v>3.2</v>
      </c>
      <c r="D32">
        <f t="shared" si="14"/>
        <v>625</v>
      </c>
      <c r="E32">
        <f t="shared" si="15"/>
        <v>703.125</v>
      </c>
      <c r="F32">
        <f t="shared" ref="F32" si="20">$O$7/C32</f>
        <v>781.25</v>
      </c>
      <c r="G32">
        <f t="shared" ref="G32" si="21">D32/24</f>
        <v>26.041666666666668</v>
      </c>
      <c r="H32">
        <f t="shared" ref="H32" si="22">E32/24</f>
        <v>29.296875</v>
      </c>
      <c r="I32">
        <f t="shared" ref="I32" si="23">F32/24</f>
        <v>32.552083333333336</v>
      </c>
    </row>
    <row r="33" spans="2:9">
      <c r="B33" t="s">
        <v>19</v>
      </c>
      <c r="C33">
        <v>3.5</v>
      </c>
      <c r="D33">
        <f>$O$5/C33</f>
        <v>571.42857142857144</v>
      </c>
      <c r="E33">
        <f>$O$6/C33</f>
        <v>642.85714285714289</v>
      </c>
      <c r="F33">
        <f>$O$7/C33</f>
        <v>714.28571428571433</v>
      </c>
      <c r="G33">
        <f t="shared" ref="G33:I34" si="24">D33/24</f>
        <v>23.80952380952381</v>
      </c>
      <c r="H33">
        <f t="shared" si="24"/>
        <v>26.785714285714288</v>
      </c>
      <c r="I33">
        <f t="shared" si="24"/>
        <v>29.761904761904763</v>
      </c>
    </row>
    <row r="34" spans="2:9">
      <c r="B34" t="s">
        <v>11</v>
      </c>
      <c r="C34">
        <v>3.9</v>
      </c>
      <c r="D34">
        <f>$O$5/C34</f>
        <v>512.82051282051282</v>
      </c>
      <c r="E34">
        <f>$O$6/C34</f>
        <v>576.92307692307691</v>
      </c>
      <c r="F34">
        <f>$O$7/C34</f>
        <v>641.02564102564099</v>
      </c>
      <c r="G34">
        <f t="shared" si="24"/>
        <v>21.367521367521366</v>
      </c>
      <c r="H34">
        <f t="shared" si="24"/>
        <v>24.038461538461537</v>
      </c>
      <c r="I34">
        <f t="shared" si="24"/>
        <v>26.709401709401707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147B-64C6-3046-AB41-3BA1FCCCB232}">
  <dimension ref="A3:I19"/>
  <sheetViews>
    <sheetView topLeftCell="A13" zoomScale="109" workbookViewId="0">
      <selection activeCell="E43" sqref="E43"/>
    </sheetView>
  </sheetViews>
  <sheetFormatPr baseColWidth="10" defaultRowHeight="16"/>
  <cols>
    <col min="2" max="2" width="75.33203125" customWidth="1"/>
    <col min="3" max="3" width="12.33203125" bestFit="1" customWidth="1"/>
    <col min="5" max="5" width="14.1640625" bestFit="1" customWidth="1"/>
    <col min="6" max="6" width="20" bestFit="1" customWidth="1"/>
    <col min="7" max="7" width="12.1640625" bestFit="1" customWidth="1"/>
  </cols>
  <sheetData>
    <row r="3" spans="1:9">
      <c r="B3" t="s">
        <v>21</v>
      </c>
      <c r="C3" t="s">
        <v>26</v>
      </c>
      <c r="D3" t="s">
        <v>27</v>
      </c>
      <c r="E3" t="s">
        <v>24</v>
      </c>
      <c r="F3" t="s">
        <v>28</v>
      </c>
    </row>
    <row r="4" spans="1:9">
      <c r="A4" t="s">
        <v>22</v>
      </c>
      <c r="B4">
        <v>20</v>
      </c>
      <c r="C4">
        <v>1.9</v>
      </c>
      <c r="D4">
        <v>2193</v>
      </c>
      <c r="E4">
        <f>D4*24</f>
        <v>52632</v>
      </c>
      <c r="F4">
        <v>2000</v>
      </c>
      <c r="G4">
        <f>2000/(B4*(2/3600000))</f>
        <v>180000000.00000003</v>
      </c>
    </row>
    <row r="5" spans="1:9">
      <c r="A5" t="s">
        <v>23</v>
      </c>
      <c r="B5">
        <v>20</v>
      </c>
      <c r="C5">
        <v>3.7</v>
      </c>
      <c r="D5">
        <v>1126</v>
      </c>
      <c r="E5">
        <f>D5*24</f>
        <v>27024</v>
      </c>
      <c r="F5">
        <v>2000</v>
      </c>
    </row>
    <row r="6" spans="1:9">
      <c r="D6" t="s">
        <v>24</v>
      </c>
      <c r="E6" t="s">
        <v>25</v>
      </c>
    </row>
    <row r="7" spans="1:9">
      <c r="B7">
        <v>20</v>
      </c>
      <c r="C7">
        <v>1.9</v>
      </c>
      <c r="D7">
        <v>52632</v>
      </c>
      <c r="E7">
        <v>3600</v>
      </c>
    </row>
    <row r="8" spans="1:9">
      <c r="B8" s="1">
        <f>20 *(2/3600000)</f>
        <v>1.111111111111111E-5</v>
      </c>
      <c r="C8">
        <f>2000/B8</f>
        <v>180000000.00000003</v>
      </c>
    </row>
    <row r="9" spans="1:9">
      <c r="F9">
        <f>2*360000</f>
        <v>720000</v>
      </c>
    </row>
    <row r="10" spans="1:9">
      <c r="F10" t="s">
        <v>30</v>
      </c>
      <c r="G10" t="s">
        <v>29</v>
      </c>
    </row>
    <row r="11" spans="1:9">
      <c r="D11" t="s">
        <v>35</v>
      </c>
      <c r="E11">
        <f>C4</f>
        <v>1.9</v>
      </c>
      <c r="F11">
        <f>((E11/1000)*360)</f>
        <v>0.68400000000000005</v>
      </c>
      <c r="G11">
        <f>ROUND(F11/20,3)</f>
        <v>3.4000000000000002E-2</v>
      </c>
      <c r="H11">
        <f>(2000/G11)/24</f>
        <v>2450.9803921568623</v>
      </c>
      <c r="I11" t="s">
        <v>32</v>
      </c>
    </row>
    <row r="12" spans="1:9">
      <c r="E12">
        <f>C5</f>
        <v>3.7</v>
      </c>
      <c r="F12">
        <v>0.76</v>
      </c>
      <c r="G12">
        <f>F12/20</f>
        <v>3.7999999999999999E-2</v>
      </c>
      <c r="H12">
        <f>2000/G12</f>
        <v>52631.57894736842</v>
      </c>
    </row>
    <row r="13" spans="1:9">
      <c r="D13" t="s">
        <v>36</v>
      </c>
      <c r="E13">
        <f>C5</f>
        <v>3.7</v>
      </c>
      <c r="F13">
        <f>((E13/1000)*360)</f>
        <v>1.3320000000000001</v>
      </c>
      <c r="G13">
        <f>ROUND(F13/20,3)</f>
        <v>6.7000000000000004E-2</v>
      </c>
      <c r="H13">
        <f>(2000/G13)/24</f>
        <v>1243.7810945273632</v>
      </c>
      <c r="I13" t="s">
        <v>33</v>
      </c>
    </row>
    <row r="14" spans="1:9">
      <c r="D14" t="s">
        <v>34</v>
      </c>
      <c r="E14">
        <v>1.2</v>
      </c>
      <c r="F14">
        <f>((E14/1000)*360)</f>
        <v>0.43199999999999994</v>
      </c>
      <c r="G14">
        <f t="shared" ref="G14" si="0">F14/20</f>
        <v>2.1599999999999998E-2</v>
      </c>
      <c r="H14">
        <f>(2000/G14)/24</f>
        <v>3858.0246913580249</v>
      </c>
    </row>
    <row r="16" spans="1:9">
      <c r="B16" t="s">
        <v>31</v>
      </c>
    </row>
    <row r="17" spans="6:7">
      <c r="F17" t="s">
        <v>36</v>
      </c>
      <c r="G17">
        <f>H13</f>
        <v>1243.7810945273632</v>
      </c>
    </row>
    <row r="18" spans="6:7">
      <c r="F18" t="s">
        <v>35</v>
      </c>
      <c r="G18">
        <f>H11</f>
        <v>2450.9803921568623</v>
      </c>
    </row>
    <row r="19" spans="6:7">
      <c r="F19" t="s">
        <v>34</v>
      </c>
      <c r="G19">
        <f>H14</f>
        <v>3858.0246913580249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Devine</dc:creator>
  <cp:lastModifiedBy>James Devine</cp:lastModifiedBy>
  <dcterms:created xsi:type="dcterms:W3CDTF">2020-02-10T19:47:02Z</dcterms:created>
  <dcterms:modified xsi:type="dcterms:W3CDTF">2020-03-01T23:44:47Z</dcterms:modified>
</cp:coreProperties>
</file>