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James/Desktop/"/>
    </mc:Choice>
  </mc:AlternateContent>
  <xr:revisionPtr revIDLastSave="0" documentId="13_ncr:1_{BB90044D-8AF7-7340-8CBC-4017A2777EB6}" xr6:coauthVersionLast="47" xr6:coauthVersionMax="47" xr10:uidLastSave="{00000000-0000-0000-0000-000000000000}"/>
  <bookViews>
    <workbookView xWindow="0" yWindow="500" windowWidth="38400" windowHeight="19640" activeTab="1" xr2:uid="{AF7D583F-DEB6-4AD6-BD6C-742FF7B868CD}"/>
  </bookViews>
  <sheets>
    <sheet name="Forecast Model A" sheetId="11" r:id="rId1"/>
    <sheet name="Forecast Model A - Data" sheetId="9" r:id="rId2"/>
    <sheet name="Forecast Model B " sheetId="12" r:id="rId3"/>
    <sheet name="Forecast Model B - Data" sheetId="13" r:id="rId4"/>
    <sheet name="Prompt" sheetId="2" r:id="rId5"/>
    <sheet name="Definitions" sheetId="1" r:id="rId6"/>
    <sheet name="Sales Teams" sheetId="7" r:id="rId7"/>
    <sheet name="Data Tab" sheetId="5" r:id="rId8"/>
    <sheet name="Example Salesforce Opportunity" sheetId="3" r:id="rId9"/>
    <sheet name="Example Sales Leader Forecast" sheetId="4" r:id="rId10"/>
  </sheets>
  <definedNames>
    <definedName name="_xlnm._FilterDatabase" localSheetId="1" hidden="1">'Forecast Model A - Data'!$A$1:$U$101</definedName>
    <definedName name="_xlnm._FilterDatabase" localSheetId="3" hidden="1">'Forecast Model B - Data'!$A$1:$U$101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3" l="1"/>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2" i="13"/>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M2" i="9"/>
  <c r="P2"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2" i="13"/>
  <c r="L2" i="13"/>
  <c r="P2" i="9"/>
  <c r="O2" i="9"/>
  <c r="N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2" i="9"/>
  <c r="T2" i="13" l="1"/>
  <c r="I11" i="11"/>
  <c r="I10" i="11"/>
  <c r="I9" i="11"/>
  <c r="J9" i="11" s="1"/>
  <c r="I8" i="11"/>
  <c r="J8" i="11" s="1"/>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2"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2" i="13"/>
  <c r="J11" i="11"/>
  <c r="J10" i="11"/>
  <c r="C2" i="4"/>
  <c r="C4" i="4"/>
  <c r="C5" i="4"/>
  <c r="C3" i="4"/>
  <c r="G2" i="4"/>
  <c r="F2" i="4"/>
  <c r="D2" i="4"/>
  <c r="E2" i="4"/>
  <c r="B2" i="4"/>
  <c r="T73" i="13" l="1"/>
  <c r="T23" i="13"/>
  <c r="T26" i="13"/>
  <c r="T4" i="13"/>
  <c r="T83" i="13"/>
  <c r="T46" i="13"/>
  <c r="T43" i="13"/>
  <c r="T6" i="13"/>
  <c r="T17" i="13"/>
  <c r="T25" i="13"/>
  <c r="T44" i="13"/>
  <c r="T36" i="13"/>
  <c r="T80" i="13"/>
  <c r="T70" i="13"/>
  <c r="T60" i="13"/>
  <c r="T68" i="13"/>
  <c r="T40" i="13"/>
  <c r="T58" i="13"/>
  <c r="T18" i="13"/>
  <c r="T50" i="13"/>
  <c r="T10" i="13"/>
  <c r="T97" i="13"/>
  <c r="T67" i="13"/>
  <c r="T57" i="13"/>
  <c r="T47" i="13"/>
  <c r="T7" i="13"/>
  <c r="T90" i="13"/>
  <c r="T30" i="13"/>
  <c r="T76" i="13"/>
  <c r="T56" i="13"/>
  <c r="T100" i="13"/>
  <c r="T92" i="13"/>
  <c r="T82" i="13"/>
  <c r="T22" i="13"/>
  <c r="T12" i="13"/>
  <c r="T101" i="13"/>
  <c r="T91" i="13"/>
  <c r="T81" i="13"/>
  <c r="T71" i="13"/>
  <c r="T41" i="13"/>
  <c r="T31" i="13"/>
  <c r="T11" i="13"/>
  <c r="T89" i="13"/>
  <c r="T79" i="13"/>
  <c r="T69" i="13"/>
  <c r="T59" i="13"/>
  <c r="T19" i="13"/>
  <c r="T9" i="13"/>
  <c r="T42" i="13"/>
  <c r="T62" i="13"/>
  <c r="T32" i="13"/>
  <c r="T51" i="13"/>
  <c r="T98" i="13"/>
  <c r="T61" i="13"/>
  <c r="T21" i="13"/>
  <c r="T99" i="13"/>
  <c r="T16" i="13"/>
  <c r="T94" i="13"/>
  <c r="T65" i="13"/>
  <c r="T14" i="13"/>
  <c r="T38" i="13"/>
  <c r="T64" i="13"/>
  <c r="T74" i="13"/>
  <c r="T15" i="13"/>
  <c r="T35" i="13"/>
  <c r="T75" i="13"/>
  <c r="T93" i="13"/>
  <c r="T24" i="13"/>
  <c r="T34" i="13"/>
  <c r="T86" i="13"/>
  <c r="T5" i="13"/>
  <c r="T33" i="13"/>
  <c r="T45" i="13"/>
  <c r="T55" i="13"/>
  <c r="T63" i="13"/>
  <c r="T85" i="13"/>
  <c r="T8" i="13"/>
  <c r="T20" i="13"/>
  <c r="T84" i="13"/>
  <c r="T3" i="13"/>
  <c r="T13" i="13"/>
  <c r="T37" i="13"/>
  <c r="T53" i="13"/>
  <c r="T95" i="13"/>
  <c r="R32" i="9"/>
  <c r="R90" i="9"/>
  <c r="R20" i="9"/>
  <c r="R92" i="9"/>
  <c r="R44" i="9"/>
  <c r="R8" i="9"/>
  <c r="R80" i="9"/>
  <c r="R97" i="9"/>
  <c r="R63" i="9"/>
  <c r="R15" i="9"/>
  <c r="R37" i="9"/>
  <c r="R87" i="9"/>
  <c r="R5" i="9"/>
  <c r="R54" i="9"/>
  <c r="R53" i="9"/>
  <c r="R67" i="9"/>
  <c r="R76" i="9"/>
  <c r="R12" i="9"/>
  <c r="R60" i="9"/>
  <c r="R49" i="9"/>
  <c r="R57" i="9"/>
  <c r="R26" i="9"/>
  <c r="R83" i="9"/>
  <c r="R70" i="9"/>
  <c r="R46" i="9"/>
  <c r="R9" i="9"/>
  <c r="R78" i="9"/>
  <c r="R69" i="9"/>
  <c r="R45" i="9"/>
  <c r="R75" i="9"/>
  <c r="R11" i="9"/>
  <c r="R39" i="9"/>
  <c r="R81" i="9"/>
  <c r="R16" i="9"/>
  <c r="R71" i="9"/>
  <c r="R38" i="9"/>
  <c r="R13" i="9"/>
  <c r="R34" i="9"/>
  <c r="R66" i="9"/>
  <c r="R95" i="9"/>
  <c r="R59" i="9"/>
  <c r="R74" i="9"/>
  <c r="R10" i="9"/>
  <c r="R101" i="9"/>
  <c r="R50" i="9"/>
  <c r="R56" i="9"/>
  <c r="R25" i="9"/>
  <c r="R29" i="9"/>
  <c r="R3" i="9"/>
  <c r="R100" i="9"/>
  <c r="R27" i="9"/>
  <c r="R65" i="9"/>
  <c r="R86" i="9"/>
  <c r="R30" i="9"/>
  <c r="R98" i="9"/>
  <c r="R43" i="9"/>
  <c r="R77" i="9"/>
  <c r="R89" i="9"/>
  <c r="R61" i="9"/>
  <c r="R51" i="9"/>
  <c r="R6" i="9"/>
  <c r="R93" i="9"/>
  <c r="T36" i="9" l="1"/>
  <c r="R36" i="9"/>
  <c r="T41" i="9"/>
  <c r="R41" i="9"/>
  <c r="T31" i="9"/>
  <c r="R31" i="9"/>
  <c r="T88" i="9"/>
  <c r="R88" i="9"/>
  <c r="T47" i="9"/>
  <c r="R47" i="9"/>
  <c r="T23" i="9"/>
  <c r="R23" i="9"/>
  <c r="T22" i="9"/>
  <c r="R22" i="9"/>
  <c r="T94" i="9"/>
  <c r="R94" i="9"/>
  <c r="T18" i="9"/>
  <c r="R18" i="9"/>
  <c r="T62" i="9"/>
  <c r="R62" i="9"/>
  <c r="T79" i="9"/>
  <c r="R79" i="9"/>
  <c r="T19" i="9"/>
  <c r="R19" i="9"/>
  <c r="T33" i="9"/>
  <c r="R33" i="9"/>
  <c r="T52" i="9"/>
  <c r="R52" i="9"/>
  <c r="T91" i="9"/>
  <c r="R91" i="9"/>
  <c r="T64" i="9"/>
  <c r="R64" i="9"/>
  <c r="T68" i="9"/>
  <c r="R68" i="9"/>
  <c r="T42" i="9"/>
  <c r="R42" i="9"/>
  <c r="T28" i="9"/>
  <c r="R28" i="9"/>
  <c r="T72" i="9"/>
  <c r="R72" i="9"/>
  <c r="T84" i="9"/>
  <c r="R84" i="9"/>
  <c r="T24" i="9"/>
  <c r="R24" i="9"/>
  <c r="T58" i="9"/>
  <c r="R58" i="9"/>
  <c r="T99" i="9"/>
  <c r="R99" i="9"/>
  <c r="T73" i="9"/>
  <c r="R73" i="9"/>
  <c r="T14" i="9"/>
  <c r="R14" i="9"/>
  <c r="T21" i="9"/>
  <c r="R21" i="9"/>
  <c r="T82" i="9"/>
  <c r="R82" i="9"/>
  <c r="T40" i="9"/>
  <c r="R40" i="9"/>
  <c r="T55" i="9"/>
  <c r="R55" i="9"/>
  <c r="T48" i="9"/>
  <c r="R48" i="9"/>
  <c r="T7" i="9"/>
  <c r="R7" i="9"/>
  <c r="T35" i="9"/>
  <c r="R35" i="9"/>
  <c r="T85" i="9"/>
  <c r="R85" i="9"/>
  <c r="T96" i="9"/>
  <c r="R96" i="9"/>
  <c r="T17" i="9"/>
  <c r="R17" i="9"/>
  <c r="T2" i="9"/>
  <c r="R2" i="9"/>
  <c r="T4" i="9"/>
  <c r="R4" i="9"/>
  <c r="T49" i="13"/>
  <c r="T54" i="13"/>
  <c r="T52" i="13"/>
  <c r="T77" i="13"/>
  <c r="T66" i="13"/>
  <c r="T78" i="13"/>
  <c r="T88" i="13"/>
  <c r="T72" i="13"/>
  <c r="T87" i="13"/>
  <c r="T27" i="13"/>
  <c r="T96" i="13"/>
  <c r="T48" i="13"/>
  <c r="T28" i="13"/>
  <c r="T39" i="13"/>
  <c r="T29" i="13"/>
  <c r="T90" i="9"/>
  <c r="T66" i="9"/>
  <c r="T15" i="9"/>
  <c r="T34" i="9"/>
  <c r="T63" i="9"/>
  <c r="T13" i="9"/>
  <c r="T97" i="9"/>
  <c r="T56" i="9"/>
  <c r="T76" i="9"/>
  <c r="T50" i="9"/>
  <c r="T67" i="9"/>
  <c r="T16" i="9"/>
  <c r="T44" i="9"/>
  <c r="T65" i="9"/>
  <c r="T32" i="9"/>
  <c r="T3" i="9"/>
  <c r="T45" i="9"/>
  <c r="T29" i="9"/>
  <c r="T60" i="9"/>
  <c r="T25" i="9"/>
  <c r="T78" i="9"/>
  <c r="T12" i="9"/>
  <c r="T43" i="9"/>
  <c r="T9" i="9"/>
  <c r="T98" i="9"/>
  <c r="T46" i="9"/>
  <c r="T30" i="9"/>
  <c r="T86" i="9"/>
  <c r="T70" i="9"/>
  <c r="T92" i="9"/>
  <c r="T74" i="9"/>
  <c r="T83" i="9"/>
  <c r="T59" i="9"/>
  <c r="T87" i="9"/>
  <c r="T20" i="9"/>
  <c r="T61" i="9"/>
  <c r="T49" i="9"/>
  <c r="T89" i="9"/>
  <c r="T69" i="9"/>
  <c r="T77" i="9"/>
  <c r="T80" i="9"/>
  <c r="T71" i="9"/>
  <c r="T8" i="9"/>
  <c r="T101" i="9"/>
  <c r="T53" i="9"/>
  <c r="T10" i="9"/>
  <c r="T81" i="9"/>
  <c r="T54" i="9"/>
  <c r="T93" i="9"/>
  <c r="T39" i="9"/>
  <c r="T5" i="9"/>
  <c r="T6" i="9"/>
  <c r="T27" i="9"/>
  <c r="T11" i="9"/>
  <c r="T26" i="9"/>
  <c r="T51" i="9"/>
  <c r="T100" i="9"/>
  <c r="T95" i="9"/>
  <c r="T75" i="9"/>
  <c r="T57" i="9"/>
  <c r="T37" i="9"/>
  <c r="T3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tc={1F564CB1-46EC-584D-8E75-39BACD6110CB}</author>
  </authors>
  <commentList>
    <comment ref="F1" authorId="0" shapeId="0" xr:uid="{1F564CB1-46EC-584D-8E75-39BACD6110CB}">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tc={94200E5A-6331-7A48-AF1E-6CBE66450FE4}</author>
  </authors>
  <commentList>
    <comment ref="F1" authorId="0" shapeId="0" xr:uid="{94200E5A-6331-7A48-AF1E-6CBE66450FE4}">
      <text>
        <t>[Threaded comment]
Your version of Excel allows you to read this threaded comment; however, any edits to it will get removed if the file is opened in a newer version of Excel. Learn more: https://go.microsoft.com/fwlink/?linkid=870924
Comment:
    Tracked in separate system/database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tc={38BB8A3D-621F-49BD-8E74-6E998B006FCB}</author>
  </authors>
  <commentList>
    <comment ref="B11" authorId="0" shapeId="0" xr:uid="{38BB8A3D-621F-49BD-8E74-6E998B006FCB}">
      <text>
        <t xml:space="preserve">[Threaded comment]
Your version of Excel allows you to read this threaded comment; however, any edits to it will get removed if the file is opened in a newer version of Excel. Learn more: https://go.microsoft.com/fwlink/?linkid=870924
Comment:
    @Omar Khatib @Michael Coscetta added this </t>
      </text>
    </comment>
  </commentList>
</comments>
</file>

<file path=xl/sharedStrings.xml><?xml version="1.0" encoding="utf-8"?>
<sst xmlns="http://schemas.openxmlformats.org/spreadsheetml/2006/main" count="1740" uniqueCount="384">
  <si>
    <t>Case Study Prompt</t>
  </si>
  <si>
    <t>Mews is accelerating its push into the up-market segment and needs a forecasting engine that can turn that segment into a steady, IPO-grade revenue stream within the next 2-3 years. Variables that have affected Mews' ability to accurately forecast its business include differences in customer expectations and buying urgency across regions, differences in sales leadership and rep maturity in regions, brand recognition and trust, and product &amp; payments maturity across region, segement and customer type. Win and push rates can swing unpredictably, especially in mid-market. Your case study is therefore to show how you would replace that volatility with a disciplined, data-driven system.</t>
  </si>
  <si>
    <t>We are asking for two complementary deliverables. First, come with a crisp 90 day action plan that explains the people moves, process changes, and technology choices you would make to institutionalize a single forecasting motion across every geography we operate in. Second, build and demo a lightweight AI prototype – (e.g. a Lovable app or something equivalent) for a forecasting engine / model that you would propose to build on top of Salesforce. In the demo, walk us through the data sources you would use, the inputs you would prioritize, an explanation for why the model is credible, how you would monitor its accuracy over time, what additional data you may seek and how it plugs into our existing technology environment / process without introducing operational drag.</t>
  </si>
  <si>
    <t>We will judge you through the four RevOps lenses that matter to us: (1) On process and operations, we want to see whether your ninety-day roadmap gives every stakeholder clear swim-lanes and service-level expectations; (2) On systems and technology, we will probe the architectural choices behind your prototype and your plan for production-hardening it; (3) On forecasting, the focus is the logic of your model; (4) On data and analysis, we will look for a defensible KPI hierarchy and a plan to utilize the different data streams you have available to you in our data warehouse and CRM</t>
  </si>
  <si>
    <t>The following tabs include some information of the structure of Mews' product offering, segmentation, sales team breakdown as well as some example fields from a Salesforce opportunity. We are not providing you with a training dataset or an active opportunity list and it is up to you on how to approach this exercise. If you have any questions on any Mews-specific terminology or definitions or anything else related to the case please do not hesitate to reach out.</t>
  </si>
  <si>
    <t xml:space="preserve">In advance of your live presentation, we would like you to send a short overview of your deck or document. These could be the highlights and areas you believe are worth emphasizing value. This will help us make the session more interactive. You can use any recording tool you wish (Zoom, Loom, MS Teams etc.). We recommend this should be no longer than 15 minutes. </t>
  </si>
  <si>
    <t>Core Mews Products (Must Buy Both)</t>
  </si>
  <si>
    <t>Secondary Products</t>
  </si>
  <si>
    <t>PMS Modules</t>
  </si>
  <si>
    <t>RMS Modules</t>
  </si>
  <si>
    <t>Additional Fintech Products / Fees</t>
  </si>
  <si>
    <t>PMS</t>
  </si>
  <si>
    <t>RMS</t>
  </si>
  <si>
    <t>Multi-Property</t>
  </si>
  <si>
    <t>Real-Time Optimization</t>
  </si>
  <si>
    <t>Multicurency</t>
  </si>
  <si>
    <t>Payments</t>
  </si>
  <si>
    <t>POS</t>
  </si>
  <si>
    <t>Advanced Guest Experience</t>
  </si>
  <si>
    <t>Forecasting Module</t>
  </si>
  <si>
    <t>Payment Terminals</t>
  </si>
  <si>
    <t>Connectivity</t>
  </si>
  <si>
    <t>Tokenization Fees</t>
  </si>
  <si>
    <t>Mews Anaytics</t>
  </si>
  <si>
    <t>Chargeback Fees</t>
  </si>
  <si>
    <t>Bookable Services</t>
  </si>
  <si>
    <t>Events</t>
  </si>
  <si>
    <t>Mews Segments</t>
  </si>
  <si>
    <t>SMB Segmentation</t>
  </si>
  <si>
    <t>Mid-Market Segmentation</t>
  </si>
  <si>
    <t>SMB</t>
  </si>
  <si>
    <t>Individual 1-35 Rooms</t>
  </si>
  <si>
    <t>Groups 3-20 Properties</t>
  </si>
  <si>
    <t>Mid-Market</t>
  </si>
  <si>
    <t>Individual 36-200 Rooms</t>
  </si>
  <si>
    <t>Groups 21-200 Properties</t>
  </si>
  <si>
    <t>Individual 200+ Rooms</t>
  </si>
  <si>
    <t>Groups 200+ Properties</t>
  </si>
  <si>
    <t>Groups 2 Properties</t>
  </si>
  <si>
    <t>Mews Regions</t>
  </si>
  <si>
    <t>Definition</t>
  </si>
  <si>
    <t>North America</t>
  </si>
  <si>
    <t>US, Canada</t>
  </si>
  <si>
    <t>DACHEE</t>
  </si>
  <si>
    <t>Germany, Austria, Switzerland, Eastern Europe</t>
  </si>
  <si>
    <t>FSC</t>
  </si>
  <si>
    <t>France</t>
  </si>
  <si>
    <t>UK&amp;IE</t>
  </si>
  <si>
    <t>United Kingdom, Ireland</t>
  </si>
  <si>
    <t>LSC</t>
  </si>
  <si>
    <t>Spain, Portugal, Italy</t>
  </si>
  <si>
    <t>NEU</t>
  </si>
  <si>
    <t>Sweden, Norway, Finland, Denmark</t>
  </si>
  <si>
    <t>BNX</t>
  </si>
  <si>
    <t>Netherlands, Belgium, Luxembourg</t>
  </si>
  <si>
    <t>APAC</t>
  </si>
  <si>
    <t>Australia, New Zealand, Japan</t>
  </si>
  <si>
    <t>Tools that RevOps Uses</t>
  </si>
  <si>
    <t>Salesforce</t>
  </si>
  <si>
    <t>Hubspot</t>
  </si>
  <si>
    <t>LeanData</t>
  </si>
  <si>
    <t>Gong</t>
  </si>
  <si>
    <t>HockeyStack</t>
  </si>
  <si>
    <t>Clay</t>
  </si>
  <si>
    <t>Databricks</t>
  </si>
  <si>
    <t>Gainsight</t>
  </si>
  <si>
    <t>Ada</t>
  </si>
  <si>
    <t>Sales Team Breakdown (Each Team = ~8 Reps)</t>
  </si>
  <si>
    <t>Main Regions</t>
  </si>
  <si>
    <t>Sales Team Breakdown - NA</t>
  </si>
  <si>
    <t>EMEA</t>
  </si>
  <si>
    <t>SMB Team 1 - West</t>
  </si>
  <si>
    <t>SMB Team 2 - East</t>
  </si>
  <si>
    <t>Sales Team Breakdown - EMEA</t>
  </si>
  <si>
    <t>Mid-Market 1 - FSC, NEU, LSC</t>
  </si>
  <si>
    <t>Mid-Market 2 - DACHEE, UK, BNX</t>
  </si>
  <si>
    <t>SMB 1 - DACHEE</t>
  </si>
  <si>
    <t>SMB 2 - UK&amp;IE, BNX, NEU</t>
  </si>
  <si>
    <t>SMB 3 - FSC, LSC, APAC</t>
  </si>
  <si>
    <t>Salesforce Fields</t>
  </si>
  <si>
    <t>Example Fields</t>
  </si>
  <si>
    <t>Opportunity Overview</t>
  </si>
  <si>
    <t>Opportunity Name</t>
  </si>
  <si>
    <t>Grand Budapest Hotel</t>
  </si>
  <si>
    <t>Rooms</t>
  </si>
  <si>
    <t>Additional Products of Interest</t>
  </si>
  <si>
    <t>RMS, Events</t>
  </si>
  <si>
    <t>Subscription Amount (MRR)</t>
  </si>
  <si>
    <t>SaaS ARR</t>
  </si>
  <si>
    <t>Est. Annual Payments Volume</t>
  </si>
  <si>
    <t>Payments Commission ARR</t>
  </si>
  <si>
    <t>Est. Interchange &amp; Network Fees ARR (COGS)</t>
  </si>
  <si>
    <t>Territory</t>
  </si>
  <si>
    <t>Segment</t>
  </si>
  <si>
    <t>SMB; Mid-Market</t>
  </si>
  <si>
    <t>Segmentation</t>
  </si>
  <si>
    <t>Individual 1-35 Rooms; Groups 3-20 Properties</t>
  </si>
  <si>
    <t>Type</t>
  </si>
  <si>
    <t>New Sales, Expansion</t>
  </si>
  <si>
    <t>Lead Source</t>
  </si>
  <si>
    <t>MKT, Sales Outbound, BD Outbound, Partners, M&amp;A, Expansion</t>
  </si>
  <si>
    <t>Referral Organization</t>
  </si>
  <si>
    <t>--</t>
  </si>
  <si>
    <t>Close Date</t>
  </si>
  <si>
    <t>Forecast Category</t>
  </si>
  <si>
    <t>Open Pipeline, Best Case, Commit, Closed</t>
  </si>
  <si>
    <t>Implementation Urgency</t>
  </si>
  <si>
    <t>Medium Term (3-6 Months)</t>
  </si>
  <si>
    <t>Contractual Exceptions</t>
  </si>
  <si>
    <t>Onboarding Project Language</t>
  </si>
  <si>
    <t>German</t>
  </si>
  <si>
    <t>Discovery</t>
  </si>
  <si>
    <t>Surface Pain</t>
  </si>
  <si>
    <t>Metrics</t>
  </si>
  <si>
    <t>Economic Buyer</t>
  </si>
  <si>
    <t>Decision Criteria</t>
  </si>
  <si>
    <t>Buying Process</t>
  </si>
  <si>
    <t>Uncovered Pain</t>
  </si>
  <si>
    <t>Champion</t>
  </si>
  <si>
    <t>Uncovered Payments Challenges</t>
  </si>
  <si>
    <t>Revenue - Customer Outcome</t>
  </si>
  <si>
    <t>Increase cash flow; space usage and revenue optimization</t>
  </si>
  <si>
    <t>Efficiency - Customer Outcome</t>
  </si>
  <si>
    <t>Improve staff productivity; streamline operations</t>
  </si>
  <si>
    <t>Guest Experience - Customer Outcome</t>
  </si>
  <si>
    <t>Automate guest journey</t>
  </si>
  <si>
    <t>Main PMS Competitor</t>
  </si>
  <si>
    <t>Oracle Opera Cloud</t>
  </si>
  <si>
    <t>Other PMS Competitor</t>
  </si>
  <si>
    <t>Protel</t>
  </si>
  <si>
    <t>Solution Architects</t>
  </si>
  <si>
    <t>Solution Fit</t>
  </si>
  <si>
    <t>Green, Yellow, Orange, Red</t>
  </si>
  <si>
    <t>Mews Value Drivers</t>
  </si>
  <si>
    <t>Identified Pain</t>
  </si>
  <si>
    <t>Risk</t>
  </si>
  <si>
    <r>
      <rPr>
        <b/>
        <sz val="11"/>
        <color rgb="FF000000"/>
        <rFont val="Aptos Narrow"/>
      </rPr>
      <t>Head of Sales Forecast Output from Salesforce (Dummy Data)</t>
    </r>
    <r>
      <rPr>
        <sz val="11"/>
        <color rgb="FF000000"/>
        <rFont val="Aptos Narrow"/>
      </rPr>
      <t xml:space="preserve"> - Based on current deals in pipeline as of July 14, 2025. Note ~50% of SMB MRR signed in a given quarter is from leads / pipeline open in the same quarter. </t>
    </r>
  </si>
  <si>
    <t>Periods</t>
  </si>
  <si>
    <t>Quota (MRR)</t>
  </si>
  <si>
    <t>Pipeline Coverage</t>
  </si>
  <si>
    <t>Closed</t>
  </si>
  <si>
    <t>Commit Forecast</t>
  </si>
  <si>
    <t>Best Case Forecast</t>
  </si>
  <si>
    <t>Open Pipeline</t>
  </si>
  <si>
    <t>Q3'25</t>
  </si>
  <si>
    <t>-</t>
  </si>
  <si>
    <t>Note</t>
  </si>
  <si>
    <t>Thoughts</t>
  </si>
  <si>
    <t>Variables</t>
  </si>
  <si>
    <t>Push Rates</t>
  </si>
  <si>
    <t>Win Rates</t>
  </si>
  <si>
    <t>MEDDPIC sales stages</t>
  </si>
  <si>
    <t>Remove connection between sales stages and forecast category</t>
  </si>
  <si>
    <t>Train on MEDDIPIC</t>
  </si>
  <si>
    <t>Clari Forecasting Cadence</t>
  </si>
  <si>
    <t>Team History</t>
  </si>
  <si>
    <t>Customer Region</t>
  </si>
  <si>
    <t>Customer Size</t>
  </si>
  <si>
    <t>Forecast Model</t>
  </si>
  <si>
    <t>Data sources used</t>
  </si>
  <si>
    <t>Inputs you would prioritise</t>
  </si>
  <si>
    <t>Why model is credible</t>
  </si>
  <si>
    <t>How monitor accuracy</t>
  </si>
  <si>
    <t>What plugs in needed</t>
  </si>
  <si>
    <t>What additional data needed</t>
  </si>
  <si>
    <t>Process and Ops</t>
  </si>
  <si>
    <t>We want to see whether your ninety-day roadmap gives every stakeholder clear swim-lanes and service-level expectations</t>
  </si>
  <si>
    <t>Systems and Tech</t>
  </si>
  <si>
    <t>we will probe the architectural choices behind your prototype and your plan for production-hardening it</t>
  </si>
  <si>
    <t>Forecasting</t>
  </si>
  <si>
    <t>On forecasting, the focus is the logic of your model</t>
  </si>
  <si>
    <t>Data and Analysis</t>
  </si>
  <si>
    <t>We will look for a defensible KPI hierarchy and a plan to utilize the different data streams you have available to you in our data warehouse and CRM</t>
  </si>
  <si>
    <t>Overall Region</t>
  </si>
  <si>
    <t>Sales Team</t>
  </si>
  <si>
    <t>SMB - 1</t>
  </si>
  <si>
    <t>SMB - 2</t>
  </si>
  <si>
    <t>SMB - 3</t>
  </si>
  <si>
    <t>Mid-Market 1</t>
  </si>
  <si>
    <t>Mid-Market 2</t>
  </si>
  <si>
    <t xml:space="preserve">EMEA - SMB - 1 </t>
  </si>
  <si>
    <t>NA - Mid-Market</t>
  </si>
  <si>
    <t>No. of Reps</t>
  </si>
  <si>
    <t>NA - SMB Team 1 - West</t>
  </si>
  <si>
    <t>NA - SMB Team 1 - East</t>
  </si>
  <si>
    <t>Sub Region</t>
  </si>
  <si>
    <t>West</t>
  </si>
  <si>
    <t>East</t>
  </si>
  <si>
    <t>EMEA - SMB - 1   DACHEE</t>
  </si>
  <si>
    <t>EMEA - Mid-Market 2 - DACHEE</t>
  </si>
  <si>
    <t>Group</t>
  </si>
  <si>
    <t>Judging</t>
  </si>
  <si>
    <t>Weighting</t>
  </si>
  <si>
    <t>Probability</t>
  </si>
  <si>
    <t>Pipeline</t>
  </si>
  <si>
    <t>Best Case</t>
  </si>
  <si>
    <t>Probable</t>
  </si>
  <si>
    <t>Commit</t>
  </si>
  <si>
    <t>Examples</t>
  </si>
  <si>
    <t>Model ARR</t>
  </si>
  <si>
    <t>Model Weighting</t>
  </si>
  <si>
    <t>Age (Months)</t>
  </si>
  <si>
    <t>Potential ARR</t>
  </si>
  <si>
    <t>Comments</t>
  </si>
  <si>
    <t>Push Count</t>
  </si>
  <si>
    <t>Older deal, rep doesn't fully believe in it and has been pushed a number of times</t>
  </si>
  <si>
    <t>Sales Rep Forecast Accuracy</t>
  </si>
  <si>
    <t>0-50%</t>
  </si>
  <si>
    <t>Rep</t>
  </si>
  <si>
    <t>Rep Accuracy</t>
  </si>
  <si>
    <t>Opportunity Owner</t>
  </si>
  <si>
    <t>A luxurious hotel located in the heart of the city, offering stunning views and world-class amenities. Enjoy spacious rooms, gourmet dining, and a rooftop pool. Perfect for both business and leisure travelers.</t>
  </si>
  <si>
    <t>Sunset Boulevard Resort</t>
  </si>
  <si>
    <t>Nestled by the beach, this resort provides a tranquil escape with beautiful sunsets and top-notch service. Guests can indulge in water sports, spa treatments, and fine dining. Ideal for a romantic getaway.</t>
  </si>
  <si>
    <t>Mountain View Inn</t>
  </si>
  <si>
    <t>A cozy inn surrounded by breathtaking mountains, offering a serene environment and outdoor activities. Enjoy hiking trails, cozy fireplaces, and rustic charm. Great for nature enthusiasts.</t>
  </si>
  <si>
    <t>City Center Hotel</t>
  </si>
  <si>
    <t>Located in the bustling downtown area, this hotel offers modern rooms and easy access to popular attractions. Enjoy shopping, dining, and entertainment right at your doorstep. Perfect for urban explorers.</t>
  </si>
  <si>
    <t>Ocean Breeze Hotel</t>
  </si>
  <si>
    <t>This beachfront property features spacious rooms and a variety of water sports. Relax by the pool, dine with ocean views, and enjoy the ocean breeze. Ideal for a tropical getaway.</t>
  </si>
  <si>
    <t>The Royal Garden</t>
  </si>
  <si>
    <t>A grand hotel with elegant decor and lush gardens, providing a regal experience for guests. Enjoy afternoon tea, luxurious suites, and impeccable service. Ideal for special occasions.</t>
  </si>
  <si>
    <t>Lakeside Retreat</t>
  </si>
  <si>
    <t>A charming retreat by the lake, offering peaceful surroundings and cozy accommodations. Guests can enjoy fishing, boating, and lakeside picnics. Perfect for a weekend escape.</t>
  </si>
  <si>
    <t>Historic Downtown Inn</t>
  </si>
  <si>
    <t>Located in a historic building, this inn combines old-world charm with modern comforts. Explore nearby museums, dine in vintage restaurants, and enjoy unique architecture. A unique experience for history buffs.</t>
  </si>
  <si>
    <t>Skyline Suites</t>
  </si>
  <si>
    <t>Offering panoramic city views from every suite, this hotel is perfect for those who love the urban landscape. Enjoy luxurious amenities, a rooftop bar, and close proximity to attractions. Luxurious and contemporary.</t>
  </si>
  <si>
    <t>Green Valley Lodge</t>
  </si>
  <si>
    <t>Set in a picturesque valley, this lodge provides a peaceful and relaxing environment. Guests can explore hiking trails, enjoy cozy fireplaces, and relax in nature. Ideal for a nature-filled vacation.</t>
  </si>
  <si>
    <t>Sunrise Hotel</t>
  </si>
  <si>
    <t>Experience breathtaking sunrises from this hotel's balcony rooms. Guests can enjoy modern amenities, a fitness center, and complimentary breakfast. Enjoy modern amenities and excellent service.</t>
  </si>
  <si>
    <t>The Riverside Hotel</t>
  </si>
  <si>
    <t>Located along the river, this hotel offers beautiful views and a tranquil atmosphere. Guests can enjoy riverside dining, boat tours, and scenic walks. Perfect for a relaxing stay.</t>
  </si>
  <si>
    <t>Seaside Resort</t>
  </si>
  <si>
    <t>A luxurious resort by the sea, offering various recreational activities and fine dining. Enjoy beach access, water sports, and gourmet meals. Ideal for families and couples.</t>
  </si>
  <si>
    <t>The Pinnacle Hotel</t>
  </si>
  <si>
    <t>Situated at the highest point in the city, this hotel offers stunning views and top-notch amenities. Guests can enjoy a rooftop pool, fine dining, and luxurious suites. Perfect for a luxurious stay.</t>
  </si>
  <si>
    <t>Urban Oasis Hotel</t>
  </si>
  <si>
    <t>An oasis in the middle of the city, offering a relaxing environment and modern facilities. Guests can unwind in the spa, enjoy the rooftop garden, and dine in style. Ideal for business and leisure.</t>
  </si>
  <si>
    <t>The Vintage Inn</t>
  </si>
  <si>
    <t>A charming inn with vintage decor and a cozy atmosphere. Enjoy antique furnishings, a warm fireplace, and personalized service. Great for those who appreciate classic style and comfort.</t>
  </si>
  <si>
    <t>Beachfront Paradise</t>
  </si>
  <si>
    <t>A beachfront hotel with stunning ocean views and luxurious amenities. Guests can relax on the private beach, enjoy water sports, and dine with a view. Perfect for a tropical getaway.</t>
  </si>
  <si>
    <t>The Majestic Hotel</t>
  </si>
  <si>
    <t>Experience opulence at this majestic hotel, offering grand architecture and world-class service. Enjoy elegant suites, a luxurious spa, and fine dining. Ideal for a lavish stay.</t>
  </si>
  <si>
    <t>Forest Haven</t>
  </si>
  <si>
    <t>A serene retreat located in a lush forest, offering peace and tranquility. Guests can explore nature trails, relax by the fireplace, and enjoy rustic charm. Perfect for nature lovers.</t>
  </si>
  <si>
    <t>Desert Mirage Hotel</t>
  </si>
  <si>
    <t>A unique hotel located in the desert, offering stunning views and luxury accommodations. Enjoy desert tours, a refreshing pool, and gourmet dining. Ideal for an exotic escape.</t>
  </si>
  <si>
    <t>The Harbor Hotel</t>
  </si>
  <si>
    <t>Located by the harbor, this hotel offers beautiful waterfront views and modern amenities. Guests can enjoy boat tours, seafood dining, and scenic walks. Perfect for a relaxing stay.</t>
  </si>
  <si>
    <t>Mountain Lodge</t>
  </si>
  <si>
    <t>A rustic lodge in the mountains, offering cozy accommodations and outdoor adventures. Enjoy hiking, fishing, and a warm fireplace. Ideal for a nature escape.</t>
  </si>
  <si>
    <t>City Lights Hotel</t>
  </si>
  <si>
    <t>Located in the heart of the city, this hotel offers modern rooms and easy access to nightlife. Enjoy trendy bars, gourmet restaurants, and vibrant entertainment. Perfect for urban explorers.</t>
  </si>
  <si>
    <t>The Garden Inn</t>
  </si>
  <si>
    <t>A charming inn with beautiful gardens and a peaceful atmosphere. Guests can relax in the garden, enjoy afternoon tea, and unwind in cozy rooms. Great for a relaxing getaway.</t>
  </si>
  <si>
    <t>Ocean View Resort</t>
  </si>
  <si>
    <t>A luxurious resort with stunning ocean views and top-notch amenities. Guests can relax on the beach, enjoy water sports, and dine with a view. Ideal for a beach vacation.</t>
  </si>
  <si>
    <t>The Royal Suite</t>
  </si>
  <si>
    <t>Experience luxury in this hotel offering spacious suites and world-class service. Enjoy elegant decor, a luxurious spa, and fine dining. Perfect for a lavish stay.</t>
  </si>
  <si>
    <t>Lakeside Hotel</t>
  </si>
  <si>
    <t>Located by the lake, this hotel offers serene surroundings and modern comforts. Guests can enjoy fishing, boating, and lakeside picnics. Ideal for a peaceful retreat.</t>
  </si>
  <si>
    <t>The Urban Hotel</t>
  </si>
  <si>
    <t>A contemporary hotel in the city center, offering stylish rooms and excellent service. Enjoy modern amenities, a fitness center, and close proximity to attractions. Perfect for business and leisure.</t>
  </si>
  <si>
    <t>Sunset Inn</t>
  </si>
  <si>
    <t>Enjoy beautiful sunsets from this cozy inn, offering comfortable accommodations and a relaxing atmosphere. Guests can unwind by the pool, dine on the terrace, and enjoy scenic views. Ideal for a peaceful getaway.</t>
  </si>
  <si>
    <t>The Grand Resort</t>
  </si>
  <si>
    <t>A grand resort offering luxurious amenities and stunning views. Enjoy spacious rooms, a spa, and gourmet dining. Ideal for a memorable vacation.</t>
  </si>
  <si>
    <t>Forest Lodge</t>
  </si>
  <si>
    <t>A tranquil lodge located in a lush forest, offering peace and relaxation. Guests can explore nature trails, relax by the fireplace, and enjoy rustic charm. Perfect for nature lovers.</t>
  </si>
  <si>
    <t>Located by the marina, this hotel offers beautiful waterfront views and modern facilities. Guests can enjoy boat tours, seafood dining, and scenic walks. Ideal for a relaxing stay.</t>
  </si>
  <si>
    <t>Mountain Retreat</t>
  </si>
  <si>
    <t>A cozy retreat in the mountains, offering outdoor activities and serene surroundings. Enjoy hiking, fishing, and a warm fireplace. Great for a nature escape.</t>
  </si>
  <si>
    <t>City Center Inn</t>
  </si>
  <si>
    <t>Located in the downtown area, this inn offers modern rooms and easy access to attractions. Enjoy shopping, dining, and entertainment right at your doorstep. Perfect for urban explorers.</t>
  </si>
  <si>
    <t>Beachside Hotel</t>
  </si>
  <si>
    <t>A beachfront hotel offering stunning ocean views and luxurious amenities. Guests can relax on the private beach, enjoy water sports, and dine with a view. Ideal for a tropical getaway.</t>
  </si>
  <si>
    <t>The Royal Palace</t>
  </si>
  <si>
    <t>Experience opulence at this grand hotel, offering elegant decor and top-notch service. Enjoy luxurious suites, a spa, and fine dining. Ideal for a lavish stay.</t>
  </si>
  <si>
    <t>Lakeside Resort</t>
  </si>
  <si>
    <t>A charming resort by the lake, offering serene surroundings and modern comforts. Guests can enjoy fishing, boating, and lakeside picnics. Perfect for a peaceful retreat.</t>
  </si>
  <si>
    <t>Urban Retreat</t>
  </si>
  <si>
    <t>An oasis in the city, offering a relaxing environment and contemporary facilities. Guests can unwind in the spa, enjoy the rooftop garden, and dine in style. Ideal for business and leisure.</t>
  </si>
  <si>
    <t>The Vintage Hotel</t>
  </si>
  <si>
    <t>A charming hotel with vintage decor and a cozy atmosphere. Enjoy antique furnishings, a warm fireplace, and personalized service. Great for those who appreciate classic style.</t>
  </si>
  <si>
    <t>Beachfront Inn</t>
  </si>
  <si>
    <t>A beachfront inn offering beautiful ocean views and comfortable accommodations. Guests can relax on the beach, enjoy water sports, and dine with a view. Perfect for a relaxing getaway.</t>
  </si>
  <si>
    <t>The Majestic Inn</t>
  </si>
  <si>
    <t>Experience grandeur at this majestic inn, offering elegant decor and world-class service. Enjoy luxurious suites, a spa, and fine dining. Ideal for a lavish stay.</t>
  </si>
  <si>
    <t>Forest Retreat</t>
  </si>
  <si>
    <t>Desert Oasis Hotel</t>
  </si>
  <si>
    <t>The Harbor Inn</t>
  </si>
  <si>
    <t>Located by the harbor, this inn offers beautiful waterfront views and modern amenities. Guests can enjoy boat tours, seafood dining, and scenic walks. Perfect for a relaxing stay.</t>
  </si>
  <si>
    <t>Mountain Hideaway</t>
  </si>
  <si>
    <t>A cozy hideaway in the mountains, offering outdoor activities and serene surroundings. Enjoy hiking, fishing, and a warm fireplace. Great for a nature escape.</t>
  </si>
  <si>
    <t>City Center Lodge</t>
  </si>
  <si>
    <t>Located in the downtown area, this lodge offers modern rooms and easy access to attractions. Enjoy shopping, dining, and entertainment right at your doorstep. Perfect for urban explorers.</t>
  </si>
  <si>
    <t>Beachside Resort</t>
  </si>
  <si>
    <t>A beachfront resort offering stunning ocean views and luxurious amenities. Guests can relax on the private beach, enjoy water sports, and dine with a view. Ideal for a tropical getaway.</t>
  </si>
  <si>
    <t>The Royal Hideaway</t>
  </si>
  <si>
    <t>Experience opulence at this grand hideaway, offering elegant decor and top-notch service. Enjoy luxurious suites, a spa, and fine dining. Ideal for a lavish stay.</t>
  </si>
  <si>
    <t>Lakeside Hideaway</t>
  </si>
  <si>
    <t>A charming hideaway by the lake, offering serene surroundings and modern comforts. Guests can enjoy fishing, boating, and lakeside picnics. Perfect for a peaceful retreat.</t>
  </si>
  <si>
    <t>Urban Escape</t>
  </si>
  <si>
    <t>The Vintage Resort</t>
  </si>
  <si>
    <t>A charming resort with vintage decor and a cozy atmosphere. Enjoy antique furnishings, a warm fireplace, and personalized service. Great for those who appreciate classic style.</t>
  </si>
  <si>
    <t>Beachfront Hideaway</t>
  </si>
  <si>
    <t>A beachfront hideaway offering beautiful ocean views and comfortable accommodations. Guests can relax on the beach, enjoy water sports, and dine with a view. Perfect for a relaxing getaway.</t>
  </si>
  <si>
    <t>The Majestic Resort</t>
  </si>
  <si>
    <t>Experience grandeur at this majestic resort, offering elegant decor and world-class service. Enjoy luxurious suites, a spa, and fine dining. Ideal for a lavish stay.</t>
  </si>
  <si>
    <t>Forest Inn</t>
  </si>
  <si>
    <t>A serene inn located in a lush forest, offering peace and tranquility. Guests can explore nature trails, relax by the fireplace, and enjoy rustic charm. Perfect for nature lovers.</t>
  </si>
  <si>
    <t>Desert Paradise</t>
  </si>
  <si>
    <t>A unique paradise located in the desert, offering stunning views and luxury accommodations. Enjoy desert tours, a refreshing pool, and gourmet dining. Ideal for an exotic escape.</t>
  </si>
  <si>
    <t>The Harbor Hideaway</t>
  </si>
  <si>
    <t>Located by the harbor, this hideaway offers beautiful waterfront views and modern amenities. Guests can enjoy boat tours, seafood dining, and scenic walks. Perfect for a relaxing stay.</t>
  </si>
  <si>
    <t>A rustic lodge in the mountains, offering cozy accommodations and outdoor adventures. Enjoy hiking, fishing, and a warm fireplace. Ideal for nature enthusiasts.</t>
  </si>
  <si>
    <t>City Lights Inn</t>
  </si>
  <si>
    <t>Located in the heart of the city, this inn offers modern rooms and easy access to nightlife. Enjoy trendy bars, gourmet restaurants, and vibrant entertainment. Perfect for urban explorers.</t>
  </si>
  <si>
    <t>The Garden Resort</t>
  </si>
  <si>
    <t>A charming resort with beautiful gardens and a peaceful atmosphere. Guests can relax in the garden, enjoy afternoon tea, and unwind in cozy rooms. Great for a relaxing getaway.</t>
  </si>
  <si>
    <t>Ocean View Inn</t>
  </si>
  <si>
    <t>A luxurious inn with stunning ocean views and top-notch amenities. Guests can relax on the beach, enjoy water sports, and dine with a view. Ideal for a beach vacation.</t>
  </si>
  <si>
    <t>The Royal Lodge</t>
  </si>
  <si>
    <t>Experience luxury in this lodge offering spacious suites and world-class service. Enjoy elegant decor, a luxurious spa, and fine dining. Perfect for a lavish stay.</t>
  </si>
  <si>
    <t>Lakeside Inn</t>
  </si>
  <si>
    <t>Located by the lake, this inn offers serene surroundings and modern comforts. Guests can enjoy fishing, boating, and lakeside picnics. Ideal for a peaceful retreat.</t>
  </si>
  <si>
    <t>The Urban Resort</t>
  </si>
  <si>
    <t>A contemporary resort in the city center, offering stylish rooms and excellent service. Enjoy modern amenities, a fitness center, and close proximity to attractions. Perfect for business and leisure.</t>
  </si>
  <si>
    <t>Sunset Hotel</t>
  </si>
  <si>
    <t>Enjoy beautiful sunsets from this cozy hotel, offering comfortable accommodations and a relaxing atmosphere. Guests can unwind by the pool, dine on the terrace, and enjoy scenic views. Ideal for a peaceful getaway.</t>
  </si>
  <si>
    <t>The Grand Inn</t>
  </si>
  <si>
    <t>A grand inn offering luxurious amenities and stunning views. Enjoy spacious rooms, a spa, and gourmet dining. Ideal for a memorable vacation.</t>
  </si>
  <si>
    <t>Forest Resort</t>
  </si>
  <si>
    <t>A tranquil resort located in a lush forest, offering peace and relaxation. Guests can explore nature trails, relax by the fireplace, and enjoy rustic charm. Perfect for nature lovers.</t>
  </si>
  <si>
    <t>The Marina Inn</t>
  </si>
  <si>
    <t>Located by the marina, this inn offers beautiful waterfront views and modern facilities. Guests can enjoy boat tours, seafood dining, and scenic walks. Ideal for a relaxing stay.</t>
  </si>
  <si>
    <t>Hotel Description</t>
  </si>
  <si>
    <t>Tom Brady</t>
  </si>
  <si>
    <t>Jerry Rice</t>
  </si>
  <si>
    <t>Peyton Manning</t>
  </si>
  <si>
    <t>Lamar Jackson</t>
  </si>
  <si>
    <t>Right age, good probability and sales rep believes in the deal however has been pushed a few times and rep isn't very accurate</t>
  </si>
  <si>
    <t>Ryan Leaf</t>
  </si>
  <si>
    <t>Steve Young</t>
  </si>
  <si>
    <t>The GOAT Hotel</t>
  </si>
  <si>
    <t>The Flop Hotel</t>
  </si>
  <si>
    <t>The Sheriff Hotel</t>
  </si>
  <si>
    <t>Probability Weighting</t>
  </si>
  <si>
    <t>Age Weighting</t>
  </si>
  <si>
    <t>Forecast Category Weighting</t>
  </si>
  <si>
    <t>Push Count Weighting</t>
  </si>
  <si>
    <t>The Catch Hotel</t>
  </si>
  <si>
    <t>0% - 25%</t>
  </si>
  <si>
    <t>0-3</t>
  </si>
  <si>
    <t>&gt;4</t>
  </si>
  <si>
    <t>&gt;50-75%</t>
  </si>
  <si>
    <t>&gt;75-90%</t>
  </si>
  <si>
    <t>Opp Number</t>
  </si>
  <si>
    <t>Sales Rep Accuracy Weighting</t>
  </si>
  <si>
    <t>3 or 4</t>
  </si>
  <si>
    <t>&gt;70%</t>
  </si>
  <si>
    <t>&gt;12</t>
  </si>
  <si>
    <t>6 - 12</t>
  </si>
  <si>
    <t>3 - 6</t>
  </si>
  <si>
    <t>25% - 50%</t>
  </si>
  <si>
    <t>50% - 70%</t>
  </si>
  <si>
    <t>2</t>
  </si>
  <si>
    <t>0 or 1</t>
  </si>
  <si>
    <t>Region</t>
  </si>
  <si>
    <t>Potential Amount</t>
  </si>
  <si>
    <t>Model Amount</t>
  </si>
  <si>
    <t>Model A - Balanced</t>
  </si>
  <si>
    <t>Model B - Probability/FC Based</t>
  </si>
  <si>
    <t>&gt;75-&lt;90%</t>
  </si>
  <si>
    <t>&gt;90%</t>
  </si>
  <si>
    <t>Model Deal Strength</t>
  </si>
  <si>
    <t>Moderate</t>
  </si>
  <si>
    <t>Strong</t>
  </si>
  <si>
    <t>Weak</t>
  </si>
  <si>
    <t>Ideal opportunity in many ways, almost full deal size considered</t>
  </si>
  <si>
    <t>Very early deal, low probability but rep believes good chance it can happen and has only been pushed once and rep is very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</si>
</sst>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_);\([$€-2]\ #,##0\)"/>
    <numFmt numFmtId="165" formatCode="0.0\x"/>
    <numFmt numFmtId="166" formatCode="[$€-2]\ #,##0"/>
    <numFmt numFmtId="167" formatCode="0.0%"/>
  </numFmts>
  <fonts count="8" x14ac:knownFonts="1">
    <font>
      <sz val="11"/>
      <color theme="1"/>
      <name val="Aptos Narrow"/>
      <family val="2"/>
      <scheme val="minor"/>
    </font>
    <font>
      <b/>
      <sz val="11"/>
      <color theme="0"/>
      <name val="Aptos Narrow"/>
      <family val="2"/>
      <scheme val="minor"/>
    </font>
    <font>
      <b/>
      <sz val="11"/>
      <color theme="1"/>
      <name val="Aptos Narrow"/>
      <family val="2"/>
      <scheme val="minor"/>
    </font>
    <font>
      <u/>
      <sz val="11"/>
      <color theme="1"/>
      <name val="Aptos Narrow"/>
      <family val="2"/>
      <scheme val="minor"/>
    </font>
    <font>
      <sz val="11"/>
      <color rgb="FF1D1C1D"/>
      <name val="Aptos Narrow"/>
      <family val="2"/>
      <scheme val="minor"/>
    </font>
    <font>
      <b/>
      <sz val="11"/>
      <color rgb="FF000000"/>
      <name val="Aptos Narrow"/>
    </font>
    <font>
      <sz val="11"/>
      <color rgb="FF000000"/>
      <name val="Aptos Narrow"/>
    </font>
    <font>
      <b/>
      <sz val="11"/>
      <color theme="1"/>
      <name val="Aptos Narrow"/>
      <scheme val="minor"/>
    </font>
  </fonts>
  <fills count="11">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1">
    <xf numFmtId="0" fontId="0" fillId="0" borderId="0"/>
  </cellStyleXfs>
  <cellXfs count="53">
    <xf numFmtId="0" fontId="0" fillId="0" borderId="0" xfId="0"/>
    <xf numFmtId="0" fontId="2" fillId="0" borderId="1" xfId="0" applyFont="1" applyBorder="1"/>
    <xf numFmtId="164" fontId="0" fillId="0" borderId="0" xfId="0" applyNumberFormat="1" applyAlignment="1">
      <alignment horizontal="left"/>
    </xf>
    <xf numFmtId="0" fontId="3" fillId="0" borderId="0" xfId="0" applyFont="1"/>
    <xf numFmtId="0" fontId="2" fillId="0" borderId="0" xfId="0" applyFont="1"/>
    <xf numFmtId="164" fontId="0" fillId="0" borderId="0" xfId="0" applyNumberFormat="1"/>
    <xf numFmtId="14" fontId="0" fillId="0" borderId="0" xfId="0" applyNumberFormat="1" applyAlignment="1">
      <alignment horizontal="left"/>
    </xf>
    <xf numFmtId="0" fontId="0" fillId="0" borderId="0" xfId="0" quotePrefix="1"/>
    <xf numFmtId="0" fontId="1" fillId="2" borderId="0" xfId="0" applyFont="1" applyFill="1"/>
    <xf numFmtId="0" fontId="2" fillId="3" borderId="1" xfId="0" applyFont="1" applyFill="1" applyBorder="1"/>
    <xf numFmtId="0" fontId="2" fillId="4" borderId="1" xfId="0" applyFont="1" applyFill="1" applyBorder="1"/>
    <xf numFmtId="0" fontId="0" fillId="3" borderId="1" xfId="0" applyFill="1" applyBorder="1"/>
    <xf numFmtId="0" fontId="2" fillId="0" borderId="1" xfId="0" applyFont="1" applyBorder="1" applyAlignment="1">
      <alignment horizontal="right"/>
    </xf>
    <xf numFmtId="17" fontId="0" fillId="0" borderId="0" xfId="0" applyNumberFormat="1"/>
    <xf numFmtId="164" fontId="0" fillId="0" borderId="0" xfId="0" applyNumberFormat="1" applyAlignment="1">
      <alignment horizontal="right"/>
    </xf>
    <xf numFmtId="0" fontId="0" fillId="0" borderId="0" xfId="0" applyAlignment="1">
      <alignment horizontal="right"/>
    </xf>
    <xf numFmtId="0" fontId="2" fillId="0" borderId="0" xfId="0" applyFont="1" applyAlignment="1">
      <alignment horizontal="right"/>
    </xf>
    <xf numFmtId="164" fontId="2" fillId="0" borderId="0" xfId="0" applyNumberFormat="1" applyFont="1" applyAlignment="1">
      <alignment horizontal="right"/>
    </xf>
    <xf numFmtId="165" fontId="0" fillId="0" borderId="0" xfId="0" applyNumberFormat="1"/>
    <xf numFmtId="0" fontId="0" fillId="0" borderId="0" xfId="0" applyAlignment="1">
      <alignment horizontal="left"/>
    </xf>
    <xf numFmtId="37" fontId="0" fillId="0" borderId="0" xfId="0" applyNumberFormat="1" applyAlignment="1">
      <alignment horizontal="left"/>
    </xf>
    <xf numFmtId="0" fontId="4" fillId="0" borderId="0" xfId="0" applyFont="1" applyAlignment="1">
      <alignment wrapText="1"/>
    </xf>
    <xf numFmtId="0" fontId="0" fillId="0" borderId="0" xfId="0" applyAlignment="1">
      <alignment wrapText="1"/>
    </xf>
    <xf numFmtId="0" fontId="6" fillId="0" borderId="0" xfId="0" applyFont="1"/>
    <xf numFmtId="0" fontId="7" fillId="0" borderId="0" xfId="0" applyFont="1"/>
    <xf numFmtId="9" fontId="0" fillId="0" borderId="0" xfId="0" applyNumberFormat="1"/>
    <xf numFmtId="166" fontId="0" fillId="0" borderId="0" xfId="0" applyNumberFormat="1"/>
    <xf numFmtId="1" fontId="0" fillId="0" borderId="0" xfId="0" applyNumberFormat="1"/>
    <xf numFmtId="167" fontId="0" fillId="0" borderId="0" xfId="0" applyNumberFormat="1"/>
    <xf numFmtId="9" fontId="0" fillId="8" borderId="0" xfId="0" applyNumberFormat="1" applyFill="1" applyAlignment="1">
      <alignment horizontal="left"/>
    </xf>
    <xf numFmtId="0" fontId="7" fillId="5" borderId="0" xfId="0" applyFont="1" applyFill="1" applyAlignment="1">
      <alignment horizontal="left"/>
    </xf>
    <xf numFmtId="0" fontId="7" fillId="6" borderId="0" xfId="0" applyFont="1" applyFill="1" applyAlignment="1">
      <alignment horizontal="left"/>
    </xf>
    <xf numFmtId="0" fontId="7" fillId="4" borderId="0" xfId="0" applyFont="1" applyFill="1" applyAlignment="1">
      <alignment horizontal="left"/>
    </xf>
    <xf numFmtId="0" fontId="7" fillId="7" borderId="0" xfId="0" applyFont="1" applyFill="1" applyAlignment="1">
      <alignment horizontal="left"/>
    </xf>
    <xf numFmtId="0" fontId="7" fillId="8" borderId="0" xfId="0" applyFont="1" applyFill="1" applyAlignment="1">
      <alignment horizontal="left"/>
    </xf>
    <xf numFmtId="0" fontId="0" fillId="8" borderId="0" xfId="0" applyFill="1" applyAlignment="1">
      <alignment horizontal="left"/>
    </xf>
    <xf numFmtId="0" fontId="0" fillId="5" borderId="0" xfId="0" applyFill="1" applyAlignment="1">
      <alignment horizontal="left"/>
    </xf>
    <xf numFmtId="9" fontId="0" fillId="5" borderId="0" xfId="0" applyNumberFormat="1" applyFill="1" applyAlignment="1">
      <alignment horizontal="left"/>
    </xf>
    <xf numFmtId="0" fontId="0" fillId="6" borderId="0" xfId="0" applyFill="1" applyAlignment="1">
      <alignment horizontal="left"/>
    </xf>
    <xf numFmtId="9" fontId="0" fillId="6" borderId="0" xfId="0" applyNumberFormat="1" applyFill="1" applyAlignment="1">
      <alignment horizontal="left"/>
    </xf>
    <xf numFmtId="0" fontId="0" fillId="4" borderId="0" xfId="0" applyFill="1" applyAlignment="1">
      <alignment horizontal="left"/>
    </xf>
    <xf numFmtId="9" fontId="0" fillId="4" borderId="0" xfId="0" applyNumberFormat="1" applyFill="1" applyAlignment="1">
      <alignment horizontal="left"/>
    </xf>
    <xf numFmtId="0" fontId="0" fillId="7" borderId="0" xfId="0" applyFill="1" applyAlignment="1">
      <alignment horizontal="left"/>
    </xf>
    <xf numFmtId="9" fontId="0" fillId="7" borderId="0" xfId="0" applyNumberFormat="1" applyFill="1" applyAlignment="1">
      <alignment horizontal="left"/>
    </xf>
    <xf numFmtId="49" fontId="0" fillId="7" borderId="0" xfId="0" applyNumberFormat="1" applyFill="1" applyAlignment="1">
      <alignment horizontal="left"/>
    </xf>
    <xf numFmtId="49" fontId="0" fillId="5" borderId="0" xfId="0" applyNumberFormat="1" applyFill="1" applyAlignment="1">
      <alignment horizontal="left"/>
    </xf>
    <xf numFmtId="14" fontId="0" fillId="0" borderId="0" xfId="0" applyNumberFormat="1"/>
    <xf numFmtId="9" fontId="0" fillId="9" borderId="0" xfId="0" applyNumberFormat="1" applyFill="1" applyAlignment="1">
      <alignment horizontal="left"/>
    </xf>
    <xf numFmtId="0" fontId="7" fillId="9" borderId="0" xfId="0" applyFont="1" applyFill="1" applyAlignment="1">
      <alignment horizontal="left"/>
    </xf>
    <xf numFmtId="0" fontId="0" fillId="9" borderId="0" xfId="0" applyFill="1" applyAlignment="1">
      <alignment horizontal="left"/>
    </xf>
    <xf numFmtId="49" fontId="0" fillId="9" borderId="0" xfId="0" applyNumberFormat="1" applyFill="1" applyAlignment="1">
      <alignment horizontal="left"/>
    </xf>
    <xf numFmtId="0" fontId="0" fillId="10" borderId="0" xfId="0" applyFill="1" applyAlignment="1">
      <alignment horizontal="left"/>
    </xf>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ames Smith" id="{D7E3C4FA-8375-B44B-96E8-90003C6AA001}" userId="2798d4224eb76c4d" providerId="Windows Live"/>
  <person displayName="Michael Coscetta" id="{9806ED1B-419D-433F-8088-6A99B476D87F}" userId="coscetta@mews.com" providerId="PeoplePicker"/>
  <person displayName="Omar Khatib" id="{E60AF12F-0246-4913-A685-BE13E7E9767A}" userId="omar.khatib@mews.com" providerId="PeoplePicker"/>
  <person displayName="Matthew Parker" id="{487860F4-9F79-4B0A-981C-B283816C81EC}" userId="S::matthew.parker@mews.com::dadac441-3de9-48b0-88b7-8a0425d34b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5-07-16T10:34:28.98" personId="{D7E3C4FA-8375-B44B-96E8-90003C6AA001}" id="{1F564CB1-46EC-584D-8E75-39BACD6110CB}">
    <text>Tracked in separate system/database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5-07-16T10:34:28.98" personId="{D7E3C4FA-8375-B44B-96E8-90003C6AA001}" id="{94200E5A-6331-7A48-AF1E-6CBE66450FE4}">
    <text>Tracked in separate system/database</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5-07-15T14:26:24.90" personId="{487860F4-9F79-4B0A-981C-B283816C81EC}" id="{38BB8A3D-621F-49BD-8E74-6E998B006FCB}">
    <text xml:space="preserve">@Omar Khatib @Michael Coscetta added this </text>
    <mentions>
      <mention mentionpersonId="{E60AF12F-0246-4913-A685-BE13E7E9767A}" mentionId="{E99B338E-94C6-48C8-9F91-F948B302558F}" startIndex="0" length="12"/>
      <mention mentionpersonId="{9806ED1B-419D-433F-8088-6A99B476D87F}" mentionId="{8D678EAB-912C-413F-AF18-A222C821BDC1}" startIndex="13" length="17"/>
    </mentions>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0B7C1-4149-E040-AA41-4A5AD60624FA}">
  <dimension ref="A1:P11"/>
  <sheetViews>
    <sheetView workbookViewId="0"/>
  </sheetViews>
  <sheetFormatPr baseColWidth="10" defaultRowHeight="15" x14ac:dyDescent="0.2"/>
  <cols>
    <col min="1" max="1" width="15.33203125" customWidth="1"/>
    <col min="2" max="2" width="13" bestFit="1" customWidth="1"/>
  </cols>
  <sheetData>
    <row r="1" spans="1:16" ht="15" customHeight="1" x14ac:dyDescent="0.2">
      <c r="A1" s="30" t="s">
        <v>201</v>
      </c>
      <c r="B1" s="30" t="s">
        <v>192</v>
      </c>
      <c r="C1" s="51"/>
      <c r="D1" s="31" t="s">
        <v>193</v>
      </c>
      <c r="E1" s="31" t="s">
        <v>192</v>
      </c>
      <c r="F1" s="51"/>
      <c r="G1" s="32" t="s">
        <v>104</v>
      </c>
      <c r="H1" s="32" t="s">
        <v>192</v>
      </c>
      <c r="I1" s="51"/>
      <c r="J1" s="33" t="s">
        <v>204</v>
      </c>
      <c r="K1" s="33" t="s">
        <v>192</v>
      </c>
      <c r="L1" s="51"/>
      <c r="M1" s="34" t="s">
        <v>206</v>
      </c>
      <c r="N1" s="35"/>
      <c r="P1" t="s">
        <v>374</v>
      </c>
    </row>
    <row r="2" spans="1:16" ht="15" customHeight="1" x14ac:dyDescent="0.2">
      <c r="A2" s="36" t="s">
        <v>356</v>
      </c>
      <c r="B2" s="37">
        <v>0</v>
      </c>
      <c r="C2" s="51"/>
      <c r="D2" s="38" t="s">
        <v>355</v>
      </c>
      <c r="E2" s="39">
        <v>0</v>
      </c>
      <c r="F2" s="51"/>
      <c r="G2" s="40" t="s">
        <v>194</v>
      </c>
      <c r="H2" s="41">
        <v>0</v>
      </c>
      <c r="I2" s="51"/>
      <c r="J2" s="42" t="s">
        <v>357</v>
      </c>
      <c r="K2" s="43">
        <v>0</v>
      </c>
      <c r="L2" s="51"/>
      <c r="M2" s="35" t="s">
        <v>207</v>
      </c>
      <c r="N2" s="29">
        <v>0</v>
      </c>
    </row>
    <row r="3" spans="1:16" x14ac:dyDescent="0.2">
      <c r="A3" s="36" t="s">
        <v>364</v>
      </c>
      <c r="B3" s="37">
        <v>0.1</v>
      </c>
      <c r="C3" s="51"/>
      <c r="D3" s="38" t="s">
        <v>367</v>
      </c>
      <c r="E3" s="39">
        <v>0.1</v>
      </c>
      <c r="F3" s="51"/>
      <c r="G3" s="40" t="s">
        <v>195</v>
      </c>
      <c r="H3" s="41">
        <v>0.1</v>
      </c>
      <c r="I3" s="51"/>
      <c r="J3" s="44" t="s">
        <v>362</v>
      </c>
      <c r="K3" s="43">
        <v>0.1</v>
      </c>
      <c r="L3" s="51"/>
      <c r="M3" s="35" t="s">
        <v>358</v>
      </c>
      <c r="N3" s="29">
        <v>0.05</v>
      </c>
    </row>
    <row r="4" spans="1:16" x14ac:dyDescent="0.2">
      <c r="A4" s="45" t="s">
        <v>365</v>
      </c>
      <c r="B4" s="37">
        <v>0.15</v>
      </c>
      <c r="C4" s="51"/>
      <c r="D4" s="38" t="s">
        <v>368</v>
      </c>
      <c r="E4" s="39">
        <v>0.15</v>
      </c>
      <c r="F4" s="51"/>
      <c r="G4" s="40" t="s">
        <v>196</v>
      </c>
      <c r="H4" s="41">
        <v>0.15</v>
      </c>
      <c r="I4" s="51"/>
      <c r="J4" s="44" t="s">
        <v>369</v>
      </c>
      <c r="K4" s="43">
        <v>0.15</v>
      </c>
      <c r="L4" s="51"/>
      <c r="M4" s="35" t="s">
        <v>359</v>
      </c>
      <c r="N4" s="29">
        <v>0.1</v>
      </c>
    </row>
    <row r="5" spans="1:16" x14ac:dyDescent="0.2">
      <c r="A5" s="45" t="s">
        <v>366</v>
      </c>
      <c r="B5" s="37">
        <v>0.2</v>
      </c>
      <c r="C5" s="51"/>
      <c r="D5" s="38" t="s">
        <v>363</v>
      </c>
      <c r="E5" s="39">
        <v>0.2</v>
      </c>
      <c r="F5" s="51"/>
      <c r="G5" s="40" t="s">
        <v>197</v>
      </c>
      <c r="H5" s="41">
        <v>0.2</v>
      </c>
      <c r="I5" s="51"/>
      <c r="J5" s="42" t="s">
        <v>370</v>
      </c>
      <c r="K5" s="43">
        <v>0.2</v>
      </c>
      <c r="L5" s="51"/>
      <c r="M5" s="29" t="s">
        <v>377</v>
      </c>
      <c r="N5" s="29">
        <v>0.2</v>
      </c>
    </row>
    <row r="7" spans="1:16" x14ac:dyDescent="0.2">
      <c r="A7" s="24" t="s">
        <v>198</v>
      </c>
      <c r="B7" s="24" t="s">
        <v>208</v>
      </c>
      <c r="C7" s="24" t="s">
        <v>201</v>
      </c>
      <c r="D7" s="24" t="s">
        <v>193</v>
      </c>
      <c r="E7" s="24" t="s">
        <v>104</v>
      </c>
      <c r="F7" s="24" t="s">
        <v>204</v>
      </c>
      <c r="G7" s="24" t="s">
        <v>209</v>
      </c>
      <c r="H7" s="24" t="s">
        <v>202</v>
      </c>
      <c r="I7" s="24" t="s">
        <v>200</v>
      </c>
      <c r="J7" s="24" t="s">
        <v>199</v>
      </c>
      <c r="K7" s="24" t="s">
        <v>203</v>
      </c>
    </row>
    <row r="8" spans="1:16" x14ac:dyDescent="0.2">
      <c r="A8" t="s">
        <v>347</v>
      </c>
      <c r="B8" t="s">
        <v>340</v>
      </c>
      <c r="C8">
        <v>1</v>
      </c>
      <c r="D8" s="25">
        <v>0.2</v>
      </c>
      <c r="E8" t="s">
        <v>196</v>
      </c>
      <c r="F8" s="27">
        <v>1</v>
      </c>
      <c r="G8" s="28">
        <v>0.95799999999999996</v>
      </c>
      <c r="H8" s="26">
        <v>100000</v>
      </c>
      <c r="I8" s="25">
        <f>B2+E2+H4+K5+N5</f>
        <v>0.55000000000000004</v>
      </c>
      <c r="J8" s="26">
        <f>ROUND(I8*H8,-3)</f>
        <v>55000</v>
      </c>
      <c r="K8" t="s">
        <v>383</v>
      </c>
    </row>
    <row r="9" spans="1:16" x14ac:dyDescent="0.2">
      <c r="A9" t="s">
        <v>348</v>
      </c>
      <c r="B9" t="s">
        <v>345</v>
      </c>
      <c r="C9">
        <v>3.5</v>
      </c>
      <c r="D9" s="25">
        <v>0.6</v>
      </c>
      <c r="E9" t="s">
        <v>197</v>
      </c>
      <c r="F9" s="27">
        <v>3</v>
      </c>
      <c r="G9" s="28">
        <v>0.42</v>
      </c>
      <c r="H9" s="26">
        <v>100000</v>
      </c>
      <c r="I9" s="25">
        <f>B5+E4+H5+K3+N2</f>
        <v>0.65</v>
      </c>
      <c r="J9" s="26">
        <f>ROUND(I9*H9,-3)</f>
        <v>65000</v>
      </c>
      <c r="K9" t="s">
        <v>344</v>
      </c>
    </row>
    <row r="10" spans="1:16" x14ac:dyDescent="0.2">
      <c r="A10" t="s">
        <v>349</v>
      </c>
      <c r="B10" t="s">
        <v>342</v>
      </c>
      <c r="C10">
        <v>8.5</v>
      </c>
      <c r="D10" s="25">
        <v>0.45</v>
      </c>
      <c r="E10" t="s">
        <v>195</v>
      </c>
      <c r="F10" s="27">
        <v>5</v>
      </c>
      <c r="G10" s="28">
        <v>0.9</v>
      </c>
      <c r="H10" s="26">
        <v>100000</v>
      </c>
      <c r="I10" s="25">
        <f>B4+E3+H3+K2+N5</f>
        <v>0.55000000000000004</v>
      </c>
      <c r="J10" s="26">
        <f>ROUND(I10*H10,-3)</f>
        <v>55000</v>
      </c>
      <c r="K10" t="s">
        <v>205</v>
      </c>
    </row>
    <row r="11" spans="1:16" x14ac:dyDescent="0.2">
      <c r="A11" t="s">
        <v>354</v>
      </c>
      <c r="B11" t="s">
        <v>341</v>
      </c>
      <c r="C11">
        <v>4</v>
      </c>
      <c r="D11" s="25">
        <v>0.75</v>
      </c>
      <c r="E11" t="s">
        <v>197</v>
      </c>
      <c r="F11" s="27">
        <v>1</v>
      </c>
      <c r="G11" s="28">
        <v>0.85</v>
      </c>
      <c r="H11" s="26">
        <v>100000</v>
      </c>
      <c r="I11" s="25">
        <f>B5+E5+H5+K5+N4</f>
        <v>0.9</v>
      </c>
      <c r="J11" s="26">
        <f>ROUND(I11*H11,-3)</f>
        <v>90000</v>
      </c>
      <c r="K11" t="s">
        <v>382</v>
      </c>
    </row>
  </sheetData>
  <pageMargins left="0.7" right="0.7" top="0.75" bottom="0.75" header="0.3" footer="0.3"/>
  <ignoredErrors>
    <ignoredError sqref="J4"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D426A-0778-4A79-BAA5-7F1F5AB06435}">
  <dimension ref="A1:XFC5"/>
  <sheetViews>
    <sheetView showGridLines="0" zoomScale="85" zoomScaleNormal="85" workbookViewId="0"/>
  </sheetViews>
  <sheetFormatPr baseColWidth="10" defaultColWidth="8.83203125" defaultRowHeight="15" x14ac:dyDescent="0.2"/>
  <cols>
    <col min="1" max="7" width="20.6640625" customWidth="1"/>
  </cols>
  <sheetData>
    <row r="1" spans="1:8 16383:16383" x14ac:dyDescent="0.2">
      <c r="A1" s="12" t="s">
        <v>137</v>
      </c>
      <c r="B1" s="12" t="s">
        <v>138</v>
      </c>
      <c r="C1" s="12" t="s">
        <v>139</v>
      </c>
      <c r="D1" s="12" t="s">
        <v>140</v>
      </c>
      <c r="E1" s="12" t="s">
        <v>141</v>
      </c>
      <c r="F1" s="12" t="s">
        <v>142</v>
      </c>
      <c r="G1" s="12" t="s">
        <v>143</v>
      </c>
      <c r="H1" s="16" t="s">
        <v>146</v>
      </c>
    </row>
    <row r="2" spans="1:8 16383:16383" x14ac:dyDescent="0.2">
      <c r="A2" s="16" t="s">
        <v>144</v>
      </c>
      <c r="B2" s="17">
        <f>SUM(B3:B5)</f>
        <v>604000</v>
      </c>
      <c r="C2" s="18">
        <f>G2/B2</f>
        <v>1.5894039735099337</v>
      </c>
      <c r="D2" s="17">
        <f>SUM(D3:D5)</f>
        <v>41000</v>
      </c>
      <c r="E2" s="17">
        <f>SUM(E3:E5)</f>
        <v>436000</v>
      </c>
      <c r="F2" s="17">
        <f>SUM(F3:F5)</f>
        <v>621000</v>
      </c>
      <c r="G2" s="17">
        <f>SUM(G3:G5)</f>
        <v>960000</v>
      </c>
      <c r="H2" s="23" t="s">
        <v>136</v>
      </c>
      <c r="XFC2" s="17"/>
    </row>
    <row r="3" spans="1:8 16383:16383" x14ac:dyDescent="0.2">
      <c r="A3" s="13">
        <v>45839</v>
      </c>
      <c r="B3" s="14">
        <v>168000</v>
      </c>
      <c r="C3" s="18">
        <f>G3/B3</f>
        <v>1.3690476190476191</v>
      </c>
      <c r="D3" s="14">
        <v>41000</v>
      </c>
      <c r="E3" s="14">
        <v>122000</v>
      </c>
      <c r="F3" s="14">
        <v>198000</v>
      </c>
      <c r="G3" s="14">
        <v>230000</v>
      </c>
    </row>
    <row r="4" spans="1:8 16383:16383" x14ac:dyDescent="0.2">
      <c r="A4" s="13">
        <v>45870</v>
      </c>
      <c r="B4" s="14">
        <v>194000</v>
      </c>
      <c r="C4" s="18">
        <f t="shared" ref="C4:C5" si="0">G4/B4</f>
        <v>1.7525773195876289</v>
      </c>
      <c r="D4" s="15" t="s">
        <v>145</v>
      </c>
      <c r="E4" s="14">
        <v>134000</v>
      </c>
      <c r="F4" s="14">
        <v>185000</v>
      </c>
      <c r="G4" s="14">
        <v>340000</v>
      </c>
    </row>
    <row r="5" spans="1:8 16383:16383" x14ac:dyDescent="0.2">
      <c r="A5" s="13">
        <v>45901</v>
      </c>
      <c r="B5" s="14">
        <v>242000</v>
      </c>
      <c r="C5" s="18">
        <f t="shared" si="0"/>
        <v>1.6115702479338843</v>
      </c>
      <c r="D5" s="15" t="s">
        <v>145</v>
      </c>
      <c r="E5" s="14">
        <v>180000</v>
      </c>
      <c r="F5" s="14">
        <v>238000</v>
      </c>
      <c r="G5" s="14">
        <v>390000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2ADF-BF2B-DD4D-BB4B-51A2824293D5}">
  <dimension ref="A1:U101"/>
  <sheetViews>
    <sheetView tabSelected="1" workbookViewId="0"/>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210</v>
      </c>
      <c r="C1" s="24" t="s">
        <v>371</v>
      </c>
      <c r="D1" s="24" t="s">
        <v>93</v>
      </c>
      <c r="E1" s="24" t="s">
        <v>360</v>
      </c>
      <c r="F1" s="24" t="s">
        <v>206</v>
      </c>
      <c r="G1" s="24" t="s">
        <v>201</v>
      </c>
      <c r="H1" s="24" t="s">
        <v>193</v>
      </c>
      <c r="I1" s="24" t="s">
        <v>104</v>
      </c>
      <c r="J1" s="24" t="s">
        <v>103</v>
      </c>
      <c r="K1" s="24" t="s">
        <v>204</v>
      </c>
      <c r="L1" s="24" t="s">
        <v>351</v>
      </c>
      <c r="M1" s="24" t="s">
        <v>350</v>
      </c>
      <c r="N1" s="24" t="s">
        <v>352</v>
      </c>
      <c r="O1" s="24" t="s">
        <v>353</v>
      </c>
      <c r="P1" s="24" t="s">
        <v>361</v>
      </c>
      <c r="Q1" s="24" t="s">
        <v>200</v>
      </c>
      <c r="R1" s="24" t="s">
        <v>378</v>
      </c>
      <c r="S1" s="24" t="s">
        <v>372</v>
      </c>
      <c r="T1" s="24" t="s">
        <v>373</v>
      </c>
      <c r="U1" s="24" t="s">
        <v>339</v>
      </c>
    </row>
    <row r="2" spans="1:21" x14ac:dyDescent="0.2">
      <c r="A2" t="s">
        <v>228</v>
      </c>
      <c r="B2" t="s">
        <v>340</v>
      </c>
      <c r="C2" s="26" t="s">
        <v>41</v>
      </c>
      <c r="D2" s="26" t="s">
        <v>33</v>
      </c>
      <c r="E2">
        <v>10</v>
      </c>
      <c r="F2" s="28">
        <v>0.95799999999999996</v>
      </c>
      <c r="G2">
        <v>17.899999999999999</v>
      </c>
      <c r="H2" s="25">
        <v>0.2</v>
      </c>
      <c r="I2" t="s">
        <v>194</v>
      </c>
      <c r="J2" s="46">
        <v>45868</v>
      </c>
      <c r="K2">
        <v>6</v>
      </c>
      <c r="L2" s="25">
        <f>IF(G2&gt;12,10%,IF(G2&gt;=6,15%,IF('Forecast Model A - Data'!G11&lt;=3,15%,20%)))</f>
        <v>0.1</v>
      </c>
      <c r="M2" s="25">
        <f>IF(H2&gt;70%,20%,IF(H2&gt;50%,15%,IF(H2&lt;25%,0%,10%)))</f>
        <v>0</v>
      </c>
      <c r="N2" s="25">
        <f>IF(I2="Commit",20%,IF(I2="Probable",15%,IF(I2="Best Case",5%,0%)))</f>
        <v>0</v>
      </c>
      <c r="O2" s="25">
        <f>IF(K2&gt;=4,0%,IF(K2&gt;=3,10%,IF(K2&lt;2,20%,15%)))</f>
        <v>0</v>
      </c>
      <c r="P2" s="25">
        <f>IF(F2&gt;90%,20%,IF(F2&gt;75%,10%,IF(F2&lt;50%,0%,5%)))</f>
        <v>0.2</v>
      </c>
      <c r="Q2" s="25">
        <f>SUM(L2:P2)</f>
        <v>0.30000000000000004</v>
      </c>
      <c r="R2" s="26" t="str">
        <f t="shared" ref="R2:R33" si="0">IF(Q2&gt;60%,"Strong ",IF(Q2&gt;40%,"Moderate ",IF(Q2&lt;40.1%,"Weak ")))</f>
        <v xml:space="preserve">Weak </v>
      </c>
      <c r="S2" s="26">
        <v>100000</v>
      </c>
      <c r="T2" s="26">
        <f>S2*Q2</f>
        <v>30000.000000000004</v>
      </c>
      <c r="U2" t="s">
        <v>229</v>
      </c>
    </row>
    <row r="3" spans="1:21" x14ac:dyDescent="0.2">
      <c r="A3" t="s">
        <v>236</v>
      </c>
      <c r="B3" t="s">
        <v>340</v>
      </c>
      <c r="C3" s="26" t="s">
        <v>41</v>
      </c>
      <c r="D3" s="26" t="s">
        <v>33</v>
      </c>
      <c r="E3">
        <v>14</v>
      </c>
      <c r="F3" s="28">
        <v>0.95799999999999996</v>
      </c>
      <c r="G3">
        <v>9.5</v>
      </c>
      <c r="H3" s="25">
        <v>0.2</v>
      </c>
      <c r="I3" t="s">
        <v>197</v>
      </c>
      <c r="J3" s="46">
        <v>45872</v>
      </c>
      <c r="K3">
        <v>5</v>
      </c>
      <c r="L3" s="25">
        <f>IF(G3&gt;12,10%,IF(G3&gt;=6,15%,IF('Forecast Model A - Data'!G12&lt;=3,15%,20%)))</f>
        <v>0.15</v>
      </c>
      <c r="M3" s="25">
        <f t="shared" ref="M3:M66" si="1">IF(H3&gt;70%,20%,IF(H3&gt;50%,15%,IF(H3&lt;25%,0%,10%)))</f>
        <v>0</v>
      </c>
      <c r="N3" s="25">
        <f t="shared" ref="N3:N66" si="2">IF(I3="Commit",20%,IF(I3="Probable",15%,IF(I3="Best Case",5%,0%)))</f>
        <v>0.2</v>
      </c>
      <c r="O3" s="25">
        <f t="shared" ref="O3:O66" si="3">IF(K3&gt;=4,0%,IF(K3&gt;=3,10%,IF(K3&lt;2,20%,15%)))</f>
        <v>0</v>
      </c>
      <c r="P3" s="25">
        <f t="shared" ref="P3:P66" si="4">IF(F3&gt;90%,20%,IF(F3&gt;75%,10%,IF(F3&lt;50%,0%,5%)))</f>
        <v>0.2</v>
      </c>
      <c r="Q3" s="25">
        <f t="shared" ref="Q3:Q66" si="5">SUM(L3:P3)</f>
        <v>0.55000000000000004</v>
      </c>
      <c r="R3" s="26" t="str">
        <f t="shared" si="0"/>
        <v xml:space="preserve">Moderate </v>
      </c>
      <c r="S3" s="26">
        <v>100000</v>
      </c>
      <c r="T3" s="26">
        <f t="shared" ref="T3:T33" si="6">S3*Q3</f>
        <v>55000.000000000007</v>
      </c>
      <c r="U3" t="s">
        <v>237</v>
      </c>
    </row>
    <row r="4" spans="1:21" x14ac:dyDescent="0.2">
      <c r="A4" t="s">
        <v>279</v>
      </c>
      <c r="B4" t="s">
        <v>343</v>
      </c>
      <c r="C4" s="26" t="s">
        <v>70</v>
      </c>
      <c r="D4" t="s">
        <v>77</v>
      </c>
      <c r="E4">
        <v>71</v>
      </c>
      <c r="F4" s="28">
        <v>0.87</v>
      </c>
      <c r="G4">
        <v>3.8</v>
      </c>
      <c r="H4" s="25">
        <v>0.3</v>
      </c>
      <c r="I4" t="s">
        <v>196</v>
      </c>
      <c r="J4" s="46">
        <v>45929</v>
      </c>
      <c r="K4">
        <v>2</v>
      </c>
      <c r="L4" s="25">
        <f>IF(G4&gt;12,10%,IF(G4&gt;=6,15%,IF('Forecast Model A - Data'!G13&lt;=3,15%,20%)))</f>
        <v>0.2</v>
      </c>
      <c r="M4" s="25">
        <f t="shared" si="1"/>
        <v>0.1</v>
      </c>
      <c r="N4" s="25">
        <f t="shared" si="2"/>
        <v>0.15</v>
      </c>
      <c r="O4" s="25">
        <f t="shared" si="3"/>
        <v>0.15</v>
      </c>
      <c r="P4" s="25">
        <f t="shared" si="4"/>
        <v>0.1</v>
      </c>
      <c r="Q4" s="25">
        <f t="shared" si="5"/>
        <v>0.70000000000000007</v>
      </c>
      <c r="R4" s="26" t="str">
        <f t="shared" si="0"/>
        <v xml:space="preserve">Strong </v>
      </c>
      <c r="S4" s="26">
        <v>100000</v>
      </c>
      <c r="T4" s="26">
        <f t="shared" si="6"/>
        <v>70000</v>
      </c>
      <c r="U4" t="s">
        <v>280</v>
      </c>
    </row>
    <row r="5" spans="1:21" x14ac:dyDescent="0.2">
      <c r="A5" t="s">
        <v>310</v>
      </c>
      <c r="B5" t="s">
        <v>346</v>
      </c>
      <c r="C5" s="26" t="s">
        <v>41</v>
      </c>
      <c r="D5" s="26" t="s">
        <v>33</v>
      </c>
      <c r="E5">
        <v>88</v>
      </c>
      <c r="F5" s="28">
        <v>0.84</v>
      </c>
      <c r="G5">
        <v>13.2</v>
      </c>
      <c r="H5" s="25">
        <v>0.6</v>
      </c>
      <c r="I5" t="s">
        <v>196</v>
      </c>
      <c r="J5" s="46">
        <v>45930</v>
      </c>
      <c r="K5">
        <v>6</v>
      </c>
      <c r="L5" s="25">
        <f>IF(G5&gt;12,10%,IF(G5&gt;=6,15%,IF('Forecast Model A - Data'!G14&lt;=3,15%,20%)))</f>
        <v>0.1</v>
      </c>
      <c r="M5" s="25">
        <f t="shared" si="1"/>
        <v>0.15</v>
      </c>
      <c r="N5" s="25">
        <f t="shared" si="2"/>
        <v>0.15</v>
      </c>
      <c r="O5" s="25">
        <f t="shared" si="3"/>
        <v>0</v>
      </c>
      <c r="P5" s="25">
        <f t="shared" si="4"/>
        <v>0.1</v>
      </c>
      <c r="Q5" s="25">
        <f t="shared" si="5"/>
        <v>0.5</v>
      </c>
      <c r="R5" s="26" t="str">
        <f t="shared" si="0"/>
        <v xml:space="preserve">Moderate </v>
      </c>
      <c r="S5" s="26">
        <v>100000</v>
      </c>
      <c r="T5" s="26">
        <f t="shared" si="6"/>
        <v>50000</v>
      </c>
      <c r="U5" t="s">
        <v>311</v>
      </c>
    </row>
    <row r="6" spans="1:21" x14ac:dyDescent="0.2">
      <c r="A6" t="s">
        <v>232</v>
      </c>
      <c r="B6" t="s">
        <v>340</v>
      </c>
      <c r="C6" s="26" t="s">
        <v>41</v>
      </c>
      <c r="D6" s="26" t="s">
        <v>33</v>
      </c>
      <c r="E6">
        <v>12</v>
      </c>
      <c r="F6" s="28">
        <v>0.95799999999999996</v>
      </c>
      <c r="G6">
        <v>5</v>
      </c>
      <c r="H6" s="25">
        <v>0.7</v>
      </c>
      <c r="I6" t="s">
        <v>197</v>
      </c>
      <c r="J6" s="46">
        <v>45870</v>
      </c>
      <c r="K6">
        <v>7</v>
      </c>
      <c r="L6" s="25">
        <f>IF(G6&gt;12,10%,IF(G6&gt;=6,15%,IF('Forecast Model A - Data'!G15&lt;=3,15%,20%)))</f>
        <v>0.2</v>
      </c>
      <c r="M6" s="25">
        <f t="shared" si="1"/>
        <v>0.15</v>
      </c>
      <c r="N6" s="25">
        <f t="shared" si="2"/>
        <v>0.2</v>
      </c>
      <c r="O6" s="25">
        <f t="shared" si="3"/>
        <v>0</v>
      </c>
      <c r="P6" s="25">
        <f t="shared" si="4"/>
        <v>0.2</v>
      </c>
      <c r="Q6" s="25">
        <f t="shared" si="5"/>
        <v>0.75</v>
      </c>
      <c r="R6" s="26" t="str">
        <f t="shared" si="0"/>
        <v xml:space="preserve">Strong </v>
      </c>
      <c r="S6" s="26">
        <v>100000</v>
      </c>
      <c r="T6" s="26">
        <f t="shared" si="6"/>
        <v>75000</v>
      </c>
      <c r="U6" t="s">
        <v>233</v>
      </c>
    </row>
    <row r="7" spans="1:21" x14ac:dyDescent="0.2">
      <c r="A7" t="s">
        <v>281</v>
      </c>
      <c r="B7" t="s">
        <v>342</v>
      </c>
      <c r="C7" s="26" t="s">
        <v>70</v>
      </c>
      <c r="D7" t="s">
        <v>76</v>
      </c>
      <c r="E7">
        <v>37</v>
      </c>
      <c r="F7" s="28">
        <v>0.9</v>
      </c>
      <c r="G7">
        <v>12.1</v>
      </c>
      <c r="H7" s="25">
        <v>0.6</v>
      </c>
      <c r="I7" t="s">
        <v>194</v>
      </c>
      <c r="J7" s="46">
        <v>45895</v>
      </c>
      <c r="K7">
        <v>6</v>
      </c>
      <c r="L7" s="25">
        <f>IF(G7&gt;12,10%,IF(G7&gt;=6,15%,IF('Forecast Model A - Data'!G16&lt;=3,15%,20%)))</f>
        <v>0.1</v>
      </c>
      <c r="M7" s="25">
        <f t="shared" si="1"/>
        <v>0.15</v>
      </c>
      <c r="N7" s="25">
        <f t="shared" si="2"/>
        <v>0</v>
      </c>
      <c r="O7" s="25">
        <f t="shared" si="3"/>
        <v>0</v>
      </c>
      <c r="P7" s="25">
        <f t="shared" si="4"/>
        <v>0.1</v>
      </c>
      <c r="Q7" s="25">
        <f t="shared" si="5"/>
        <v>0.35</v>
      </c>
      <c r="R7" s="26" t="str">
        <f t="shared" si="0"/>
        <v xml:space="preserve">Weak </v>
      </c>
      <c r="S7" s="26">
        <v>100000</v>
      </c>
      <c r="T7" s="26">
        <f t="shared" si="6"/>
        <v>35000</v>
      </c>
      <c r="U7" t="s">
        <v>282</v>
      </c>
    </row>
    <row r="8" spans="1:21" x14ac:dyDescent="0.2">
      <c r="A8" t="s">
        <v>287</v>
      </c>
      <c r="B8" t="s">
        <v>342</v>
      </c>
      <c r="C8" s="26" t="s">
        <v>70</v>
      </c>
      <c r="D8" t="s">
        <v>76</v>
      </c>
      <c r="E8">
        <v>40</v>
      </c>
      <c r="F8" s="28">
        <v>0.9</v>
      </c>
      <c r="G8">
        <v>13.2</v>
      </c>
      <c r="H8" s="25">
        <v>0.7</v>
      </c>
      <c r="I8" t="s">
        <v>197</v>
      </c>
      <c r="J8" s="46">
        <v>45898</v>
      </c>
      <c r="K8">
        <v>7</v>
      </c>
      <c r="L8" s="25">
        <f>IF(G8&gt;12,10%,IF(G8&gt;=6,15%,IF('Forecast Model A - Data'!G17&lt;=3,15%,20%)))</f>
        <v>0.1</v>
      </c>
      <c r="M8" s="25">
        <f t="shared" si="1"/>
        <v>0.15</v>
      </c>
      <c r="N8" s="25">
        <f t="shared" si="2"/>
        <v>0.2</v>
      </c>
      <c r="O8" s="25">
        <f t="shared" si="3"/>
        <v>0</v>
      </c>
      <c r="P8" s="25">
        <f t="shared" si="4"/>
        <v>0.1</v>
      </c>
      <c r="Q8" s="25">
        <f t="shared" si="5"/>
        <v>0.55000000000000004</v>
      </c>
      <c r="R8" s="26" t="str">
        <f t="shared" si="0"/>
        <v xml:space="preserve">Moderate </v>
      </c>
      <c r="S8" s="26">
        <v>100000</v>
      </c>
      <c r="T8" s="26">
        <f t="shared" si="6"/>
        <v>55000.000000000007</v>
      </c>
      <c r="U8" t="s">
        <v>288</v>
      </c>
    </row>
    <row r="9" spans="1:21" x14ac:dyDescent="0.2">
      <c r="A9" t="s">
        <v>293</v>
      </c>
      <c r="B9" t="s">
        <v>346</v>
      </c>
      <c r="C9" s="26" t="s">
        <v>41</v>
      </c>
      <c r="D9" s="26" t="s">
        <v>33</v>
      </c>
      <c r="E9">
        <v>79</v>
      </c>
      <c r="F9" s="28">
        <v>0.84</v>
      </c>
      <c r="G9">
        <v>0.4</v>
      </c>
      <c r="H9" s="25">
        <v>0.2</v>
      </c>
      <c r="I9" t="s">
        <v>196</v>
      </c>
      <c r="J9" s="46">
        <v>45930</v>
      </c>
      <c r="K9">
        <v>6</v>
      </c>
      <c r="L9" s="25">
        <f>IF(G9&gt;12,10%,IF(G9&gt;=6,15%,IF('Forecast Model A - Data'!G18&lt;=3,15%,20%)))</f>
        <v>0.2</v>
      </c>
      <c r="M9" s="25">
        <f t="shared" si="1"/>
        <v>0</v>
      </c>
      <c r="N9" s="25">
        <f t="shared" si="2"/>
        <v>0.15</v>
      </c>
      <c r="O9" s="25">
        <f t="shared" si="3"/>
        <v>0</v>
      </c>
      <c r="P9" s="25">
        <f t="shared" si="4"/>
        <v>0.1</v>
      </c>
      <c r="Q9" s="25">
        <f t="shared" si="5"/>
        <v>0.44999999999999996</v>
      </c>
      <c r="R9" s="26" t="str">
        <f t="shared" si="0"/>
        <v xml:space="preserve">Moderate </v>
      </c>
      <c r="S9" s="26">
        <v>100000</v>
      </c>
      <c r="T9" s="26">
        <f t="shared" si="6"/>
        <v>44999.999999999993</v>
      </c>
      <c r="U9" t="s">
        <v>294</v>
      </c>
    </row>
    <row r="10" spans="1:21" x14ac:dyDescent="0.2">
      <c r="A10" t="s">
        <v>214</v>
      </c>
      <c r="B10" t="s">
        <v>340</v>
      </c>
      <c r="C10" s="26" t="s">
        <v>41</v>
      </c>
      <c r="D10" s="26" t="s">
        <v>33</v>
      </c>
      <c r="E10">
        <v>3</v>
      </c>
      <c r="F10" s="28">
        <v>0.95799999999999996</v>
      </c>
      <c r="G10">
        <v>0.4</v>
      </c>
      <c r="H10" s="25">
        <v>0.6</v>
      </c>
      <c r="I10" t="s">
        <v>196</v>
      </c>
      <c r="J10" s="46">
        <v>45861</v>
      </c>
      <c r="K10">
        <v>7</v>
      </c>
      <c r="L10" s="25">
        <f>IF(G10&gt;12,10%,IF(G10&gt;=6,15%,IF('Forecast Model A - Data'!G19&lt;=3,15%,20%)))</f>
        <v>0.2</v>
      </c>
      <c r="M10" s="25">
        <f t="shared" si="1"/>
        <v>0.15</v>
      </c>
      <c r="N10" s="25">
        <f t="shared" si="2"/>
        <v>0.15</v>
      </c>
      <c r="O10" s="25">
        <f t="shared" si="3"/>
        <v>0</v>
      </c>
      <c r="P10" s="25">
        <f t="shared" si="4"/>
        <v>0.2</v>
      </c>
      <c r="Q10" s="25">
        <f t="shared" si="5"/>
        <v>0.7</v>
      </c>
      <c r="R10" s="26" t="str">
        <f t="shared" si="0"/>
        <v xml:space="preserve">Strong </v>
      </c>
      <c r="S10" s="26">
        <v>100000</v>
      </c>
      <c r="T10" s="26">
        <f t="shared" si="6"/>
        <v>70000</v>
      </c>
      <c r="U10" t="s">
        <v>215</v>
      </c>
    </row>
    <row r="11" spans="1:21" x14ac:dyDescent="0.2">
      <c r="A11" t="s">
        <v>216</v>
      </c>
      <c r="B11" t="s">
        <v>340</v>
      </c>
      <c r="C11" s="26" t="s">
        <v>41</v>
      </c>
      <c r="D11" s="26" t="s">
        <v>33</v>
      </c>
      <c r="E11">
        <v>4</v>
      </c>
      <c r="F11" s="28">
        <v>0.95799999999999996</v>
      </c>
      <c r="G11">
        <v>13.7</v>
      </c>
      <c r="H11" s="25">
        <v>0</v>
      </c>
      <c r="I11" t="s">
        <v>196</v>
      </c>
      <c r="J11" s="46">
        <v>45862</v>
      </c>
      <c r="K11">
        <v>0</v>
      </c>
      <c r="L11" s="25">
        <f>IF(G11&gt;12,10%,IF(G11&gt;=6,15%,IF('Forecast Model A - Data'!G20&lt;=3,15%,20%)))</f>
        <v>0.1</v>
      </c>
      <c r="M11" s="25">
        <f t="shared" si="1"/>
        <v>0</v>
      </c>
      <c r="N11" s="25">
        <f t="shared" si="2"/>
        <v>0.15</v>
      </c>
      <c r="O11" s="25">
        <f t="shared" si="3"/>
        <v>0.2</v>
      </c>
      <c r="P11" s="25">
        <f t="shared" si="4"/>
        <v>0.2</v>
      </c>
      <c r="Q11" s="25">
        <f t="shared" si="5"/>
        <v>0.65</v>
      </c>
      <c r="R11" s="26" t="str">
        <f t="shared" si="0"/>
        <v xml:space="preserve">Strong </v>
      </c>
      <c r="S11" s="26">
        <v>100000</v>
      </c>
      <c r="T11" s="26">
        <f t="shared" si="6"/>
        <v>65000</v>
      </c>
      <c r="U11" t="s">
        <v>217</v>
      </c>
    </row>
    <row r="12" spans="1:21" x14ac:dyDescent="0.2">
      <c r="A12" t="s">
        <v>283</v>
      </c>
      <c r="B12" t="s">
        <v>342</v>
      </c>
      <c r="C12" s="26" t="s">
        <v>70</v>
      </c>
      <c r="D12" t="s">
        <v>76</v>
      </c>
      <c r="E12">
        <v>38</v>
      </c>
      <c r="F12" s="28">
        <v>0.9</v>
      </c>
      <c r="G12">
        <v>4.5</v>
      </c>
      <c r="H12" s="25">
        <v>0.9</v>
      </c>
      <c r="I12" t="s">
        <v>197</v>
      </c>
      <c r="J12" s="46">
        <v>45896</v>
      </c>
      <c r="K12">
        <v>8</v>
      </c>
      <c r="L12" s="25">
        <f>IF(G12&gt;12,10%,IF(G12&gt;=6,15%,IF('Forecast Model A - Data'!G21&lt;=3,15%,20%)))</f>
        <v>0.15</v>
      </c>
      <c r="M12" s="25">
        <f t="shared" si="1"/>
        <v>0.2</v>
      </c>
      <c r="N12" s="25">
        <f t="shared" si="2"/>
        <v>0.2</v>
      </c>
      <c r="O12" s="25">
        <f t="shared" si="3"/>
        <v>0</v>
      </c>
      <c r="P12" s="25">
        <f t="shared" si="4"/>
        <v>0.1</v>
      </c>
      <c r="Q12" s="25">
        <f t="shared" si="5"/>
        <v>0.65</v>
      </c>
      <c r="R12" s="26" t="str">
        <f t="shared" si="0"/>
        <v xml:space="preserve">Strong </v>
      </c>
      <c r="S12" s="26">
        <v>75000</v>
      </c>
      <c r="T12" s="26">
        <f t="shared" si="6"/>
        <v>48750</v>
      </c>
      <c r="U12" t="s">
        <v>284</v>
      </c>
    </row>
    <row r="13" spans="1:21" x14ac:dyDescent="0.2">
      <c r="A13" t="s">
        <v>319</v>
      </c>
      <c r="B13" t="s">
        <v>346</v>
      </c>
      <c r="C13" s="26" t="s">
        <v>41</v>
      </c>
      <c r="D13" s="26" t="s">
        <v>33</v>
      </c>
      <c r="E13">
        <v>93</v>
      </c>
      <c r="F13" s="28">
        <v>0.84</v>
      </c>
      <c r="G13">
        <v>5.8</v>
      </c>
      <c r="H13" s="25">
        <v>0.1</v>
      </c>
      <c r="I13" t="s">
        <v>194</v>
      </c>
      <c r="J13" s="46">
        <v>45930</v>
      </c>
      <c r="K13">
        <v>9</v>
      </c>
      <c r="L13" s="25">
        <f>IF(G13&gt;12,10%,IF(G13&gt;=6,15%,IF('Forecast Model A - Data'!G22&lt;=3,15%,20%)))</f>
        <v>0.2</v>
      </c>
      <c r="M13" s="25">
        <f t="shared" si="1"/>
        <v>0</v>
      </c>
      <c r="N13" s="25">
        <f t="shared" si="2"/>
        <v>0</v>
      </c>
      <c r="O13" s="25">
        <f t="shared" si="3"/>
        <v>0</v>
      </c>
      <c r="P13" s="25">
        <f t="shared" si="4"/>
        <v>0.1</v>
      </c>
      <c r="Q13" s="25">
        <f t="shared" si="5"/>
        <v>0.30000000000000004</v>
      </c>
      <c r="R13" s="26" t="str">
        <f t="shared" si="0"/>
        <v xml:space="preserve">Weak </v>
      </c>
      <c r="S13" s="26">
        <v>75000</v>
      </c>
      <c r="T13" s="26">
        <f t="shared" si="6"/>
        <v>22500.000000000004</v>
      </c>
      <c r="U13" t="s">
        <v>320</v>
      </c>
    </row>
    <row r="14" spans="1:21" x14ac:dyDescent="0.2">
      <c r="A14" t="s">
        <v>258</v>
      </c>
      <c r="B14" t="s">
        <v>341</v>
      </c>
      <c r="C14" s="26" t="s">
        <v>41</v>
      </c>
      <c r="D14" t="s">
        <v>71</v>
      </c>
      <c r="E14">
        <v>25</v>
      </c>
      <c r="F14" s="28">
        <v>0.85</v>
      </c>
      <c r="G14">
        <v>16.5</v>
      </c>
      <c r="H14" s="25">
        <v>0.1</v>
      </c>
      <c r="I14" t="s">
        <v>194</v>
      </c>
      <c r="J14" s="46">
        <v>45883</v>
      </c>
      <c r="K14">
        <v>10</v>
      </c>
      <c r="L14" s="25">
        <f>IF(G14&gt;12,10%,IF(G14&gt;=6,15%,IF('Forecast Model A - Data'!G23&lt;=3,15%,20%)))</f>
        <v>0.1</v>
      </c>
      <c r="M14" s="25">
        <f t="shared" si="1"/>
        <v>0</v>
      </c>
      <c r="N14" s="25">
        <f t="shared" si="2"/>
        <v>0</v>
      </c>
      <c r="O14" s="25">
        <f t="shared" si="3"/>
        <v>0</v>
      </c>
      <c r="P14" s="25">
        <f t="shared" si="4"/>
        <v>0.1</v>
      </c>
      <c r="Q14" s="25">
        <f t="shared" si="5"/>
        <v>0.2</v>
      </c>
      <c r="R14" s="26" t="str">
        <f t="shared" si="0"/>
        <v xml:space="preserve">Weak </v>
      </c>
      <c r="S14" s="26">
        <v>75000</v>
      </c>
      <c r="T14" s="26">
        <f t="shared" si="6"/>
        <v>15000</v>
      </c>
      <c r="U14" t="s">
        <v>259</v>
      </c>
    </row>
    <row r="15" spans="1:21" x14ac:dyDescent="0.2">
      <c r="A15" t="s">
        <v>285</v>
      </c>
      <c r="B15" t="s">
        <v>342</v>
      </c>
      <c r="C15" s="26" t="s">
        <v>70</v>
      </c>
      <c r="D15" t="s">
        <v>76</v>
      </c>
      <c r="E15">
        <v>39</v>
      </c>
      <c r="F15" s="28">
        <v>0.9</v>
      </c>
      <c r="G15">
        <v>5.8</v>
      </c>
      <c r="H15" s="25">
        <v>0.5</v>
      </c>
      <c r="I15" t="s">
        <v>194</v>
      </c>
      <c r="J15" s="46">
        <v>45897</v>
      </c>
      <c r="K15">
        <v>5</v>
      </c>
      <c r="L15" s="25">
        <f>IF(G15&gt;12,10%,IF(G15&gt;=6,15%,IF('Forecast Model A - Data'!G24&lt;=3,15%,20%)))</f>
        <v>0.2</v>
      </c>
      <c r="M15" s="25">
        <f t="shared" si="1"/>
        <v>0.1</v>
      </c>
      <c r="N15" s="25">
        <f t="shared" si="2"/>
        <v>0</v>
      </c>
      <c r="O15" s="25">
        <f t="shared" si="3"/>
        <v>0</v>
      </c>
      <c r="P15" s="25">
        <f t="shared" si="4"/>
        <v>0.1</v>
      </c>
      <c r="Q15" s="25">
        <f t="shared" si="5"/>
        <v>0.4</v>
      </c>
      <c r="R15" s="26" t="str">
        <f t="shared" si="0"/>
        <v xml:space="preserve">Weak </v>
      </c>
      <c r="S15" s="26">
        <v>75000</v>
      </c>
      <c r="T15" s="26">
        <f t="shared" si="6"/>
        <v>30000</v>
      </c>
      <c r="U15" t="s">
        <v>286</v>
      </c>
    </row>
    <row r="16" spans="1:21" x14ac:dyDescent="0.2">
      <c r="A16" t="s">
        <v>285</v>
      </c>
      <c r="B16" t="s">
        <v>343</v>
      </c>
      <c r="C16" s="26" t="s">
        <v>70</v>
      </c>
      <c r="D16" t="s">
        <v>77</v>
      </c>
      <c r="E16">
        <v>74</v>
      </c>
      <c r="F16" s="28">
        <v>0.87</v>
      </c>
      <c r="G16">
        <v>0.3</v>
      </c>
      <c r="H16" s="25">
        <v>0</v>
      </c>
      <c r="I16" t="s">
        <v>194</v>
      </c>
      <c r="J16" s="46">
        <v>45930</v>
      </c>
      <c r="K16">
        <v>7</v>
      </c>
      <c r="L16" s="25">
        <f>IF(G16&gt;12,10%,IF(G16&gt;=6,15%,IF('Forecast Model A - Data'!G25&lt;=3,15%,20%)))</f>
        <v>0.2</v>
      </c>
      <c r="M16" s="25">
        <f t="shared" si="1"/>
        <v>0</v>
      </c>
      <c r="N16" s="25">
        <f t="shared" si="2"/>
        <v>0</v>
      </c>
      <c r="O16" s="25">
        <f t="shared" si="3"/>
        <v>0</v>
      </c>
      <c r="P16" s="25">
        <f t="shared" si="4"/>
        <v>0.1</v>
      </c>
      <c r="Q16" s="25">
        <f t="shared" si="5"/>
        <v>0.30000000000000004</v>
      </c>
      <c r="R16" s="26" t="str">
        <f t="shared" si="0"/>
        <v xml:space="preserve">Weak </v>
      </c>
      <c r="S16" s="26">
        <v>75000</v>
      </c>
      <c r="T16" s="26">
        <f t="shared" si="6"/>
        <v>22500.000000000004</v>
      </c>
      <c r="U16" t="s">
        <v>286</v>
      </c>
    </row>
    <row r="17" spans="1:21" x14ac:dyDescent="0.2">
      <c r="A17" t="s">
        <v>289</v>
      </c>
      <c r="B17" t="s">
        <v>343</v>
      </c>
      <c r="C17" s="26" t="s">
        <v>70</v>
      </c>
      <c r="D17" t="s">
        <v>77</v>
      </c>
      <c r="E17">
        <v>76</v>
      </c>
      <c r="F17" s="28">
        <v>0.87</v>
      </c>
      <c r="G17">
        <v>12.5</v>
      </c>
      <c r="H17" s="25">
        <v>0.9</v>
      </c>
      <c r="I17" t="s">
        <v>196</v>
      </c>
      <c r="J17" s="46">
        <v>45930</v>
      </c>
      <c r="K17">
        <v>9</v>
      </c>
      <c r="L17" s="25">
        <f>IF(G17&gt;12,10%,IF(G17&gt;=6,15%,IF('Forecast Model A - Data'!G26&lt;=3,15%,20%)))</f>
        <v>0.1</v>
      </c>
      <c r="M17" s="25">
        <f t="shared" si="1"/>
        <v>0.2</v>
      </c>
      <c r="N17" s="25">
        <f t="shared" si="2"/>
        <v>0.15</v>
      </c>
      <c r="O17" s="25">
        <f t="shared" si="3"/>
        <v>0</v>
      </c>
      <c r="P17" s="25">
        <f t="shared" si="4"/>
        <v>0.1</v>
      </c>
      <c r="Q17" s="25">
        <f t="shared" si="5"/>
        <v>0.55000000000000004</v>
      </c>
      <c r="R17" s="26" t="str">
        <f t="shared" si="0"/>
        <v xml:space="preserve">Moderate </v>
      </c>
      <c r="S17" s="26">
        <v>75000</v>
      </c>
      <c r="T17" s="26">
        <f t="shared" si="6"/>
        <v>41250</v>
      </c>
      <c r="U17" t="s">
        <v>290</v>
      </c>
    </row>
    <row r="18" spans="1:21" x14ac:dyDescent="0.2">
      <c r="A18" t="s">
        <v>270</v>
      </c>
      <c r="B18" t="s">
        <v>341</v>
      </c>
      <c r="C18" s="26" t="s">
        <v>41</v>
      </c>
      <c r="D18" t="s">
        <v>71</v>
      </c>
      <c r="E18">
        <v>31</v>
      </c>
      <c r="F18" s="28">
        <v>0.85</v>
      </c>
      <c r="G18">
        <v>6.2</v>
      </c>
      <c r="H18" s="25">
        <v>0.3</v>
      </c>
      <c r="I18" t="s">
        <v>197</v>
      </c>
      <c r="J18" s="46">
        <v>45889</v>
      </c>
      <c r="K18">
        <v>7</v>
      </c>
      <c r="L18" s="25">
        <f>IF(G18&gt;12,10%,IF(G18&gt;=6,15%,IF('Forecast Model A - Data'!G27&lt;=3,15%,20%)))</f>
        <v>0.15</v>
      </c>
      <c r="M18" s="25">
        <f t="shared" si="1"/>
        <v>0.1</v>
      </c>
      <c r="N18" s="25">
        <f t="shared" si="2"/>
        <v>0.2</v>
      </c>
      <c r="O18" s="25">
        <f t="shared" si="3"/>
        <v>0</v>
      </c>
      <c r="P18" s="25">
        <f t="shared" si="4"/>
        <v>0.1</v>
      </c>
      <c r="Q18" s="25">
        <f t="shared" si="5"/>
        <v>0.55000000000000004</v>
      </c>
      <c r="R18" s="26" t="str">
        <f t="shared" si="0"/>
        <v xml:space="preserve">Moderate </v>
      </c>
      <c r="S18" s="26">
        <v>75000</v>
      </c>
      <c r="T18" s="26">
        <f t="shared" si="6"/>
        <v>41250</v>
      </c>
      <c r="U18" t="s">
        <v>271</v>
      </c>
    </row>
    <row r="19" spans="1:21" x14ac:dyDescent="0.2">
      <c r="A19" t="s">
        <v>279</v>
      </c>
      <c r="B19" t="s">
        <v>342</v>
      </c>
      <c r="C19" s="26" t="s">
        <v>70</v>
      </c>
      <c r="D19" t="s">
        <v>76</v>
      </c>
      <c r="E19">
        <v>36</v>
      </c>
      <c r="F19" s="28">
        <v>0.9</v>
      </c>
      <c r="G19">
        <v>7.6</v>
      </c>
      <c r="H19" s="25">
        <v>0.9</v>
      </c>
      <c r="I19" t="s">
        <v>197</v>
      </c>
      <c r="J19" s="46">
        <v>45894</v>
      </c>
      <c r="K19">
        <v>1</v>
      </c>
      <c r="L19" s="25">
        <f>IF(G19&gt;12,10%,IF(G19&gt;=6,15%,IF('Forecast Model A - Data'!G28&lt;=3,15%,20%)))</f>
        <v>0.15</v>
      </c>
      <c r="M19" s="25">
        <f t="shared" si="1"/>
        <v>0.2</v>
      </c>
      <c r="N19" s="25">
        <f t="shared" si="2"/>
        <v>0.2</v>
      </c>
      <c r="O19" s="25">
        <f t="shared" si="3"/>
        <v>0.2</v>
      </c>
      <c r="P19" s="25">
        <f t="shared" si="4"/>
        <v>0.1</v>
      </c>
      <c r="Q19" s="25">
        <f t="shared" si="5"/>
        <v>0.85</v>
      </c>
      <c r="R19" s="26" t="str">
        <f t="shared" si="0"/>
        <v xml:space="preserve">Strong </v>
      </c>
      <c r="S19" s="26">
        <v>75000</v>
      </c>
      <c r="T19" s="26">
        <f t="shared" si="6"/>
        <v>63750</v>
      </c>
      <c r="U19" t="s">
        <v>280</v>
      </c>
    </row>
    <row r="20" spans="1:21" x14ac:dyDescent="0.2">
      <c r="A20" t="s">
        <v>348</v>
      </c>
      <c r="B20" t="s">
        <v>345</v>
      </c>
      <c r="C20" s="26" t="s">
        <v>70</v>
      </c>
      <c r="D20" t="s">
        <v>77</v>
      </c>
      <c r="E20">
        <v>46</v>
      </c>
      <c r="F20" s="28">
        <v>0.42</v>
      </c>
      <c r="G20">
        <v>3.5</v>
      </c>
      <c r="H20" s="25">
        <v>0.6</v>
      </c>
      <c r="I20" t="s">
        <v>197</v>
      </c>
      <c r="J20" s="46">
        <v>45904</v>
      </c>
      <c r="K20" s="27">
        <v>3</v>
      </c>
      <c r="L20" s="25">
        <f>IF(G20&gt;12,10%,IF(G20&gt;=6,15%,IF('Forecast Model A - Data'!G29&lt;=3,15%,20%)))</f>
        <v>0.2</v>
      </c>
      <c r="M20" s="25">
        <f t="shared" si="1"/>
        <v>0.15</v>
      </c>
      <c r="N20" s="25">
        <f t="shared" si="2"/>
        <v>0.2</v>
      </c>
      <c r="O20" s="25">
        <f t="shared" si="3"/>
        <v>0.1</v>
      </c>
      <c r="P20" s="25">
        <f t="shared" si="4"/>
        <v>0</v>
      </c>
      <c r="Q20" s="25">
        <f t="shared" si="5"/>
        <v>0.65</v>
      </c>
      <c r="R20" s="26" t="str">
        <f t="shared" si="0"/>
        <v xml:space="preserve">Strong </v>
      </c>
      <c r="S20" s="26">
        <v>75000</v>
      </c>
      <c r="T20" s="26">
        <f t="shared" si="6"/>
        <v>48750</v>
      </c>
      <c r="U20" t="s">
        <v>298</v>
      </c>
    </row>
    <row r="21" spans="1:21" x14ac:dyDescent="0.2">
      <c r="A21" t="s">
        <v>333</v>
      </c>
      <c r="B21" t="s">
        <v>343</v>
      </c>
      <c r="C21" s="26" t="s">
        <v>70</v>
      </c>
      <c r="D21" t="s">
        <v>77</v>
      </c>
      <c r="E21">
        <v>65</v>
      </c>
      <c r="F21" s="28">
        <v>0.87</v>
      </c>
      <c r="G21">
        <v>1.3</v>
      </c>
      <c r="H21" s="25">
        <v>0.6</v>
      </c>
      <c r="I21" t="s">
        <v>196</v>
      </c>
      <c r="J21" s="46">
        <v>45923</v>
      </c>
      <c r="K21">
        <v>8</v>
      </c>
      <c r="L21" s="25">
        <f>IF(G21&gt;12,10%,IF(G21&gt;=6,15%,IF('Forecast Model A - Data'!G30&lt;=3,15%,20%)))</f>
        <v>0.2</v>
      </c>
      <c r="M21" s="25">
        <f t="shared" si="1"/>
        <v>0.15</v>
      </c>
      <c r="N21" s="25">
        <f t="shared" si="2"/>
        <v>0.15</v>
      </c>
      <c r="O21" s="25">
        <f t="shared" si="3"/>
        <v>0</v>
      </c>
      <c r="P21" s="25">
        <f t="shared" si="4"/>
        <v>0.1</v>
      </c>
      <c r="Q21" s="25">
        <f t="shared" si="5"/>
        <v>0.6</v>
      </c>
      <c r="R21" s="26" t="str">
        <f t="shared" si="0"/>
        <v xml:space="preserve">Moderate </v>
      </c>
      <c r="S21" s="26">
        <v>75000</v>
      </c>
      <c r="T21" s="26">
        <f t="shared" si="6"/>
        <v>45000</v>
      </c>
      <c r="U21" t="s">
        <v>334</v>
      </c>
    </row>
    <row r="22" spans="1:21" x14ac:dyDescent="0.2">
      <c r="A22" t="s">
        <v>238</v>
      </c>
      <c r="B22" t="s">
        <v>340</v>
      </c>
      <c r="C22" s="26" t="s">
        <v>41</v>
      </c>
      <c r="D22" s="26" t="s">
        <v>33</v>
      </c>
      <c r="E22">
        <v>15</v>
      </c>
      <c r="F22" s="28">
        <v>0.95799999999999996</v>
      </c>
      <c r="G22">
        <v>19</v>
      </c>
      <c r="H22" s="25">
        <v>0.7</v>
      </c>
      <c r="I22" t="s">
        <v>197</v>
      </c>
      <c r="J22" s="46">
        <v>45873</v>
      </c>
      <c r="K22">
        <v>1</v>
      </c>
      <c r="L22" s="25">
        <f>IF(G22&gt;12,10%,IF(G22&gt;=6,15%,IF('Forecast Model A - Data'!G31&lt;=3,15%,20%)))</f>
        <v>0.1</v>
      </c>
      <c r="M22" s="25">
        <f t="shared" si="1"/>
        <v>0.15</v>
      </c>
      <c r="N22" s="25">
        <f t="shared" si="2"/>
        <v>0.2</v>
      </c>
      <c r="O22" s="25">
        <f t="shared" si="3"/>
        <v>0.2</v>
      </c>
      <c r="P22" s="25">
        <f t="shared" si="4"/>
        <v>0.2</v>
      </c>
      <c r="Q22" s="25">
        <f t="shared" si="5"/>
        <v>0.85000000000000009</v>
      </c>
      <c r="R22" s="26" t="str">
        <f t="shared" si="0"/>
        <v xml:space="preserve">Strong </v>
      </c>
      <c r="S22" s="26">
        <v>75000</v>
      </c>
      <c r="T22" s="26">
        <f t="shared" si="6"/>
        <v>63750.000000000007</v>
      </c>
      <c r="U22" t="s">
        <v>239</v>
      </c>
    </row>
    <row r="23" spans="1:21" x14ac:dyDescent="0.2">
      <c r="A23" t="s">
        <v>262</v>
      </c>
      <c r="B23" t="s">
        <v>341</v>
      </c>
      <c r="C23" s="26" t="s">
        <v>41</v>
      </c>
      <c r="D23" t="s">
        <v>71</v>
      </c>
      <c r="E23">
        <v>27</v>
      </c>
      <c r="F23" s="28">
        <v>0.85</v>
      </c>
      <c r="G23">
        <v>0.4</v>
      </c>
      <c r="H23" s="25">
        <v>0.6</v>
      </c>
      <c r="I23" t="s">
        <v>194</v>
      </c>
      <c r="J23" s="46">
        <v>45885</v>
      </c>
      <c r="K23">
        <v>2</v>
      </c>
      <c r="L23" s="25">
        <f>IF(G23&gt;12,10%,IF(G23&gt;=6,15%,IF('Forecast Model A - Data'!G32&lt;=3,15%,20%)))</f>
        <v>0.15</v>
      </c>
      <c r="M23" s="25">
        <f t="shared" si="1"/>
        <v>0.15</v>
      </c>
      <c r="N23" s="25">
        <f t="shared" si="2"/>
        <v>0</v>
      </c>
      <c r="O23" s="25">
        <f t="shared" si="3"/>
        <v>0.15</v>
      </c>
      <c r="P23" s="25">
        <f t="shared" si="4"/>
        <v>0.1</v>
      </c>
      <c r="Q23" s="25">
        <f t="shared" si="5"/>
        <v>0.54999999999999993</v>
      </c>
      <c r="R23" s="26" t="str">
        <f t="shared" si="0"/>
        <v xml:space="preserve">Moderate </v>
      </c>
      <c r="S23" s="26">
        <v>75000</v>
      </c>
      <c r="T23" s="26">
        <f t="shared" si="6"/>
        <v>41249.999999999993</v>
      </c>
      <c r="U23" t="s">
        <v>263</v>
      </c>
    </row>
    <row r="24" spans="1:21" x14ac:dyDescent="0.2">
      <c r="A24" t="s">
        <v>325</v>
      </c>
      <c r="B24" t="s">
        <v>345</v>
      </c>
      <c r="C24" s="26" t="s">
        <v>70</v>
      </c>
      <c r="D24" t="s">
        <v>77</v>
      </c>
      <c r="E24">
        <v>61</v>
      </c>
      <c r="F24" s="28">
        <v>0.42</v>
      </c>
      <c r="G24">
        <v>11.8</v>
      </c>
      <c r="H24" s="25">
        <v>0.8</v>
      </c>
      <c r="I24" t="s">
        <v>196</v>
      </c>
      <c r="J24" s="46">
        <v>45919</v>
      </c>
      <c r="K24">
        <v>9</v>
      </c>
      <c r="L24" s="25">
        <f>IF(G24&gt;12,10%,IF(G24&gt;=6,15%,IF('Forecast Model A - Data'!G33&lt;=3,15%,20%)))</f>
        <v>0.15</v>
      </c>
      <c r="M24" s="25">
        <f t="shared" si="1"/>
        <v>0.2</v>
      </c>
      <c r="N24" s="25">
        <f t="shared" si="2"/>
        <v>0.15</v>
      </c>
      <c r="O24" s="25">
        <f t="shared" si="3"/>
        <v>0</v>
      </c>
      <c r="P24" s="25">
        <f t="shared" si="4"/>
        <v>0</v>
      </c>
      <c r="Q24" s="25">
        <f t="shared" si="5"/>
        <v>0.5</v>
      </c>
      <c r="R24" s="26" t="str">
        <f t="shared" si="0"/>
        <v xml:space="preserve">Moderate </v>
      </c>
      <c r="S24" s="26">
        <v>75000</v>
      </c>
      <c r="T24" s="26">
        <f t="shared" si="6"/>
        <v>37500</v>
      </c>
      <c r="U24" t="s">
        <v>326</v>
      </c>
    </row>
    <row r="25" spans="1:21" x14ac:dyDescent="0.2">
      <c r="A25" t="s">
        <v>331</v>
      </c>
      <c r="B25" t="s">
        <v>343</v>
      </c>
      <c r="C25" s="26" t="s">
        <v>70</v>
      </c>
      <c r="D25" t="s">
        <v>77</v>
      </c>
      <c r="E25">
        <v>64</v>
      </c>
      <c r="F25" s="28">
        <v>0.87</v>
      </c>
      <c r="G25">
        <v>6.8</v>
      </c>
      <c r="H25" s="25">
        <v>0.7</v>
      </c>
      <c r="I25" t="s">
        <v>196</v>
      </c>
      <c r="J25" s="46">
        <v>45922</v>
      </c>
      <c r="K25">
        <v>9</v>
      </c>
      <c r="L25" s="25">
        <f>IF(G25&gt;12,10%,IF(G25&gt;=6,15%,IF('Forecast Model A - Data'!G34&lt;=3,15%,20%)))</f>
        <v>0.15</v>
      </c>
      <c r="M25" s="25">
        <f t="shared" si="1"/>
        <v>0.15</v>
      </c>
      <c r="N25" s="25">
        <f t="shared" si="2"/>
        <v>0.15</v>
      </c>
      <c r="O25" s="25">
        <f t="shared" si="3"/>
        <v>0</v>
      </c>
      <c r="P25" s="25">
        <f t="shared" si="4"/>
        <v>0.1</v>
      </c>
      <c r="Q25" s="25">
        <f t="shared" si="5"/>
        <v>0.54999999999999993</v>
      </c>
      <c r="R25" s="26" t="str">
        <f t="shared" si="0"/>
        <v xml:space="preserve">Moderate </v>
      </c>
      <c r="S25" s="26">
        <v>125000</v>
      </c>
      <c r="T25" s="26">
        <f t="shared" si="6"/>
        <v>68749.999999999985</v>
      </c>
      <c r="U25" t="s">
        <v>332</v>
      </c>
    </row>
    <row r="26" spans="1:21" x14ac:dyDescent="0.2">
      <c r="A26" t="s">
        <v>295</v>
      </c>
      <c r="B26" t="s">
        <v>346</v>
      </c>
      <c r="C26" s="26" t="s">
        <v>41</v>
      </c>
      <c r="D26" s="26" t="s">
        <v>33</v>
      </c>
      <c r="E26">
        <v>80</v>
      </c>
      <c r="F26" s="28">
        <v>0.84</v>
      </c>
      <c r="G26">
        <v>16.3</v>
      </c>
      <c r="H26" s="25">
        <v>0.5</v>
      </c>
      <c r="I26" t="s">
        <v>194</v>
      </c>
      <c r="J26" s="46">
        <v>45930</v>
      </c>
      <c r="K26">
        <v>2</v>
      </c>
      <c r="L26" s="25">
        <f>IF(G26&gt;12,10%,IF(G26&gt;=6,15%,IF('Forecast Model A - Data'!G35&lt;=3,15%,20%)))</f>
        <v>0.1</v>
      </c>
      <c r="M26" s="25">
        <f t="shared" si="1"/>
        <v>0.1</v>
      </c>
      <c r="N26" s="25">
        <f t="shared" si="2"/>
        <v>0</v>
      </c>
      <c r="O26" s="25">
        <f t="shared" si="3"/>
        <v>0.15</v>
      </c>
      <c r="P26" s="25">
        <f t="shared" si="4"/>
        <v>0.1</v>
      </c>
      <c r="Q26" s="25">
        <f t="shared" si="5"/>
        <v>0.44999999999999996</v>
      </c>
      <c r="R26" s="26" t="str">
        <f t="shared" si="0"/>
        <v xml:space="preserve">Moderate </v>
      </c>
      <c r="S26" s="26">
        <v>125000</v>
      </c>
      <c r="T26" s="26">
        <f t="shared" si="6"/>
        <v>56249.999999999993</v>
      </c>
      <c r="U26" t="s">
        <v>296</v>
      </c>
    </row>
    <row r="27" spans="1:21" x14ac:dyDescent="0.2">
      <c r="A27" t="s">
        <v>329</v>
      </c>
      <c r="B27" t="s">
        <v>345</v>
      </c>
      <c r="C27" s="26" t="s">
        <v>70</v>
      </c>
      <c r="D27" t="s">
        <v>77</v>
      </c>
      <c r="E27">
        <v>63</v>
      </c>
      <c r="F27" s="28">
        <v>0.42</v>
      </c>
      <c r="G27">
        <v>4.3</v>
      </c>
      <c r="H27" s="25">
        <v>0.7</v>
      </c>
      <c r="I27" t="s">
        <v>196</v>
      </c>
      <c r="J27" s="46">
        <v>45921</v>
      </c>
      <c r="K27">
        <v>2</v>
      </c>
      <c r="L27" s="25">
        <f>IF(G27&gt;12,10%,IF(G27&gt;=6,15%,IF('Forecast Model A - Data'!G36&lt;=3,15%,20%)))</f>
        <v>0.2</v>
      </c>
      <c r="M27" s="25">
        <f t="shared" si="1"/>
        <v>0.15</v>
      </c>
      <c r="N27" s="25">
        <f t="shared" si="2"/>
        <v>0.15</v>
      </c>
      <c r="O27" s="25">
        <f t="shared" si="3"/>
        <v>0.15</v>
      </c>
      <c r="P27" s="25">
        <f t="shared" si="4"/>
        <v>0</v>
      </c>
      <c r="Q27" s="25">
        <f t="shared" si="5"/>
        <v>0.65</v>
      </c>
      <c r="R27" s="26" t="str">
        <f t="shared" si="0"/>
        <v xml:space="preserve">Strong </v>
      </c>
      <c r="S27" s="26">
        <v>125000</v>
      </c>
      <c r="T27" s="26">
        <f t="shared" si="6"/>
        <v>81250</v>
      </c>
      <c r="U27" t="s">
        <v>330</v>
      </c>
    </row>
    <row r="28" spans="1:21" x14ac:dyDescent="0.2">
      <c r="A28" t="s">
        <v>327</v>
      </c>
      <c r="B28" t="s">
        <v>346</v>
      </c>
      <c r="C28" s="26" t="s">
        <v>41</v>
      </c>
      <c r="D28" s="26" t="s">
        <v>33</v>
      </c>
      <c r="E28">
        <v>97</v>
      </c>
      <c r="F28" s="28">
        <v>0.84</v>
      </c>
      <c r="G28">
        <v>19.3</v>
      </c>
      <c r="H28" s="25">
        <v>0.2</v>
      </c>
      <c r="I28" t="s">
        <v>194</v>
      </c>
      <c r="J28" s="46">
        <v>45930</v>
      </c>
      <c r="K28">
        <v>9</v>
      </c>
      <c r="L28" s="25">
        <f>IF(G28&gt;12,10%,IF(G28&gt;=6,15%,IF('Forecast Model A - Data'!G37&lt;=3,15%,20%)))</f>
        <v>0.1</v>
      </c>
      <c r="M28" s="25">
        <f t="shared" si="1"/>
        <v>0</v>
      </c>
      <c r="N28" s="25">
        <f t="shared" si="2"/>
        <v>0</v>
      </c>
      <c r="O28" s="25">
        <f t="shared" si="3"/>
        <v>0</v>
      </c>
      <c r="P28" s="25">
        <f t="shared" si="4"/>
        <v>0.1</v>
      </c>
      <c r="Q28" s="25">
        <f t="shared" si="5"/>
        <v>0.2</v>
      </c>
      <c r="R28" s="26" t="str">
        <f t="shared" si="0"/>
        <v xml:space="preserve">Weak </v>
      </c>
      <c r="S28" s="26">
        <v>125000</v>
      </c>
      <c r="T28" s="26">
        <f t="shared" si="6"/>
        <v>25000</v>
      </c>
      <c r="U28" t="s">
        <v>328</v>
      </c>
    </row>
    <row r="29" spans="1:21" x14ac:dyDescent="0.2">
      <c r="A29" t="s">
        <v>293</v>
      </c>
      <c r="B29" t="s">
        <v>342</v>
      </c>
      <c r="C29" s="26" t="s">
        <v>70</v>
      </c>
      <c r="D29" t="s">
        <v>76</v>
      </c>
      <c r="E29">
        <v>44</v>
      </c>
      <c r="F29" s="28">
        <v>0.9</v>
      </c>
      <c r="G29">
        <v>10.7</v>
      </c>
      <c r="H29" s="25">
        <v>0.3</v>
      </c>
      <c r="I29" t="s">
        <v>195</v>
      </c>
      <c r="J29" s="46">
        <v>45902</v>
      </c>
      <c r="K29">
        <v>9</v>
      </c>
      <c r="L29" s="25">
        <f>IF(G29&gt;12,10%,IF(G29&gt;=6,15%,IF('Forecast Model A - Data'!G38&lt;=3,15%,20%)))</f>
        <v>0.15</v>
      </c>
      <c r="M29" s="25">
        <f t="shared" si="1"/>
        <v>0.1</v>
      </c>
      <c r="N29" s="25">
        <f t="shared" si="2"/>
        <v>0.05</v>
      </c>
      <c r="O29" s="25">
        <f t="shared" si="3"/>
        <v>0</v>
      </c>
      <c r="P29" s="25">
        <f t="shared" si="4"/>
        <v>0.1</v>
      </c>
      <c r="Q29" s="25">
        <f t="shared" si="5"/>
        <v>0.4</v>
      </c>
      <c r="R29" s="26" t="str">
        <f t="shared" si="0"/>
        <v xml:space="preserve">Weak </v>
      </c>
      <c r="S29" s="26">
        <v>125000</v>
      </c>
      <c r="T29" s="26">
        <f t="shared" si="6"/>
        <v>50000</v>
      </c>
      <c r="U29" t="s">
        <v>294</v>
      </c>
    </row>
    <row r="30" spans="1:21" x14ac:dyDescent="0.2">
      <c r="A30" t="s">
        <v>299</v>
      </c>
      <c r="B30" t="s">
        <v>346</v>
      </c>
      <c r="C30" s="26" t="s">
        <v>41</v>
      </c>
      <c r="D30" s="26" t="s">
        <v>33</v>
      </c>
      <c r="E30">
        <v>82</v>
      </c>
      <c r="F30" s="28">
        <v>0.84</v>
      </c>
      <c r="G30">
        <v>18.399999999999999</v>
      </c>
      <c r="H30" s="25">
        <v>0.9</v>
      </c>
      <c r="I30" t="s">
        <v>196</v>
      </c>
      <c r="J30" s="46">
        <v>45930</v>
      </c>
      <c r="K30">
        <v>10</v>
      </c>
      <c r="L30" s="25">
        <f>IF(G30&gt;12,10%,IF(G30&gt;=6,15%,IF('Forecast Model A - Data'!G39&lt;=3,15%,20%)))</f>
        <v>0.1</v>
      </c>
      <c r="M30" s="25">
        <f t="shared" si="1"/>
        <v>0.2</v>
      </c>
      <c r="N30" s="25">
        <f t="shared" si="2"/>
        <v>0.15</v>
      </c>
      <c r="O30" s="25">
        <f t="shared" si="3"/>
        <v>0</v>
      </c>
      <c r="P30" s="25">
        <f t="shared" si="4"/>
        <v>0.1</v>
      </c>
      <c r="Q30" s="25">
        <f t="shared" si="5"/>
        <v>0.55000000000000004</v>
      </c>
      <c r="R30" s="26" t="str">
        <f t="shared" si="0"/>
        <v xml:space="preserve">Moderate </v>
      </c>
      <c r="S30" s="26">
        <v>125000</v>
      </c>
      <c r="T30" s="26">
        <f t="shared" si="6"/>
        <v>68750</v>
      </c>
      <c r="U30" t="s">
        <v>300</v>
      </c>
    </row>
    <row r="31" spans="1:21" x14ac:dyDescent="0.2">
      <c r="A31" t="s">
        <v>325</v>
      </c>
      <c r="B31" t="s">
        <v>346</v>
      </c>
      <c r="C31" s="26" t="s">
        <v>41</v>
      </c>
      <c r="D31" s="26" t="s">
        <v>33</v>
      </c>
      <c r="E31">
        <v>96</v>
      </c>
      <c r="F31" s="28">
        <v>0.84</v>
      </c>
      <c r="G31">
        <v>18.899999999999999</v>
      </c>
      <c r="H31" s="25">
        <v>0.2</v>
      </c>
      <c r="I31" t="s">
        <v>196</v>
      </c>
      <c r="J31" s="46">
        <v>45930</v>
      </c>
      <c r="K31">
        <v>9</v>
      </c>
      <c r="L31" s="25">
        <f>IF(G31&gt;12,10%,IF(G31&gt;=6,15%,IF('Forecast Model A - Data'!G40&lt;=3,15%,20%)))</f>
        <v>0.1</v>
      </c>
      <c r="M31" s="25">
        <f t="shared" si="1"/>
        <v>0</v>
      </c>
      <c r="N31" s="25">
        <f t="shared" si="2"/>
        <v>0.15</v>
      </c>
      <c r="O31" s="25">
        <f t="shared" si="3"/>
        <v>0</v>
      </c>
      <c r="P31" s="25">
        <f t="shared" si="4"/>
        <v>0.1</v>
      </c>
      <c r="Q31" s="25">
        <f t="shared" si="5"/>
        <v>0.35</v>
      </c>
      <c r="R31" s="26" t="str">
        <f t="shared" si="0"/>
        <v xml:space="preserve">Weak </v>
      </c>
      <c r="S31" s="26">
        <v>125000</v>
      </c>
      <c r="T31" s="26">
        <f t="shared" si="6"/>
        <v>43750</v>
      </c>
      <c r="U31" t="s">
        <v>326</v>
      </c>
    </row>
    <row r="32" spans="1:21" x14ac:dyDescent="0.2">
      <c r="A32" t="s">
        <v>347</v>
      </c>
      <c r="B32" t="s">
        <v>340</v>
      </c>
      <c r="C32" s="26" t="s">
        <v>41</v>
      </c>
      <c r="D32" s="26" t="s">
        <v>33</v>
      </c>
      <c r="E32">
        <v>1</v>
      </c>
      <c r="F32" s="28">
        <v>0.95799999999999996</v>
      </c>
      <c r="G32">
        <v>1</v>
      </c>
      <c r="H32" s="25">
        <v>0.2</v>
      </c>
      <c r="I32" t="s">
        <v>196</v>
      </c>
      <c r="J32" s="46">
        <v>45859</v>
      </c>
      <c r="K32" s="27">
        <v>1</v>
      </c>
      <c r="L32" s="25">
        <f>IF(G32&gt;12,10%,IF(G32&gt;=6,15%,IF('Forecast Model A - Data'!G41&lt;=3,15%,20%)))</f>
        <v>0.2</v>
      </c>
      <c r="M32" s="25">
        <f t="shared" si="1"/>
        <v>0</v>
      </c>
      <c r="N32" s="25">
        <f t="shared" si="2"/>
        <v>0.15</v>
      </c>
      <c r="O32" s="25">
        <f t="shared" si="3"/>
        <v>0.2</v>
      </c>
      <c r="P32" s="25">
        <f t="shared" si="4"/>
        <v>0.2</v>
      </c>
      <c r="Q32" s="25">
        <f t="shared" si="5"/>
        <v>0.75</v>
      </c>
      <c r="R32" s="26" t="str">
        <f t="shared" si="0"/>
        <v xml:space="preserve">Strong </v>
      </c>
      <c r="S32" s="26">
        <v>125000</v>
      </c>
      <c r="T32" s="26">
        <f t="shared" si="6"/>
        <v>93750</v>
      </c>
      <c r="U32" t="s">
        <v>211</v>
      </c>
    </row>
    <row r="33" spans="1:21" x14ac:dyDescent="0.2">
      <c r="A33" t="s">
        <v>297</v>
      </c>
      <c r="B33" t="s">
        <v>345</v>
      </c>
      <c r="C33" s="26" t="s">
        <v>70</v>
      </c>
      <c r="D33" t="s">
        <v>77</v>
      </c>
      <c r="E33">
        <v>47</v>
      </c>
      <c r="F33" s="28">
        <v>0.42</v>
      </c>
      <c r="G33">
        <v>1.5</v>
      </c>
      <c r="H33" s="25">
        <v>0.3</v>
      </c>
      <c r="I33" t="s">
        <v>194</v>
      </c>
      <c r="J33" s="46">
        <v>45905</v>
      </c>
      <c r="K33">
        <v>4</v>
      </c>
      <c r="L33" s="25">
        <f>IF(G33&gt;12,10%,IF(G33&gt;=6,15%,IF('Forecast Model A - Data'!G42&lt;=3,15%,20%)))</f>
        <v>0.2</v>
      </c>
      <c r="M33" s="25">
        <f t="shared" si="1"/>
        <v>0.1</v>
      </c>
      <c r="N33" s="25">
        <f t="shared" si="2"/>
        <v>0</v>
      </c>
      <c r="O33" s="25">
        <f t="shared" si="3"/>
        <v>0</v>
      </c>
      <c r="P33" s="25">
        <f t="shared" si="4"/>
        <v>0</v>
      </c>
      <c r="Q33" s="25">
        <f t="shared" si="5"/>
        <v>0.30000000000000004</v>
      </c>
      <c r="R33" s="26" t="str">
        <f t="shared" si="0"/>
        <v xml:space="preserve">Weak </v>
      </c>
      <c r="S33" s="26">
        <v>125000</v>
      </c>
      <c r="T33" s="26">
        <f t="shared" si="6"/>
        <v>37500.000000000007</v>
      </c>
      <c r="U33" t="s">
        <v>300</v>
      </c>
    </row>
    <row r="34" spans="1:21" x14ac:dyDescent="0.2">
      <c r="A34" t="s">
        <v>283</v>
      </c>
      <c r="B34" t="s">
        <v>343</v>
      </c>
      <c r="C34" s="26" t="s">
        <v>70</v>
      </c>
      <c r="D34" t="s">
        <v>77</v>
      </c>
      <c r="E34">
        <v>73</v>
      </c>
      <c r="F34" s="28">
        <v>0.87</v>
      </c>
      <c r="G34">
        <v>4.2</v>
      </c>
      <c r="H34" s="25">
        <v>0.2</v>
      </c>
      <c r="I34" t="s">
        <v>194</v>
      </c>
      <c r="J34" s="46">
        <v>45930</v>
      </c>
      <c r="K34">
        <v>5</v>
      </c>
      <c r="L34" s="25">
        <f>IF(G34&gt;12,10%,IF(G34&gt;=6,15%,IF('Forecast Model A - Data'!G43&lt;=3,15%,20%)))</f>
        <v>0.2</v>
      </c>
      <c r="M34" s="25">
        <f t="shared" si="1"/>
        <v>0</v>
      </c>
      <c r="N34" s="25">
        <f t="shared" si="2"/>
        <v>0</v>
      </c>
      <c r="O34" s="25">
        <f t="shared" si="3"/>
        <v>0</v>
      </c>
      <c r="P34" s="25">
        <f t="shared" si="4"/>
        <v>0.1</v>
      </c>
      <c r="Q34" s="25">
        <f t="shared" si="5"/>
        <v>0.30000000000000004</v>
      </c>
      <c r="R34" s="26" t="str">
        <f t="shared" ref="R34:R65" si="7">IF(Q34&gt;60%,"Strong ",IF(Q34&gt;40%,"Moderate ",IF(Q34&lt;40.1%,"Weak ")))</f>
        <v xml:space="preserve">Weak </v>
      </c>
      <c r="S34" s="26">
        <v>125000</v>
      </c>
      <c r="T34" s="26">
        <f t="shared" ref="T34:T65" si="8">S34*Q34</f>
        <v>37500.000000000007</v>
      </c>
      <c r="U34" t="s">
        <v>284</v>
      </c>
    </row>
    <row r="35" spans="1:21" x14ac:dyDescent="0.2">
      <c r="A35" t="s">
        <v>291</v>
      </c>
      <c r="B35" t="s">
        <v>343</v>
      </c>
      <c r="C35" s="26" t="s">
        <v>70</v>
      </c>
      <c r="D35" t="s">
        <v>77</v>
      </c>
      <c r="E35">
        <v>77</v>
      </c>
      <c r="F35" s="28">
        <v>0.87</v>
      </c>
      <c r="G35">
        <v>19.5</v>
      </c>
      <c r="H35" s="25">
        <v>0.6</v>
      </c>
      <c r="I35" t="s">
        <v>194</v>
      </c>
      <c r="J35" s="46">
        <v>45930</v>
      </c>
      <c r="K35">
        <v>5</v>
      </c>
      <c r="L35" s="25">
        <f>IF(G35&gt;12,10%,IF(G35&gt;=6,15%,IF('Forecast Model A - Data'!G44&lt;=3,15%,20%)))</f>
        <v>0.1</v>
      </c>
      <c r="M35" s="25">
        <f t="shared" si="1"/>
        <v>0.15</v>
      </c>
      <c r="N35" s="25">
        <f t="shared" si="2"/>
        <v>0</v>
      </c>
      <c r="O35" s="25">
        <f t="shared" si="3"/>
        <v>0</v>
      </c>
      <c r="P35" s="25">
        <f t="shared" si="4"/>
        <v>0.1</v>
      </c>
      <c r="Q35" s="25">
        <f t="shared" si="5"/>
        <v>0.35</v>
      </c>
      <c r="R35" s="26" t="str">
        <f t="shared" si="7"/>
        <v xml:space="preserve">Weak </v>
      </c>
      <c r="S35" s="26">
        <v>125000</v>
      </c>
      <c r="T35" s="26">
        <f t="shared" si="8"/>
        <v>43750</v>
      </c>
      <c r="U35" t="s">
        <v>247</v>
      </c>
    </row>
    <row r="36" spans="1:21" x14ac:dyDescent="0.2">
      <c r="A36" t="s">
        <v>305</v>
      </c>
      <c r="B36" t="s">
        <v>346</v>
      </c>
      <c r="C36" s="26" t="s">
        <v>41</v>
      </c>
      <c r="D36" s="26" t="s">
        <v>33</v>
      </c>
      <c r="E36">
        <v>85</v>
      </c>
      <c r="F36" s="28">
        <v>0.84</v>
      </c>
      <c r="G36">
        <v>3.6</v>
      </c>
      <c r="H36" s="25">
        <v>0</v>
      </c>
      <c r="I36" t="s">
        <v>194</v>
      </c>
      <c r="J36" s="46">
        <v>45930</v>
      </c>
      <c r="K36">
        <v>2</v>
      </c>
      <c r="L36" s="25">
        <f>IF(G36&gt;12,10%,IF(G36&gt;=6,15%,IF('Forecast Model A - Data'!G45&lt;=3,15%,20%)))</f>
        <v>0.2</v>
      </c>
      <c r="M36" s="25">
        <f t="shared" si="1"/>
        <v>0</v>
      </c>
      <c r="N36" s="25">
        <f t="shared" si="2"/>
        <v>0</v>
      </c>
      <c r="O36" s="25">
        <f t="shared" si="3"/>
        <v>0.15</v>
      </c>
      <c r="P36" s="25">
        <f t="shared" si="4"/>
        <v>0.1</v>
      </c>
      <c r="Q36" s="25">
        <f t="shared" si="5"/>
        <v>0.44999999999999996</v>
      </c>
      <c r="R36" s="26" t="str">
        <f t="shared" si="7"/>
        <v xml:space="preserve">Moderate </v>
      </c>
      <c r="S36" s="26">
        <v>120000</v>
      </c>
      <c r="T36" s="26">
        <f t="shared" si="8"/>
        <v>53999.999999999993</v>
      </c>
      <c r="U36" t="s">
        <v>284</v>
      </c>
    </row>
    <row r="37" spans="1:21" x14ac:dyDescent="0.2">
      <c r="A37" t="s">
        <v>226</v>
      </c>
      <c r="B37" t="s">
        <v>340</v>
      </c>
      <c r="C37" s="26" t="s">
        <v>41</v>
      </c>
      <c r="D37" s="26" t="s">
        <v>33</v>
      </c>
      <c r="E37">
        <v>9</v>
      </c>
      <c r="F37" s="28">
        <v>0.95799999999999996</v>
      </c>
      <c r="G37">
        <v>12.3</v>
      </c>
      <c r="H37" s="25">
        <v>0.2</v>
      </c>
      <c r="I37" t="s">
        <v>197</v>
      </c>
      <c r="J37" s="46">
        <v>45867</v>
      </c>
      <c r="K37">
        <v>2</v>
      </c>
      <c r="L37" s="25">
        <f>IF(G37&gt;12,10%,IF(G37&gt;=6,15%,IF('Forecast Model A - Data'!G46&lt;=3,15%,20%)))</f>
        <v>0.1</v>
      </c>
      <c r="M37" s="25">
        <f t="shared" si="1"/>
        <v>0</v>
      </c>
      <c r="N37" s="25">
        <f t="shared" si="2"/>
        <v>0.2</v>
      </c>
      <c r="O37" s="25">
        <f t="shared" si="3"/>
        <v>0.15</v>
      </c>
      <c r="P37" s="25">
        <f t="shared" si="4"/>
        <v>0.2</v>
      </c>
      <c r="Q37" s="25">
        <f t="shared" si="5"/>
        <v>0.65000000000000013</v>
      </c>
      <c r="R37" s="26" t="str">
        <f t="shared" si="7"/>
        <v xml:space="preserve">Strong </v>
      </c>
      <c r="S37" s="26">
        <v>110000</v>
      </c>
      <c r="T37" s="26">
        <f t="shared" si="8"/>
        <v>71500.000000000015</v>
      </c>
      <c r="U37" t="s">
        <v>227</v>
      </c>
    </row>
    <row r="38" spans="1:21" x14ac:dyDescent="0.2">
      <c r="A38" t="s">
        <v>256</v>
      </c>
      <c r="B38" t="s">
        <v>341</v>
      </c>
      <c r="C38" s="26" t="s">
        <v>41</v>
      </c>
      <c r="D38" t="s">
        <v>71</v>
      </c>
      <c r="E38">
        <v>24</v>
      </c>
      <c r="F38" s="28">
        <v>0.85</v>
      </c>
      <c r="G38">
        <v>13.1</v>
      </c>
      <c r="H38" s="25">
        <v>0.7</v>
      </c>
      <c r="I38" t="s">
        <v>197</v>
      </c>
      <c r="J38" s="46">
        <v>45882</v>
      </c>
      <c r="K38">
        <v>7</v>
      </c>
      <c r="L38" s="25">
        <f>IF(G38&gt;12,10%,IF(G38&gt;=6,15%,IF('Forecast Model A - Data'!G47&lt;=3,15%,20%)))</f>
        <v>0.1</v>
      </c>
      <c r="M38" s="25">
        <f t="shared" si="1"/>
        <v>0.15</v>
      </c>
      <c r="N38" s="25">
        <f t="shared" si="2"/>
        <v>0.2</v>
      </c>
      <c r="O38" s="25">
        <f t="shared" si="3"/>
        <v>0</v>
      </c>
      <c r="P38" s="25">
        <f t="shared" si="4"/>
        <v>0.1</v>
      </c>
      <c r="Q38" s="25">
        <f t="shared" si="5"/>
        <v>0.55000000000000004</v>
      </c>
      <c r="R38" s="26" t="str">
        <f t="shared" si="7"/>
        <v xml:space="preserve">Moderate </v>
      </c>
      <c r="S38" s="26">
        <v>110000</v>
      </c>
      <c r="T38" s="26">
        <f t="shared" si="8"/>
        <v>60500.000000000007</v>
      </c>
      <c r="U38" t="s">
        <v>257</v>
      </c>
    </row>
    <row r="39" spans="1:21" x14ac:dyDescent="0.2">
      <c r="A39" t="s">
        <v>268</v>
      </c>
      <c r="B39" t="s">
        <v>341</v>
      </c>
      <c r="C39" s="26" t="s">
        <v>41</v>
      </c>
      <c r="D39" t="s">
        <v>71</v>
      </c>
      <c r="E39">
        <v>30</v>
      </c>
      <c r="F39" s="28">
        <v>0.85</v>
      </c>
      <c r="G39">
        <v>7.3</v>
      </c>
      <c r="H39" s="25">
        <v>0.3</v>
      </c>
      <c r="I39" t="s">
        <v>195</v>
      </c>
      <c r="J39" s="46">
        <v>45888</v>
      </c>
      <c r="K39">
        <v>5</v>
      </c>
      <c r="L39" s="25">
        <f>IF(G39&gt;12,10%,IF(G39&gt;=6,15%,IF('Forecast Model A - Data'!G48&lt;=3,15%,20%)))</f>
        <v>0.15</v>
      </c>
      <c r="M39" s="25">
        <f t="shared" si="1"/>
        <v>0.1</v>
      </c>
      <c r="N39" s="25">
        <f t="shared" si="2"/>
        <v>0.05</v>
      </c>
      <c r="O39" s="25">
        <f t="shared" si="3"/>
        <v>0</v>
      </c>
      <c r="P39" s="25">
        <f t="shared" si="4"/>
        <v>0.1</v>
      </c>
      <c r="Q39" s="25">
        <f t="shared" si="5"/>
        <v>0.4</v>
      </c>
      <c r="R39" s="26" t="str">
        <f t="shared" si="7"/>
        <v xml:space="preserve">Weak </v>
      </c>
      <c r="S39" s="26">
        <v>110000</v>
      </c>
      <c r="T39" s="26">
        <f t="shared" si="8"/>
        <v>44000</v>
      </c>
      <c r="U39" t="s">
        <v>269</v>
      </c>
    </row>
    <row r="40" spans="1:21" x14ac:dyDescent="0.2">
      <c r="A40" t="s">
        <v>335</v>
      </c>
      <c r="B40" t="s">
        <v>343</v>
      </c>
      <c r="C40" s="26" t="s">
        <v>70</v>
      </c>
      <c r="D40" t="s">
        <v>77</v>
      </c>
      <c r="E40">
        <v>66</v>
      </c>
      <c r="F40" s="28">
        <v>0.87</v>
      </c>
      <c r="G40">
        <v>10.5</v>
      </c>
      <c r="H40" s="25">
        <v>0.3</v>
      </c>
      <c r="I40" t="s">
        <v>195</v>
      </c>
      <c r="J40" s="46">
        <v>45924</v>
      </c>
      <c r="K40">
        <v>4</v>
      </c>
      <c r="L40" s="25">
        <f>IF(G40&gt;12,10%,IF(G40&gt;=6,15%,IF('Forecast Model A - Data'!G49&lt;=3,15%,20%)))</f>
        <v>0.15</v>
      </c>
      <c r="M40" s="25">
        <f t="shared" si="1"/>
        <v>0.1</v>
      </c>
      <c r="N40" s="25">
        <f t="shared" si="2"/>
        <v>0.05</v>
      </c>
      <c r="O40" s="25">
        <f t="shared" si="3"/>
        <v>0</v>
      </c>
      <c r="P40" s="25">
        <f t="shared" si="4"/>
        <v>0.1</v>
      </c>
      <c r="Q40" s="25">
        <f t="shared" si="5"/>
        <v>0.4</v>
      </c>
      <c r="R40" s="26" t="str">
        <f t="shared" si="7"/>
        <v xml:space="preserve">Weak </v>
      </c>
      <c r="S40" s="26">
        <v>110000</v>
      </c>
      <c r="T40" s="26">
        <f t="shared" si="8"/>
        <v>44000</v>
      </c>
      <c r="U40" t="s">
        <v>336</v>
      </c>
    </row>
    <row r="41" spans="1:21" x14ac:dyDescent="0.2">
      <c r="A41" t="s">
        <v>323</v>
      </c>
      <c r="B41" t="s">
        <v>346</v>
      </c>
      <c r="C41" s="26" t="s">
        <v>41</v>
      </c>
      <c r="D41" s="26" t="s">
        <v>33</v>
      </c>
      <c r="E41">
        <v>95</v>
      </c>
      <c r="F41" s="28">
        <v>0.84</v>
      </c>
      <c r="G41">
        <v>17.3</v>
      </c>
      <c r="H41" s="25">
        <v>0.4</v>
      </c>
      <c r="I41" t="s">
        <v>196</v>
      </c>
      <c r="J41" s="46">
        <v>45930</v>
      </c>
      <c r="K41">
        <v>6</v>
      </c>
      <c r="L41" s="25">
        <f>IF(G41&gt;12,10%,IF(G41&gt;=6,15%,IF('Forecast Model A - Data'!G50&lt;=3,15%,20%)))</f>
        <v>0.1</v>
      </c>
      <c r="M41" s="25">
        <f t="shared" si="1"/>
        <v>0.1</v>
      </c>
      <c r="N41" s="25">
        <f t="shared" si="2"/>
        <v>0.15</v>
      </c>
      <c r="O41" s="25">
        <f t="shared" si="3"/>
        <v>0</v>
      </c>
      <c r="P41" s="25">
        <f t="shared" si="4"/>
        <v>0.1</v>
      </c>
      <c r="Q41" s="25">
        <f t="shared" si="5"/>
        <v>0.44999999999999996</v>
      </c>
      <c r="R41" s="26" t="str">
        <f t="shared" si="7"/>
        <v xml:space="preserve">Moderate </v>
      </c>
      <c r="S41" s="26">
        <v>110000</v>
      </c>
      <c r="T41" s="26">
        <f t="shared" si="8"/>
        <v>49499.999999999993</v>
      </c>
      <c r="U41" t="s">
        <v>324</v>
      </c>
    </row>
    <row r="42" spans="1:21" x14ac:dyDescent="0.2">
      <c r="A42" t="s">
        <v>314</v>
      </c>
      <c r="B42" t="s">
        <v>345</v>
      </c>
      <c r="C42" s="26" t="s">
        <v>70</v>
      </c>
      <c r="D42" t="s">
        <v>77</v>
      </c>
      <c r="E42">
        <v>55</v>
      </c>
      <c r="F42" s="28">
        <v>0.42</v>
      </c>
      <c r="G42">
        <v>16</v>
      </c>
      <c r="H42" s="25">
        <v>0.4</v>
      </c>
      <c r="I42" t="s">
        <v>196</v>
      </c>
      <c r="J42" s="46">
        <v>45913</v>
      </c>
      <c r="K42">
        <v>5</v>
      </c>
      <c r="L42" s="25">
        <f>IF(G42&gt;12,10%,IF(G42&gt;=6,15%,IF('Forecast Model A - Data'!G51&lt;=3,15%,20%)))</f>
        <v>0.1</v>
      </c>
      <c r="M42" s="25">
        <f t="shared" si="1"/>
        <v>0.1</v>
      </c>
      <c r="N42" s="25">
        <f t="shared" si="2"/>
        <v>0.15</v>
      </c>
      <c r="O42" s="25">
        <f t="shared" si="3"/>
        <v>0</v>
      </c>
      <c r="P42" s="25">
        <f t="shared" si="4"/>
        <v>0</v>
      </c>
      <c r="Q42" s="25">
        <f t="shared" si="5"/>
        <v>0.35</v>
      </c>
      <c r="R42" s="26" t="str">
        <f t="shared" si="7"/>
        <v xml:space="preserve">Weak </v>
      </c>
      <c r="S42" s="26">
        <v>100000</v>
      </c>
      <c r="T42" s="26">
        <f t="shared" si="8"/>
        <v>35000</v>
      </c>
      <c r="U42" t="s">
        <v>315</v>
      </c>
    </row>
    <row r="43" spans="1:21" x14ac:dyDescent="0.2">
      <c r="A43" t="s">
        <v>327</v>
      </c>
      <c r="B43" t="s">
        <v>345</v>
      </c>
      <c r="C43" s="26" t="s">
        <v>70</v>
      </c>
      <c r="D43" t="s">
        <v>77</v>
      </c>
      <c r="E43">
        <v>62</v>
      </c>
      <c r="F43" s="28">
        <v>0.42</v>
      </c>
      <c r="G43">
        <v>9.1999999999999993</v>
      </c>
      <c r="H43" s="25">
        <v>0.7</v>
      </c>
      <c r="I43" t="s">
        <v>196</v>
      </c>
      <c r="J43" s="46">
        <v>45920</v>
      </c>
      <c r="K43">
        <v>4</v>
      </c>
      <c r="L43" s="25">
        <f>IF(G43&gt;12,10%,IF(G43&gt;=6,15%,IF('Forecast Model A - Data'!G52&lt;=3,15%,20%)))</f>
        <v>0.15</v>
      </c>
      <c r="M43" s="25">
        <f t="shared" si="1"/>
        <v>0.15</v>
      </c>
      <c r="N43" s="25">
        <f t="shared" si="2"/>
        <v>0.15</v>
      </c>
      <c r="O43" s="25">
        <f t="shared" si="3"/>
        <v>0</v>
      </c>
      <c r="P43" s="25">
        <f t="shared" si="4"/>
        <v>0</v>
      </c>
      <c r="Q43" s="25">
        <f t="shared" si="5"/>
        <v>0.44999999999999996</v>
      </c>
      <c r="R43" s="26" t="str">
        <f t="shared" si="7"/>
        <v xml:space="preserve">Moderate </v>
      </c>
      <c r="S43" s="26">
        <v>100000</v>
      </c>
      <c r="T43" s="26">
        <f t="shared" si="8"/>
        <v>44999.999999999993</v>
      </c>
      <c r="U43" t="s">
        <v>328</v>
      </c>
    </row>
    <row r="44" spans="1:21" x14ac:dyDescent="0.2">
      <c r="A44" t="s">
        <v>277</v>
      </c>
      <c r="B44" t="s">
        <v>343</v>
      </c>
      <c r="C44" s="26" t="s">
        <v>70</v>
      </c>
      <c r="D44" t="s">
        <v>77</v>
      </c>
      <c r="E44">
        <v>70</v>
      </c>
      <c r="F44" s="28">
        <v>0.87</v>
      </c>
      <c r="G44">
        <v>5.0999999999999996</v>
      </c>
      <c r="H44" s="25">
        <v>0.1</v>
      </c>
      <c r="I44" t="s">
        <v>196</v>
      </c>
      <c r="J44" s="46">
        <v>45928</v>
      </c>
      <c r="K44">
        <v>0</v>
      </c>
      <c r="L44" s="25">
        <f>IF(G44&gt;12,10%,IF(G44&gt;=6,15%,IF('Forecast Model A - Data'!G53&lt;=3,15%,20%)))</f>
        <v>0.2</v>
      </c>
      <c r="M44" s="25">
        <f t="shared" si="1"/>
        <v>0</v>
      </c>
      <c r="N44" s="25">
        <f t="shared" si="2"/>
        <v>0.15</v>
      </c>
      <c r="O44" s="25">
        <f t="shared" si="3"/>
        <v>0.2</v>
      </c>
      <c r="P44" s="25">
        <f t="shared" si="4"/>
        <v>0.1</v>
      </c>
      <c r="Q44" s="25">
        <f t="shared" si="5"/>
        <v>0.65</v>
      </c>
      <c r="R44" s="26" t="str">
        <f t="shared" si="7"/>
        <v xml:space="preserve">Strong </v>
      </c>
      <c r="S44" s="26">
        <v>100000</v>
      </c>
      <c r="T44" s="26">
        <f t="shared" si="8"/>
        <v>65000</v>
      </c>
      <c r="U44" t="s">
        <v>278</v>
      </c>
    </row>
    <row r="45" spans="1:21" x14ac:dyDescent="0.2">
      <c r="A45" t="s">
        <v>303</v>
      </c>
      <c r="B45" t="s">
        <v>346</v>
      </c>
      <c r="C45" s="26" t="s">
        <v>41</v>
      </c>
      <c r="D45" s="26" t="s">
        <v>33</v>
      </c>
      <c r="E45">
        <v>84</v>
      </c>
      <c r="F45" s="28">
        <v>0.84</v>
      </c>
      <c r="G45">
        <v>19.3</v>
      </c>
      <c r="H45" s="25">
        <v>0.8</v>
      </c>
      <c r="I45" t="s">
        <v>196</v>
      </c>
      <c r="J45" s="46">
        <v>45930</v>
      </c>
      <c r="K45">
        <v>6</v>
      </c>
      <c r="L45" s="25">
        <f>IF(G45&gt;12,10%,IF(G45&gt;=6,15%,IF('Forecast Model A - Data'!G54&lt;=3,15%,20%)))</f>
        <v>0.1</v>
      </c>
      <c r="M45" s="25">
        <f t="shared" si="1"/>
        <v>0.2</v>
      </c>
      <c r="N45" s="25">
        <f t="shared" si="2"/>
        <v>0.15</v>
      </c>
      <c r="O45" s="25">
        <f t="shared" si="3"/>
        <v>0</v>
      </c>
      <c r="P45" s="25">
        <f t="shared" si="4"/>
        <v>0.1</v>
      </c>
      <c r="Q45" s="25">
        <f t="shared" si="5"/>
        <v>0.55000000000000004</v>
      </c>
      <c r="R45" s="26" t="str">
        <f t="shared" si="7"/>
        <v xml:space="preserve">Moderate </v>
      </c>
      <c r="S45" s="26">
        <v>100000</v>
      </c>
      <c r="T45" s="26">
        <f t="shared" si="8"/>
        <v>55000.000000000007</v>
      </c>
      <c r="U45" t="s">
        <v>304</v>
      </c>
    </row>
    <row r="46" spans="1:21" x14ac:dyDescent="0.2">
      <c r="A46" t="s">
        <v>331</v>
      </c>
      <c r="B46" t="s">
        <v>346</v>
      </c>
      <c r="C46" s="26" t="s">
        <v>41</v>
      </c>
      <c r="D46" s="26" t="s">
        <v>33</v>
      </c>
      <c r="E46">
        <v>99</v>
      </c>
      <c r="F46" s="28">
        <v>0.84</v>
      </c>
      <c r="G46">
        <v>17.5</v>
      </c>
      <c r="H46" s="25">
        <v>0.6</v>
      </c>
      <c r="I46" t="s">
        <v>196</v>
      </c>
      <c r="J46" s="46">
        <v>45930</v>
      </c>
      <c r="K46">
        <v>2</v>
      </c>
      <c r="L46" s="25">
        <f>IF(G46&gt;12,10%,IF(G46&gt;=6,15%,IF('Forecast Model A - Data'!G55&lt;=3,15%,20%)))</f>
        <v>0.1</v>
      </c>
      <c r="M46" s="25">
        <f t="shared" si="1"/>
        <v>0.15</v>
      </c>
      <c r="N46" s="25">
        <f t="shared" si="2"/>
        <v>0.15</v>
      </c>
      <c r="O46" s="25">
        <f t="shared" si="3"/>
        <v>0.15</v>
      </c>
      <c r="P46" s="25">
        <f t="shared" si="4"/>
        <v>0.1</v>
      </c>
      <c r="Q46" s="25">
        <f t="shared" si="5"/>
        <v>0.65</v>
      </c>
      <c r="R46" s="26" t="str">
        <f t="shared" si="7"/>
        <v xml:space="preserve">Strong </v>
      </c>
      <c r="S46" s="26">
        <v>100000</v>
      </c>
      <c r="T46" s="26">
        <f t="shared" si="8"/>
        <v>65000</v>
      </c>
      <c r="U46" t="s">
        <v>332</v>
      </c>
    </row>
    <row r="47" spans="1:21" x14ac:dyDescent="0.2">
      <c r="A47" t="s">
        <v>218</v>
      </c>
      <c r="B47" t="s">
        <v>340</v>
      </c>
      <c r="C47" s="26" t="s">
        <v>41</v>
      </c>
      <c r="D47" s="26" t="s">
        <v>33</v>
      </c>
      <c r="E47">
        <v>5</v>
      </c>
      <c r="F47" s="28">
        <v>0.95799999999999996</v>
      </c>
      <c r="G47">
        <v>5.8</v>
      </c>
      <c r="H47" s="25">
        <v>0.6</v>
      </c>
      <c r="I47" t="s">
        <v>197</v>
      </c>
      <c r="J47" s="46">
        <v>45863</v>
      </c>
      <c r="K47">
        <v>2</v>
      </c>
      <c r="L47" s="25">
        <f>IF(G47&gt;12,10%,IF(G47&gt;=6,15%,IF('Forecast Model A - Data'!G56&lt;=3,15%,20%)))</f>
        <v>0.2</v>
      </c>
      <c r="M47" s="25">
        <f t="shared" si="1"/>
        <v>0.15</v>
      </c>
      <c r="N47" s="25">
        <f t="shared" si="2"/>
        <v>0.2</v>
      </c>
      <c r="O47" s="25">
        <f t="shared" si="3"/>
        <v>0.15</v>
      </c>
      <c r="P47" s="25">
        <f t="shared" si="4"/>
        <v>0.2</v>
      </c>
      <c r="Q47" s="25">
        <f t="shared" si="5"/>
        <v>0.90000000000000013</v>
      </c>
      <c r="R47" s="26" t="str">
        <f t="shared" si="7"/>
        <v xml:space="preserve">Strong </v>
      </c>
      <c r="S47" s="26">
        <v>90000</v>
      </c>
      <c r="T47" s="26">
        <f t="shared" si="8"/>
        <v>81000.000000000015</v>
      </c>
      <c r="U47" t="s">
        <v>219</v>
      </c>
    </row>
    <row r="48" spans="1:21" x14ac:dyDescent="0.2">
      <c r="A48" t="s">
        <v>242</v>
      </c>
      <c r="B48" t="s">
        <v>340</v>
      </c>
      <c r="C48" s="26" t="s">
        <v>41</v>
      </c>
      <c r="D48" s="26" t="s">
        <v>33</v>
      </c>
      <c r="E48">
        <v>17</v>
      </c>
      <c r="F48" s="28">
        <v>0.95799999999999996</v>
      </c>
      <c r="G48">
        <v>15.6</v>
      </c>
      <c r="H48" s="25">
        <v>0</v>
      </c>
      <c r="I48" t="s">
        <v>194</v>
      </c>
      <c r="J48" s="46">
        <v>45875</v>
      </c>
      <c r="K48">
        <v>5</v>
      </c>
      <c r="L48" s="25">
        <f>IF(G48&gt;12,10%,IF(G48&gt;=6,15%,IF('Forecast Model A - Data'!G57&lt;=3,15%,20%)))</f>
        <v>0.1</v>
      </c>
      <c r="M48" s="25">
        <f t="shared" si="1"/>
        <v>0</v>
      </c>
      <c r="N48" s="25">
        <f t="shared" si="2"/>
        <v>0</v>
      </c>
      <c r="O48" s="25">
        <f t="shared" si="3"/>
        <v>0</v>
      </c>
      <c r="P48" s="25">
        <f t="shared" si="4"/>
        <v>0.2</v>
      </c>
      <c r="Q48" s="25">
        <f t="shared" si="5"/>
        <v>0.30000000000000004</v>
      </c>
      <c r="R48" s="26" t="str">
        <f t="shared" si="7"/>
        <v xml:space="preserve">Weak </v>
      </c>
      <c r="S48" s="26">
        <v>90000</v>
      </c>
      <c r="T48" s="26">
        <f t="shared" si="8"/>
        <v>27000.000000000004</v>
      </c>
      <c r="U48" t="s">
        <v>243</v>
      </c>
    </row>
    <row r="49" spans="1:21" x14ac:dyDescent="0.2">
      <c r="A49" t="s">
        <v>244</v>
      </c>
      <c r="B49" t="s">
        <v>341</v>
      </c>
      <c r="C49" s="26" t="s">
        <v>41</v>
      </c>
      <c r="D49" t="s">
        <v>71</v>
      </c>
      <c r="E49">
        <v>18</v>
      </c>
      <c r="F49" s="28">
        <v>0.85</v>
      </c>
      <c r="G49">
        <v>13.1</v>
      </c>
      <c r="H49" s="25">
        <v>0.4</v>
      </c>
      <c r="I49" t="s">
        <v>195</v>
      </c>
      <c r="J49" s="46">
        <v>45876</v>
      </c>
      <c r="K49">
        <v>0</v>
      </c>
      <c r="L49" s="25">
        <f>IF(G49&gt;12,10%,IF(G49&gt;=6,15%,IF('Forecast Model A - Data'!G58&lt;=3,15%,20%)))</f>
        <v>0.1</v>
      </c>
      <c r="M49" s="25">
        <f t="shared" si="1"/>
        <v>0.1</v>
      </c>
      <c r="N49" s="25">
        <f t="shared" si="2"/>
        <v>0.05</v>
      </c>
      <c r="O49" s="25">
        <f t="shared" si="3"/>
        <v>0.2</v>
      </c>
      <c r="P49" s="25">
        <f t="shared" si="4"/>
        <v>0.1</v>
      </c>
      <c r="Q49" s="25">
        <f t="shared" si="5"/>
        <v>0.55000000000000004</v>
      </c>
      <c r="R49" s="26" t="str">
        <f t="shared" si="7"/>
        <v xml:space="preserve">Moderate </v>
      </c>
      <c r="S49" s="26">
        <v>90000</v>
      </c>
      <c r="T49" s="26">
        <f t="shared" si="8"/>
        <v>49500.000000000007</v>
      </c>
      <c r="U49" t="s">
        <v>245</v>
      </c>
    </row>
    <row r="50" spans="1:21" x14ac:dyDescent="0.2">
      <c r="A50" t="s">
        <v>248</v>
      </c>
      <c r="B50" t="s">
        <v>341</v>
      </c>
      <c r="C50" s="26" t="s">
        <v>41</v>
      </c>
      <c r="D50" t="s">
        <v>71</v>
      </c>
      <c r="E50">
        <v>20</v>
      </c>
      <c r="F50" s="28">
        <v>0.85</v>
      </c>
      <c r="G50">
        <v>0.2</v>
      </c>
      <c r="H50" s="25">
        <v>0.4</v>
      </c>
      <c r="I50" t="s">
        <v>195</v>
      </c>
      <c r="J50" s="46">
        <v>45878</v>
      </c>
      <c r="K50">
        <v>8</v>
      </c>
      <c r="L50" s="25">
        <f>IF(G50&gt;12,10%,IF(G50&gt;=6,15%,IF('Forecast Model A - Data'!G59&lt;=3,15%,20%)))</f>
        <v>0.2</v>
      </c>
      <c r="M50" s="25">
        <f t="shared" si="1"/>
        <v>0.1</v>
      </c>
      <c r="N50" s="25">
        <f t="shared" si="2"/>
        <v>0.05</v>
      </c>
      <c r="O50" s="25">
        <f t="shared" si="3"/>
        <v>0</v>
      </c>
      <c r="P50" s="25">
        <f t="shared" si="4"/>
        <v>0.1</v>
      </c>
      <c r="Q50" s="25">
        <f t="shared" si="5"/>
        <v>0.45000000000000007</v>
      </c>
      <c r="R50" s="26" t="str">
        <f t="shared" si="7"/>
        <v xml:space="preserve">Moderate </v>
      </c>
      <c r="S50" s="26">
        <v>90000</v>
      </c>
      <c r="T50" s="26">
        <f t="shared" si="8"/>
        <v>40500.000000000007</v>
      </c>
      <c r="U50" t="s">
        <v>249</v>
      </c>
    </row>
    <row r="51" spans="1:21" x14ac:dyDescent="0.2">
      <c r="A51" t="s">
        <v>252</v>
      </c>
      <c r="B51" t="s">
        <v>341</v>
      </c>
      <c r="C51" s="26" t="s">
        <v>41</v>
      </c>
      <c r="D51" t="s">
        <v>71</v>
      </c>
      <c r="E51">
        <v>22</v>
      </c>
      <c r="F51" s="28">
        <v>0.85</v>
      </c>
      <c r="G51">
        <v>5.6</v>
      </c>
      <c r="H51" s="25">
        <v>0.4</v>
      </c>
      <c r="I51" t="s">
        <v>194</v>
      </c>
      <c r="J51" s="46">
        <v>45880</v>
      </c>
      <c r="K51">
        <v>2</v>
      </c>
      <c r="L51" s="25">
        <f>IF(G51&gt;12,10%,IF(G51&gt;=6,15%,IF('Forecast Model A - Data'!G60&lt;=3,15%,20%)))</f>
        <v>0.2</v>
      </c>
      <c r="M51" s="25">
        <f t="shared" si="1"/>
        <v>0.1</v>
      </c>
      <c r="N51" s="25">
        <f t="shared" si="2"/>
        <v>0</v>
      </c>
      <c r="O51" s="25">
        <f t="shared" si="3"/>
        <v>0.15</v>
      </c>
      <c r="P51" s="25">
        <f t="shared" si="4"/>
        <v>0.1</v>
      </c>
      <c r="Q51" s="25">
        <f t="shared" si="5"/>
        <v>0.55000000000000004</v>
      </c>
      <c r="R51" s="26" t="str">
        <f t="shared" si="7"/>
        <v xml:space="preserve">Moderate </v>
      </c>
      <c r="S51" s="26">
        <v>80000</v>
      </c>
      <c r="T51" s="26">
        <f t="shared" si="8"/>
        <v>44000</v>
      </c>
      <c r="U51" t="s">
        <v>253</v>
      </c>
    </row>
    <row r="52" spans="1:21" x14ac:dyDescent="0.2">
      <c r="A52" t="s">
        <v>260</v>
      </c>
      <c r="B52" t="s">
        <v>341</v>
      </c>
      <c r="C52" s="26" t="s">
        <v>41</v>
      </c>
      <c r="D52" t="s">
        <v>71</v>
      </c>
      <c r="E52">
        <v>26</v>
      </c>
      <c r="F52" s="28">
        <v>0.85</v>
      </c>
      <c r="G52">
        <v>6.4</v>
      </c>
      <c r="H52" s="25">
        <v>0.5</v>
      </c>
      <c r="I52" t="s">
        <v>194</v>
      </c>
      <c r="J52" s="46">
        <v>45884</v>
      </c>
      <c r="K52">
        <v>4</v>
      </c>
      <c r="L52" s="25">
        <f>IF(G52&gt;12,10%,IF(G52&gt;=6,15%,IF('Forecast Model A - Data'!G61&lt;=3,15%,20%)))</f>
        <v>0.15</v>
      </c>
      <c r="M52" s="25">
        <f t="shared" si="1"/>
        <v>0.1</v>
      </c>
      <c r="N52" s="25">
        <f t="shared" si="2"/>
        <v>0</v>
      </c>
      <c r="O52" s="25">
        <f t="shared" si="3"/>
        <v>0</v>
      </c>
      <c r="P52" s="25">
        <f t="shared" si="4"/>
        <v>0.1</v>
      </c>
      <c r="Q52" s="25">
        <f t="shared" si="5"/>
        <v>0.35</v>
      </c>
      <c r="R52" s="26" t="str">
        <f t="shared" si="7"/>
        <v xml:space="preserve">Weak </v>
      </c>
      <c r="S52" s="26">
        <v>80000</v>
      </c>
      <c r="T52" s="26">
        <f t="shared" si="8"/>
        <v>28000</v>
      </c>
      <c r="U52" t="s">
        <v>261</v>
      </c>
    </row>
    <row r="53" spans="1:21" x14ac:dyDescent="0.2">
      <c r="A53" t="s">
        <v>273</v>
      </c>
      <c r="B53" t="s">
        <v>343</v>
      </c>
      <c r="C53" s="26" t="s">
        <v>70</v>
      </c>
      <c r="D53" t="s">
        <v>77</v>
      </c>
      <c r="E53">
        <v>68</v>
      </c>
      <c r="F53" s="28">
        <v>0.87</v>
      </c>
      <c r="G53">
        <v>4.5</v>
      </c>
      <c r="H53" s="25">
        <v>0</v>
      </c>
      <c r="I53" t="s">
        <v>194</v>
      </c>
      <c r="J53" s="46">
        <v>45926</v>
      </c>
      <c r="K53">
        <v>4</v>
      </c>
      <c r="L53" s="25">
        <f>IF(G53&gt;12,10%,IF(G53&gt;=6,15%,IF('Forecast Model A - Data'!G62&lt;=3,15%,20%)))</f>
        <v>0.2</v>
      </c>
      <c r="M53" s="25">
        <f t="shared" si="1"/>
        <v>0</v>
      </c>
      <c r="N53" s="25">
        <f t="shared" si="2"/>
        <v>0</v>
      </c>
      <c r="O53" s="25">
        <f t="shared" si="3"/>
        <v>0</v>
      </c>
      <c r="P53" s="25">
        <f t="shared" si="4"/>
        <v>0.1</v>
      </c>
      <c r="Q53" s="25">
        <f t="shared" si="5"/>
        <v>0.30000000000000004</v>
      </c>
      <c r="R53" s="26" t="str">
        <f t="shared" si="7"/>
        <v xml:space="preserve">Weak </v>
      </c>
      <c r="S53" s="26">
        <v>80000</v>
      </c>
      <c r="T53" s="26">
        <f t="shared" si="8"/>
        <v>24000.000000000004</v>
      </c>
      <c r="U53" t="s">
        <v>274</v>
      </c>
    </row>
    <row r="54" spans="1:21" x14ac:dyDescent="0.2">
      <c r="A54" t="s">
        <v>292</v>
      </c>
      <c r="B54" t="s">
        <v>343</v>
      </c>
      <c r="C54" s="26" t="s">
        <v>70</v>
      </c>
      <c r="D54" t="s">
        <v>77</v>
      </c>
      <c r="E54">
        <v>78</v>
      </c>
      <c r="F54" s="28">
        <v>0.87</v>
      </c>
      <c r="G54">
        <v>9.5</v>
      </c>
      <c r="H54" s="25">
        <v>0</v>
      </c>
      <c r="I54" t="s">
        <v>196</v>
      </c>
      <c r="J54" s="46">
        <v>45930</v>
      </c>
      <c r="K54">
        <v>8</v>
      </c>
      <c r="L54" s="25">
        <f>IF(G54&gt;12,10%,IF(G54&gt;=6,15%,IF('Forecast Model A - Data'!G63&lt;=3,15%,20%)))</f>
        <v>0.15</v>
      </c>
      <c r="M54" s="25">
        <f t="shared" si="1"/>
        <v>0</v>
      </c>
      <c r="N54" s="25">
        <f t="shared" si="2"/>
        <v>0.15</v>
      </c>
      <c r="O54" s="25">
        <f t="shared" si="3"/>
        <v>0</v>
      </c>
      <c r="P54" s="25">
        <f t="shared" si="4"/>
        <v>0.1</v>
      </c>
      <c r="Q54" s="25">
        <f t="shared" si="5"/>
        <v>0.4</v>
      </c>
      <c r="R54" s="26" t="str">
        <f t="shared" si="7"/>
        <v xml:space="preserve">Weak </v>
      </c>
      <c r="S54" s="26">
        <v>80000</v>
      </c>
      <c r="T54" s="26">
        <f t="shared" si="8"/>
        <v>32000</v>
      </c>
      <c r="U54" t="s">
        <v>249</v>
      </c>
    </row>
    <row r="55" spans="1:21" x14ac:dyDescent="0.2">
      <c r="A55" t="s">
        <v>306</v>
      </c>
      <c r="B55" t="s">
        <v>346</v>
      </c>
      <c r="C55" s="26" t="s">
        <v>41</v>
      </c>
      <c r="D55" s="26" t="s">
        <v>33</v>
      </c>
      <c r="E55">
        <v>86</v>
      </c>
      <c r="F55" s="28">
        <v>0.84</v>
      </c>
      <c r="G55">
        <v>2.9</v>
      </c>
      <c r="H55" s="25">
        <v>0.6</v>
      </c>
      <c r="I55" t="s">
        <v>195</v>
      </c>
      <c r="J55" s="46">
        <v>45930</v>
      </c>
      <c r="K55">
        <v>6</v>
      </c>
      <c r="L55" s="25">
        <f>IF(G55&gt;12,10%,IF(G55&gt;=6,15%,IF('Forecast Model A - Data'!G64&lt;=3,15%,20%)))</f>
        <v>0.2</v>
      </c>
      <c r="M55" s="25">
        <f t="shared" si="1"/>
        <v>0.15</v>
      </c>
      <c r="N55" s="25">
        <f t="shared" si="2"/>
        <v>0.05</v>
      </c>
      <c r="O55" s="25">
        <f t="shared" si="3"/>
        <v>0</v>
      </c>
      <c r="P55" s="25">
        <f t="shared" si="4"/>
        <v>0.1</v>
      </c>
      <c r="Q55" s="25">
        <f t="shared" si="5"/>
        <v>0.5</v>
      </c>
      <c r="R55" s="26" t="str">
        <f t="shared" si="7"/>
        <v xml:space="preserve">Moderate </v>
      </c>
      <c r="S55" s="26">
        <v>80000</v>
      </c>
      <c r="T55" s="26">
        <f t="shared" si="8"/>
        <v>40000</v>
      </c>
      <c r="U55" t="s">
        <v>307</v>
      </c>
    </row>
    <row r="56" spans="1:21" x14ac:dyDescent="0.2">
      <c r="A56" t="s">
        <v>321</v>
      </c>
      <c r="B56" t="s">
        <v>346</v>
      </c>
      <c r="C56" s="26" t="s">
        <v>41</v>
      </c>
      <c r="D56" s="26" t="s">
        <v>33</v>
      </c>
      <c r="E56">
        <v>94</v>
      </c>
      <c r="F56" s="28">
        <v>0.84</v>
      </c>
      <c r="G56">
        <v>4.5</v>
      </c>
      <c r="H56" s="25">
        <v>0.4</v>
      </c>
      <c r="I56" t="s">
        <v>195</v>
      </c>
      <c r="J56" s="46">
        <v>45930</v>
      </c>
      <c r="K56">
        <v>7</v>
      </c>
      <c r="L56" s="25">
        <f>IF(G56&gt;12,10%,IF(G56&gt;=6,15%,IF('Forecast Model A - Data'!G65&lt;=3,15%,20%)))</f>
        <v>0.2</v>
      </c>
      <c r="M56" s="25">
        <f t="shared" si="1"/>
        <v>0.1</v>
      </c>
      <c r="N56" s="25">
        <f t="shared" si="2"/>
        <v>0.05</v>
      </c>
      <c r="O56" s="25">
        <f t="shared" si="3"/>
        <v>0</v>
      </c>
      <c r="P56" s="25">
        <f t="shared" si="4"/>
        <v>0.1</v>
      </c>
      <c r="Q56" s="25">
        <f t="shared" si="5"/>
        <v>0.45000000000000007</v>
      </c>
      <c r="R56" s="26" t="str">
        <f t="shared" si="7"/>
        <v xml:space="preserve">Moderate </v>
      </c>
      <c r="S56" s="26">
        <v>80000</v>
      </c>
      <c r="T56" s="26">
        <f t="shared" si="8"/>
        <v>36000.000000000007</v>
      </c>
      <c r="U56" t="s">
        <v>322</v>
      </c>
    </row>
    <row r="57" spans="1:21" x14ac:dyDescent="0.2">
      <c r="A57" t="s">
        <v>224</v>
      </c>
      <c r="B57" t="s">
        <v>340</v>
      </c>
      <c r="C57" s="26" t="s">
        <v>41</v>
      </c>
      <c r="D57" s="26" t="s">
        <v>33</v>
      </c>
      <c r="E57">
        <v>8</v>
      </c>
      <c r="F57" s="28">
        <v>0.95799999999999996</v>
      </c>
      <c r="G57">
        <v>19.399999999999999</v>
      </c>
      <c r="H57" s="25">
        <v>0.6</v>
      </c>
      <c r="I57" t="s">
        <v>196</v>
      </c>
      <c r="J57" s="46">
        <v>45866</v>
      </c>
      <c r="K57">
        <v>1</v>
      </c>
      <c r="L57" s="25">
        <f>IF(G57&gt;12,10%,IF(G57&gt;=6,15%,IF('Forecast Model A - Data'!G66&lt;=3,15%,20%)))</f>
        <v>0.1</v>
      </c>
      <c r="M57" s="25">
        <f t="shared" si="1"/>
        <v>0.15</v>
      </c>
      <c r="N57" s="25">
        <f t="shared" si="2"/>
        <v>0.15</v>
      </c>
      <c r="O57" s="25">
        <f t="shared" si="3"/>
        <v>0.2</v>
      </c>
      <c r="P57" s="25">
        <f t="shared" si="4"/>
        <v>0.2</v>
      </c>
      <c r="Q57" s="25">
        <f t="shared" si="5"/>
        <v>0.8</v>
      </c>
      <c r="R57" s="26" t="str">
        <f t="shared" si="7"/>
        <v xml:space="preserve">Strong </v>
      </c>
      <c r="S57" s="26">
        <v>70000</v>
      </c>
      <c r="T57" s="26">
        <f t="shared" si="8"/>
        <v>56000</v>
      </c>
      <c r="U57" t="s">
        <v>225</v>
      </c>
    </row>
    <row r="58" spans="1:21" x14ac:dyDescent="0.2">
      <c r="A58" t="s">
        <v>250</v>
      </c>
      <c r="B58" t="s">
        <v>341</v>
      </c>
      <c r="C58" s="26" t="s">
        <v>41</v>
      </c>
      <c r="D58" t="s">
        <v>71</v>
      </c>
      <c r="E58">
        <v>21</v>
      </c>
      <c r="F58" s="28">
        <v>0.85</v>
      </c>
      <c r="G58">
        <v>11.9</v>
      </c>
      <c r="H58" s="25">
        <v>0.1</v>
      </c>
      <c r="I58" t="s">
        <v>195</v>
      </c>
      <c r="J58" s="46">
        <v>45879</v>
      </c>
      <c r="K58">
        <v>0</v>
      </c>
      <c r="L58" s="25">
        <f>IF(G58&gt;12,10%,IF(G58&gt;=6,15%,IF('Forecast Model A - Data'!G67&lt;=3,15%,20%)))</f>
        <v>0.15</v>
      </c>
      <c r="M58" s="25">
        <f t="shared" si="1"/>
        <v>0</v>
      </c>
      <c r="N58" s="25">
        <f t="shared" si="2"/>
        <v>0.05</v>
      </c>
      <c r="O58" s="25">
        <f t="shared" si="3"/>
        <v>0.2</v>
      </c>
      <c r="P58" s="25">
        <f t="shared" si="4"/>
        <v>0.1</v>
      </c>
      <c r="Q58" s="25">
        <f t="shared" si="5"/>
        <v>0.5</v>
      </c>
      <c r="R58" s="26" t="str">
        <f t="shared" si="7"/>
        <v xml:space="preserve">Moderate </v>
      </c>
      <c r="S58" s="26">
        <v>70000</v>
      </c>
      <c r="T58" s="26">
        <f t="shared" si="8"/>
        <v>35000</v>
      </c>
      <c r="U58" t="s">
        <v>251</v>
      </c>
    </row>
    <row r="59" spans="1:21" x14ac:dyDescent="0.2">
      <c r="A59" t="s">
        <v>254</v>
      </c>
      <c r="B59" t="s">
        <v>341</v>
      </c>
      <c r="C59" s="26" t="s">
        <v>41</v>
      </c>
      <c r="D59" t="s">
        <v>71</v>
      </c>
      <c r="E59">
        <v>23</v>
      </c>
      <c r="F59" s="28">
        <v>0.85</v>
      </c>
      <c r="G59">
        <v>5.5</v>
      </c>
      <c r="H59" s="25">
        <v>0.1</v>
      </c>
      <c r="I59" t="s">
        <v>194</v>
      </c>
      <c r="J59" s="46">
        <v>45881</v>
      </c>
      <c r="K59">
        <v>7</v>
      </c>
      <c r="L59" s="25">
        <f>IF(G59&gt;12,10%,IF(G59&gt;=6,15%,IF('Forecast Model A - Data'!G68&lt;=3,15%,20%)))</f>
        <v>0.2</v>
      </c>
      <c r="M59" s="25">
        <f t="shared" si="1"/>
        <v>0</v>
      </c>
      <c r="N59" s="25">
        <f t="shared" si="2"/>
        <v>0</v>
      </c>
      <c r="O59" s="25">
        <f t="shared" si="3"/>
        <v>0</v>
      </c>
      <c r="P59" s="25">
        <f t="shared" si="4"/>
        <v>0.1</v>
      </c>
      <c r="Q59" s="25">
        <f t="shared" si="5"/>
        <v>0.30000000000000004</v>
      </c>
      <c r="R59" s="26" t="str">
        <f t="shared" si="7"/>
        <v xml:space="preserve">Weak </v>
      </c>
      <c r="S59" s="26">
        <v>70000</v>
      </c>
      <c r="T59" s="26">
        <f t="shared" si="8"/>
        <v>21000.000000000004</v>
      </c>
      <c r="U59" t="s">
        <v>255</v>
      </c>
    </row>
    <row r="60" spans="1:21" x14ac:dyDescent="0.2">
      <c r="A60" t="s">
        <v>264</v>
      </c>
      <c r="B60" t="s">
        <v>341</v>
      </c>
      <c r="C60" s="26" t="s">
        <v>41</v>
      </c>
      <c r="D60" t="s">
        <v>71</v>
      </c>
      <c r="E60">
        <v>28</v>
      </c>
      <c r="F60" s="28">
        <v>0.85</v>
      </c>
      <c r="G60">
        <v>19.8</v>
      </c>
      <c r="H60" s="25">
        <v>0.8</v>
      </c>
      <c r="I60" t="s">
        <v>197</v>
      </c>
      <c r="J60" s="46">
        <v>45886</v>
      </c>
      <c r="K60">
        <v>8</v>
      </c>
      <c r="L60" s="25">
        <f>IF(G60&gt;12,10%,IF(G60&gt;=6,15%,IF('Forecast Model A - Data'!G69&lt;=3,15%,20%)))</f>
        <v>0.1</v>
      </c>
      <c r="M60" s="25">
        <f t="shared" si="1"/>
        <v>0.2</v>
      </c>
      <c r="N60" s="25">
        <f t="shared" si="2"/>
        <v>0.2</v>
      </c>
      <c r="O60" s="25">
        <f t="shared" si="3"/>
        <v>0</v>
      </c>
      <c r="P60" s="25">
        <f t="shared" si="4"/>
        <v>0.1</v>
      </c>
      <c r="Q60" s="25">
        <f t="shared" si="5"/>
        <v>0.6</v>
      </c>
      <c r="R60" s="26" t="str">
        <f t="shared" si="7"/>
        <v xml:space="preserve">Moderate </v>
      </c>
      <c r="S60" s="26">
        <v>70000</v>
      </c>
      <c r="T60" s="26">
        <f t="shared" si="8"/>
        <v>42000</v>
      </c>
      <c r="U60" t="s">
        <v>265</v>
      </c>
    </row>
    <row r="61" spans="1:21" x14ac:dyDescent="0.2">
      <c r="A61" t="s">
        <v>349</v>
      </c>
      <c r="B61" t="s">
        <v>342</v>
      </c>
      <c r="C61" s="26" t="s">
        <v>70</v>
      </c>
      <c r="D61" t="s">
        <v>76</v>
      </c>
      <c r="E61">
        <v>32</v>
      </c>
      <c r="F61" s="28">
        <v>0.9</v>
      </c>
      <c r="G61">
        <v>8.5</v>
      </c>
      <c r="H61" s="25">
        <v>0.45</v>
      </c>
      <c r="I61" t="s">
        <v>195</v>
      </c>
      <c r="J61" s="46">
        <v>45890</v>
      </c>
      <c r="K61" s="27">
        <v>5</v>
      </c>
      <c r="L61" s="25">
        <f>IF(G61&gt;12,10%,IF(G61&gt;=6,15%,IF('Forecast Model A - Data'!G70&lt;=3,15%,20%)))</f>
        <v>0.15</v>
      </c>
      <c r="M61" s="25">
        <f t="shared" si="1"/>
        <v>0.1</v>
      </c>
      <c r="N61" s="25">
        <f t="shared" si="2"/>
        <v>0.05</v>
      </c>
      <c r="O61" s="25">
        <f t="shared" si="3"/>
        <v>0</v>
      </c>
      <c r="P61" s="25">
        <f t="shared" si="4"/>
        <v>0.1</v>
      </c>
      <c r="Q61" s="25">
        <f t="shared" si="5"/>
        <v>0.4</v>
      </c>
      <c r="R61" s="26" t="str">
        <f t="shared" si="7"/>
        <v xml:space="preserve">Weak </v>
      </c>
      <c r="S61" s="26">
        <v>70000</v>
      </c>
      <c r="T61" s="26">
        <f t="shared" si="8"/>
        <v>28000</v>
      </c>
      <c r="U61" t="s">
        <v>272</v>
      </c>
    </row>
    <row r="62" spans="1:21" x14ac:dyDescent="0.2">
      <c r="A62" t="s">
        <v>277</v>
      </c>
      <c r="B62" t="s">
        <v>342</v>
      </c>
      <c r="C62" s="26" t="s">
        <v>70</v>
      </c>
      <c r="D62" t="s">
        <v>76</v>
      </c>
      <c r="E62">
        <v>35</v>
      </c>
      <c r="F62" s="28">
        <v>0.9</v>
      </c>
      <c r="G62">
        <v>8.6</v>
      </c>
      <c r="H62" s="25">
        <v>0.4</v>
      </c>
      <c r="I62" t="s">
        <v>196</v>
      </c>
      <c r="J62" s="46">
        <v>45893</v>
      </c>
      <c r="K62">
        <v>1</v>
      </c>
      <c r="L62" s="25">
        <f>IF(G62&gt;12,10%,IF(G62&gt;=6,15%,IF('Forecast Model A - Data'!G71&lt;=3,15%,20%)))</f>
        <v>0.15</v>
      </c>
      <c r="M62" s="25">
        <f t="shared" si="1"/>
        <v>0.1</v>
      </c>
      <c r="N62" s="25">
        <f t="shared" si="2"/>
        <v>0.15</v>
      </c>
      <c r="O62" s="25">
        <f t="shared" si="3"/>
        <v>0.2</v>
      </c>
      <c r="P62" s="25">
        <f t="shared" si="4"/>
        <v>0.1</v>
      </c>
      <c r="Q62" s="25">
        <f t="shared" si="5"/>
        <v>0.70000000000000007</v>
      </c>
      <c r="R62" s="26" t="str">
        <f t="shared" si="7"/>
        <v xml:space="preserve">Strong </v>
      </c>
      <c r="S62" s="26">
        <v>70000</v>
      </c>
      <c r="T62" s="26">
        <f t="shared" si="8"/>
        <v>49000.000000000007</v>
      </c>
      <c r="U62" t="s">
        <v>278</v>
      </c>
    </row>
    <row r="63" spans="1:21" x14ac:dyDescent="0.2">
      <c r="A63" t="s">
        <v>303</v>
      </c>
      <c r="B63" t="s">
        <v>345</v>
      </c>
      <c r="C63" s="26" t="s">
        <v>70</v>
      </c>
      <c r="D63" t="s">
        <v>77</v>
      </c>
      <c r="E63">
        <v>49</v>
      </c>
      <c r="F63" s="28">
        <v>0.42</v>
      </c>
      <c r="G63">
        <v>5.5</v>
      </c>
      <c r="H63" s="25">
        <v>0.6</v>
      </c>
      <c r="I63" t="s">
        <v>196</v>
      </c>
      <c r="J63" s="46">
        <v>45907</v>
      </c>
      <c r="K63">
        <v>3</v>
      </c>
      <c r="L63" s="25">
        <f>IF(G63&gt;12,10%,IF(G63&gt;=6,15%,IF('Forecast Model A - Data'!G72&lt;=3,15%,20%)))</f>
        <v>0.15</v>
      </c>
      <c r="M63" s="25">
        <f t="shared" si="1"/>
        <v>0.15</v>
      </c>
      <c r="N63" s="25">
        <f t="shared" si="2"/>
        <v>0.15</v>
      </c>
      <c r="O63" s="25">
        <f t="shared" si="3"/>
        <v>0.1</v>
      </c>
      <c r="P63" s="25">
        <f t="shared" si="4"/>
        <v>0</v>
      </c>
      <c r="Q63" s="25">
        <f t="shared" si="5"/>
        <v>0.54999999999999993</v>
      </c>
      <c r="R63" s="26" t="str">
        <f t="shared" si="7"/>
        <v xml:space="preserve">Moderate </v>
      </c>
      <c r="S63" s="26">
        <v>70000</v>
      </c>
      <c r="T63" s="26">
        <f t="shared" si="8"/>
        <v>38499.999999999993</v>
      </c>
      <c r="U63" t="s">
        <v>304</v>
      </c>
    </row>
    <row r="64" spans="1:21" x14ac:dyDescent="0.2">
      <c r="A64" t="s">
        <v>220</v>
      </c>
      <c r="B64" t="s">
        <v>340</v>
      </c>
      <c r="C64" s="26" t="s">
        <v>41</v>
      </c>
      <c r="D64" s="26" t="s">
        <v>33</v>
      </c>
      <c r="E64">
        <v>6</v>
      </c>
      <c r="F64" s="28">
        <v>0.95799999999999996</v>
      </c>
      <c r="G64">
        <v>18.100000000000001</v>
      </c>
      <c r="H64" s="25">
        <v>0.6</v>
      </c>
      <c r="I64" t="s">
        <v>195</v>
      </c>
      <c r="J64" s="46">
        <v>45864</v>
      </c>
      <c r="K64">
        <v>5</v>
      </c>
      <c r="L64" s="25">
        <f>IF(G64&gt;12,10%,IF(G64&gt;=6,15%,IF('Forecast Model A - Data'!G73&lt;=3,15%,20%)))</f>
        <v>0.1</v>
      </c>
      <c r="M64" s="25">
        <f t="shared" si="1"/>
        <v>0.15</v>
      </c>
      <c r="N64" s="25">
        <f t="shared" si="2"/>
        <v>0.05</v>
      </c>
      <c r="O64" s="25">
        <f t="shared" si="3"/>
        <v>0</v>
      </c>
      <c r="P64" s="25">
        <f t="shared" si="4"/>
        <v>0.2</v>
      </c>
      <c r="Q64" s="25">
        <f t="shared" si="5"/>
        <v>0.5</v>
      </c>
      <c r="R64" s="26" t="str">
        <f t="shared" si="7"/>
        <v xml:space="preserve">Moderate </v>
      </c>
      <c r="S64" s="26">
        <v>60000</v>
      </c>
      <c r="T64" s="26">
        <f t="shared" si="8"/>
        <v>30000</v>
      </c>
      <c r="U64" t="s">
        <v>221</v>
      </c>
    </row>
    <row r="65" spans="1:21" x14ac:dyDescent="0.2">
      <c r="A65" t="s">
        <v>292</v>
      </c>
      <c r="B65" t="s">
        <v>342</v>
      </c>
      <c r="C65" s="26" t="s">
        <v>70</v>
      </c>
      <c r="D65" t="s">
        <v>76</v>
      </c>
      <c r="E65">
        <v>43</v>
      </c>
      <c r="F65" s="28">
        <v>0.9</v>
      </c>
      <c r="G65">
        <v>7.4</v>
      </c>
      <c r="H65" s="25">
        <v>0.7</v>
      </c>
      <c r="I65" t="s">
        <v>197</v>
      </c>
      <c r="J65" s="46">
        <v>45901</v>
      </c>
      <c r="K65">
        <v>8</v>
      </c>
      <c r="L65" s="25">
        <f>IF(G65&gt;12,10%,IF(G65&gt;=6,15%,IF('Forecast Model A - Data'!G74&lt;=3,15%,20%)))</f>
        <v>0.15</v>
      </c>
      <c r="M65" s="25">
        <f t="shared" si="1"/>
        <v>0.15</v>
      </c>
      <c r="N65" s="25">
        <f t="shared" si="2"/>
        <v>0.2</v>
      </c>
      <c r="O65" s="25">
        <f t="shared" si="3"/>
        <v>0</v>
      </c>
      <c r="P65" s="25">
        <f t="shared" si="4"/>
        <v>0.1</v>
      </c>
      <c r="Q65" s="25">
        <f t="shared" si="5"/>
        <v>0.6</v>
      </c>
      <c r="R65" s="26" t="str">
        <f t="shared" si="7"/>
        <v xml:space="preserve">Moderate </v>
      </c>
      <c r="S65" s="26">
        <v>60000</v>
      </c>
      <c r="T65" s="26">
        <f t="shared" si="8"/>
        <v>36000</v>
      </c>
      <c r="U65" t="s">
        <v>249</v>
      </c>
    </row>
    <row r="66" spans="1:21" x14ac:dyDescent="0.2">
      <c r="A66" t="s">
        <v>310</v>
      </c>
      <c r="B66" t="s">
        <v>345</v>
      </c>
      <c r="C66" s="26" t="s">
        <v>70</v>
      </c>
      <c r="D66" t="s">
        <v>77</v>
      </c>
      <c r="E66">
        <v>53</v>
      </c>
      <c r="F66" s="28">
        <v>0.42</v>
      </c>
      <c r="G66">
        <v>5.5</v>
      </c>
      <c r="H66" s="25">
        <v>0</v>
      </c>
      <c r="I66" t="s">
        <v>194</v>
      </c>
      <c r="J66" s="46">
        <v>45911</v>
      </c>
      <c r="K66">
        <v>2</v>
      </c>
      <c r="L66" s="25">
        <f>IF(G66&gt;12,10%,IF(G66&gt;=6,15%,IF('Forecast Model A - Data'!G75&lt;=3,15%,20%)))</f>
        <v>0.2</v>
      </c>
      <c r="M66" s="25">
        <f t="shared" si="1"/>
        <v>0</v>
      </c>
      <c r="N66" s="25">
        <f t="shared" si="2"/>
        <v>0</v>
      </c>
      <c r="O66" s="25">
        <f t="shared" si="3"/>
        <v>0.15</v>
      </c>
      <c r="P66" s="25">
        <f t="shared" si="4"/>
        <v>0</v>
      </c>
      <c r="Q66" s="25">
        <f t="shared" si="5"/>
        <v>0.35</v>
      </c>
      <c r="R66" s="26" t="str">
        <f t="shared" ref="R66:R97" si="9">IF(Q66&gt;60%,"Strong ",IF(Q66&gt;40%,"Moderate ",IF(Q66&lt;40.1%,"Weak ")))</f>
        <v xml:space="preserve">Weak </v>
      </c>
      <c r="S66" s="26">
        <v>60000</v>
      </c>
      <c r="T66" s="26">
        <f t="shared" ref="T66:T97" si="10">S66*Q66</f>
        <v>21000</v>
      </c>
      <c r="U66" t="s">
        <v>311</v>
      </c>
    </row>
    <row r="67" spans="1:21" x14ac:dyDescent="0.2">
      <c r="A67" t="s">
        <v>319</v>
      </c>
      <c r="B67" t="s">
        <v>345</v>
      </c>
      <c r="C67" s="26" t="s">
        <v>70</v>
      </c>
      <c r="D67" t="s">
        <v>77</v>
      </c>
      <c r="E67">
        <v>58</v>
      </c>
      <c r="F67" s="28">
        <v>0.42</v>
      </c>
      <c r="G67">
        <v>5</v>
      </c>
      <c r="H67" s="25">
        <v>0.9</v>
      </c>
      <c r="I67" t="s">
        <v>196</v>
      </c>
      <c r="J67" s="46">
        <v>45916</v>
      </c>
      <c r="K67">
        <v>2</v>
      </c>
      <c r="L67" s="25">
        <f>IF(G67&gt;12,10%,IF(G67&gt;=6,15%,IF('Forecast Model A - Data'!G76&lt;=3,15%,20%)))</f>
        <v>0.2</v>
      </c>
      <c r="M67" s="25">
        <f t="shared" ref="M67:M101" si="11">IF(H67&gt;70%,20%,IF(H67&gt;50%,15%,IF(H67&lt;25%,0%,10%)))</f>
        <v>0.2</v>
      </c>
      <c r="N67" s="25">
        <f t="shared" ref="N67:N101" si="12">IF(I67="Commit",20%,IF(I67="Probable",15%,IF(I67="Best Case",5%,0%)))</f>
        <v>0.15</v>
      </c>
      <c r="O67" s="25">
        <f t="shared" ref="O67:O101" si="13">IF(K67&gt;=4,0%,IF(K67&gt;=3,10%,IF(K67&lt;2,20%,15%)))</f>
        <v>0.15</v>
      </c>
      <c r="P67" s="25">
        <f t="shared" ref="P67:P101" si="14">IF(F67&gt;90%,20%,IF(F67&gt;75%,10%,IF(F67&lt;50%,0%,5%)))</f>
        <v>0</v>
      </c>
      <c r="Q67" s="25">
        <f t="shared" ref="Q67:Q101" si="15">SUM(L67:P67)</f>
        <v>0.70000000000000007</v>
      </c>
      <c r="R67" s="26" t="str">
        <f t="shared" si="9"/>
        <v xml:space="preserve">Strong </v>
      </c>
      <c r="S67" s="26">
        <v>60000</v>
      </c>
      <c r="T67" s="26">
        <f t="shared" si="10"/>
        <v>42000.000000000007</v>
      </c>
      <c r="U67" t="s">
        <v>320</v>
      </c>
    </row>
    <row r="68" spans="1:21" x14ac:dyDescent="0.2">
      <c r="A68" t="s">
        <v>240</v>
      </c>
      <c r="B68" t="s">
        <v>340</v>
      </c>
      <c r="C68" s="26" t="s">
        <v>41</v>
      </c>
      <c r="D68" s="26" t="s">
        <v>33</v>
      </c>
      <c r="E68">
        <v>16</v>
      </c>
      <c r="F68" s="28">
        <v>0.95799999999999996</v>
      </c>
      <c r="G68">
        <v>5.0999999999999996</v>
      </c>
      <c r="H68" s="25">
        <v>0.9</v>
      </c>
      <c r="I68" t="s">
        <v>197</v>
      </c>
      <c r="J68" s="46">
        <v>45874</v>
      </c>
      <c r="K68">
        <v>9</v>
      </c>
      <c r="L68" s="25">
        <f>IF(G68&gt;12,10%,IF(G68&gt;=6,15%,IF('Forecast Model A - Data'!G77&lt;=3,15%,20%)))</f>
        <v>0.2</v>
      </c>
      <c r="M68" s="25">
        <f t="shared" si="11"/>
        <v>0.2</v>
      </c>
      <c r="N68" s="25">
        <f t="shared" si="12"/>
        <v>0.2</v>
      </c>
      <c r="O68" s="25">
        <f t="shared" si="13"/>
        <v>0</v>
      </c>
      <c r="P68" s="25">
        <f t="shared" si="14"/>
        <v>0.2</v>
      </c>
      <c r="Q68" s="25">
        <f t="shared" si="15"/>
        <v>0.8</v>
      </c>
      <c r="R68" s="26" t="str">
        <f t="shared" si="9"/>
        <v xml:space="preserve">Strong </v>
      </c>
      <c r="S68" s="26">
        <v>50000</v>
      </c>
      <c r="T68" s="26">
        <f t="shared" si="10"/>
        <v>40000</v>
      </c>
      <c r="U68" t="s">
        <v>241</v>
      </c>
    </row>
    <row r="69" spans="1:21" x14ac:dyDescent="0.2">
      <c r="A69" t="s">
        <v>246</v>
      </c>
      <c r="B69" t="s">
        <v>341</v>
      </c>
      <c r="C69" s="26" t="s">
        <v>41</v>
      </c>
      <c r="D69" t="s">
        <v>71</v>
      </c>
      <c r="E69">
        <v>19</v>
      </c>
      <c r="F69" s="28">
        <v>0.85</v>
      </c>
      <c r="G69">
        <v>14.6</v>
      </c>
      <c r="H69" s="25">
        <v>0</v>
      </c>
      <c r="I69" t="s">
        <v>195</v>
      </c>
      <c r="J69" s="46">
        <v>45877</v>
      </c>
      <c r="K69">
        <v>5</v>
      </c>
      <c r="L69" s="25">
        <f>IF(G69&gt;12,10%,IF(G69&gt;=6,15%,IF('Forecast Model A - Data'!G78&lt;=3,15%,20%)))</f>
        <v>0.1</v>
      </c>
      <c r="M69" s="25">
        <f t="shared" si="11"/>
        <v>0</v>
      </c>
      <c r="N69" s="25">
        <f t="shared" si="12"/>
        <v>0.05</v>
      </c>
      <c r="O69" s="25">
        <f t="shared" si="13"/>
        <v>0</v>
      </c>
      <c r="P69" s="25">
        <f t="shared" si="14"/>
        <v>0.1</v>
      </c>
      <c r="Q69" s="25">
        <f t="shared" si="15"/>
        <v>0.25</v>
      </c>
      <c r="R69" s="26" t="str">
        <f t="shared" si="9"/>
        <v xml:space="preserve">Weak </v>
      </c>
      <c r="S69" s="26">
        <v>50000</v>
      </c>
      <c r="T69" s="26">
        <f t="shared" si="10"/>
        <v>12500</v>
      </c>
      <c r="U69" t="s">
        <v>247</v>
      </c>
    </row>
    <row r="70" spans="1:21" x14ac:dyDescent="0.2">
      <c r="A70" t="s">
        <v>305</v>
      </c>
      <c r="B70" t="s">
        <v>345</v>
      </c>
      <c r="C70" s="26" t="s">
        <v>70</v>
      </c>
      <c r="D70" t="s">
        <v>77</v>
      </c>
      <c r="E70">
        <v>50</v>
      </c>
      <c r="F70" s="28">
        <v>0.42</v>
      </c>
      <c r="G70">
        <v>4.5</v>
      </c>
      <c r="H70" s="25">
        <v>0.8</v>
      </c>
      <c r="I70" t="s">
        <v>196</v>
      </c>
      <c r="J70" s="46">
        <v>45908</v>
      </c>
      <c r="K70">
        <v>2</v>
      </c>
      <c r="L70" s="25">
        <f>IF(G70&gt;12,10%,IF(G70&gt;=6,15%,IF('Forecast Model A - Data'!G79&lt;=3,15%,20%)))</f>
        <v>0.2</v>
      </c>
      <c r="M70" s="25">
        <f t="shared" si="11"/>
        <v>0.2</v>
      </c>
      <c r="N70" s="25">
        <f t="shared" si="12"/>
        <v>0.15</v>
      </c>
      <c r="O70" s="25">
        <f t="shared" si="13"/>
        <v>0.15</v>
      </c>
      <c r="P70" s="25">
        <f t="shared" si="14"/>
        <v>0</v>
      </c>
      <c r="Q70" s="25">
        <f t="shared" si="15"/>
        <v>0.70000000000000007</v>
      </c>
      <c r="R70" s="26" t="str">
        <f t="shared" si="9"/>
        <v xml:space="preserve">Strong </v>
      </c>
      <c r="S70" s="26">
        <v>50000</v>
      </c>
      <c r="T70" s="26">
        <f t="shared" si="10"/>
        <v>35000</v>
      </c>
      <c r="U70" t="s">
        <v>284</v>
      </c>
    </row>
    <row r="71" spans="1:21" x14ac:dyDescent="0.2">
      <c r="A71" t="s">
        <v>312</v>
      </c>
      <c r="B71" t="s">
        <v>345</v>
      </c>
      <c r="C71" s="26" t="s">
        <v>70</v>
      </c>
      <c r="D71" t="s">
        <v>77</v>
      </c>
      <c r="E71">
        <v>54</v>
      </c>
      <c r="F71" s="28">
        <v>0.42</v>
      </c>
      <c r="G71">
        <v>0.2</v>
      </c>
      <c r="H71" s="25">
        <v>0.1</v>
      </c>
      <c r="I71" t="s">
        <v>194</v>
      </c>
      <c r="J71" s="46">
        <v>45912</v>
      </c>
      <c r="K71">
        <v>9</v>
      </c>
      <c r="L71" s="25">
        <f>IF(G71&gt;12,10%,IF(G71&gt;=6,15%,IF('Forecast Model A - Data'!G80&lt;=3,15%,20%)))</f>
        <v>0.15</v>
      </c>
      <c r="M71" s="25">
        <f t="shared" si="11"/>
        <v>0</v>
      </c>
      <c r="N71" s="25">
        <f t="shared" si="12"/>
        <v>0</v>
      </c>
      <c r="O71" s="25">
        <f t="shared" si="13"/>
        <v>0</v>
      </c>
      <c r="P71" s="25">
        <f t="shared" si="14"/>
        <v>0</v>
      </c>
      <c r="Q71" s="25">
        <f t="shared" si="15"/>
        <v>0.15</v>
      </c>
      <c r="R71" s="26" t="str">
        <f t="shared" si="9"/>
        <v xml:space="preserve">Weak </v>
      </c>
      <c r="S71" s="26">
        <v>50000</v>
      </c>
      <c r="T71" s="26">
        <f t="shared" si="10"/>
        <v>7500</v>
      </c>
      <c r="U71" t="s">
        <v>313</v>
      </c>
    </row>
    <row r="72" spans="1:21" x14ac:dyDescent="0.2">
      <c r="A72" t="s">
        <v>316</v>
      </c>
      <c r="B72" t="s">
        <v>345</v>
      </c>
      <c r="C72" s="26" t="s">
        <v>70</v>
      </c>
      <c r="D72" t="s">
        <v>77</v>
      </c>
      <c r="E72">
        <v>56</v>
      </c>
      <c r="F72" s="28">
        <v>0.42</v>
      </c>
      <c r="G72">
        <v>0.2</v>
      </c>
      <c r="H72" s="25">
        <v>0.6</v>
      </c>
      <c r="I72" t="s">
        <v>196</v>
      </c>
      <c r="J72" s="46">
        <v>45914</v>
      </c>
      <c r="K72">
        <v>0</v>
      </c>
      <c r="L72" s="25">
        <f>IF(G72&gt;12,10%,IF(G72&gt;=6,15%,IF('Forecast Model A - Data'!G81&lt;=3,15%,20%)))</f>
        <v>0.2</v>
      </c>
      <c r="M72" s="25">
        <f t="shared" si="11"/>
        <v>0.15</v>
      </c>
      <c r="N72" s="25">
        <f t="shared" si="12"/>
        <v>0.15</v>
      </c>
      <c r="O72" s="25">
        <f t="shared" si="13"/>
        <v>0.2</v>
      </c>
      <c r="P72" s="25">
        <f t="shared" si="14"/>
        <v>0</v>
      </c>
      <c r="Q72" s="25">
        <f t="shared" si="15"/>
        <v>0.7</v>
      </c>
      <c r="R72" s="26" t="str">
        <f t="shared" si="9"/>
        <v xml:space="preserve">Strong </v>
      </c>
      <c r="S72" s="26">
        <v>50000</v>
      </c>
      <c r="T72" s="26">
        <f t="shared" si="10"/>
        <v>35000</v>
      </c>
      <c r="U72" t="s">
        <v>317</v>
      </c>
    </row>
    <row r="73" spans="1:21" x14ac:dyDescent="0.2">
      <c r="A73" t="s">
        <v>252</v>
      </c>
      <c r="B73" t="s">
        <v>345</v>
      </c>
      <c r="C73" s="26" t="s">
        <v>70</v>
      </c>
      <c r="D73" t="s">
        <v>77</v>
      </c>
      <c r="E73">
        <v>57</v>
      </c>
      <c r="F73" s="28">
        <v>0.42</v>
      </c>
      <c r="G73">
        <v>13.8</v>
      </c>
      <c r="H73" s="25">
        <v>0.5</v>
      </c>
      <c r="I73" t="s">
        <v>194</v>
      </c>
      <c r="J73" s="46">
        <v>45915</v>
      </c>
      <c r="K73">
        <v>1</v>
      </c>
      <c r="L73" s="25">
        <f>IF(G73&gt;12,10%,IF(G73&gt;=6,15%,IF('Forecast Model A - Data'!G82&lt;=3,15%,20%)))</f>
        <v>0.1</v>
      </c>
      <c r="M73" s="25">
        <f t="shared" si="11"/>
        <v>0.1</v>
      </c>
      <c r="N73" s="25">
        <f t="shared" si="12"/>
        <v>0</v>
      </c>
      <c r="O73" s="25">
        <f t="shared" si="13"/>
        <v>0.2</v>
      </c>
      <c r="P73" s="25">
        <f t="shared" si="14"/>
        <v>0</v>
      </c>
      <c r="Q73" s="25">
        <f t="shared" si="15"/>
        <v>0.4</v>
      </c>
      <c r="R73" s="26" t="str">
        <f t="shared" si="9"/>
        <v xml:space="preserve">Weak </v>
      </c>
      <c r="S73" s="26">
        <v>50000</v>
      </c>
      <c r="T73" s="26">
        <f t="shared" si="10"/>
        <v>20000</v>
      </c>
      <c r="U73" t="s">
        <v>318</v>
      </c>
    </row>
    <row r="74" spans="1:21" x14ac:dyDescent="0.2">
      <c r="A74" t="s">
        <v>234</v>
      </c>
      <c r="B74" t="s">
        <v>340</v>
      </c>
      <c r="C74" s="26" t="s">
        <v>41</v>
      </c>
      <c r="D74" s="26" t="s">
        <v>33</v>
      </c>
      <c r="E74">
        <v>13</v>
      </c>
      <c r="F74" s="28">
        <v>0.95799999999999996</v>
      </c>
      <c r="G74">
        <v>4.5</v>
      </c>
      <c r="H74" s="25">
        <v>0.6</v>
      </c>
      <c r="I74" t="s">
        <v>195</v>
      </c>
      <c r="J74" s="46">
        <v>45871</v>
      </c>
      <c r="K74">
        <v>5</v>
      </c>
      <c r="L74" s="25">
        <f>IF(G74&gt;12,10%,IF(G74&gt;=6,15%,IF('Forecast Model A - Data'!G83&lt;=3,15%,20%)))</f>
        <v>0.2</v>
      </c>
      <c r="M74" s="25">
        <f t="shared" si="11"/>
        <v>0.15</v>
      </c>
      <c r="N74" s="25">
        <f t="shared" si="12"/>
        <v>0.05</v>
      </c>
      <c r="O74" s="25">
        <f t="shared" si="13"/>
        <v>0</v>
      </c>
      <c r="P74" s="25">
        <f t="shared" si="14"/>
        <v>0.2</v>
      </c>
      <c r="Q74" s="25">
        <f t="shared" si="15"/>
        <v>0.6</v>
      </c>
      <c r="R74" s="26" t="str">
        <f t="shared" si="9"/>
        <v xml:space="preserve">Moderate </v>
      </c>
      <c r="S74" s="26">
        <v>40000</v>
      </c>
      <c r="T74" s="26">
        <f t="shared" si="10"/>
        <v>24000</v>
      </c>
      <c r="U74" t="s">
        <v>235</v>
      </c>
    </row>
    <row r="75" spans="1:21" x14ac:dyDescent="0.2">
      <c r="A75" t="s">
        <v>275</v>
      </c>
      <c r="B75" t="s">
        <v>342</v>
      </c>
      <c r="C75" s="26" t="s">
        <v>70</v>
      </c>
      <c r="D75" t="s">
        <v>76</v>
      </c>
      <c r="E75">
        <v>34</v>
      </c>
      <c r="F75" s="28">
        <v>0.9</v>
      </c>
      <c r="G75">
        <v>7.2</v>
      </c>
      <c r="H75" s="25">
        <v>0.5</v>
      </c>
      <c r="I75" t="s">
        <v>197</v>
      </c>
      <c r="J75" s="46">
        <v>45892</v>
      </c>
      <c r="K75">
        <v>2</v>
      </c>
      <c r="L75" s="25">
        <f>IF(G75&gt;12,10%,IF(G75&gt;=6,15%,IF('Forecast Model A - Data'!G84&lt;=3,15%,20%)))</f>
        <v>0.15</v>
      </c>
      <c r="M75" s="25">
        <f t="shared" si="11"/>
        <v>0.1</v>
      </c>
      <c r="N75" s="25">
        <f t="shared" si="12"/>
        <v>0.2</v>
      </c>
      <c r="O75" s="25">
        <f t="shared" si="13"/>
        <v>0.15</v>
      </c>
      <c r="P75" s="25">
        <f t="shared" si="14"/>
        <v>0.1</v>
      </c>
      <c r="Q75" s="25">
        <f t="shared" si="15"/>
        <v>0.7</v>
      </c>
      <c r="R75" s="26" t="str">
        <f t="shared" si="9"/>
        <v xml:space="preserve">Strong </v>
      </c>
      <c r="S75" s="26">
        <v>40000</v>
      </c>
      <c r="T75" s="26">
        <f t="shared" si="10"/>
        <v>28000</v>
      </c>
      <c r="U75" t="s">
        <v>276</v>
      </c>
    </row>
    <row r="76" spans="1:21" x14ac:dyDescent="0.2">
      <c r="A76" t="s">
        <v>301</v>
      </c>
      <c r="B76" t="s">
        <v>345</v>
      </c>
      <c r="C76" s="26" t="s">
        <v>70</v>
      </c>
      <c r="D76" t="s">
        <v>77</v>
      </c>
      <c r="E76">
        <v>48</v>
      </c>
      <c r="F76" s="28">
        <v>0.42</v>
      </c>
      <c r="G76">
        <v>6.2</v>
      </c>
      <c r="H76" s="25">
        <v>0.3</v>
      </c>
      <c r="I76" t="s">
        <v>196</v>
      </c>
      <c r="J76" s="46">
        <v>45906</v>
      </c>
      <c r="K76">
        <v>9</v>
      </c>
      <c r="L76" s="25">
        <f>IF(G76&gt;12,10%,IF(G76&gt;=6,15%,IF('Forecast Model A - Data'!G85&lt;=3,15%,20%)))</f>
        <v>0.15</v>
      </c>
      <c r="M76" s="25">
        <f t="shared" si="11"/>
        <v>0.1</v>
      </c>
      <c r="N76" s="25">
        <f t="shared" si="12"/>
        <v>0.15</v>
      </c>
      <c r="O76" s="25">
        <f t="shared" si="13"/>
        <v>0</v>
      </c>
      <c r="P76" s="25">
        <f t="shared" si="14"/>
        <v>0</v>
      </c>
      <c r="Q76" s="25">
        <f t="shared" si="15"/>
        <v>0.4</v>
      </c>
      <c r="R76" s="26" t="str">
        <f t="shared" si="9"/>
        <v xml:space="preserve">Weak </v>
      </c>
      <c r="S76" s="26">
        <v>40000</v>
      </c>
      <c r="T76" s="26">
        <f t="shared" si="10"/>
        <v>16000</v>
      </c>
      <c r="U76" t="s">
        <v>302</v>
      </c>
    </row>
    <row r="77" spans="1:21" x14ac:dyDescent="0.2">
      <c r="A77" t="s">
        <v>308</v>
      </c>
      <c r="B77" t="s">
        <v>345</v>
      </c>
      <c r="C77" s="26" t="s">
        <v>70</v>
      </c>
      <c r="D77" t="s">
        <v>77</v>
      </c>
      <c r="E77">
        <v>52</v>
      </c>
      <c r="F77" s="28">
        <v>0.42</v>
      </c>
      <c r="G77">
        <v>8.9</v>
      </c>
      <c r="H77" s="25">
        <v>0.4</v>
      </c>
      <c r="I77" t="s">
        <v>195</v>
      </c>
      <c r="J77" s="46">
        <v>45910</v>
      </c>
      <c r="K77">
        <v>8</v>
      </c>
      <c r="L77" s="25">
        <f>IF(G77&gt;12,10%,IF(G77&gt;=6,15%,IF('Forecast Model A - Data'!G86&lt;=3,15%,20%)))</f>
        <v>0.15</v>
      </c>
      <c r="M77" s="25">
        <f t="shared" si="11"/>
        <v>0.1</v>
      </c>
      <c r="N77" s="25">
        <f t="shared" si="12"/>
        <v>0.05</v>
      </c>
      <c r="O77" s="25">
        <f t="shared" si="13"/>
        <v>0</v>
      </c>
      <c r="P77" s="25">
        <f t="shared" si="14"/>
        <v>0</v>
      </c>
      <c r="Q77" s="25">
        <f t="shared" si="15"/>
        <v>0.3</v>
      </c>
      <c r="R77" s="26" t="str">
        <f t="shared" si="9"/>
        <v xml:space="preserve">Weak </v>
      </c>
      <c r="S77" s="26">
        <v>40000</v>
      </c>
      <c r="T77" s="26">
        <f t="shared" si="10"/>
        <v>12000</v>
      </c>
      <c r="U77" t="s">
        <v>309</v>
      </c>
    </row>
    <row r="78" spans="1:21" x14ac:dyDescent="0.2">
      <c r="A78" t="s">
        <v>321</v>
      </c>
      <c r="B78" t="s">
        <v>345</v>
      </c>
      <c r="C78" s="26" t="s">
        <v>70</v>
      </c>
      <c r="D78" t="s">
        <v>77</v>
      </c>
      <c r="E78">
        <v>59</v>
      </c>
      <c r="F78" s="28">
        <v>0.42</v>
      </c>
      <c r="G78">
        <v>7.3</v>
      </c>
      <c r="H78" s="25">
        <v>0.2</v>
      </c>
      <c r="I78" t="s">
        <v>194</v>
      </c>
      <c r="J78" s="46">
        <v>45917</v>
      </c>
      <c r="K78">
        <v>7</v>
      </c>
      <c r="L78" s="25">
        <f>IF(G78&gt;12,10%,IF(G78&gt;=6,15%,IF('Forecast Model A - Data'!G87&lt;=3,15%,20%)))</f>
        <v>0.15</v>
      </c>
      <c r="M78" s="25">
        <f t="shared" si="11"/>
        <v>0</v>
      </c>
      <c r="N78" s="25">
        <f t="shared" si="12"/>
        <v>0</v>
      </c>
      <c r="O78" s="25">
        <f t="shared" si="13"/>
        <v>0</v>
      </c>
      <c r="P78" s="25">
        <f t="shared" si="14"/>
        <v>0</v>
      </c>
      <c r="Q78" s="25">
        <f t="shared" si="15"/>
        <v>0.15</v>
      </c>
      <c r="R78" s="26" t="str">
        <f t="shared" si="9"/>
        <v xml:space="preserve">Weak </v>
      </c>
      <c r="S78" s="26">
        <v>40000</v>
      </c>
      <c r="T78" s="26">
        <f t="shared" si="10"/>
        <v>6000</v>
      </c>
      <c r="U78" t="s">
        <v>322</v>
      </c>
    </row>
    <row r="79" spans="1:21" x14ac:dyDescent="0.2">
      <c r="A79" t="s">
        <v>308</v>
      </c>
      <c r="B79" t="s">
        <v>346</v>
      </c>
      <c r="C79" s="26" t="s">
        <v>41</v>
      </c>
      <c r="D79" s="26" t="s">
        <v>33</v>
      </c>
      <c r="E79">
        <v>87</v>
      </c>
      <c r="F79" s="28">
        <v>0.84</v>
      </c>
      <c r="G79">
        <v>4.5</v>
      </c>
      <c r="H79" s="25">
        <v>0.7</v>
      </c>
      <c r="I79" t="s">
        <v>196</v>
      </c>
      <c r="J79" s="46">
        <v>45930</v>
      </c>
      <c r="K79">
        <v>9</v>
      </c>
      <c r="L79" s="25">
        <f>IF(G79&gt;12,10%,IF(G79&gt;=6,15%,IF('Forecast Model A - Data'!G88&lt;=3,15%,20%)))</f>
        <v>0.15</v>
      </c>
      <c r="M79" s="25">
        <f t="shared" si="11"/>
        <v>0.15</v>
      </c>
      <c r="N79" s="25">
        <f t="shared" si="12"/>
        <v>0.15</v>
      </c>
      <c r="O79" s="25">
        <f t="shared" si="13"/>
        <v>0</v>
      </c>
      <c r="P79" s="25">
        <f t="shared" si="14"/>
        <v>0.1</v>
      </c>
      <c r="Q79" s="25">
        <f t="shared" si="15"/>
        <v>0.54999999999999993</v>
      </c>
      <c r="R79" s="26" t="str">
        <f t="shared" si="9"/>
        <v xml:space="preserve">Moderate </v>
      </c>
      <c r="S79" s="26">
        <v>40000</v>
      </c>
      <c r="T79" s="26">
        <f t="shared" si="10"/>
        <v>21999.999999999996</v>
      </c>
      <c r="U79" t="s">
        <v>309</v>
      </c>
    </row>
    <row r="80" spans="1:21" x14ac:dyDescent="0.2">
      <c r="A80" t="s">
        <v>312</v>
      </c>
      <c r="B80" t="s">
        <v>346</v>
      </c>
      <c r="C80" s="26" t="s">
        <v>41</v>
      </c>
      <c r="D80" s="26" t="s">
        <v>33</v>
      </c>
      <c r="E80">
        <v>89</v>
      </c>
      <c r="F80" s="28">
        <v>0.84</v>
      </c>
      <c r="G80">
        <v>2.1</v>
      </c>
      <c r="H80" s="25">
        <v>0.5</v>
      </c>
      <c r="I80" t="s">
        <v>196</v>
      </c>
      <c r="J80" s="46">
        <v>45930</v>
      </c>
      <c r="K80">
        <v>1</v>
      </c>
      <c r="L80" s="25">
        <f>IF(G80&gt;12,10%,IF(G80&gt;=6,15%,IF('Forecast Model A - Data'!G89&lt;=3,15%,20%)))</f>
        <v>0.2</v>
      </c>
      <c r="M80" s="25">
        <f t="shared" si="11"/>
        <v>0.1</v>
      </c>
      <c r="N80" s="25">
        <f t="shared" si="12"/>
        <v>0.15</v>
      </c>
      <c r="O80" s="25">
        <f t="shared" si="13"/>
        <v>0.2</v>
      </c>
      <c r="P80" s="25">
        <f t="shared" si="14"/>
        <v>0.1</v>
      </c>
      <c r="Q80" s="25">
        <f t="shared" si="15"/>
        <v>0.75000000000000011</v>
      </c>
      <c r="R80" s="26" t="str">
        <f t="shared" si="9"/>
        <v xml:space="preserve">Strong </v>
      </c>
      <c r="S80" s="26">
        <v>40000</v>
      </c>
      <c r="T80" s="26">
        <f t="shared" si="10"/>
        <v>30000.000000000004</v>
      </c>
      <c r="U80" t="s">
        <v>313</v>
      </c>
    </row>
    <row r="81" spans="1:21" x14ac:dyDescent="0.2">
      <c r="A81" t="s">
        <v>266</v>
      </c>
      <c r="B81" t="s">
        <v>341</v>
      </c>
      <c r="C81" s="26" t="s">
        <v>41</v>
      </c>
      <c r="D81" t="s">
        <v>71</v>
      </c>
      <c r="E81">
        <v>29</v>
      </c>
      <c r="F81" s="28">
        <v>0.85</v>
      </c>
      <c r="G81">
        <v>15.8</v>
      </c>
      <c r="H81" s="25">
        <v>0.8</v>
      </c>
      <c r="I81" t="s">
        <v>197</v>
      </c>
      <c r="J81" s="46">
        <v>45887</v>
      </c>
      <c r="K81">
        <v>5</v>
      </c>
      <c r="L81" s="25">
        <f>IF(G81&gt;12,10%,IF(G81&gt;=6,15%,IF('Forecast Model A - Data'!G90&lt;=3,15%,20%)))</f>
        <v>0.1</v>
      </c>
      <c r="M81" s="25">
        <f t="shared" si="11"/>
        <v>0.2</v>
      </c>
      <c r="N81" s="25">
        <f t="shared" si="12"/>
        <v>0.2</v>
      </c>
      <c r="O81" s="25">
        <f t="shared" si="13"/>
        <v>0</v>
      </c>
      <c r="P81" s="25">
        <f t="shared" si="14"/>
        <v>0.1</v>
      </c>
      <c r="Q81" s="25">
        <f t="shared" si="15"/>
        <v>0.6</v>
      </c>
      <c r="R81" s="26" t="str">
        <f t="shared" si="9"/>
        <v xml:space="preserve">Moderate </v>
      </c>
      <c r="S81" s="26">
        <v>30000</v>
      </c>
      <c r="T81" s="26">
        <f t="shared" si="10"/>
        <v>18000</v>
      </c>
      <c r="U81" t="s">
        <v>267</v>
      </c>
    </row>
    <row r="82" spans="1:21" x14ac:dyDescent="0.2">
      <c r="A82" t="s">
        <v>289</v>
      </c>
      <c r="B82" t="s">
        <v>342</v>
      </c>
      <c r="C82" s="26" t="s">
        <v>70</v>
      </c>
      <c r="D82" t="s">
        <v>76</v>
      </c>
      <c r="E82">
        <v>41</v>
      </c>
      <c r="F82" s="28">
        <v>0.9</v>
      </c>
      <c r="G82">
        <v>1.2</v>
      </c>
      <c r="H82" s="25">
        <v>0.3</v>
      </c>
      <c r="I82" t="s">
        <v>194</v>
      </c>
      <c r="J82" s="46">
        <v>45899</v>
      </c>
      <c r="K82">
        <v>9</v>
      </c>
      <c r="L82" s="25">
        <f>IF(G82&gt;12,10%,IF(G82&gt;=6,15%,IF('Forecast Model A - Data'!G91&lt;=3,15%,20%)))</f>
        <v>0.2</v>
      </c>
      <c r="M82" s="25">
        <f t="shared" si="11"/>
        <v>0.1</v>
      </c>
      <c r="N82" s="25">
        <f t="shared" si="12"/>
        <v>0</v>
      </c>
      <c r="O82" s="25">
        <f t="shared" si="13"/>
        <v>0</v>
      </c>
      <c r="P82" s="25">
        <f t="shared" si="14"/>
        <v>0.1</v>
      </c>
      <c r="Q82" s="25">
        <f t="shared" si="15"/>
        <v>0.4</v>
      </c>
      <c r="R82" s="26" t="str">
        <f t="shared" si="9"/>
        <v xml:space="preserve">Weak </v>
      </c>
      <c r="S82" s="26">
        <v>30000</v>
      </c>
      <c r="T82" s="26">
        <f t="shared" si="10"/>
        <v>12000</v>
      </c>
      <c r="U82" t="s">
        <v>290</v>
      </c>
    </row>
    <row r="83" spans="1:21" x14ac:dyDescent="0.2">
      <c r="A83" t="s">
        <v>323</v>
      </c>
      <c r="B83" t="s">
        <v>345</v>
      </c>
      <c r="C83" s="26" t="s">
        <v>70</v>
      </c>
      <c r="D83" t="s">
        <v>77</v>
      </c>
      <c r="E83">
        <v>60</v>
      </c>
      <c r="F83" s="28">
        <v>0.42</v>
      </c>
      <c r="G83">
        <v>17.3</v>
      </c>
      <c r="H83" s="25">
        <v>0</v>
      </c>
      <c r="I83" t="s">
        <v>196</v>
      </c>
      <c r="J83" s="46">
        <v>45918</v>
      </c>
      <c r="K83">
        <v>5</v>
      </c>
      <c r="L83" s="25">
        <f>IF(G83&gt;12,10%,IF(G83&gt;=6,15%,IF('Forecast Model A - Data'!G92&lt;=3,15%,20%)))</f>
        <v>0.1</v>
      </c>
      <c r="M83" s="25">
        <f t="shared" si="11"/>
        <v>0</v>
      </c>
      <c r="N83" s="25">
        <f t="shared" si="12"/>
        <v>0.15</v>
      </c>
      <c r="O83" s="25">
        <f t="shared" si="13"/>
        <v>0</v>
      </c>
      <c r="P83" s="25">
        <f t="shared" si="14"/>
        <v>0</v>
      </c>
      <c r="Q83" s="25">
        <f t="shared" si="15"/>
        <v>0.25</v>
      </c>
      <c r="R83" s="26" t="str">
        <f t="shared" si="9"/>
        <v xml:space="preserve">Weak </v>
      </c>
      <c r="S83" s="26">
        <v>30000</v>
      </c>
      <c r="T83" s="26">
        <f t="shared" si="10"/>
        <v>7500</v>
      </c>
      <c r="U83" t="s">
        <v>324</v>
      </c>
    </row>
    <row r="84" spans="1:21" x14ac:dyDescent="0.2">
      <c r="A84" t="s">
        <v>337</v>
      </c>
      <c r="B84" t="s">
        <v>343</v>
      </c>
      <c r="C84" s="26" t="s">
        <v>70</v>
      </c>
      <c r="D84" t="s">
        <v>77</v>
      </c>
      <c r="E84">
        <v>67</v>
      </c>
      <c r="F84" s="28">
        <v>0.87</v>
      </c>
      <c r="G84">
        <v>6.9</v>
      </c>
      <c r="H84" s="25">
        <v>0.3</v>
      </c>
      <c r="I84" t="s">
        <v>196</v>
      </c>
      <c r="J84" s="46">
        <v>45925</v>
      </c>
      <c r="K84">
        <v>4</v>
      </c>
      <c r="L84" s="25">
        <f>IF(G84&gt;12,10%,IF(G84&gt;=6,15%,IF('Forecast Model A - Data'!G93&lt;=3,15%,20%)))</f>
        <v>0.15</v>
      </c>
      <c r="M84" s="25">
        <f t="shared" si="11"/>
        <v>0.1</v>
      </c>
      <c r="N84" s="25">
        <f t="shared" si="12"/>
        <v>0.15</v>
      </c>
      <c r="O84" s="25">
        <f t="shared" si="13"/>
        <v>0</v>
      </c>
      <c r="P84" s="25">
        <f t="shared" si="14"/>
        <v>0.1</v>
      </c>
      <c r="Q84" s="25">
        <f t="shared" si="15"/>
        <v>0.5</v>
      </c>
      <c r="R84" s="26" t="str">
        <f t="shared" si="9"/>
        <v xml:space="preserve">Moderate </v>
      </c>
      <c r="S84" s="26">
        <v>30000</v>
      </c>
      <c r="T84" s="26">
        <f t="shared" si="10"/>
        <v>15000</v>
      </c>
      <c r="U84" t="s">
        <v>338</v>
      </c>
    </row>
    <row r="85" spans="1:21" x14ac:dyDescent="0.2">
      <c r="A85" t="s">
        <v>287</v>
      </c>
      <c r="B85" t="s">
        <v>343</v>
      </c>
      <c r="C85" s="26" t="s">
        <v>70</v>
      </c>
      <c r="D85" t="s">
        <v>77</v>
      </c>
      <c r="E85">
        <v>75</v>
      </c>
      <c r="F85" s="28">
        <v>0.87</v>
      </c>
      <c r="G85">
        <v>4.5</v>
      </c>
      <c r="H85" s="25">
        <v>0.9</v>
      </c>
      <c r="I85" t="s">
        <v>196</v>
      </c>
      <c r="J85" s="46">
        <v>45930</v>
      </c>
      <c r="K85">
        <v>6</v>
      </c>
      <c r="L85" s="25">
        <f>IF(G85&gt;12,10%,IF(G85&gt;=6,15%,IF('Forecast Model A - Data'!G94&lt;=3,15%,20%)))</f>
        <v>0.2</v>
      </c>
      <c r="M85" s="25">
        <f t="shared" si="11"/>
        <v>0.2</v>
      </c>
      <c r="N85" s="25">
        <f t="shared" si="12"/>
        <v>0.15</v>
      </c>
      <c r="O85" s="25">
        <f t="shared" si="13"/>
        <v>0</v>
      </c>
      <c r="P85" s="25">
        <f t="shared" si="14"/>
        <v>0.1</v>
      </c>
      <c r="Q85" s="25">
        <f t="shared" si="15"/>
        <v>0.65</v>
      </c>
      <c r="R85" s="26" t="str">
        <f t="shared" si="9"/>
        <v xml:space="preserve">Strong </v>
      </c>
      <c r="S85" s="26">
        <v>30000</v>
      </c>
      <c r="T85" s="26">
        <f t="shared" si="10"/>
        <v>19500</v>
      </c>
      <c r="U85" t="s">
        <v>288</v>
      </c>
    </row>
    <row r="86" spans="1:21" x14ac:dyDescent="0.2">
      <c r="A86" t="s">
        <v>252</v>
      </c>
      <c r="B86" t="s">
        <v>346</v>
      </c>
      <c r="C86" s="26" t="s">
        <v>41</v>
      </c>
      <c r="D86" s="26" t="s">
        <v>33</v>
      </c>
      <c r="E86">
        <v>92</v>
      </c>
      <c r="F86" s="28">
        <v>0.84</v>
      </c>
      <c r="G86">
        <v>4.2</v>
      </c>
      <c r="H86" s="25">
        <v>0.1</v>
      </c>
      <c r="I86" t="s">
        <v>195</v>
      </c>
      <c r="J86" s="46">
        <v>45930</v>
      </c>
      <c r="K86">
        <v>10</v>
      </c>
      <c r="L86" s="25">
        <f>IF(G86&gt;12,10%,IF(G86&gt;=6,15%,IF('Forecast Model A - Data'!G95&lt;=3,15%,20%)))</f>
        <v>0.15</v>
      </c>
      <c r="M86" s="25">
        <f t="shared" si="11"/>
        <v>0</v>
      </c>
      <c r="N86" s="25">
        <f t="shared" si="12"/>
        <v>0.05</v>
      </c>
      <c r="O86" s="25">
        <f t="shared" si="13"/>
        <v>0</v>
      </c>
      <c r="P86" s="25">
        <f t="shared" si="14"/>
        <v>0.1</v>
      </c>
      <c r="Q86" s="25">
        <f t="shared" si="15"/>
        <v>0.30000000000000004</v>
      </c>
      <c r="R86" s="26" t="str">
        <f t="shared" si="9"/>
        <v xml:space="preserve">Weak </v>
      </c>
      <c r="S86" s="26">
        <v>30000</v>
      </c>
      <c r="T86" s="26">
        <f t="shared" si="10"/>
        <v>9000.0000000000018</v>
      </c>
      <c r="U86" t="s">
        <v>318</v>
      </c>
    </row>
    <row r="87" spans="1:21" x14ac:dyDescent="0.2">
      <c r="A87" t="s">
        <v>329</v>
      </c>
      <c r="B87" t="s">
        <v>346</v>
      </c>
      <c r="C87" s="26" t="s">
        <v>41</v>
      </c>
      <c r="D87" s="26" t="s">
        <v>33</v>
      </c>
      <c r="E87">
        <v>98</v>
      </c>
      <c r="F87" s="28">
        <v>0.84</v>
      </c>
      <c r="G87">
        <v>14.1</v>
      </c>
      <c r="H87" s="25">
        <v>0.2</v>
      </c>
      <c r="I87" t="s">
        <v>194</v>
      </c>
      <c r="J87" s="46">
        <v>45930</v>
      </c>
      <c r="K87">
        <v>3</v>
      </c>
      <c r="L87" s="25">
        <f>IF(G87&gt;12,10%,IF(G87&gt;=6,15%,IF('Forecast Model A - Data'!G96&lt;=3,15%,20%)))</f>
        <v>0.1</v>
      </c>
      <c r="M87" s="25">
        <f t="shared" si="11"/>
        <v>0</v>
      </c>
      <c r="N87" s="25">
        <f t="shared" si="12"/>
        <v>0</v>
      </c>
      <c r="O87" s="25">
        <f t="shared" si="13"/>
        <v>0.1</v>
      </c>
      <c r="P87" s="25">
        <f t="shared" si="14"/>
        <v>0.1</v>
      </c>
      <c r="Q87" s="25">
        <f t="shared" si="15"/>
        <v>0.30000000000000004</v>
      </c>
      <c r="R87" s="26" t="str">
        <f t="shared" si="9"/>
        <v xml:space="preserve">Weak </v>
      </c>
      <c r="S87" s="26">
        <v>30000</v>
      </c>
      <c r="T87" s="26">
        <f t="shared" si="10"/>
        <v>9000.0000000000018</v>
      </c>
      <c r="U87" t="s">
        <v>330</v>
      </c>
    </row>
    <row r="88" spans="1:21" x14ac:dyDescent="0.2">
      <c r="A88" t="s">
        <v>222</v>
      </c>
      <c r="B88" t="s">
        <v>340</v>
      </c>
      <c r="C88" s="26" t="s">
        <v>41</v>
      </c>
      <c r="D88" s="26" t="s">
        <v>33</v>
      </c>
      <c r="E88">
        <v>7</v>
      </c>
      <c r="F88" s="28">
        <v>0.95799999999999996</v>
      </c>
      <c r="G88">
        <v>2.2000000000000002</v>
      </c>
      <c r="H88" s="25">
        <v>0.1</v>
      </c>
      <c r="I88" t="s">
        <v>195</v>
      </c>
      <c r="J88" s="46">
        <v>45865</v>
      </c>
      <c r="K88">
        <v>3</v>
      </c>
      <c r="L88" s="25">
        <f>IF(G88&gt;12,10%,IF(G88&gt;=6,15%,IF('Forecast Model A - Data'!G97&lt;=3,15%,20%)))</f>
        <v>0.2</v>
      </c>
      <c r="M88" s="25">
        <f t="shared" si="11"/>
        <v>0</v>
      </c>
      <c r="N88" s="25">
        <f t="shared" si="12"/>
        <v>0.05</v>
      </c>
      <c r="O88" s="25">
        <f t="shared" si="13"/>
        <v>0.1</v>
      </c>
      <c r="P88" s="25">
        <f t="shared" si="14"/>
        <v>0.2</v>
      </c>
      <c r="Q88" s="25">
        <f t="shared" si="15"/>
        <v>0.55000000000000004</v>
      </c>
      <c r="R88" s="26" t="str">
        <f t="shared" si="9"/>
        <v xml:space="preserve">Moderate </v>
      </c>
      <c r="S88" s="26">
        <v>20000</v>
      </c>
      <c r="T88" s="26">
        <f t="shared" si="10"/>
        <v>11000</v>
      </c>
      <c r="U88" t="s">
        <v>223</v>
      </c>
    </row>
    <row r="89" spans="1:21" x14ac:dyDescent="0.2">
      <c r="A89" t="s">
        <v>291</v>
      </c>
      <c r="B89" t="s">
        <v>342</v>
      </c>
      <c r="C89" s="26" t="s">
        <v>70</v>
      </c>
      <c r="D89" t="s">
        <v>76</v>
      </c>
      <c r="E89">
        <v>42</v>
      </c>
      <c r="F89" s="28">
        <v>0.9</v>
      </c>
      <c r="G89">
        <v>7.7</v>
      </c>
      <c r="H89" s="25">
        <v>0.1</v>
      </c>
      <c r="I89" t="s">
        <v>194</v>
      </c>
      <c r="J89" s="46">
        <v>45900</v>
      </c>
      <c r="K89">
        <v>10</v>
      </c>
      <c r="L89" s="25">
        <f>IF(G89&gt;12,10%,IF(G89&gt;=6,15%,IF('Forecast Model A - Data'!G98&lt;=3,15%,20%)))</f>
        <v>0.15</v>
      </c>
      <c r="M89" s="25">
        <f t="shared" si="11"/>
        <v>0</v>
      </c>
      <c r="N89" s="25">
        <f t="shared" si="12"/>
        <v>0</v>
      </c>
      <c r="O89" s="25">
        <f t="shared" si="13"/>
        <v>0</v>
      </c>
      <c r="P89" s="25">
        <f t="shared" si="14"/>
        <v>0.1</v>
      </c>
      <c r="Q89" s="25">
        <f t="shared" si="15"/>
        <v>0.25</v>
      </c>
      <c r="R89" s="26" t="str">
        <f t="shared" si="9"/>
        <v xml:space="preserve">Weak </v>
      </c>
      <c r="S89" s="26">
        <v>20000</v>
      </c>
      <c r="T89" s="26">
        <f t="shared" si="10"/>
        <v>5000</v>
      </c>
      <c r="U89" t="s">
        <v>247</v>
      </c>
    </row>
    <row r="90" spans="1:21" x14ac:dyDescent="0.2">
      <c r="A90" t="s">
        <v>295</v>
      </c>
      <c r="B90" t="s">
        <v>342</v>
      </c>
      <c r="C90" s="26" t="s">
        <v>70</v>
      </c>
      <c r="D90" t="s">
        <v>76</v>
      </c>
      <c r="E90">
        <v>45</v>
      </c>
      <c r="F90" s="28">
        <v>0.9</v>
      </c>
      <c r="G90">
        <v>2.5</v>
      </c>
      <c r="H90" s="25">
        <v>0.4</v>
      </c>
      <c r="I90" t="s">
        <v>197</v>
      </c>
      <c r="J90" s="46">
        <v>45903</v>
      </c>
      <c r="K90">
        <v>5</v>
      </c>
      <c r="L90" s="25">
        <f>IF(G90&gt;12,10%,IF(G90&gt;=6,15%,IF('Forecast Model A - Data'!G99&lt;=3,15%,20%)))</f>
        <v>0.2</v>
      </c>
      <c r="M90" s="25">
        <f t="shared" si="11"/>
        <v>0.1</v>
      </c>
      <c r="N90" s="25">
        <f t="shared" si="12"/>
        <v>0.2</v>
      </c>
      <c r="O90" s="25">
        <f t="shared" si="13"/>
        <v>0</v>
      </c>
      <c r="P90" s="25">
        <f t="shared" si="14"/>
        <v>0.1</v>
      </c>
      <c r="Q90" s="25">
        <f t="shared" si="15"/>
        <v>0.6</v>
      </c>
      <c r="R90" s="26" t="str">
        <f t="shared" si="9"/>
        <v xml:space="preserve">Moderate </v>
      </c>
      <c r="S90" s="26">
        <v>20000</v>
      </c>
      <c r="T90" s="26">
        <f t="shared" si="10"/>
        <v>12000</v>
      </c>
      <c r="U90" t="s">
        <v>296</v>
      </c>
    </row>
    <row r="91" spans="1:21" x14ac:dyDescent="0.2">
      <c r="A91" t="s">
        <v>316</v>
      </c>
      <c r="B91" t="s">
        <v>346</v>
      </c>
      <c r="C91" s="26" t="s">
        <v>41</v>
      </c>
      <c r="D91" s="26" t="s">
        <v>33</v>
      </c>
      <c r="E91">
        <v>91</v>
      </c>
      <c r="F91" s="28">
        <v>0.84</v>
      </c>
      <c r="G91">
        <v>6.8</v>
      </c>
      <c r="H91" s="25">
        <v>0</v>
      </c>
      <c r="I91" t="s">
        <v>194</v>
      </c>
      <c r="J91" s="46">
        <v>45930</v>
      </c>
      <c r="K91">
        <v>10</v>
      </c>
      <c r="L91" s="25">
        <f>IF(G91&gt;12,10%,IF(G91&gt;=6,15%,IF('Forecast Model A - Data'!G100&lt;=3,15%,20%)))</f>
        <v>0.15</v>
      </c>
      <c r="M91" s="25">
        <f t="shared" si="11"/>
        <v>0</v>
      </c>
      <c r="N91" s="25">
        <f t="shared" si="12"/>
        <v>0</v>
      </c>
      <c r="O91" s="25">
        <f t="shared" si="13"/>
        <v>0</v>
      </c>
      <c r="P91" s="25">
        <f t="shared" si="14"/>
        <v>0.1</v>
      </c>
      <c r="Q91" s="25">
        <f t="shared" si="15"/>
        <v>0.25</v>
      </c>
      <c r="R91" s="26" t="str">
        <f t="shared" si="9"/>
        <v xml:space="preserve">Weak </v>
      </c>
      <c r="S91" s="26">
        <v>20000</v>
      </c>
      <c r="T91" s="26">
        <f t="shared" si="10"/>
        <v>5000</v>
      </c>
      <c r="U91" t="s">
        <v>317</v>
      </c>
    </row>
    <row r="92" spans="1:21" x14ac:dyDescent="0.2">
      <c r="A92" t="s">
        <v>333</v>
      </c>
      <c r="B92" t="s">
        <v>346</v>
      </c>
      <c r="C92" s="26" t="s">
        <v>41</v>
      </c>
      <c r="D92" s="26" t="s">
        <v>33</v>
      </c>
      <c r="E92">
        <v>100</v>
      </c>
      <c r="F92" s="28">
        <v>0.84</v>
      </c>
      <c r="G92">
        <v>0.6</v>
      </c>
      <c r="H92" s="25">
        <v>0.7</v>
      </c>
      <c r="I92" t="s">
        <v>196</v>
      </c>
      <c r="J92" s="46">
        <v>45930</v>
      </c>
      <c r="K92">
        <v>9</v>
      </c>
      <c r="L92" s="25">
        <f>IF(G92&gt;12,10%,IF(G92&gt;=6,15%,IF('Forecast Model A - Data'!G101&lt;=3,15%,20%)))</f>
        <v>0.2</v>
      </c>
      <c r="M92" s="25">
        <f t="shared" si="11"/>
        <v>0.15</v>
      </c>
      <c r="N92" s="25">
        <f t="shared" si="12"/>
        <v>0.15</v>
      </c>
      <c r="O92" s="25">
        <f t="shared" si="13"/>
        <v>0</v>
      </c>
      <c r="P92" s="25">
        <f t="shared" si="14"/>
        <v>0.1</v>
      </c>
      <c r="Q92" s="25">
        <f t="shared" si="15"/>
        <v>0.6</v>
      </c>
      <c r="R92" s="26" t="str">
        <f t="shared" si="9"/>
        <v xml:space="preserve">Moderate </v>
      </c>
      <c r="S92" s="26">
        <v>20000</v>
      </c>
      <c r="T92" s="26">
        <f t="shared" si="10"/>
        <v>12000</v>
      </c>
      <c r="U92" t="s">
        <v>334</v>
      </c>
    </row>
    <row r="93" spans="1:21" x14ac:dyDescent="0.2">
      <c r="A93" t="s">
        <v>212</v>
      </c>
      <c r="B93" t="s">
        <v>340</v>
      </c>
      <c r="C93" s="26" t="s">
        <v>41</v>
      </c>
      <c r="D93" s="26" t="s">
        <v>33</v>
      </c>
      <c r="E93">
        <v>2</v>
      </c>
      <c r="F93" s="28">
        <v>0.95799999999999996</v>
      </c>
      <c r="G93">
        <v>4.5</v>
      </c>
      <c r="H93" s="25">
        <v>0.9</v>
      </c>
      <c r="I93" t="s">
        <v>197</v>
      </c>
      <c r="J93" s="46">
        <v>45860</v>
      </c>
      <c r="K93">
        <v>5</v>
      </c>
      <c r="L93" s="25">
        <f>IF(G93&gt;12,10%,IF(G93&gt;=6,15%,IF('Forecast Model A - Data'!G102&lt;=3,15%,20%)))</f>
        <v>0.15</v>
      </c>
      <c r="M93" s="25">
        <f t="shared" si="11"/>
        <v>0.2</v>
      </c>
      <c r="N93" s="25">
        <f t="shared" si="12"/>
        <v>0.2</v>
      </c>
      <c r="O93" s="25">
        <f t="shared" si="13"/>
        <v>0</v>
      </c>
      <c r="P93" s="25">
        <f t="shared" si="14"/>
        <v>0.2</v>
      </c>
      <c r="Q93" s="25">
        <f t="shared" si="15"/>
        <v>0.75</v>
      </c>
      <c r="R93" s="26" t="str">
        <f t="shared" si="9"/>
        <v xml:space="preserve">Strong </v>
      </c>
      <c r="S93" s="26">
        <v>10000</v>
      </c>
      <c r="T93" s="26">
        <f t="shared" si="10"/>
        <v>7500</v>
      </c>
      <c r="U93" t="s">
        <v>213</v>
      </c>
    </row>
    <row r="94" spans="1:21" x14ac:dyDescent="0.2">
      <c r="A94" t="s">
        <v>230</v>
      </c>
      <c r="B94" t="s">
        <v>340</v>
      </c>
      <c r="C94" s="26" t="s">
        <v>41</v>
      </c>
      <c r="D94" s="26" t="s">
        <v>33</v>
      </c>
      <c r="E94">
        <v>11</v>
      </c>
      <c r="F94" s="28">
        <v>0.95799999999999996</v>
      </c>
      <c r="G94">
        <v>3.6</v>
      </c>
      <c r="H94" s="25">
        <v>0</v>
      </c>
      <c r="I94" t="s">
        <v>195</v>
      </c>
      <c r="J94" s="46">
        <v>45869</v>
      </c>
      <c r="K94">
        <v>3</v>
      </c>
      <c r="L94" s="25">
        <f>IF(G94&gt;12,10%,IF(G94&gt;=6,15%,IF('Forecast Model A - Data'!G103&lt;=3,15%,20%)))</f>
        <v>0.15</v>
      </c>
      <c r="M94" s="25">
        <f t="shared" si="11"/>
        <v>0</v>
      </c>
      <c r="N94" s="25">
        <f t="shared" si="12"/>
        <v>0.05</v>
      </c>
      <c r="O94" s="25">
        <f t="shared" si="13"/>
        <v>0.1</v>
      </c>
      <c r="P94" s="25">
        <f t="shared" si="14"/>
        <v>0.2</v>
      </c>
      <c r="Q94" s="25">
        <f t="shared" si="15"/>
        <v>0.5</v>
      </c>
      <c r="R94" s="26" t="str">
        <f t="shared" si="9"/>
        <v xml:space="preserve">Moderate </v>
      </c>
      <c r="S94" s="26">
        <v>10000</v>
      </c>
      <c r="T94" s="26">
        <f t="shared" si="10"/>
        <v>5000</v>
      </c>
      <c r="U94" t="s">
        <v>231</v>
      </c>
    </row>
    <row r="95" spans="1:21" x14ac:dyDescent="0.2">
      <c r="A95" t="s">
        <v>273</v>
      </c>
      <c r="B95" t="s">
        <v>342</v>
      </c>
      <c r="C95" s="26" t="s">
        <v>70</v>
      </c>
      <c r="D95" t="s">
        <v>76</v>
      </c>
      <c r="E95">
        <v>33</v>
      </c>
      <c r="F95" s="28">
        <v>0.9</v>
      </c>
      <c r="G95">
        <v>0.8</v>
      </c>
      <c r="H95" s="25">
        <v>0.3</v>
      </c>
      <c r="I95" t="s">
        <v>196</v>
      </c>
      <c r="J95" s="46">
        <v>45891</v>
      </c>
      <c r="K95">
        <v>10</v>
      </c>
      <c r="L95" s="25">
        <f>IF(G95&gt;12,10%,IF(G95&gt;=6,15%,IF('Forecast Model A - Data'!G104&lt;=3,15%,20%)))</f>
        <v>0.15</v>
      </c>
      <c r="M95" s="25">
        <f t="shared" si="11"/>
        <v>0.1</v>
      </c>
      <c r="N95" s="25">
        <f t="shared" si="12"/>
        <v>0.15</v>
      </c>
      <c r="O95" s="25">
        <f t="shared" si="13"/>
        <v>0</v>
      </c>
      <c r="P95" s="25">
        <f t="shared" si="14"/>
        <v>0.1</v>
      </c>
      <c r="Q95" s="25">
        <f t="shared" si="15"/>
        <v>0.5</v>
      </c>
      <c r="R95" s="26" t="str">
        <f t="shared" si="9"/>
        <v xml:space="preserve">Moderate </v>
      </c>
      <c r="S95" s="26">
        <v>10000</v>
      </c>
      <c r="T95" s="26">
        <f t="shared" si="10"/>
        <v>5000</v>
      </c>
      <c r="U95" t="s">
        <v>274</v>
      </c>
    </row>
    <row r="96" spans="1:21" x14ac:dyDescent="0.2">
      <c r="A96" t="s">
        <v>306</v>
      </c>
      <c r="B96" t="s">
        <v>345</v>
      </c>
      <c r="C96" s="26" t="s">
        <v>70</v>
      </c>
      <c r="D96" t="s">
        <v>77</v>
      </c>
      <c r="E96">
        <v>51</v>
      </c>
      <c r="F96" s="28">
        <v>0.42</v>
      </c>
      <c r="G96">
        <v>4.5</v>
      </c>
      <c r="H96" s="25">
        <v>0.7</v>
      </c>
      <c r="I96" t="s">
        <v>196</v>
      </c>
      <c r="J96" s="46">
        <v>45909</v>
      </c>
      <c r="K96">
        <v>5</v>
      </c>
      <c r="L96" s="25">
        <f>IF(G96&gt;12,10%,IF(G96&gt;=6,15%,IF('Forecast Model A - Data'!G105&lt;=3,15%,20%)))</f>
        <v>0.15</v>
      </c>
      <c r="M96" s="25">
        <f t="shared" si="11"/>
        <v>0.15</v>
      </c>
      <c r="N96" s="25">
        <f t="shared" si="12"/>
        <v>0.15</v>
      </c>
      <c r="O96" s="25">
        <f t="shared" si="13"/>
        <v>0</v>
      </c>
      <c r="P96" s="25">
        <f t="shared" si="14"/>
        <v>0</v>
      </c>
      <c r="Q96" s="25">
        <f t="shared" si="15"/>
        <v>0.44999999999999996</v>
      </c>
      <c r="R96" s="26" t="str">
        <f t="shared" si="9"/>
        <v xml:space="preserve">Moderate </v>
      </c>
      <c r="S96" s="26">
        <v>10000</v>
      </c>
      <c r="T96" s="26">
        <f t="shared" si="10"/>
        <v>4500</v>
      </c>
      <c r="U96" t="s">
        <v>307</v>
      </c>
    </row>
    <row r="97" spans="1:21" x14ac:dyDescent="0.2">
      <c r="A97" t="s">
        <v>275</v>
      </c>
      <c r="B97" t="s">
        <v>343</v>
      </c>
      <c r="C97" s="26" t="s">
        <v>70</v>
      </c>
      <c r="D97" t="s">
        <v>77</v>
      </c>
      <c r="E97">
        <v>69</v>
      </c>
      <c r="F97" s="28">
        <v>0.87</v>
      </c>
      <c r="G97">
        <v>14.6</v>
      </c>
      <c r="H97" s="25">
        <v>0.7</v>
      </c>
      <c r="I97" t="s">
        <v>196</v>
      </c>
      <c r="J97" s="46">
        <v>45927</v>
      </c>
      <c r="K97">
        <v>6</v>
      </c>
      <c r="L97" s="25">
        <f>IF(G97&gt;12,10%,IF(G97&gt;=6,15%,IF('Forecast Model A - Data'!G106&lt;=3,15%,20%)))</f>
        <v>0.1</v>
      </c>
      <c r="M97" s="25">
        <f t="shared" si="11"/>
        <v>0.15</v>
      </c>
      <c r="N97" s="25">
        <f t="shared" si="12"/>
        <v>0.15</v>
      </c>
      <c r="O97" s="25">
        <f t="shared" si="13"/>
        <v>0</v>
      </c>
      <c r="P97" s="25">
        <f t="shared" si="14"/>
        <v>0.1</v>
      </c>
      <c r="Q97" s="25">
        <f t="shared" si="15"/>
        <v>0.5</v>
      </c>
      <c r="R97" s="26" t="str">
        <f t="shared" si="9"/>
        <v xml:space="preserve">Moderate </v>
      </c>
      <c r="S97" s="26">
        <v>10000</v>
      </c>
      <c r="T97" s="26">
        <f t="shared" si="10"/>
        <v>5000</v>
      </c>
      <c r="U97" t="s">
        <v>276</v>
      </c>
    </row>
    <row r="98" spans="1:21" x14ac:dyDescent="0.2">
      <c r="A98" t="s">
        <v>281</v>
      </c>
      <c r="B98" t="s">
        <v>343</v>
      </c>
      <c r="C98" s="26" t="s">
        <v>70</v>
      </c>
      <c r="D98" t="s">
        <v>77</v>
      </c>
      <c r="E98">
        <v>72</v>
      </c>
      <c r="F98" s="28">
        <v>0.87</v>
      </c>
      <c r="G98">
        <v>3.8</v>
      </c>
      <c r="H98" s="25">
        <v>0.8</v>
      </c>
      <c r="I98" t="s">
        <v>196</v>
      </c>
      <c r="J98" s="46">
        <v>45930</v>
      </c>
      <c r="K98">
        <v>2</v>
      </c>
      <c r="L98" s="25">
        <f>IF(G98&gt;12,10%,IF(G98&gt;=6,15%,IF('Forecast Model A - Data'!G107&lt;=3,15%,20%)))</f>
        <v>0.15</v>
      </c>
      <c r="M98" s="25">
        <f t="shared" si="11"/>
        <v>0.2</v>
      </c>
      <c r="N98" s="25">
        <f t="shared" si="12"/>
        <v>0.15</v>
      </c>
      <c r="O98" s="25">
        <f t="shared" si="13"/>
        <v>0.15</v>
      </c>
      <c r="P98" s="25">
        <f t="shared" si="14"/>
        <v>0.1</v>
      </c>
      <c r="Q98" s="25">
        <f t="shared" si="15"/>
        <v>0.75</v>
      </c>
      <c r="R98" s="26" t="str">
        <f t="shared" ref="R98:R101" si="16">IF(Q98&gt;60%,"Strong ",IF(Q98&gt;40%,"Moderate ",IF(Q98&lt;40.1%,"Weak ")))</f>
        <v xml:space="preserve">Strong </v>
      </c>
      <c r="S98" s="26">
        <v>10000</v>
      </c>
      <c r="T98" s="26">
        <f t="shared" ref="T98:T101" si="17">S98*Q98</f>
        <v>7500</v>
      </c>
      <c r="U98" t="s">
        <v>282</v>
      </c>
    </row>
    <row r="99" spans="1:21" x14ac:dyDescent="0.2">
      <c r="A99" t="s">
        <v>297</v>
      </c>
      <c r="B99" t="s">
        <v>346</v>
      </c>
      <c r="C99" s="26" t="s">
        <v>41</v>
      </c>
      <c r="D99" s="26" t="s">
        <v>33</v>
      </c>
      <c r="E99">
        <v>81</v>
      </c>
      <c r="F99" s="28">
        <v>0.84</v>
      </c>
      <c r="G99">
        <v>4.5</v>
      </c>
      <c r="H99" s="25">
        <v>0.8</v>
      </c>
      <c r="I99" t="s">
        <v>196</v>
      </c>
      <c r="J99" s="46">
        <v>45930</v>
      </c>
      <c r="K99">
        <v>2</v>
      </c>
      <c r="L99" s="25">
        <f>IF(G99&gt;12,10%,IF(G99&gt;=6,15%,IF('Forecast Model A - Data'!G108&lt;=3,15%,20%)))</f>
        <v>0.15</v>
      </c>
      <c r="M99" s="25">
        <f t="shared" si="11"/>
        <v>0.2</v>
      </c>
      <c r="N99" s="25">
        <f t="shared" si="12"/>
        <v>0.15</v>
      </c>
      <c r="O99" s="25">
        <f t="shared" si="13"/>
        <v>0.15</v>
      </c>
      <c r="P99" s="25">
        <f t="shared" si="14"/>
        <v>0.1</v>
      </c>
      <c r="Q99" s="25">
        <f t="shared" si="15"/>
        <v>0.75</v>
      </c>
      <c r="R99" s="26" t="str">
        <f t="shared" si="16"/>
        <v xml:space="preserve">Strong </v>
      </c>
      <c r="S99" s="26">
        <v>10000</v>
      </c>
      <c r="T99" s="26">
        <f t="shared" si="17"/>
        <v>7500</v>
      </c>
      <c r="U99" t="s">
        <v>298</v>
      </c>
    </row>
    <row r="100" spans="1:21" x14ac:dyDescent="0.2">
      <c r="A100" t="s">
        <v>301</v>
      </c>
      <c r="B100" t="s">
        <v>346</v>
      </c>
      <c r="C100" s="26" t="s">
        <v>41</v>
      </c>
      <c r="D100" s="26" t="s">
        <v>33</v>
      </c>
      <c r="E100">
        <v>83</v>
      </c>
      <c r="F100" s="28">
        <v>0.84</v>
      </c>
      <c r="G100">
        <v>12</v>
      </c>
      <c r="H100" s="25">
        <v>0.2</v>
      </c>
      <c r="I100" t="s">
        <v>195</v>
      </c>
      <c r="J100" s="46">
        <v>45930</v>
      </c>
      <c r="K100">
        <v>5</v>
      </c>
      <c r="L100" s="25">
        <f>IF(G100&gt;12,10%,IF(G100&gt;=6,15%,IF('Forecast Model A - Data'!G109&lt;=3,15%,20%)))</f>
        <v>0.15</v>
      </c>
      <c r="M100" s="25">
        <f t="shared" si="11"/>
        <v>0</v>
      </c>
      <c r="N100" s="25">
        <f t="shared" si="12"/>
        <v>0.05</v>
      </c>
      <c r="O100" s="25">
        <f t="shared" si="13"/>
        <v>0</v>
      </c>
      <c r="P100" s="25">
        <f t="shared" si="14"/>
        <v>0.1</v>
      </c>
      <c r="Q100" s="25">
        <f t="shared" si="15"/>
        <v>0.30000000000000004</v>
      </c>
      <c r="R100" s="26" t="str">
        <f t="shared" si="16"/>
        <v xml:space="preserve">Weak </v>
      </c>
      <c r="S100" s="26">
        <v>10000</v>
      </c>
      <c r="T100" s="26">
        <f t="shared" si="17"/>
        <v>3000.0000000000005</v>
      </c>
      <c r="U100" t="s">
        <v>302</v>
      </c>
    </row>
    <row r="101" spans="1:21" x14ac:dyDescent="0.2">
      <c r="A101" t="s">
        <v>314</v>
      </c>
      <c r="B101" t="s">
        <v>346</v>
      </c>
      <c r="C101" s="26" t="s">
        <v>41</v>
      </c>
      <c r="D101" s="26" t="s">
        <v>33</v>
      </c>
      <c r="E101">
        <v>90</v>
      </c>
      <c r="F101" s="28">
        <v>0.84</v>
      </c>
      <c r="G101">
        <v>15.7</v>
      </c>
      <c r="H101" s="25">
        <v>0.9</v>
      </c>
      <c r="I101" t="s">
        <v>196</v>
      </c>
      <c r="J101" s="46">
        <v>45930</v>
      </c>
      <c r="K101">
        <v>3</v>
      </c>
      <c r="L101" s="25">
        <f>IF(G101&gt;12,10%,IF(G101&gt;=6,15%,IF('Forecast Model A - Data'!G110&lt;=3,15%,20%)))</f>
        <v>0.1</v>
      </c>
      <c r="M101" s="25">
        <f t="shared" si="11"/>
        <v>0.2</v>
      </c>
      <c r="N101" s="25">
        <f t="shared" si="12"/>
        <v>0.15</v>
      </c>
      <c r="O101" s="25">
        <f t="shared" si="13"/>
        <v>0.1</v>
      </c>
      <c r="P101" s="25">
        <f t="shared" si="14"/>
        <v>0.1</v>
      </c>
      <c r="Q101" s="25">
        <f t="shared" si="15"/>
        <v>0.65</v>
      </c>
      <c r="R101" s="26" t="str">
        <f t="shared" si="16"/>
        <v xml:space="preserve">Strong </v>
      </c>
      <c r="S101" s="26">
        <v>10000</v>
      </c>
      <c r="T101" s="26">
        <f t="shared" si="17"/>
        <v>6500</v>
      </c>
      <c r="U101" t="s">
        <v>315</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2FC7-67A4-6E4C-9C10-670483BC97AA}">
  <dimension ref="A1:P5"/>
  <sheetViews>
    <sheetView workbookViewId="0">
      <selection activeCell="M6" sqref="M6"/>
    </sheetView>
  </sheetViews>
  <sheetFormatPr baseColWidth="10" defaultRowHeight="15" x14ac:dyDescent="0.2"/>
  <cols>
    <col min="3" max="3" width="3.83203125" style="52" customWidth="1"/>
    <col min="6" max="6" width="3.83203125" style="52" customWidth="1"/>
    <col min="7" max="7" width="15.1640625" bestFit="1" customWidth="1"/>
    <col min="9" max="9" width="3.83203125" style="52" customWidth="1"/>
    <col min="12" max="12" width="3.83203125" style="52" customWidth="1"/>
  </cols>
  <sheetData>
    <row r="1" spans="1:16" ht="15" customHeight="1" x14ac:dyDescent="0.2">
      <c r="A1" s="48" t="s">
        <v>201</v>
      </c>
      <c r="B1" s="48" t="s">
        <v>192</v>
      </c>
      <c r="C1" s="51"/>
      <c r="D1" s="31" t="s">
        <v>193</v>
      </c>
      <c r="E1" s="31" t="s">
        <v>192</v>
      </c>
      <c r="F1" s="51"/>
      <c r="G1" s="32" t="s">
        <v>104</v>
      </c>
      <c r="H1" s="32" t="s">
        <v>192</v>
      </c>
      <c r="I1" s="51"/>
      <c r="J1" s="33" t="s">
        <v>204</v>
      </c>
      <c r="K1" s="33" t="s">
        <v>192</v>
      </c>
      <c r="L1" s="51"/>
      <c r="M1" s="34" t="s">
        <v>206</v>
      </c>
      <c r="N1" s="35"/>
      <c r="P1" t="s">
        <v>375</v>
      </c>
    </row>
    <row r="2" spans="1:16" ht="15" customHeight="1" x14ac:dyDescent="0.2">
      <c r="A2" s="49" t="s">
        <v>356</v>
      </c>
      <c r="B2" s="47">
        <v>0</v>
      </c>
      <c r="C2" s="51"/>
      <c r="D2" s="38" t="s">
        <v>355</v>
      </c>
      <c r="E2" s="39">
        <v>0.1</v>
      </c>
      <c r="F2" s="51"/>
      <c r="G2" s="40" t="s">
        <v>194</v>
      </c>
      <c r="H2" s="41">
        <v>0.1</v>
      </c>
      <c r="I2" s="51"/>
      <c r="J2" s="42" t="s">
        <v>357</v>
      </c>
      <c r="K2" s="43">
        <v>0</v>
      </c>
      <c r="L2" s="51"/>
      <c r="M2" s="35" t="s">
        <v>207</v>
      </c>
      <c r="N2" s="29">
        <v>0</v>
      </c>
    </row>
    <row r="3" spans="1:16" x14ac:dyDescent="0.2">
      <c r="A3" s="49" t="s">
        <v>364</v>
      </c>
      <c r="B3" s="47">
        <v>0</v>
      </c>
      <c r="C3" s="51"/>
      <c r="D3" s="38" t="s">
        <v>367</v>
      </c>
      <c r="E3" s="39">
        <v>0.15</v>
      </c>
      <c r="F3" s="51"/>
      <c r="G3" s="40" t="s">
        <v>195</v>
      </c>
      <c r="H3" s="41">
        <v>0.15</v>
      </c>
      <c r="I3" s="51"/>
      <c r="J3" s="44" t="s">
        <v>362</v>
      </c>
      <c r="K3" s="43">
        <v>0</v>
      </c>
      <c r="L3" s="51"/>
      <c r="M3" s="35" t="s">
        <v>358</v>
      </c>
      <c r="N3" s="29">
        <v>0</v>
      </c>
    </row>
    <row r="4" spans="1:16" x14ac:dyDescent="0.2">
      <c r="A4" s="50" t="s">
        <v>365</v>
      </c>
      <c r="B4" s="47">
        <v>0.05</v>
      </c>
      <c r="C4" s="51"/>
      <c r="D4" s="38" t="s">
        <v>368</v>
      </c>
      <c r="E4" s="39">
        <v>0.25</v>
      </c>
      <c r="F4" s="51"/>
      <c r="G4" s="40" t="s">
        <v>196</v>
      </c>
      <c r="H4" s="41">
        <v>0.25</v>
      </c>
      <c r="I4" s="51"/>
      <c r="J4" s="44" t="s">
        <v>369</v>
      </c>
      <c r="K4" s="43">
        <v>0.05</v>
      </c>
      <c r="L4" s="51"/>
      <c r="M4" s="35" t="s">
        <v>376</v>
      </c>
      <c r="N4" s="29">
        <v>0.05</v>
      </c>
    </row>
    <row r="5" spans="1:16" x14ac:dyDescent="0.2">
      <c r="A5" s="50" t="s">
        <v>366</v>
      </c>
      <c r="B5" s="47">
        <v>0.1</v>
      </c>
      <c r="C5" s="51"/>
      <c r="D5" s="38" t="s">
        <v>363</v>
      </c>
      <c r="E5" s="39">
        <v>0.35</v>
      </c>
      <c r="F5" s="51"/>
      <c r="G5" s="40" t="s">
        <v>197</v>
      </c>
      <c r="H5" s="41">
        <v>0.35</v>
      </c>
      <c r="I5" s="51"/>
      <c r="J5" s="42" t="s">
        <v>370</v>
      </c>
      <c r="K5" s="43">
        <v>0.1</v>
      </c>
      <c r="L5" s="51"/>
      <c r="M5" s="29" t="s">
        <v>377</v>
      </c>
      <c r="N5" s="29">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CB141-003B-9A4C-9534-239470579EC3}">
  <dimension ref="A1:U101"/>
  <sheetViews>
    <sheetView workbookViewId="0">
      <selection activeCell="T1" sqref="T1:T1048576"/>
    </sheetView>
  </sheetViews>
  <sheetFormatPr baseColWidth="10" defaultRowHeight="15" x14ac:dyDescent="0.2"/>
  <cols>
    <col min="1" max="1" width="19.33203125" bestFit="1" customWidth="1"/>
    <col min="2" max="2" width="16" bestFit="1" customWidth="1"/>
    <col min="3" max="3" width="9.33203125" customWidth="1"/>
    <col min="4" max="4" width="15" bestFit="1" customWidth="1"/>
    <col min="5" max="5" width="11" bestFit="1" customWidth="1"/>
    <col min="6" max="6" width="23.1640625" bestFit="1" customWidth="1"/>
    <col min="7" max="7" width="11.1640625" bestFit="1" customWidth="1"/>
    <col min="8" max="8" width="9.6640625" bestFit="1" customWidth="1"/>
    <col min="9" max="9" width="15.1640625" bestFit="1" customWidth="1"/>
    <col min="10" max="10" width="15.1640625" customWidth="1"/>
    <col min="11" max="11" width="10.1640625" bestFit="1" customWidth="1"/>
    <col min="12" max="12" width="12.1640625" bestFit="1" customWidth="1"/>
    <col min="13" max="13" width="18" bestFit="1" customWidth="1"/>
    <col min="14" max="14" width="23.6640625" bestFit="1" customWidth="1"/>
    <col min="15" max="15" width="18.5" bestFit="1" customWidth="1"/>
    <col min="16" max="16" width="18.5" customWidth="1"/>
    <col min="17" max="17" width="13.1640625" bestFit="1" customWidth="1"/>
    <col min="18" max="18" width="11.83203125" bestFit="1" customWidth="1"/>
    <col min="19" max="19" width="11.6640625" bestFit="1" customWidth="1"/>
    <col min="20" max="20" width="9.33203125" bestFit="1" customWidth="1"/>
    <col min="21" max="21" width="162.5" bestFit="1" customWidth="1"/>
  </cols>
  <sheetData>
    <row r="1" spans="1:21" x14ac:dyDescent="0.2">
      <c r="A1" s="24" t="s">
        <v>82</v>
      </c>
      <c r="B1" s="24" t="s">
        <v>210</v>
      </c>
      <c r="C1" s="24" t="s">
        <v>371</v>
      </c>
      <c r="D1" s="24" t="s">
        <v>93</v>
      </c>
      <c r="E1" s="24" t="s">
        <v>360</v>
      </c>
      <c r="F1" s="24" t="s">
        <v>206</v>
      </c>
      <c r="G1" s="24" t="s">
        <v>201</v>
      </c>
      <c r="H1" s="24" t="s">
        <v>193</v>
      </c>
      <c r="I1" s="24" t="s">
        <v>104</v>
      </c>
      <c r="J1" s="24" t="s">
        <v>103</v>
      </c>
      <c r="K1" s="24" t="s">
        <v>204</v>
      </c>
      <c r="L1" s="24" t="s">
        <v>351</v>
      </c>
      <c r="M1" s="24" t="s">
        <v>350</v>
      </c>
      <c r="N1" s="24" t="s">
        <v>352</v>
      </c>
      <c r="O1" s="24" t="s">
        <v>353</v>
      </c>
      <c r="P1" s="24" t="s">
        <v>361</v>
      </c>
      <c r="Q1" s="24" t="s">
        <v>200</v>
      </c>
      <c r="R1" s="24" t="s">
        <v>378</v>
      </c>
      <c r="S1" s="24" t="s">
        <v>372</v>
      </c>
      <c r="T1" s="24" t="s">
        <v>373</v>
      </c>
      <c r="U1" s="24" t="s">
        <v>339</v>
      </c>
    </row>
    <row r="2" spans="1:21" x14ac:dyDescent="0.2">
      <c r="A2" t="s">
        <v>228</v>
      </c>
      <c r="B2" t="s">
        <v>340</v>
      </c>
      <c r="C2" s="26" t="s">
        <v>41</v>
      </c>
      <c r="D2" s="26" t="s">
        <v>33</v>
      </c>
      <c r="E2">
        <v>10</v>
      </c>
      <c r="F2" s="28">
        <v>0.95799999999999996</v>
      </c>
      <c r="G2">
        <v>17.899999999999999</v>
      </c>
      <c r="H2" s="25">
        <v>0.2</v>
      </c>
      <c r="I2" t="s">
        <v>194</v>
      </c>
      <c r="J2" s="46">
        <v>45868</v>
      </c>
      <c r="K2">
        <v>6</v>
      </c>
      <c r="L2" s="25">
        <f>IF(G2&gt;12,0%,IF(G2&gt;=6,5%,IF('Forecast Model A - Data'!G11&lt;=3,0%,10%)))</f>
        <v>0</v>
      </c>
      <c r="M2" s="25">
        <f>IF(H2&gt;70%,35%,IF(H2&gt;50%,25%,IF(H2&gt;25%,15%,10%)))</f>
        <v>0.1</v>
      </c>
      <c r="N2" s="25">
        <f>IF(I2="Commit",35%,IF(I2="Probable",25%,IF(I2="Best Case",15%,10%)))</f>
        <v>0.1</v>
      </c>
      <c r="O2" s="25">
        <f>IF(K2&lt;=1,10%,IF(K2=2,5%,0%))</f>
        <v>0</v>
      </c>
      <c r="P2" s="25">
        <f>IF(F2&gt;90%,10%,IF(F2&gt;75%,5%,0%))</f>
        <v>0.1</v>
      </c>
      <c r="Q2" s="25">
        <f>SUM(L2:P2)</f>
        <v>0.30000000000000004</v>
      </c>
      <c r="R2" s="26" t="s">
        <v>381</v>
      </c>
      <c r="S2" s="26">
        <v>100000</v>
      </c>
      <c r="T2" s="26">
        <f>S2*Q2</f>
        <v>30000.000000000004</v>
      </c>
      <c r="U2" t="s">
        <v>229</v>
      </c>
    </row>
    <row r="3" spans="1:21" x14ac:dyDescent="0.2">
      <c r="A3" t="s">
        <v>236</v>
      </c>
      <c r="B3" t="s">
        <v>340</v>
      </c>
      <c r="C3" s="26" t="s">
        <v>41</v>
      </c>
      <c r="D3" s="26" t="s">
        <v>33</v>
      </c>
      <c r="E3">
        <v>14</v>
      </c>
      <c r="F3" s="28">
        <v>0.95799999999999996</v>
      </c>
      <c r="G3">
        <v>9.5</v>
      </c>
      <c r="H3" s="25">
        <v>0.2</v>
      </c>
      <c r="I3" t="s">
        <v>197</v>
      </c>
      <c r="J3" s="46">
        <v>45872</v>
      </c>
      <c r="K3">
        <v>5</v>
      </c>
      <c r="L3" s="25">
        <f>IF(G3&gt;12,0%,IF(G3&gt;=6,5%,IF('Forecast Model A - Data'!G12&lt;=3,0%,10%)))</f>
        <v>0.05</v>
      </c>
      <c r="M3" s="25">
        <f t="shared" ref="M3:M66" si="0">IF(H3&gt;70%,35%,IF(H3&gt;50%,25%,IF(H3&gt;25%,15%,10%)))</f>
        <v>0.1</v>
      </c>
      <c r="N3" s="25">
        <f t="shared" ref="N3:N66" si="1">IF(I3="Commit",35%,IF(I3="Probable",25%,IF(I3="Best Case",15%,10%)))</f>
        <v>0.35</v>
      </c>
      <c r="O3" s="25">
        <f t="shared" ref="O3:O66" si="2">IF(K3&lt;=1,10%,IF(K3=2,5%,0%))</f>
        <v>0</v>
      </c>
      <c r="P3" s="25">
        <f t="shared" ref="P3:P66" si="3">IF(F3&gt;90%,10%,IF(F3&gt;75%,5%,0%))</f>
        <v>0.1</v>
      </c>
      <c r="Q3" s="25">
        <f t="shared" ref="Q3:Q66" si="4">SUM(L3:P3)</f>
        <v>0.6</v>
      </c>
      <c r="R3" s="26" t="s">
        <v>381</v>
      </c>
      <c r="S3" s="26">
        <v>100000</v>
      </c>
      <c r="T3" s="26">
        <f t="shared" ref="T3:T65" si="5">S3*Q3</f>
        <v>60000</v>
      </c>
      <c r="U3" t="s">
        <v>237</v>
      </c>
    </row>
    <row r="4" spans="1:21" x14ac:dyDescent="0.2">
      <c r="A4" t="s">
        <v>279</v>
      </c>
      <c r="B4" t="s">
        <v>343</v>
      </c>
      <c r="C4" s="26" t="s">
        <v>70</v>
      </c>
      <c r="D4" t="s">
        <v>77</v>
      </c>
      <c r="E4">
        <v>71</v>
      </c>
      <c r="F4" s="28">
        <v>0.87</v>
      </c>
      <c r="G4">
        <v>3.8</v>
      </c>
      <c r="H4" s="25">
        <v>0.3</v>
      </c>
      <c r="I4" t="s">
        <v>196</v>
      </c>
      <c r="J4" s="46">
        <v>45929</v>
      </c>
      <c r="K4">
        <v>2</v>
      </c>
      <c r="L4" s="25">
        <f>IF(G4&gt;12,0%,IF(G4&gt;=6,5%,IF('Forecast Model A - Data'!G13&lt;=3,0%,10%)))</f>
        <v>0.1</v>
      </c>
      <c r="M4" s="25">
        <f t="shared" si="0"/>
        <v>0.15</v>
      </c>
      <c r="N4" s="25">
        <f t="shared" si="1"/>
        <v>0.25</v>
      </c>
      <c r="O4" s="25">
        <f t="shared" si="2"/>
        <v>0.05</v>
      </c>
      <c r="P4" s="25">
        <f t="shared" si="3"/>
        <v>0.05</v>
      </c>
      <c r="Q4" s="25">
        <f t="shared" si="4"/>
        <v>0.60000000000000009</v>
      </c>
      <c r="R4" s="26" t="s">
        <v>381</v>
      </c>
      <c r="S4" s="26">
        <v>100000</v>
      </c>
      <c r="T4" s="26">
        <f t="shared" si="5"/>
        <v>60000.000000000007</v>
      </c>
      <c r="U4" t="s">
        <v>280</v>
      </c>
    </row>
    <row r="5" spans="1:21" x14ac:dyDescent="0.2">
      <c r="A5" t="s">
        <v>310</v>
      </c>
      <c r="B5" t="s">
        <v>346</v>
      </c>
      <c r="C5" s="26" t="s">
        <v>41</v>
      </c>
      <c r="D5" s="26" t="s">
        <v>33</v>
      </c>
      <c r="E5">
        <v>88</v>
      </c>
      <c r="F5" s="28">
        <v>0.84</v>
      </c>
      <c r="G5">
        <v>13.2</v>
      </c>
      <c r="H5" s="25">
        <v>0.6</v>
      </c>
      <c r="I5" t="s">
        <v>196</v>
      </c>
      <c r="J5" s="46">
        <v>45930</v>
      </c>
      <c r="K5">
        <v>6</v>
      </c>
      <c r="L5" s="25">
        <f>IF(G5&gt;12,0%,IF(G5&gt;=6,5%,IF('Forecast Model A - Data'!G14&lt;=3,0%,10%)))</f>
        <v>0</v>
      </c>
      <c r="M5" s="25">
        <f t="shared" si="0"/>
        <v>0.25</v>
      </c>
      <c r="N5" s="25">
        <f t="shared" si="1"/>
        <v>0.25</v>
      </c>
      <c r="O5" s="25">
        <f t="shared" si="2"/>
        <v>0</v>
      </c>
      <c r="P5" s="25">
        <f t="shared" si="3"/>
        <v>0.05</v>
      </c>
      <c r="Q5" s="25">
        <f t="shared" si="4"/>
        <v>0.55000000000000004</v>
      </c>
      <c r="R5" s="26" t="s">
        <v>381</v>
      </c>
      <c r="S5" s="26">
        <v>100000</v>
      </c>
      <c r="T5" s="26">
        <f t="shared" si="5"/>
        <v>55000.000000000007</v>
      </c>
      <c r="U5" t="s">
        <v>311</v>
      </c>
    </row>
    <row r="6" spans="1:21" x14ac:dyDescent="0.2">
      <c r="A6" t="s">
        <v>232</v>
      </c>
      <c r="B6" t="s">
        <v>340</v>
      </c>
      <c r="C6" s="26" t="s">
        <v>41</v>
      </c>
      <c r="D6" s="26" t="s">
        <v>33</v>
      </c>
      <c r="E6">
        <v>12</v>
      </c>
      <c r="F6" s="28">
        <v>0.95799999999999996</v>
      </c>
      <c r="G6">
        <v>5</v>
      </c>
      <c r="H6" s="25">
        <v>0.7</v>
      </c>
      <c r="I6" t="s">
        <v>197</v>
      </c>
      <c r="J6" s="46">
        <v>45870</v>
      </c>
      <c r="K6">
        <v>7</v>
      </c>
      <c r="L6" s="25">
        <f>IF(G6&gt;12,0%,IF(G6&gt;=6,5%,IF('Forecast Model A - Data'!G15&lt;=3,0%,10%)))</f>
        <v>0.1</v>
      </c>
      <c r="M6" s="25">
        <f t="shared" si="0"/>
        <v>0.25</v>
      </c>
      <c r="N6" s="25">
        <f t="shared" si="1"/>
        <v>0.35</v>
      </c>
      <c r="O6" s="25">
        <f t="shared" si="2"/>
        <v>0</v>
      </c>
      <c r="P6" s="25">
        <f t="shared" si="3"/>
        <v>0.1</v>
      </c>
      <c r="Q6" s="25">
        <f t="shared" si="4"/>
        <v>0.79999999999999993</v>
      </c>
      <c r="R6" s="26" t="s">
        <v>379</v>
      </c>
      <c r="S6" s="26">
        <v>100000</v>
      </c>
      <c r="T6" s="26">
        <f t="shared" si="5"/>
        <v>80000</v>
      </c>
      <c r="U6" t="s">
        <v>233</v>
      </c>
    </row>
    <row r="7" spans="1:21" x14ac:dyDescent="0.2">
      <c r="A7" t="s">
        <v>281</v>
      </c>
      <c r="B7" t="s">
        <v>342</v>
      </c>
      <c r="C7" s="26" t="s">
        <v>70</v>
      </c>
      <c r="D7" t="s">
        <v>76</v>
      </c>
      <c r="E7">
        <v>37</v>
      </c>
      <c r="F7" s="28">
        <v>0.9</v>
      </c>
      <c r="G7">
        <v>12.1</v>
      </c>
      <c r="H7" s="25">
        <v>0.6</v>
      </c>
      <c r="I7" t="s">
        <v>194</v>
      </c>
      <c r="J7" s="46">
        <v>45895</v>
      </c>
      <c r="K7">
        <v>6</v>
      </c>
      <c r="L7" s="25">
        <f>IF(G7&gt;12,0%,IF(G7&gt;=6,5%,IF('Forecast Model A - Data'!G16&lt;=3,0%,10%)))</f>
        <v>0</v>
      </c>
      <c r="M7" s="25">
        <f t="shared" si="0"/>
        <v>0.25</v>
      </c>
      <c r="N7" s="25">
        <f t="shared" si="1"/>
        <v>0.1</v>
      </c>
      <c r="O7" s="25">
        <f t="shared" si="2"/>
        <v>0</v>
      </c>
      <c r="P7" s="25">
        <f t="shared" si="3"/>
        <v>0.05</v>
      </c>
      <c r="Q7" s="25">
        <f t="shared" si="4"/>
        <v>0.39999999999999997</v>
      </c>
      <c r="R7" s="26" t="s">
        <v>381</v>
      </c>
      <c r="S7" s="26">
        <v>100000</v>
      </c>
      <c r="T7" s="26">
        <f t="shared" si="5"/>
        <v>40000</v>
      </c>
      <c r="U7" t="s">
        <v>282</v>
      </c>
    </row>
    <row r="8" spans="1:21" x14ac:dyDescent="0.2">
      <c r="A8" t="s">
        <v>287</v>
      </c>
      <c r="B8" t="s">
        <v>342</v>
      </c>
      <c r="C8" s="26" t="s">
        <v>70</v>
      </c>
      <c r="D8" t="s">
        <v>76</v>
      </c>
      <c r="E8">
        <v>40</v>
      </c>
      <c r="F8" s="28">
        <v>0.9</v>
      </c>
      <c r="G8">
        <v>13.2</v>
      </c>
      <c r="H8" s="25">
        <v>0.7</v>
      </c>
      <c r="I8" t="s">
        <v>197</v>
      </c>
      <c r="J8" s="46">
        <v>45898</v>
      </c>
      <c r="K8">
        <v>7</v>
      </c>
      <c r="L8" s="25">
        <f>IF(G8&gt;12,0%,IF(G8&gt;=6,5%,IF('Forecast Model A - Data'!G17&lt;=3,0%,10%)))</f>
        <v>0</v>
      </c>
      <c r="M8" s="25">
        <f t="shared" si="0"/>
        <v>0.25</v>
      </c>
      <c r="N8" s="25">
        <f t="shared" si="1"/>
        <v>0.35</v>
      </c>
      <c r="O8" s="25">
        <f t="shared" si="2"/>
        <v>0</v>
      </c>
      <c r="P8" s="25">
        <f t="shared" si="3"/>
        <v>0.05</v>
      </c>
      <c r="Q8" s="25">
        <f t="shared" si="4"/>
        <v>0.65</v>
      </c>
      <c r="R8" s="26" t="s">
        <v>379</v>
      </c>
      <c r="S8" s="26">
        <v>100000</v>
      </c>
      <c r="T8" s="26">
        <f t="shared" si="5"/>
        <v>65000</v>
      </c>
      <c r="U8" t="s">
        <v>288</v>
      </c>
    </row>
    <row r="9" spans="1:21" x14ac:dyDescent="0.2">
      <c r="A9" t="s">
        <v>293</v>
      </c>
      <c r="B9" t="s">
        <v>346</v>
      </c>
      <c r="C9" s="26" t="s">
        <v>41</v>
      </c>
      <c r="D9" s="26" t="s">
        <v>33</v>
      </c>
      <c r="E9">
        <v>79</v>
      </c>
      <c r="F9" s="28">
        <v>0.84</v>
      </c>
      <c r="G9">
        <v>0.4</v>
      </c>
      <c r="H9" s="25">
        <v>0.2</v>
      </c>
      <c r="I9" t="s">
        <v>196</v>
      </c>
      <c r="J9" s="46">
        <v>45930</v>
      </c>
      <c r="K9">
        <v>6</v>
      </c>
      <c r="L9" s="25">
        <f>IF(G9&gt;12,0%,IF(G9&gt;=6,5%,IF('Forecast Model A - Data'!G18&lt;=3,0%,10%)))</f>
        <v>0.1</v>
      </c>
      <c r="M9" s="25">
        <f t="shared" si="0"/>
        <v>0.1</v>
      </c>
      <c r="N9" s="25">
        <f t="shared" si="1"/>
        <v>0.25</v>
      </c>
      <c r="O9" s="25">
        <f t="shared" si="2"/>
        <v>0</v>
      </c>
      <c r="P9" s="25">
        <f t="shared" si="3"/>
        <v>0.05</v>
      </c>
      <c r="Q9" s="25">
        <f t="shared" si="4"/>
        <v>0.5</v>
      </c>
      <c r="R9" s="26" t="s">
        <v>381</v>
      </c>
      <c r="S9" s="26">
        <v>100000</v>
      </c>
      <c r="T9" s="26">
        <f t="shared" si="5"/>
        <v>50000</v>
      </c>
      <c r="U9" t="s">
        <v>294</v>
      </c>
    </row>
    <row r="10" spans="1:21" x14ac:dyDescent="0.2">
      <c r="A10" t="s">
        <v>214</v>
      </c>
      <c r="B10" t="s">
        <v>340</v>
      </c>
      <c r="C10" s="26" t="s">
        <v>41</v>
      </c>
      <c r="D10" s="26" t="s">
        <v>33</v>
      </c>
      <c r="E10">
        <v>3</v>
      </c>
      <c r="F10" s="28">
        <v>0.95799999999999996</v>
      </c>
      <c r="G10">
        <v>0.4</v>
      </c>
      <c r="H10" s="25">
        <v>0.6</v>
      </c>
      <c r="I10" t="s">
        <v>196</v>
      </c>
      <c r="J10" s="46">
        <v>45861</v>
      </c>
      <c r="K10">
        <v>7</v>
      </c>
      <c r="L10" s="25">
        <f>IF(G10&gt;12,0%,IF(G10&gt;=6,5%,IF('Forecast Model A - Data'!G19&lt;=3,0%,10%)))</f>
        <v>0.1</v>
      </c>
      <c r="M10" s="25">
        <f t="shared" si="0"/>
        <v>0.25</v>
      </c>
      <c r="N10" s="25">
        <f t="shared" si="1"/>
        <v>0.25</v>
      </c>
      <c r="O10" s="25">
        <f t="shared" si="2"/>
        <v>0</v>
      </c>
      <c r="P10" s="25">
        <f t="shared" si="3"/>
        <v>0.1</v>
      </c>
      <c r="Q10" s="25">
        <f t="shared" si="4"/>
        <v>0.7</v>
      </c>
      <c r="R10" s="26" t="s">
        <v>379</v>
      </c>
      <c r="S10" s="26">
        <v>100000</v>
      </c>
      <c r="T10" s="26">
        <f t="shared" si="5"/>
        <v>70000</v>
      </c>
      <c r="U10" t="s">
        <v>215</v>
      </c>
    </row>
    <row r="11" spans="1:21" x14ac:dyDescent="0.2">
      <c r="A11" t="s">
        <v>216</v>
      </c>
      <c r="B11" t="s">
        <v>340</v>
      </c>
      <c r="C11" s="26" t="s">
        <v>41</v>
      </c>
      <c r="D11" s="26" t="s">
        <v>33</v>
      </c>
      <c r="E11">
        <v>4</v>
      </c>
      <c r="F11" s="28">
        <v>0.95799999999999996</v>
      </c>
      <c r="G11">
        <v>13.7</v>
      </c>
      <c r="H11" s="25">
        <v>0</v>
      </c>
      <c r="I11" t="s">
        <v>196</v>
      </c>
      <c r="J11" s="46">
        <v>45862</v>
      </c>
      <c r="K11">
        <v>0</v>
      </c>
      <c r="L11" s="25">
        <f>IF(G11&gt;12,0%,IF(G11&gt;=6,5%,IF('Forecast Model A - Data'!G20&lt;=3,0%,10%)))</f>
        <v>0</v>
      </c>
      <c r="M11" s="25">
        <f t="shared" si="0"/>
        <v>0.1</v>
      </c>
      <c r="N11" s="25">
        <f t="shared" si="1"/>
        <v>0.25</v>
      </c>
      <c r="O11" s="25">
        <f t="shared" si="2"/>
        <v>0.1</v>
      </c>
      <c r="P11" s="25">
        <f t="shared" si="3"/>
        <v>0.1</v>
      </c>
      <c r="Q11" s="25">
        <f t="shared" si="4"/>
        <v>0.54999999999999993</v>
      </c>
      <c r="R11" s="26" t="s">
        <v>381</v>
      </c>
      <c r="S11" s="26">
        <v>100000</v>
      </c>
      <c r="T11" s="26">
        <f t="shared" si="5"/>
        <v>54999.999999999993</v>
      </c>
      <c r="U11" t="s">
        <v>217</v>
      </c>
    </row>
    <row r="12" spans="1:21" x14ac:dyDescent="0.2">
      <c r="A12" t="s">
        <v>283</v>
      </c>
      <c r="B12" t="s">
        <v>342</v>
      </c>
      <c r="C12" s="26" t="s">
        <v>70</v>
      </c>
      <c r="D12" t="s">
        <v>76</v>
      </c>
      <c r="E12">
        <v>38</v>
      </c>
      <c r="F12" s="28">
        <v>0.9</v>
      </c>
      <c r="G12">
        <v>4.5</v>
      </c>
      <c r="H12" s="25">
        <v>0.9</v>
      </c>
      <c r="I12" t="s">
        <v>197</v>
      </c>
      <c r="J12" s="46">
        <v>45896</v>
      </c>
      <c r="K12">
        <v>8</v>
      </c>
      <c r="L12" s="25">
        <f>IF(G12&gt;12,0%,IF(G12&gt;=6,5%,IF('Forecast Model A - Data'!G21&lt;=3,0%,10%)))</f>
        <v>0</v>
      </c>
      <c r="M12" s="25">
        <f t="shared" si="0"/>
        <v>0.35</v>
      </c>
      <c r="N12" s="25">
        <f t="shared" si="1"/>
        <v>0.35</v>
      </c>
      <c r="O12" s="25">
        <f t="shared" si="2"/>
        <v>0</v>
      </c>
      <c r="P12" s="25">
        <f t="shared" si="3"/>
        <v>0.05</v>
      </c>
      <c r="Q12" s="25">
        <f t="shared" si="4"/>
        <v>0.75</v>
      </c>
      <c r="R12" s="26" t="s">
        <v>379</v>
      </c>
      <c r="S12" s="26">
        <v>75000</v>
      </c>
      <c r="T12" s="26">
        <f t="shared" si="5"/>
        <v>56250</v>
      </c>
      <c r="U12" t="s">
        <v>284</v>
      </c>
    </row>
    <row r="13" spans="1:21" x14ac:dyDescent="0.2">
      <c r="A13" t="s">
        <v>319</v>
      </c>
      <c r="B13" t="s">
        <v>346</v>
      </c>
      <c r="C13" s="26" t="s">
        <v>41</v>
      </c>
      <c r="D13" s="26" t="s">
        <v>33</v>
      </c>
      <c r="E13">
        <v>93</v>
      </c>
      <c r="F13" s="28">
        <v>0.84</v>
      </c>
      <c r="G13">
        <v>5.8</v>
      </c>
      <c r="H13" s="25">
        <v>0.1</v>
      </c>
      <c r="I13" t="s">
        <v>194</v>
      </c>
      <c r="J13" s="46">
        <v>45930</v>
      </c>
      <c r="K13">
        <v>9</v>
      </c>
      <c r="L13" s="25">
        <f>IF(G13&gt;12,0%,IF(G13&gt;=6,5%,IF('Forecast Model A - Data'!G22&lt;=3,0%,10%)))</f>
        <v>0.1</v>
      </c>
      <c r="M13" s="25">
        <f t="shared" si="0"/>
        <v>0.1</v>
      </c>
      <c r="N13" s="25">
        <f t="shared" si="1"/>
        <v>0.1</v>
      </c>
      <c r="O13" s="25">
        <f t="shared" si="2"/>
        <v>0</v>
      </c>
      <c r="P13" s="25">
        <f t="shared" si="3"/>
        <v>0.05</v>
      </c>
      <c r="Q13" s="25">
        <f t="shared" si="4"/>
        <v>0.35000000000000003</v>
      </c>
      <c r="R13" s="26" t="s">
        <v>381</v>
      </c>
      <c r="S13" s="26">
        <v>75000</v>
      </c>
      <c r="T13" s="26">
        <f t="shared" si="5"/>
        <v>26250.000000000004</v>
      </c>
      <c r="U13" t="s">
        <v>320</v>
      </c>
    </row>
    <row r="14" spans="1:21" x14ac:dyDescent="0.2">
      <c r="A14" t="s">
        <v>258</v>
      </c>
      <c r="B14" t="s">
        <v>341</v>
      </c>
      <c r="C14" s="26" t="s">
        <v>41</v>
      </c>
      <c r="D14" t="s">
        <v>71</v>
      </c>
      <c r="E14">
        <v>25</v>
      </c>
      <c r="F14" s="28">
        <v>0.85</v>
      </c>
      <c r="G14">
        <v>16.5</v>
      </c>
      <c r="H14" s="25">
        <v>0.1</v>
      </c>
      <c r="I14" t="s">
        <v>194</v>
      </c>
      <c r="J14" s="46">
        <v>45883</v>
      </c>
      <c r="K14">
        <v>10</v>
      </c>
      <c r="L14" s="25">
        <f>IF(G14&gt;12,0%,IF(G14&gt;=6,5%,IF('Forecast Model A - Data'!G23&lt;=3,0%,10%)))</f>
        <v>0</v>
      </c>
      <c r="M14" s="25">
        <f t="shared" si="0"/>
        <v>0.1</v>
      </c>
      <c r="N14" s="25">
        <f t="shared" si="1"/>
        <v>0.1</v>
      </c>
      <c r="O14" s="25">
        <f t="shared" si="2"/>
        <v>0</v>
      </c>
      <c r="P14" s="25">
        <f t="shared" si="3"/>
        <v>0.05</v>
      </c>
      <c r="Q14" s="25">
        <f t="shared" si="4"/>
        <v>0.25</v>
      </c>
      <c r="R14" s="26" t="s">
        <v>381</v>
      </c>
      <c r="S14" s="26">
        <v>75000</v>
      </c>
      <c r="T14" s="26">
        <f t="shared" si="5"/>
        <v>18750</v>
      </c>
      <c r="U14" t="s">
        <v>259</v>
      </c>
    </row>
    <row r="15" spans="1:21" x14ac:dyDescent="0.2">
      <c r="A15" t="s">
        <v>285</v>
      </c>
      <c r="B15" t="s">
        <v>342</v>
      </c>
      <c r="C15" s="26" t="s">
        <v>70</v>
      </c>
      <c r="D15" t="s">
        <v>76</v>
      </c>
      <c r="E15">
        <v>39</v>
      </c>
      <c r="F15" s="28">
        <v>0.9</v>
      </c>
      <c r="G15">
        <v>5.8</v>
      </c>
      <c r="H15" s="25">
        <v>0.5</v>
      </c>
      <c r="I15" t="s">
        <v>194</v>
      </c>
      <c r="J15" s="46">
        <v>45897</v>
      </c>
      <c r="K15">
        <v>5</v>
      </c>
      <c r="L15" s="25">
        <f>IF(G15&gt;12,0%,IF(G15&gt;=6,5%,IF('Forecast Model A - Data'!G24&lt;=3,0%,10%)))</f>
        <v>0.1</v>
      </c>
      <c r="M15" s="25">
        <f t="shared" si="0"/>
        <v>0.15</v>
      </c>
      <c r="N15" s="25">
        <f t="shared" si="1"/>
        <v>0.1</v>
      </c>
      <c r="O15" s="25">
        <f t="shared" si="2"/>
        <v>0</v>
      </c>
      <c r="P15" s="25">
        <f t="shared" si="3"/>
        <v>0.05</v>
      </c>
      <c r="Q15" s="25">
        <f t="shared" si="4"/>
        <v>0.39999999999999997</v>
      </c>
      <c r="R15" s="26" t="s">
        <v>381</v>
      </c>
      <c r="S15" s="26">
        <v>75000</v>
      </c>
      <c r="T15" s="26">
        <f t="shared" si="5"/>
        <v>29999.999999999996</v>
      </c>
      <c r="U15" t="s">
        <v>286</v>
      </c>
    </row>
    <row r="16" spans="1:21" x14ac:dyDescent="0.2">
      <c r="A16" t="s">
        <v>285</v>
      </c>
      <c r="B16" t="s">
        <v>343</v>
      </c>
      <c r="C16" s="26" t="s">
        <v>70</v>
      </c>
      <c r="D16" t="s">
        <v>77</v>
      </c>
      <c r="E16">
        <v>74</v>
      </c>
      <c r="F16" s="28">
        <v>0.87</v>
      </c>
      <c r="G16">
        <v>0.3</v>
      </c>
      <c r="H16" s="25">
        <v>0</v>
      </c>
      <c r="I16" t="s">
        <v>194</v>
      </c>
      <c r="J16" s="46">
        <v>45930</v>
      </c>
      <c r="K16">
        <v>7</v>
      </c>
      <c r="L16" s="25">
        <f>IF(G16&gt;12,0%,IF(G16&gt;=6,5%,IF('Forecast Model A - Data'!G25&lt;=3,0%,10%)))</f>
        <v>0.1</v>
      </c>
      <c r="M16" s="25">
        <f t="shared" si="0"/>
        <v>0.1</v>
      </c>
      <c r="N16" s="25">
        <f t="shared" si="1"/>
        <v>0.1</v>
      </c>
      <c r="O16" s="25">
        <f t="shared" si="2"/>
        <v>0</v>
      </c>
      <c r="P16" s="25">
        <f t="shared" si="3"/>
        <v>0.05</v>
      </c>
      <c r="Q16" s="25">
        <f t="shared" si="4"/>
        <v>0.35000000000000003</v>
      </c>
      <c r="R16" s="26" t="s">
        <v>381</v>
      </c>
      <c r="S16" s="26">
        <v>75000</v>
      </c>
      <c r="T16" s="26">
        <f t="shared" si="5"/>
        <v>26250.000000000004</v>
      </c>
      <c r="U16" t="s">
        <v>286</v>
      </c>
    </row>
    <row r="17" spans="1:21" x14ac:dyDescent="0.2">
      <c r="A17" t="s">
        <v>289</v>
      </c>
      <c r="B17" t="s">
        <v>343</v>
      </c>
      <c r="C17" s="26" t="s">
        <v>70</v>
      </c>
      <c r="D17" t="s">
        <v>77</v>
      </c>
      <c r="E17">
        <v>76</v>
      </c>
      <c r="F17" s="28">
        <v>0.87</v>
      </c>
      <c r="G17">
        <v>12.5</v>
      </c>
      <c r="H17" s="25">
        <v>0.9</v>
      </c>
      <c r="I17" t="s">
        <v>196</v>
      </c>
      <c r="J17" s="46">
        <v>45930</v>
      </c>
      <c r="K17">
        <v>9</v>
      </c>
      <c r="L17" s="25">
        <f>IF(G17&gt;12,0%,IF(G17&gt;=6,5%,IF('Forecast Model A - Data'!G26&lt;=3,0%,10%)))</f>
        <v>0</v>
      </c>
      <c r="M17" s="25">
        <f t="shared" si="0"/>
        <v>0.35</v>
      </c>
      <c r="N17" s="25">
        <f t="shared" si="1"/>
        <v>0.25</v>
      </c>
      <c r="O17" s="25">
        <f t="shared" si="2"/>
        <v>0</v>
      </c>
      <c r="P17" s="25">
        <f t="shared" si="3"/>
        <v>0.05</v>
      </c>
      <c r="Q17" s="25">
        <f t="shared" si="4"/>
        <v>0.65</v>
      </c>
      <c r="R17" s="26" t="s">
        <v>379</v>
      </c>
      <c r="S17" s="26">
        <v>75000</v>
      </c>
      <c r="T17" s="26">
        <f t="shared" si="5"/>
        <v>48750</v>
      </c>
      <c r="U17" t="s">
        <v>290</v>
      </c>
    </row>
    <row r="18" spans="1:21" x14ac:dyDescent="0.2">
      <c r="A18" t="s">
        <v>270</v>
      </c>
      <c r="B18" t="s">
        <v>341</v>
      </c>
      <c r="C18" s="26" t="s">
        <v>41</v>
      </c>
      <c r="D18" t="s">
        <v>71</v>
      </c>
      <c r="E18">
        <v>31</v>
      </c>
      <c r="F18" s="28">
        <v>0.85</v>
      </c>
      <c r="G18">
        <v>6.2</v>
      </c>
      <c r="H18" s="25">
        <v>0.3</v>
      </c>
      <c r="I18" t="s">
        <v>197</v>
      </c>
      <c r="J18" s="46">
        <v>45889</v>
      </c>
      <c r="K18">
        <v>7</v>
      </c>
      <c r="L18" s="25">
        <f>IF(G18&gt;12,0%,IF(G18&gt;=6,5%,IF('Forecast Model A - Data'!G27&lt;=3,0%,10%)))</f>
        <v>0.05</v>
      </c>
      <c r="M18" s="25">
        <f t="shared" si="0"/>
        <v>0.15</v>
      </c>
      <c r="N18" s="25">
        <f t="shared" si="1"/>
        <v>0.35</v>
      </c>
      <c r="O18" s="25">
        <f t="shared" si="2"/>
        <v>0</v>
      </c>
      <c r="P18" s="25">
        <f t="shared" si="3"/>
        <v>0.05</v>
      </c>
      <c r="Q18" s="25">
        <f t="shared" si="4"/>
        <v>0.60000000000000009</v>
      </c>
      <c r="R18" s="26" t="s">
        <v>381</v>
      </c>
      <c r="S18" s="26">
        <v>75000</v>
      </c>
      <c r="T18" s="26">
        <f t="shared" si="5"/>
        <v>45000.000000000007</v>
      </c>
      <c r="U18" t="s">
        <v>271</v>
      </c>
    </row>
    <row r="19" spans="1:21" x14ac:dyDescent="0.2">
      <c r="A19" t="s">
        <v>279</v>
      </c>
      <c r="B19" t="s">
        <v>342</v>
      </c>
      <c r="C19" s="26" t="s">
        <v>70</v>
      </c>
      <c r="D19" t="s">
        <v>76</v>
      </c>
      <c r="E19">
        <v>36</v>
      </c>
      <c r="F19" s="28">
        <v>0.9</v>
      </c>
      <c r="G19">
        <v>7.6</v>
      </c>
      <c r="H19" s="25">
        <v>0.9</v>
      </c>
      <c r="I19" t="s">
        <v>197</v>
      </c>
      <c r="J19" s="46">
        <v>45894</v>
      </c>
      <c r="K19">
        <v>1</v>
      </c>
      <c r="L19" s="25">
        <f>IF(G19&gt;12,0%,IF(G19&gt;=6,5%,IF('Forecast Model A - Data'!G28&lt;=3,0%,10%)))</f>
        <v>0.05</v>
      </c>
      <c r="M19" s="25">
        <f t="shared" si="0"/>
        <v>0.35</v>
      </c>
      <c r="N19" s="25">
        <f t="shared" si="1"/>
        <v>0.35</v>
      </c>
      <c r="O19" s="25">
        <f t="shared" si="2"/>
        <v>0.1</v>
      </c>
      <c r="P19" s="25">
        <f t="shared" si="3"/>
        <v>0.05</v>
      </c>
      <c r="Q19" s="25">
        <f t="shared" si="4"/>
        <v>0.9</v>
      </c>
      <c r="R19" s="26" t="s">
        <v>380</v>
      </c>
      <c r="S19" s="26">
        <v>75000</v>
      </c>
      <c r="T19" s="26">
        <f t="shared" si="5"/>
        <v>67500</v>
      </c>
      <c r="U19" t="s">
        <v>280</v>
      </c>
    </row>
    <row r="20" spans="1:21" x14ac:dyDescent="0.2">
      <c r="A20" t="s">
        <v>348</v>
      </c>
      <c r="B20" t="s">
        <v>345</v>
      </c>
      <c r="C20" s="26" t="s">
        <v>70</v>
      </c>
      <c r="D20" t="s">
        <v>77</v>
      </c>
      <c r="E20">
        <v>46</v>
      </c>
      <c r="F20" s="28">
        <v>0.42</v>
      </c>
      <c r="G20">
        <v>3.5</v>
      </c>
      <c r="H20" s="25">
        <v>0.6</v>
      </c>
      <c r="I20" t="s">
        <v>197</v>
      </c>
      <c r="J20" s="46">
        <v>45904</v>
      </c>
      <c r="K20" s="27">
        <v>3</v>
      </c>
      <c r="L20" s="25">
        <f>IF(G20&gt;12,0%,IF(G20&gt;=6,5%,IF('Forecast Model A - Data'!G29&lt;=3,0%,10%)))</f>
        <v>0.1</v>
      </c>
      <c r="M20" s="25">
        <f t="shared" si="0"/>
        <v>0.25</v>
      </c>
      <c r="N20" s="25">
        <f t="shared" si="1"/>
        <v>0.35</v>
      </c>
      <c r="O20" s="25">
        <f t="shared" si="2"/>
        <v>0</v>
      </c>
      <c r="P20" s="25">
        <f t="shared" si="3"/>
        <v>0</v>
      </c>
      <c r="Q20" s="25">
        <f t="shared" si="4"/>
        <v>0.7</v>
      </c>
      <c r="R20" s="26" t="s">
        <v>379</v>
      </c>
      <c r="S20" s="26">
        <v>75000</v>
      </c>
      <c r="T20" s="26">
        <f t="shared" si="5"/>
        <v>52500</v>
      </c>
      <c r="U20" t="s">
        <v>298</v>
      </c>
    </row>
    <row r="21" spans="1:21" x14ac:dyDescent="0.2">
      <c r="A21" t="s">
        <v>333</v>
      </c>
      <c r="B21" t="s">
        <v>343</v>
      </c>
      <c r="C21" s="26" t="s">
        <v>70</v>
      </c>
      <c r="D21" t="s">
        <v>77</v>
      </c>
      <c r="E21">
        <v>65</v>
      </c>
      <c r="F21" s="28">
        <v>0.87</v>
      </c>
      <c r="G21">
        <v>1.3</v>
      </c>
      <c r="H21" s="25">
        <v>0.6</v>
      </c>
      <c r="I21" t="s">
        <v>196</v>
      </c>
      <c r="J21" s="46">
        <v>45923</v>
      </c>
      <c r="K21">
        <v>8</v>
      </c>
      <c r="L21" s="25">
        <f>IF(G21&gt;12,0%,IF(G21&gt;=6,5%,IF('Forecast Model A - Data'!G30&lt;=3,0%,10%)))</f>
        <v>0.1</v>
      </c>
      <c r="M21" s="25">
        <f t="shared" si="0"/>
        <v>0.25</v>
      </c>
      <c r="N21" s="25">
        <f t="shared" si="1"/>
        <v>0.25</v>
      </c>
      <c r="O21" s="25">
        <f t="shared" si="2"/>
        <v>0</v>
      </c>
      <c r="P21" s="25">
        <f t="shared" si="3"/>
        <v>0.05</v>
      </c>
      <c r="Q21" s="25">
        <f t="shared" si="4"/>
        <v>0.65</v>
      </c>
      <c r="R21" s="26" t="s">
        <v>379</v>
      </c>
      <c r="S21" s="26">
        <v>75000</v>
      </c>
      <c r="T21" s="26">
        <f t="shared" si="5"/>
        <v>48750</v>
      </c>
      <c r="U21" t="s">
        <v>334</v>
      </c>
    </row>
    <row r="22" spans="1:21" x14ac:dyDescent="0.2">
      <c r="A22" t="s">
        <v>238</v>
      </c>
      <c r="B22" t="s">
        <v>340</v>
      </c>
      <c r="C22" s="26" t="s">
        <v>41</v>
      </c>
      <c r="D22" s="26" t="s">
        <v>33</v>
      </c>
      <c r="E22">
        <v>15</v>
      </c>
      <c r="F22" s="28">
        <v>0.95799999999999996</v>
      </c>
      <c r="G22">
        <v>19</v>
      </c>
      <c r="H22" s="25">
        <v>0.7</v>
      </c>
      <c r="I22" t="s">
        <v>197</v>
      </c>
      <c r="J22" s="46">
        <v>45873</v>
      </c>
      <c r="K22">
        <v>1</v>
      </c>
      <c r="L22" s="25">
        <f>IF(G22&gt;12,0%,IF(G22&gt;=6,5%,IF('Forecast Model A - Data'!G31&lt;=3,0%,10%)))</f>
        <v>0</v>
      </c>
      <c r="M22" s="25">
        <f t="shared" si="0"/>
        <v>0.25</v>
      </c>
      <c r="N22" s="25">
        <f t="shared" si="1"/>
        <v>0.35</v>
      </c>
      <c r="O22" s="25">
        <f t="shared" si="2"/>
        <v>0.1</v>
      </c>
      <c r="P22" s="25">
        <f t="shared" si="3"/>
        <v>0.1</v>
      </c>
      <c r="Q22" s="25">
        <f t="shared" si="4"/>
        <v>0.79999999999999993</v>
      </c>
      <c r="R22" s="26" t="s">
        <v>379</v>
      </c>
      <c r="S22" s="26">
        <v>75000</v>
      </c>
      <c r="T22" s="26">
        <f t="shared" si="5"/>
        <v>59999.999999999993</v>
      </c>
      <c r="U22" t="s">
        <v>239</v>
      </c>
    </row>
    <row r="23" spans="1:21" x14ac:dyDescent="0.2">
      <c r="A23" t="s">
        <v>262</v>
      </c>
      <c r="B23" t="s">
        <v>341</v>
      </c>
      <c r="C23" s="26" t="s">
        <v>41</v>
      </c>
      <c r="D23" t="s">
        <v>71</v>
      </c>
      <c r="E23">
        <v>27</v>
      </c>
      <c r="F23" s="28">
        <v>0.85</v>
      </c>
      <c r="G23">
        <v>0.4</v>
      </c>
      <c r="H23" s="25">
        <v>0.6</v>
      </c>
      <c r="I23" t="s">
        <v>194</v>
      </c>
      <c r="J23" s="46">
        <v>45885</v>
      </c>
      <c r="K23">
        <v>2</v>
      </c>
      <c r="L23" s="25">
        <f>IF(G23&gt;12,0%,IF(G23&gt;=6,5%,IF('Forecast Model A - Data'!G32&lt;=3,0%,10%)))</f>
        <v>0</v>
      </c>
      <c r="M23" s="25">
        <f t="shared" si="0"/>
        <v>0.25</v>
      </c>
      <c r="N23" s="25">
        <f t="shared" si="1"/>
        <v>0.1</v>
      </c>
      <c r="O23" s="25">
        <f t="shared" si="2"/>
        <v>0.05</v>
      </c>
      <c r="P23" s="25">
        <f t="shared" si="3"/>
        <v>0.05</v>
      </c>
      <c r="Q23" s="25">
        <f t="shared" si="4"/>
        <v>0.44999999999999996</v>
      </c>
      <c r="R23" s="26" t="s">
        <v>381</v>
      </c>
      <c r="S23" s="26">
        <v>75000</v>
      </c>
      <c r="T23" s="26">
        <f t="shared" si="5"/>
        <v>33750</v>
      </c>
      <c r="U23" t="s">
        <v>263</v>
      </c>
    </row>
    <row r="24" spans="1:21" x14ac:dyDescent="0.2">
      <c r="A24" t="s">
        <v>325</v>
      </c>
      <c r="B24" t="s">
        <v>345</v>
      </c>
      <c r="C24" s="26" t="s">
        <v>70</v>
      </c>
      <c r="D24" t="s">
        <v>77</v>
      </c>
      <c r="E24">
        <v>61</v>
      </c>
      <c r="F24" s="28">
        <v>0.42</v>
      </c>
      <c r="G24">
        <v>11.8</v>
      </c>
      <c r="H24" s="25">
        <v>0.8</v>
      </c>
      <c r="I24" t="s">
        <v>196</v>
      </c>
      <c r="J24" s="46">
        <v>45919</v>
      </c>
      <c r="K24">
        <v>9</v>
      </c>
      <c r="L24" s="25">
        <f>IF(G24&gt;12,0%,IF(G24&gt;=6,5%,IF('Forecast Model A - Data'!G33&lt;=3,0%,10%)))</f>
        <v>0.05</v>
      </c>
      <c r="M24" s="25">
        <f t="shared" si="0"/>
        <v>0.35</v>
      </c>
      <c r="N24" s="25">
        <f t="shared" si="1"/>
        <v>0.25</v>
      </c>
      <c r="O24" s="25">
        <f t="shared" si="2"/>
        <v>0</v>
      </c>
      <c r="P24" s="25">
        <f t="shared" si="3"/>
        <v>0</v>
      </c>
      <c r="Q24" s="25">
        <f t="shared" si="4"/>
        <v>0.64999999999999991</v>
      </c>
      <c r="R24" s="26" t="s">
        <v>379</v>
      </c>
      <c r="S24" s="26">
        <v>75000</v>
      </c>
      <c r="T24" s="26">
        <f t="shared" si="5"/>
        <v>48749.999999999993</v>
      </c>
      <c r="U24" t="s">
        <v>326</v>
      </c>
    </row>
    <row r="25" spans="1:21" x14ac:dyDescent="0.2">
      <c r="A25" t="s">
        <v>331</v>
      </c>
      <c r="B25" t="s">
        <v>343</v>
      </c>
      <c r="C25" s="26" t="s">
        <v>70</v>
      </c>
      <c r="D25" t="s">
        <v>77</v>
      </c>
      <c r="E25">
        <v>64</v>
      </c>
      <c r="F25" s="28">
        <v>0.87</v>
      </c>
      <c r="G25">
        <v>6.8</v>
      </c>
      <c r="H25" s="25">
        <v>0.7</v>
      </c>
      <c r="I25" t="s">
        <v>196</v>
      </c>
      <c r="J25" s="46">
        <v>45922</v>
      </c>
      <c r="K25">
        <v>9</v>
      </c>
      <c r="L25" s="25">
        <f>IF(G25&gt;12,0%,IF(G25&gt;=6,5%,IF('Forecast Model A - Data'!G34&lt;=3,0%,10%)))</f>
        <v>0.05</v>
      </c>
      <c r="M25" s="25">
        <f t="shared" si="0"/>
        <v>0.25</v>
      </c>
      <c r="N25" s="25">
        <f t="shared" si="1"/>
        <v>0.25</v>
      </c>
      <c r="O25" s="25">
        <f t="shared" si="2"/>
        <v>0</v>
      </c>
      <c r="P25" s="25">
        <f t="shared" si="3"/>
        <v>0.05</v>
      </c>
      <c r="Q25" s="25">
        <f t="shared" si="4"/>
        <v>0.60000000000000009</v>
      </c>
      <c r="R25" s="26" t="s">
        <v>381</v>
      </c>
      <c r="S25" s="26">
        <v>125000</v>
      </c>
      <c r="T25" s="26">
        <f t="shared" si="5"/>
        <v>75000.000000000015</v>
      </c>
      <c r="U25" t="s">
        <v>332</v>
      </c>
    </row>
    <row r="26" spans="1:21" x14ac:dyDescent="0.2">
      <c r="A26" t="s">
        <v>295</v>
      </c>
      <c r="B26" t="s">
        <v>346</v>
      </c>
      <c r="C26" s="26" t="s">
        <v>41</v>
      </c>
      <c r="D26" s="26" t="s">
        <v>33</v>
      </c>
      <c r="E26">
        <v>80</v>
      </c>
      <c r="F26" s="28">
        <v>0.84</v>
      </c>
      <c r="G26">
        <v>16.3</v>
      </c>
      <c r="H26" s="25">
        <v>0.5</v>
      </c>
      <c r="I26" t="s">
        <v>194</v>
      </c>
      <c r="J26" s="46">
        <v>45930</v>
      </c>
      <c r="K26">
        <v>2</v>
      </c>
      <c r="L26" s="25">
        <f>IF(G26&gt;12,0%,IF(G26&gt;=6,5%,IF('Forecast Model A - Data'!G35&lt;=3,0%,10%)))</f>
        <v>0</v>
      </c>
      <c r="M26" s="25">
        <f t="shared" si="0"/>
        <v>0.15</v>
      </c>
      <c r="N26" s="25">
        <f t="shared" si="1"/>
        <v>0.1</v>
      </c>
      <c r="O26" s="25">
        <f t="shared" si="2"/>
        <v>0.05</v>
      </c>
      <c r="P26" s="25">
        <f t="shared" si="3"/>
        <v>0.05</v>
      </c>
      <c r="Q26" s="25">
        <f t="shared" si="4"/>
        <v>0.35</v>
      </c>
      <c r="R26" s="26" t="s">
        <v>381</v>
      </c>
      <c r="S26" s="26">
        <v>125000</v>
      </c>
      <c r="T26" s="26">
        <f t="shared" si="5"/>
        <v>43750</v>
      </c>
      <c r="U26" t="s">
        <v>296</v>
      </c>
    </row>
    <row r="27" spans="1:21" x14ac:dyDescent="0.2">
      <c r="A27" t="s">
        <v>329</v>
      </c>
      <c r="B27" t="s">
        <v>345</v>
      </c>
      <c r="C27" s="26" t="s">
        <v>70</v>
      </c>
      <c r="D27" t="s">
        <v>77</v>
      </c>
      <c r="E27">
        <v>63</v>
      </c>
      <c r="F27" s="28">
        <v>0.42</v>
      </c>
      <c r="G27">
        <v>4.3</v>
      </c>
      <c r="H27" s="25">
        <v>0.7</v>
      </c>
      <c r="I27" t="s">
        <v>196</v>
      </c>
      <c r="J27" s="46">
        <v>45921</v>
      </c>
      <c r="K27">
        <v>2</v>
      </c>
      <c r="L27" s="25">
        <f>IF(G27&gt;12,0%,IF(G27&gt;=6,5%,IF('Forecast Model A - Data'!G36&lt;=3,0%,10%)))</f>
        <v>0.1</v>
      </c>
      <c r="M27" s="25">
        <f t="shared" si="0"/>
        <v>0.25</v>
      </c>
      <c r="N27" s="25">
        <f t="shared" si="1"/>
        <v>0.25</v>
      </c>
      <c r="O27" s="25">
        <f t="shared" si="2"/>
        <v>0.05</v>
      </c>
      <c r="P27" s="25">
        <f t="shared" si="3"/>
        <v>0</v>
      </c>
      <c r="Q27" s="25">
        <f t="shared" si="4"/>
        <v>0.65</v>
      </c>
      <c r="R27" s="26" t="s">
        <v>379</v>
      </c>
      <c r="S27" s="26">
        <v>125000</v>
      </c>
      <c r="T27" s="26">
        <f t="shared" si="5"/>
        <v>81250</v>
      </c>
      <c r="U27" t="s">
        <v>330</v>
      </c>
    </row>
    <row r="28" spans="1:21" x14ac:dyDescent="0.2">
      <c r="A28" t="s">
        <v>327</v>
      </c>
      <c r="B28" t="s">
        <v>346</v>
      </c>
      <c r="C28" s="26" t="s">
        <v>41</v>
      </c>
      <c r="D28" s="26" t="s">
        <v>33</v>
      </c>
      <c r="E28">
        <v>97</v>
      </c>
      <c r="F28" s="28">
        <v>0.84</v>
      </c>
      <c r="G28">
        <v>19.3</v>
      </c>
      <c r="H28" s="25">
        <v>0.2</v>
      </c>
      <c r="I28" t="s">
        <v>194</v>
      </c>
      <c r="J28" s="46">
        <v>45930</v>
      </c>
      <c r="K28">
        <v>9</v>
      </c>
      <c r="L28" s="25">
        <f>IF(G28&gt;12,0%,IF(G28&gt;=6,5%,IF('Forecast Model A - Data'!G37&lt;=3,0%,10%)))</f>
        <v>0</v>
      </c>
      <c r="M28" s="25">
        <f t="shared" si="0"/>
        <v>0.1</v>
      </c>
      <c r="N28" s="25">
        <f t="shared" si="1"/>
        <v>0.1</v>
      </c>
      <c r="O28" s="25">
        <f t="shared" si="2"/>
        <v>0</v>
      </c>
      <c r="P28" s="25">
        <f t="shared" si="3"/>
        <v>0.05</v>
      </c>
      <c r="Q28" s="25">
        <f t="shared" si="4"/>
        <v>0.25</v>
      </c>
      <c r="R28" s="26" t="s">
        <v>381</v>
      </c>
      <c r="S28" s="26">
        <v>125000</v>
      </c>
      <c r="T28" s="26">
        <f t="shared" si="5"/>
        <v>31250</v>
      </c>
      <c r="U28" t="s">
        <v>328</v>
      </c>
    </row>
    <row r="29" spans="1:21" x14ac:dyDescent="0.2">
      <c r="A29" t="s">
        <v>293</v>
      </c>
      <c r="B29" t="s">
        <v>342</v>
      </c>
      <c r="C29" s="26" t="s">
        <v>70</v>
      </c>
      <c r="D29" t="s">
        <v>76</v>
      </c>
      <c r="E29">
        <v>44</v>
      </c>
      <c r="F29" s="28">
        <v>0.9</v>
      </c>
      <c r="G29">
        <v>10.7</v>
      </c>
      <c r="H29" s="25">
        <v>0.3</v>
      </c>
      <c r="I29" t="s">
        <v>195</v>
      </c>
      <c r="J29" s="46">
        <v>45902</v>
      </c>
      <c r="K29">
        <v>9</v>
      </c>
      <c r="L29" s="25">
        <f>IF(G29&gt;12,0%,IF(G29&gt;=6,5%,IF('Forecast Model A - Data'!G38&lt;=3,0%,10%)))</f>
        <v>0.05</v>
      </c>
      <c r="M29" s="25">
        <f t="shared" si="0"/>
        <v>0.15</v>
      </c>
      <c r="N29" s="25">
        <f t="shared" si="1"/>
        <v>0.15</v>
      </c>
      <c r="O29" s="25">
        <f t="shared" si="2"/>
        <v>0</v>
      </c>
      <c r="P29" s="25">
        <f t="shared" si="3"/>
        <v>0.05</v>
      </c>
      <c r="Q29" s="25">
        <f t="shared" si="4"/>
        <v>0.39999999999999997</v>
      </c>
      <c r="R29" s="26" t="s">
        <v>381</v>
      </c>
      <c r="S29" s="26">
        <v>125000</v>
      </c>
      <c r="T29" s="26">
        <f t="shared" si="5"/>
        <v>49999.999999999993</v>
      </c>
      <c r="U29" t="s">
        <v>294</v>
      </c>
    </row>
    <row r="30" spans="1:21" x14ac:dyDescent="0.2">
      <c r="A30" t="s">
        <v>299</v>
      </c>
      <c r="B30" t="s">
        <v>346</v>
      </c>
      <c r="C30" s="26" t="s">
        <v>41</v>
      </c>
      <c r="D30" s="26" t="s">
        <v>33</v>
      </c>
      <c r="E30">
        <v>82</v>
      </c>
      <c r="F30" s="28">
        <v>0.84</v>
      </c>
      <c r="G30">
        <v>18.399999999999999</v>
      </c>
      <c r="H30" s="25">
        <v>0.9</v>
      </c>
      <c r="I30" t="s">
        <v>196</v>
      </c>
      <c r="J30" s="46">
        <v>45930</v>
      </c>
      <c r="K30">
        <v>10</v>
      </c>
      <c r="L30" s="25">
        <f>IF(G30&gt;12,0%,IF(G30&gt;=6,5%,IF('Forecast Model A - Data'!G39&lt;=3,0%,10%)))</f>
        <v>0</v>
      </c>
      <c r="M30" s="25">
        <f t="shared" si="0"/>
        <v>0.35</v>
      </c>
      <c r="N30" s="25">
        <f t="shared" si="1"/>
        <v>0.25</v>
      </c>
      <c r="O30" s="25">
        <f t="shared" si="2"/>
        <v>0</v>
      </c>
      <c r="P30" s="25">
        <f t="shared" si="3"/>
        <v>0.05</v>
      </c>
      <c r="Q30" s="25">
        <f t="shared" si="4"/>
        <v>0.65</v>
      </c>
      <c r="R30" s="26" t="s">
        <v>379</v>
      </c>
      <c r="S30" s="26">
        <v>125000</v>
      </c>
      <c r="T30" s="26">
        <f t="shared" si="5"/>
        <v>81250</v>
      </c>
      <c r="U30" t="s">
        <v>300</v>
      </c>
    </row>
    <row r="31" spans="1:21" x14ac:dyDescent="0.2">
      <c r="A31" t="s">
        <v>325</v>
      </c>
      <c r="B31" t="s">
        <v>346</v>
      </c>
      <c r="C31" s="26" t="s">
        <v>41</v>
      </c>
      <c r="D31" s="26" t="s">
        <v>33</v>
      </c>
      <c r="E31">
        <v>96</v>
      </c>
      <c r="F31" s="28">
        <v>0.84</v>
      </c>
      <c r="G31">
        <v>18.899999999999999</v>
      </c>
      <c r="H31" s="25">
        <v>0.2</v>
      </c>
      <c r="I31" t="s">
        <v>196</v>
      </c>
      <c r="J31" s="46">
        <v>45930</v>
      </c>
      <c r="K31">
        <v>9</v>
      </c>
      <c r="L31" s="25">
        <f>IF(G31&gt;12,0%,IF(G31&gt;=6,5%,IF('Forecast Model A - Data'!G40&lt;=3,0%,10%)))</f>
        <v>0</v>
      </c>
      <c r="M31" s="25">
        <f t="shared" si="0"/>
        <v>0.1</v>
      </c>
      <c r="N31" s="25">
        <f t="shared" si="1"/>
        <v>0.25</v>
      </c>
      <c r="O31" s="25">
        <f t="shared" si="2"/>
        <v>0</v>
      </c>
      <c r="P31" s="25">
        <f t="shared" si="3"/>
        <v>0.05</v>
      </c>
      <c r="Q31" s="25">
        <f t="shared" si="4"/>
        <v>0.39999999999999997</v>
      </c>
      <c r="R31" s="26" t="s">
        <v>381</v>
      </c>
      <c r="S31" s="26">
        <v>125000</v>
      </c>
      <c r="T31" s="26">
        <f t="shared" si="5"/>
        <v>49999.999999999993</v>
      </c>
      <c r="U31" t="s">
        <v>326</v>
      </c>
    </row>
    <row r="32" spans="1:21" x14ac:dyDescent="0.2">
      <c r="A32" t="s">
        <v>347</v>
      </c>
      <c r="B32" t="s">
        <v>340</v>
      </c>
      <c r="C32" s="26" t="s">
        <v>41</v>
      </c>
      <c r="D32" s="26" t="s">
        <v>33</v>
      </c>
      <c r="E32">
        <v>1</v>
      </c>
      <c r="F32" s="28">
        <v>0.95799999999999996</v>
      </c>
      <c r="G32">
        <v>1</v>
      </c>
      <c r="H32" s="25">
        <v>0.2</v>
      </c>
      <c r="I32" t="s">
        <v>196</v>
      </c>
      <c r="J32" s="46">
        <v>45859</v>
      </c>
      <c r="K32" s="27">
        <v>1</v>
      </c>
      <c r="L32" s="25">
        <f>IF(G32&gt;12,0%,IF(G32&gt;=6,5%,IF('Forecast Model A - Data'!G41&lt;=3,0%,10%)))</f>
        <v>0.1</v>
      </c>
      <c r="M32" s="25">
        <f t="shared" si="0"/>
        <v>0.1</v>
      </c>
      <c r="N32" s="25">
        <f t="shared" si="1"/>
        <v>0.25</v>
      </c>
      <c r="O32" s="25">
        <f t="shared" si="2"/>
        <v>0.1</v>
      </c>
      <c r="P32" s="25">
        <f t="shared" si="3"/>
        <v>0.1</v>
      </c>
      <c r="Q32" s="25">
        <f t="shared" si="4"/>
        <v>0.65</v>
      </c>
      <c r="R32" s="26" t="s">
        <v>379</v>
      </c>
      <c r="S32" s="26">
        <v>125000</v>
      </c>
      <c r="T32" s="26">
        <f t="shared" si="5"/>
        <v>81250</v>
      </c>
      <c r="U32" t="s">
        <v>211</v>
      </c>
    </row>
    <row r="33" spans="1:21" x14ac:dyDescent="0.2">
      <c r="A33" t="s">
        <v>297</v>
      </c>
      <c r="B33" t="s">
        <v>345</v>
      </c>
      <c r="C33" s="26" t="s">
        <v>70</v>
      </c>
      <c r="D33" t="s">
        <v>77</v>
      </c>
      <c r="E33">
        <v>47</v>
      </c>
      <c r="F33" s="28">
        <v>0.42</v>
      </c>
      <c r="G33">
        <v>1.5</v>
      </c>
      <c r="H33" s="25">
        <v>0.3</v>
      </c>
      <c r="I33" t="s">
        <v>194</v>
      </c>
      <c r="J33" s="46">
        <v>45905</v>
      </c>
      <c r="K33">
        <v>4</v>
      </c>
      <c r="L33" s="25">
        <f>IF(G33&gt;12,0%,IF(G33&gt;=6,5%,IF('Forecast Model A - Data'!G42&lt;=3,0%,10%)))</f>
        <v>0.1</v>
      </c>
      <c r="M33" s="25">
        <f t="shared" si="0"/>
        <v>0.15</v>
      </c>
      <c r="N33" s="25">
        <f t="shared" si="1"/>
        <v>0.1</v>
      </c>
      <c r="O33" s="25">
        <f t="shared" si="2"/>
        <v>0</v>
      </c>
      <c r="P33" s="25">
        <f t="shared" si="3"/>
        <v>0</v>
      </c>
      <c r="Q33" s="25">
        <f t="shared" si="4"/>
        <v>0.35</v>
      </c>
      <c r="R33" s="26" t="s">
        <v>381</v>
      </c>
      <c r="S33" s="26">
        <v>125000</v>
      </c>
      <c r="T33" s="26">
        <f t="shared" si="5"/>
        <v>43750</v>
      </c>
      <c r="U33" t="s">
        <v>300</v>
      </c>
    </row>
    <row r="34" spans="1:21" x14ac:dyDescent="0.2">
      <c r="A34" t="s">
        <v>283</v>
      </c>
      <c r="B34" t="s">
        <v>343</v>
      </c>
      <c r="C34" s="26" t="s">
        <v>70</v>
      </c>
      <c r="D34" t="s">
        <v>77</v>
      </c>
      <c r="E34">
        <v>73</v>
      </c>
      <c r="F34" s="28">
        <v>0.87</v>
      </c>
      <c r="G34">
        <v>4.2</v>
      </c>
      <c r="H34" s="25">
        <v>0.2</v>
      </c>
      <c r="I34" t="s">
        <v>194</v>
      </c>
      <c r="J34" s="46">
        <v>45930</v>
      </c>
      <c r="K34">
        <v>5</v>
      </c>
      <c r="L34" s="25">
        <f>IF(G34&gt;12,0%,IF(G34&gt;=6,5%,IF('Forecast Model A - Data'!G43&lt;=3,0%,10%)))</f>
        <v>0.1</v>
      </c>
      <c r="M34" s="25">
        <f t="shared" si="0"/>
        <v>0.1</v>
      </c>
      <c r="N34" s="25">
        <f t="shared" si="1"/>
        <v>0.1</v>
      </c>
      <c r="O34" s="25">
        <f t="shared" si="2"/>
        <v>0</v>
      </c>
      <c r="P34" s="25">
        <f t="shared" si="3"/>
        <v>0.05</v>
      </c>
      <c r="Q34" s="25">
        <f t="shared" si="4"/>
        <v>0.35000000000000003</v>
      </c>
      <c r="R34" s="26" t="s">
        <v>381</v>
      </c>
      <c r="S34" s="26">
        <v>125000</v>
      </c>
      <c r="T34" s="26">
        <f t="shared" si="5"/>
        <v>43750.000000000007</v>
      </c>
      <c r="U34" t="s">
        <v>284</v>
      </c>
    </row>
    <row r="35" spans="1:21" x14ac:dyDescent="0.2">
      <c r="A35" t="s">
        <v>291</v>
      </c>
      <c r="B35" t="s">
        <v>343</v>
      </c>
      <c r="C35" s="26" t="s">
        <v>70</v>
      </c>
      <c r="D35" t="s">
        <v>77</v>
      </c>
      <c r="E35">
        <v>77</v>
      </c>
      <c r="F35" s="28">
        <v>0.87</v>
      </c>
      <c r="G35">
        <v>19.5</v>
      </c>
      <c r="H35" s="25">
        <v>0.6</v>
      </c>
      <c r="I35" t="s">
        <v>194</v>
      </c>
      <c r="J35" s="46">
        <v>45930</v>
      </c>
      <c r="K35">
        <v>5</v>
      </c>
      <c r="L35" s="25">
        <f>IF(G35&gt;12,0%,IF(G35&gt;=6,5%,IF('Forecast Model A - Data'!G44&lt;=3,0%,10%)))</f>
        <v>0</v>
      </c>
      <c r="M35" s="25">
        <f t="shared" si="0"/>
        <v>0.25</v>
      </c>
      <c r="N35" s="25">
        <f t="shared" si="1"/>
        <v>0.1</v>
      </c>
      <c r="O35" s="25">
        <f t="shared" si="2"/>
        <v>0</v>
      </c>
      <c r="P35" s="25">
        <f t="shared" si="3"/>
        <v>0.05</v>
      </c>
      <c r="Q35" s="25">
        <f t="shared" si="4"/>
        <v>0.39999999999999997</v>
      </c>
      <c r="R35" s="26" t="s">
        <v>381</v>
      </c>
      <c r="S35" s="26">
        <v>125000</v>
      </c>
      <c r="T35" s="26">
        <f t="shared" si="5"/>
        <v>49999.999999999993</v>
      </c>
      <c r="U35" t="s">
        <v>247</v>
      </c>
    </row>
    <row r="36" spans="1:21" x14ac:dyDescent="0.2">
      <c r="A36" t="s">
        <v>305</v>
      </c>
      <c r="B36" t="s">
        <v>346</v>
      </c>
      <c r="C36" s="26" t="s">
        <v>41</v>
      </c>
      <c r="D36" s="26" t="s">
        <v>33</v>
      </c>
      <c r="E36">
        <v>85</v>
      </c>
      <c r="F36" s="28">
        <v>0.84</v>
      </c>
      <c r="G36">
        <v>3.6</v>
      </c>
      <c r="H36" s="25">
        <v>0</v>
      </c>
      <c r="I36" t="s">
        <v>194</v>
      </c>
      <c r="J36" s="46">
        <v>45930</v>
      </c>
      <c r="K36">
        <v>2</v>
      </c>
      <c r="L36" s="25">
        <f>IF(G36&gt;12,0%,IF(G36&gt;=6,5%,IF('Forecast Model A - Data'!G45&lt;=3,0%,10%)))</f>
        <v>0.1</v>
      </c>
      <c r="M36" s="25">
        <f t="shared" si="0"/>
        <v>0.1</v>
      </c>
      <c r="N36" s="25">
        <f t="shared" si="1"/>
        <v>0.1</v>
      </c>
      <c r="O36" s="25">
        <f t="shared" si="2"/>
        <v>0.05</v>
      </c>
      <c r="P36" s="25">
        <f t="shared" si="3"/>
        <v>0.05</v>
      </c>
      <c r="Q36" s="25">
        <f t="shared" si="4"/>
        <v>0.4</v>
      </c>
      <c r="R36" s="26" t="s">
        <v>381</v>
      </c>
      <c r="S36" s="26">
        <v>120000</v>
      </c>
      <c r="T36" s="26">
        <f t="shared" si="5"/>
        <v>48000</v>
      </c>
      <c r="U36" t="s">
        <v>284</v>
      </c>
    </row>
    <row r="37" spans="1:21" x14ac:dyDescent="0.2">
      <c r="A37" t="s">
        <v>226</v>
      </c>
      <c r="B37" t="s">
        <v>340</v>
      </c>
      <c r="C37" s="26" t="s">
        <v>41</v>
      </c>
      <c r="D37" s="26" t="s">
        <v>33</v>
      </c>
      <c r="E37">
        <v>9</v>
      </c>
      <c r="F37" s="28">
        <v>0.95799999999999996</v>
      </c>
      <c r="G37">
        <v>12.3</v>
      </c>
      <c r="H37" s="25">
        <v>0.2</v>
      </c>
      <c r="I37" t="s">
        <v>197</v>
      </c>
      <c r="J37" s="46">
        <v>45867</v>
      </c>
      <c r="K37">
        <v>2</v>
      </c>
      <c r="L37" s="25">
        <f>IF(G37&gt;12,0%,IF(G37&gt;=6,5%,IF('Forecast Model A - Data'!G46&lt;=3,0%,10%)))</f>
        <v>0</v>
      </c>
      <c r="M37" s="25">
        <f t="shared" si="0"/>
        <v>0.1</v>
      </c>
      <c r="N37" s="25">
        <f t="shared" si="1"/>
        <v>0.35</v>
      </c>
      <c r="O37" s="25">
        <f t="shared" si="2"/>
        <v>0.05</v>
      </c>
      <c r="P37" s="25">
        <f t="shared" si="3"/>
        <v>0.1</v>
      </c>
      <c r="Q37" s="25">
        <f t="shared" si="4"/>
        <v>0.6</v>
      </c>
      <c r="R37" s="26" t="s">
        <v>381</v>
      </c>
      <c r="S37" s="26">
        <v>110000</v>
      </c>
      <c r="T37" s="26">
        <f t="shared" si="5"/>
        <v>66000</v>
      </c>
      <c r="U37" t="s">
        <v>227</v>
      </c>
    </row>
    <row r="38" spans="1:21" x14ac:dyDescent="0.2">
      <c r="A38" t="s">
        <v>256</v>
      </c>
      <c r="B38" t="s">
        <v>341</v>
      </c>
      <c r="C38" s="26" t="s">
        <v>41</v>
      </c>
      <c r="D38" t="s">
        <v>71</v>
      </c>
      <c r="E38">
        <v>24</v>
      </c>
      <c r="F38" s="28">
        <v>0.85</v>
      </c>
      <c r="G38">
        <v>13.1</v>
      </c>
      <c r="H38" s="25">
        <v>0.7</v>
      </c>
      <c r="I38" t="s">
        <v>197</v>
      </c>
      <c r="J38" s="46">
        <v>45882</v>
      </c>
      <c r="K38">
        <v>7</v>
      </c>
      <c r="L38" s="25">
        <f>IF(G38&gt;12,0%,IF(G38&gt;=6,5%,IF('Forecast Model A - Data'!G47&lt;=3,0%,10%)))</f>
        <v>0</v>
      </c>
      <c r="M38" s="25">
        <f t="shared" si="0"/>
        <v>0.25</v>
      </c>
      <c r="N38" s="25">
        <f t="shared" si="1"/>
        <v>0.35</v>
      </c>
      <c r="O38" s="25">
        <f t="shared" si="2"/>
        <v>0</v>
      </c>
      <c r="P38" s="25">
        <f t="shared" si="3"/>
        <v>0.05</v>
      </c>
      <c r="Q38" s="25">
        <f t="shared" si="4"/>
        <v>0.65</v>
      </c>
      <c r="R38" s="26" t="s">
        <v>379</v>
      </c>
      <c r="S38" s="26">
        <v>110000</v>
      </c>
      <c r="T38" s="26">
        <f t="shared" si="5"/>
        <v>71500</v>
      </c>
      <c r="U38" t="s">
        <v>257</v>
      </c>
    </row>
    <row r="39" spans="1:21" x14ac:dyDescent="0.2">
      <c r="A39" t="s">
        <v>268</v>
      </c>
      <c r="B39" t="s">
        <v>341</v>
      </c>
      <c r="C39" s="26" t="s">
        <v>41</v>
      </c>
      <c r="D39" t="s">
        <v>71</v>
      </c>
      <c r="E39">
        <v>30</v>
      </c>
      <c r="F39" s="28">
        <v>0.85</v>
      </c>
      <c r="G39">
        <v>7.3</v>
      </c>
      <c r="H39" s="25">
        <v>0.3</v>
      </c>
      <c r="I39" t="s">
        <v>195</v>
      </c>
      <c r="J39" s="46">
        <v>45888</v>
      </c>
      <c r="K39">
        <v>5</v>
      </c>
      <c r="L39" s="25">
        <f>IF(G39&gt;12,0%,IF(G39&gt;=6,5%,IF('Forecast Model A - Data'!G48&lt;=3,0%,10%)))</f>
        <v>0.05</v>
      </c>
      <c r="M39" s="25">
        <f t="shared" si="0"/>
        <v>0.15</v>
      </c>
      <c r="N39" s="25">
        <f t="shared" si="1"/>
        <v>0.15</v>
      </c>
      <c r="O39" s="25">
        <f t="shared" si="2"/>
        <v>0</v>
      </c>
      <c r="P39" s="25">
        <f t="shared" si="3"/>
        <v>0.05</v>
      </c>
      <c r="Q39" s="25">
        <f t="shared" si="4"/>
        <v>0.39999999999999997</v>
      </c>
      <c r="R39" s="26" t="s">
        <v>381</v>
      </c>
      <c r="S39" s="26">
        <v>110000</v>
      </c>
      <c r="T39" s="26">
        <f t="shared" si="5"/>
        <v>43999.999999999993</v>
      </c>
      <c r="U39" t="s">
        <v>269</v>
      </c>
    </row>
    <row r="40" spans="1:21" x14ac:dyDescent="0.2">
      <c r="A40" t="s">
        <v>335</v>
      </c>
      <c r="B40" t="s">
        <v>343</v>
      </c>
      <c r="C40" s="26" t="s">
        <v>70</v>
      </c>
      <c r="D40" t="s">
        <v>77</v>
      </c>
      <c r="E40">
        <v>66</v>
      </c>
      <c r="F40" s="28">
        <v>0.87</v>
      </c>
      <c r="G40">
        <v>10.5</v>
      </c>
      <c r="H40" s="25">
        <v>0.3</v>
      </c>
      <c r="I40" t="s">
        <v>195</v>
      </c>
      <c r="J40" s="46">
        <v>45924</v>
      </c>
      <c r="K40">
        <v>4</v>
      </c>
      <c r="L40" s="25">
        <f>IF(G40&gt;12,0%,IF(G40&gt;=6,5%,IF('Forecast Model A - Data'!G49&lt;=3,0%,10%)))</f>
        <v>0.05</v>
      </c>
      <c r="M40" s="25">
        <f t="shared" si="0"/>
        <v>0.15</v>
      </c>
      <c r="N40" s="25">
        <f t="shared" si="1"/>
        <v>0.15</v>
      </c>
      <c r="O40" s="25">
        <f t="shared" si="2"/>
        <v>0</v>
      </c>
      <c r="P40" s="25">
        <f t="shared" si="3"/>
        <v>0.05</v>
      </c>
      <c r="Q40" s="25">
        <f t="shared" si="4"/>
        <v>0.39999999999999997</v>
      </c>
      <c r="R40" s="26" t="s">
        <v>381</v>
      </c>
      <c r="S40" s="26">
        <v>110000</v>
      </c>
      <c r="T40" s="26">
        <f t="shared" si="5"/>
        <v>43999.999999999993</v>
      </c>
      <c r="U40" t="s">
        <v>336</v>
      </c>
    </row>
    <row r="41" spans="1:21" x14ac:dyDescent="0.2">
      <c r="A41" t="s">
        <v>323</v>
      </c>
      <c r="B41" t="s">
        <v>346</v>
      </c>
      <c r="C41" s="26" t="s">
        <v>41</v>
      </c>
      <c r="D41" s="26" t="s">
        <v>33</v>
      </c>
      <c r="E41">
        <v>95</v>
      </c>
      <c r="F41" s="28">
        <v>0.84</v>
      </c>
      <c r="G41">
        <v>17.3</v>
      </c>
      <c r="H41" s="25">
        <v>0.4</v>
      </c>
      <c r="I41" t="s">
        <v>196</v>
      </c>
      <c r="J41" s="46">
        <v>45930</v>
      </c>
      <c r="K41">
        <v>6</v>
      </c>
      <c r="L41" s="25">
        <f>IF(G41&gt;12,0%,IF(G41&gt;=6,5%,IF('Forecast Model A - Data'!G50&lt;=3,0%,10%)))</f>
        <v>0</v>
      </c>
      <c r="M41" s="25">
        <f t="shared" si="0"/>
        <v>0.15</v>
      </c>
      <c r="N41" s="25">
        <f t="shared" si="1"/>
        <v>0.25</v>
      </c>
      <c r="O41" s="25">
        <f t="shared" si="2"/>
        <v>0</v>
      </c>
      <c r="P41" s="25">
        <f t="shared" si="3"/>
        <v>0.05</v>
      </c>
      <c r="Q41" s="25">
        <f t="shared" si="4"/>
        <v>0.45</v>
      </c>
      <c r="R41" s="26" t="s">
        <v>381</v>
      </c>
      <c r="S41" s="26">
        <v>110000</v>
      </c>
      <c r="T41" s="26">
        <f t="shared" si="5"/>
        <v>49500</v>
      </c>
      <c r="U41" t="s">
        <v>324</v>
      </c>
    </row>
    <row r="42" spans="1:21" x14ac:dyDescent="0.2">
      <c r="A42" t="s">
        <v>314</v>
      </c>
      <c r="B42" t="s">
        <v>345</v>
      </c>
      <c r="C42" s="26" t="s">
        <v>70</v>
      </c>
      <c r="D42" t="s">
        <v>77</v>
      </c>
      <c r="E42">
        <v>55</v>
      </c>
      <c r="F42" s="28">
        <v>0.42</v>
      </c>
      <c r="G42">
        <v>16</v>
      </c>
      <c r="H42" s="25">
        <v>0.4</v>
      </c>
      <c r="I42" t="s">
        <v>196</v>
      </c>
      <c r="J42" s="46">
        <v>45913</v>
      </c>
      <c r="K42">
        <v>5</v>
      </c>
      <c r="L42" s="25">
        <f>IF(G42&gt;12,0%,IF(G42&gt;=6,5%,IF('Forecast Model A - Data'!G51&lt;=3,0%,10%)))</f>
        <v>0</v>
      </c>
      <c r="M42" s="25">
        <f t="shared" si="0"/>
        <v>0.15</v>
      </c>
      <c r="N42" s="25">
        <f t="shared" si="1"/>
        <v>0.25</v>
      </c>
      <c r="O42" s="25">
        <f t="shared" si="2"/>
        <v>0</v>
      </c>
      <c r="P42" s="25">
        <f t="shared" si="3"/>
        <v>0</v>
      </c>
      <c r="Q42" s="25">
        <f t="shared" si="4"/>
        <v>0.4</v>
      </c>
      <c r="R42" s="26" t="s">
        <v>381</v>
      </c>
      <c r="S42" s="26">
        <v>100000</v>
      </c>
      <c r="T42" s="26">
        <f t="shared" si="5"/>
        <v>40000</v>
      </c>
      <c r="U42" t="s">
        <v>315</v>
      </c>
    </row>
    <row r="43" spans="1:21" x14ac:dyDescent="0.2">
      <c r="A43" t="s">
        <v>327</v>
      </c>
      <c r="B43" t="s">
        <v>345</v>
      </c>
      <c r="C43" s="26" t="s">
        <v>70</v>
      </c>
      <c r="D43" t="s">
        <v>77</v>
      </c>
      <c r="E43">
        <v>62</v>
      </c>
      <c r="F43" s="28">
        <v>0.42</v>
      </c>
      <c r="G43">
        <v>9.1999999999999993</v>
      </c>
      <c r="H43" s="25">
        <v>0.7</v>
      </c>
      <c r="I43" t="s">
        <v>196</v>
      </c>
      <c r="J43" s="46">
        <v>45920</v>
      </c>
      <c r="K43">
        <v>4</v>
      </c>
      <c r="L43" s="25">
        <f>IF(G43&gt;12,0%,IF(G43&gt;=6,5%,IF('Forecast Model A - Data'!G52&lt;=3,0%,10%)))</f>
        <v>0.05</v>
      </c>
      <c r="M43" s="25">
        <f t="shared" si="0"/>
        <v>0.25</v>
      </c>
      <c r="N43" s="25">
        <f t="shared" si="1"/>
        <v>0.25</v>
      </c>
      <c r="O43" s="25">
        <f t="shared" si="2"/>
        <v>0</v>
      </c>
      <c r="P43" s="25">
        <f t="shared" si="3"/>
        <v>0</v>
      </c>
      <c r="Q43" s="25">
        <f t="shared" si="4"/>
        <v>0.55000000000000004</v>
      </c>
      <c r="R43" s="26" t="s">
        <v>381</v>
      </c>
      <c r="S43" s="26">
        <v>100000</v>
      </c>
      <c r="T43" s="26">
        <f t="shared" si="5"/>
        <v>55000.000000000007</v>
      </c>
      <c r="U43" t="s">
        <v>328</v>
      </c>
    </row>
    <row r="44" spans="1:21" x14ac:dyDescent="0.2">
      <c r="A44" t="s">
        <v>277</v>
      </c>
      <c r="B44" t="s">
        <v>343</v>
      </c>
      <c r="C44" s="26" t="s">
        <v>70</v>
      </c>
      <c r="D44" t="s">
        <v>77</v>
      </c>
      <c r="E44">
        <v>70</v>
      </c>
      <c r="F44" s="28">
        <v>0.87</v>
      </c>
      <c r="G44">
        <v>5.0999999999999996</v>
      </c>
      <c r="H44" s="25">
        <v>0.1</v>
      </c>
      <c r="I44" t="s">
        <v>196</v>
      </c>
      <c r="J44" s="46">
        <v>45928</v>
      </c>
      <c r="K44">
        <v>0</v>
      </c>
      <c r="L44" s="25">
        <f>IF(G44&gt;12,0%,IF(G44&gt;=6,5%,IF('Forecast Model A - Data'!G53&lt;=3,0%,10%)))</f>
        <v>0.1</v>
      </c>
      <c r="M44" s="25">
        <f t="shared" si="0"/>
        <v>0.1</v>
      </c>
      <c r="N44" s="25">
        <f t="shared" si="1"/>
        <v>0.25</v>
      </c>
      <c r="O44" s="25">
        <f t="shared" si="2"/>
        <v>0.1</v>
      </c>
      <c r="P44" s="25">
        <f t="shared" si="3"/>
        <v>0.05</v>
      </c>
      <c r="Q44" s="25">
        <f t="shared" si="4"/>
        <v>0.60000000000000009</v>
      </c>
      <c r="R44" s="26" t="s">
        <v>381</v>
      </c>
      <c r="S44" s="26">
        <v>100000</v>
      </c>
      <c r="T44" s="26">
        <f t="shared" si="5"/>
        <v>60000.000000000007</v>
      </c>
      <c r="U44" t="s">
        <v>278</v>
      </c>
    </row>
    <row r="45" spans="1:21" x14ac:dyDescent="0.2">
      <c r="A45" t="s">
        <v>303</v>
      </c>
      <c r="B45" t="s">
        <v>346</v>
      </c>
      <c r="C45" s="26" t="s">
        <v>41</v>
      </c>
      <c r="D45" s="26" t="s">
        <v>33</v>
      </c>
      <c r="E45">
        <v>84</v>
      </c>
      <c r="F45" s="28">
        <v>0.84</v>
      </c>
      <c r="G45">
        <v>19.3</v>
      </c>
      <c r="H45" s="25">
        <v>0.8</v>
      </c>
      <c r="I45" t="s">
        <v>196</v>
      </c>
      <c r="J45" s="46">
        <v>45930</v>
      </c>
      <c r="K45">
        <v>6</v>
      </c>
      <c r="L45" s="25">
        <f>IF(G45&gt;12,0%,IF(G45&gt;=6,5%,IF('Forecast Model A - Data'!G54&lt;=3,0%,10%)))</f>
        <v>0</v>
      </c>
      <c r="M45" s="25">
        <f t="shared" si="0"/>
        <v>0.35</v>
      </c>
      <c r="N45" s="25">
        <f t="shared" si="1"/>
        <v>0.25</v>
      </c>
      <c r="O45" s="25">
        <f t="shared" si="2"/>
        <v>0</v>
      </c>
      <c r="P45" s="25">
        <f t="shared" si="3"/>
        <v>0.05</v>
      </c>
      <c r="Q45" s="25">
        <f t="shared" si="4"/>
        <v>0.65</v>
      </c>
      <c r="R45" s="26" t="s">
        <v>379</v>
      </c>
      <c r="S45" s="26">
        <v>100000</v>
      </c>
      <c r="T45" s="26">
        <f t="shared" si="5"/>
        <v>65000</v>
      </c>
      <c r="U45" t="s">
        <v>304</v>
      </c>
    </row>
    <row r="46" spans="1:21" x14ac:dyDescent="0.2">
      <c r="A46" t="s">
        <v>331</v>
      </c>
      <c r="B46" t="s">
        <v>346</v>
      </c>
      <c r="C46" s="26" t="s">
        <v>41</v>
      </c>
      <c r="D46" s="26" t="s">
        <v>33</v>
      </c>
      <c r="E46">
        <v>99</v>
      </c>
      <c r="F46" s="28">
        <v>0.84</v>
      </c>
      <c r="G46">
        <v>17.5</v>
      </c>
      <c r="H46" s="25">
        <v>0.6</v>
      </c>
      <c r="I46" t="s">
        <v>196</v>
      </c>
      <c r="J46" s="46">
        <v>45930</v>
      </c>
      <c r="K46">
        <v>2</v>
      </c>
      <c r="L46" s="25">
        <f>IF(G46&gt;12,0%,IF(G46&gt;=6,5%,IF('Forecast Model A - Data'!G55&lt;=3,0%,10%)))</f>
        <v>0</v>
      </c>
      <c r="M46" s="25">
        <f t="shared" si="0"/>
        <v>0.25</v>
      </c>
      <c r="N46" s="25">
        <f t="shared" si="1"/>
        <v>0.25</v>
      </c>
      <c r="O46" s="25">
        <f t="shared" si="2"/>
        <v>0.05</v>
      </c>
      <c r="P46" s="25">
        <f t="shared" si="3"/>
        <v>0.05</v>
      </c>
      <c r="Q46" s="25">
        <f t="shared" si="4"/>
        <v>0.60000000000000009</v>
      </c>
      <c r="R46" s="26" t="s">
        <v>379</v>
      </c>
      <c r="S46" s="26">
        <v>100000</v>
      </c>
      <c r="T46" s="26">
        <f t="shared" si="5"/>
        <v>60000.000000000007</v>
      </c>
      <c r="U46" t="s">
        <v>332</v>
      </c>
    </row>
    <row r="47" spans="1:21" x14ac:dyDescent="0.2">
      <c r="A47" t="s">
        <v>218</v>
      </c>
      <c r="B47" t="s">
        <v>340</v>
      </c>
      <c r="C47" s="26" t="s">
        <v>41</v>
      </c>
      <c r="D47" s="26" t="s">
        <v>33</v>
      </c>
      <c r="E47">
        <v>5</v>
      </c>
      <c r="F47" s="28">
        <v>0.95799999999999996</v>
      </c>
      <c r="G47">
        <v>5.8</v>
      </c>
      <c r="H47" s="25">
        <v>0.6</v>
      </c>
      <c r="I47" t="s">
        <v>197</v>
      </c>
      <c r="J47" s="46">
        <v>45863</v>
      </c>
      <c r="K47">
        <v>2</v>
      </c>
      <c r="L47" s="25">
        <f>IF(G47&gt;12,0%,IF(G47&gt;=6,5%,IF('Forecast Model A - Data'!G56&lt;=3,0%,10%)))</f>
        <v>0.1</v>
      </c>
      <c r="M47" s="25">
        <f t="shared" si="0"/>
        <v>0.25</v>
      </c>
      <c r="N47" s="25">
        <f t="shared" si="1"/>
        <v>0.35</v>
      </c>
      <c r="O47" s="25">
        <f t="shared" si="2"/>
        <v>0.05</v>
      </c>
      <c r="P47" s="25">
        <f t="shared" si="3"/>
        <v>0.1</v>
      </c>
      <c r="Q47" s="25">
        <f t="shared" si="4"/>
        <v>0.85</v>
      </c>
      <c r="R47" s="26" t="s">
        <v>379</v>
      </c>
      <c r="S47" s="26">
        <v>90000</v>
      </c>
      <c r="T47" s="26">
        <f t="shared" si="5"/>
        <v>76500</v>
      </c>
      <c r="U47" t="s">
        <v>219</v>
      </c>
    </row>
    <row r="48" spans="1:21" x14ac:dyDescent="0.2">
      <c r="A48" t="s">
        <v>242</v>
      </c>
      <c r="B48" t="s">
        <v>340</v>
      </c>
      <c r="C48" s="26" t="s">
        <v>41</v>
      </c>
      <c r="D48" s="26" t="s">
        <v>33</v>
      </c>
      <c r="E48">
        <v>17</v>
      </c>
      <c r="F48" s="28">
        <v>0.95799999999999996</v>
      </c>
      <c r="G48">
        <v>15.6</v>
      </c>
      <c r="H48" s="25">
        <v>0</v>
      </c>
      <c r="I48" t="s">
        <v>194</v>
      </c>
      <c r="J48" s="46">
        <v>45875</v>
      </c>
      <c r="K48">
        <v>5</v>
      </c>
      <c r="L48" s="25">
        <f>IF(G48&gt;12,0%,IF(G48&gt;=6,5%,IF('Forecast Model A - Data'!G57&lt;=3,0%,10%)))</f>
        <v>0</v>
      </c>
      <c r="M48" s="25">
        <f t="shared" si="0"/>
        <v>0.1</v>
      </c>
      <c r="N48" s="25">
        <f t="shared" si="1"/>
        <v>0.1</v>
      </c>
      <c r="O48" s="25">
        <f t="shared" si="2"/>
        <v>0</v>
      </c>
      <c r="P48" s="25">
        <f t="shared" si="3"/>
        <v>0.1</v>
      </c>
      <c r="Q48" s="25">
        <f t="shared" si="4"/>
        <v>0.30000000000000004</v>
      </c>
      <c r="R48" s="26" t="s">
        <v>381</v>
      </c>
      <c r="S48" s="26">
        <v>90000</v>
      </c>
      <c r="T48" s="26">
        <f t="shared" si="5"/>
        <v>27000.000000000004</v>
      </c>
      <c r="U48" t="s">
        <v>243</v>
      </c>
    </row>
    <row r="49" spans="1:21" x14ac:dyDescent="0.2">
      <c r="A49" t="s">
        <v>244</v>
      </c>
      <c r="B49" t="s">
        <v>341</v>
      </c>
      <c r="C49" s="26" t="s">
        <v>41</v>
      </c>
      <c r="D49" t="s">
        <v>71</v>
      </c>
      <c r="E49">
        <v>18</v>
      </c>
      <c r="F49" s="28">
        <v>0.85</v>
      </c>
      <c r="G49">
        <v>13.1</v>
      </c>
      <c r="H49" s="25">
        <v>0.4</v>
      </c>
      <c r="I49" t="s">
        <v>195</v>
      </c>
      <c r="J49" s="46">
        <v>45876</v>
      </c>
      <c r="K49">
        <v>0</v>
      </c>
      <c r="L49" s="25">
        <f>IF(G49&gt;12,0%,IF(G49&gt;=6,5%,IF('Forecast Model A - Data'!G58&lt;=3,0%,10%)))</f>
        <v>0</v>
      </c>
      <c r="M49" s="25">
        <f t="shared" si="0"/>
        <v>0.15</v>
      </c>
      <c r="N49" s="25">
        <f t="shared" si="1"/>
        <v>0.15</v>
      </c>
      <c r="O49" s="25">
        <f t="shared" si="2"/>
        <v>0.1</v>
      </c>
      <c r="P49" s="25">
        <f t="shared" si="3"/>
        <v>0.05</v>
      </c>
      <c r="Q49" s="25">
        <f t="shared" si="4"/>
        <v>0.45</v>
      </c>
      <c r="R49" s="26" t="s">
        <v>381</v>
      </c>
      <c r="S49" s="26">
        <v>90000</v>
      </c>
      <c r="T49" s="26">
        <f t="shared" si="5"/>
        <v>40500</v>
      </c>
      <c r="U49" t="s">
        <v>245</v>
      </c>
    </row>
    <row r="50" spans="1:21" x14ac:dyDescent="0.2">
      <c r="A50" t="s">
        <v>248</v>
      </c>
      <c r="B50" t="s">
        <v>341</v>
      </c>
      <c r="C50" s="26" t="s">
        <v>41</v>
      </c>
      <c r="D50" t="s">
        <v>71</v>
      </c>
      <c r="E50">
        <v>20</v>
      </c>
      <c r="F50" s="28">
        <v>0.85</v>
      </c>
      <c r="G50">
        <v>0.2</v>
      </c>
      <c r="H50" s="25">
        <v>0.4</v>
      </c>
      <c r="I50" t="s">
        <v>195</v>
      </c>
      <c r="J50" s="46">
        <v>45878</v>
      </c>
      <c r="K50">
        <v>8</v>
      </c>
      <c r="L50" s="25">
        <f>IF(G50&gt;12,0%,IF(G50&gt;=6,5%,IF('Forecast Model A - Data'!G59&lt;=3,0%,10%)))</f>
        <v>0.1</v>
      </c>
      <c r="M50" s="25">
        <f t="shared" si="0"/>
        <v>0.15</v>
      </c>
      <c r="N50" s="25">
        <f t="shared" si="1"/>
        <v>0.15</v>
      </c>
      <c r="O50" s="25">
        <f t="shared" si="2"/>
        <v>0</v>
      </c>
      <c r="P50" s="25">
        <f t="shared" si="3"/>
        <v>0.05</v>
      </c>
      <c r="Q50" s="25">
        <f t="shared" si="4"/>
        <v>0.45</v>
      </c>
      <c r="R50" s="26" t="s">
        <v>381</v>
      </c>
      <c r="S50" s="26">
        <v>90000</v>
      </c>
      <c r="T50" s="26">
        <f t="shared" si="5"/>
        <v>40500</v>
      </c>
      <c r="U50" t="s">
        <v>249</v>
      </c>
    </row>
    <row r="51" spans="1:21" x14ac:dyDescent="0.2">
      <c r="A51" t="s">
        <v>252</v>
      </c>
      <c r="B51" t="s">
        <v>341</v>
      </c>
      <c r="C51" s="26" t="s">
        <v>41</v>
      </c>
      <c r="D51" t="s">
        <v>71</v>
      </c>
      <c r="E51">
        <v>22</v>
      </c>
      <c r="F51" s="28">
        <v>0.85</v>
      </c>
      <c r="G51">
        <v>5.6</v>
      </c>
      <c r="H51" s="25">
        <v>0.4</v>
      </c>
      <c r="I51" t="s">
        <v>194</v>
      </c>
      <c r="J51" s="46">
        <v>45880</v>
      </c>
      <c r="K51">
        <v>2</v>
      </c>
      <c r="L51" s="25">
        <f>IF(G51&gt;12,0%,IF(G51&gt;=6,5%,IF('Forecast Model A - Data'!G60&lt;=3,0%,10%)))</f>
        <v>0.1</v>
      </c>
      <c r="M51" s="25">
        <f t="shared" si="0"/>
        <v>0.15</v>
      </c>
      <c r="N51" s="25">
        <f t="shared" si="1"/>
        <v>0.1</v>
      </c>
      <c r="O51" s="25">
        <f t="shared" si="2"/>
        <v>0.05</v>
      </c>
      <c r="P51" s="25">
        <f t="shared" si="3"/>
        <v>0.05</v>
      </c>
      <c r="Q51" s="25">
        <f t="shared" si="4"/>
        <v>0.44999999999999996</v>
      </c>
      <c r="R51" s="26" t="s">
        <v>381</v>
      </c>
      <c r="S51" s="26">
        <v>80000</v>
      </c>
      <c r="T51" s="26">
        <f t="shared" si="5"/>
        <v>36000</v>
      </c>
      <c r="U51" t="s">
        <v>253</v>
      </c>
    </row>
    <row r="52" spans="1:21" x14ac:dyDescent="0.2">
      <c r="A52" t="s">
        <v>260</v>
      </c>
      <c r="B52" t="s">
        <v>341</v>
      </c>
      <c r="C52" s="26" t="s">
        <v>41</v>
      </c>
      <c r="D52" t="s">
        <v>71</v>
      </c>
      <c r="E52">
        <v>26</v>
      </c>
      <c r="F52" s="28">
        <v>0.85</v>
      </c>
      <c r="G52">
        <v>6.4</v>
      </c>
      <c r="H52" s="25">
        <v>0.5</v>
      </c>
      <c r="I52" t="s">
        <v>194</v>
      </c>
      <c r="J52" s="46">
        <v>45884</v>
      </c>
      <c r="K52">
        <v>4</v>
      </c>
      <c r="L52" s="25">
        <f>IF(G52&gt;12,0%,IF(G52&gt;=6,5%,IF('Forecast Model A - Data'!G61&lt;=3,0%,10%)))</f>
        <v>0.05</v>
      </c>
      <c r="M52" s="25">
        <f t="shared" si="0"/>
        <v>0.15</v>
      </c>
      <c r="N52" s="25">
        <f t="shared" si="1"/>
        <v>0.1</v>
      </c>
      <c r="O52" s="25">
        <f t="shared" si="2"/>
        <v>0</v>
      </c>
      <c r="P52" s="25">
        <f t="shared" si="3"/>
        <v>0.05</v>
      </c>
      <c r="Q52" s="25">
        <f t="shared" si="4"/>
        <v>0.35000000000000003</v>
      </c>
      <c r="R52" s="26" t="s">
        <v>381</v>
      </c>
      <c r="S52" s="26">
        <v>80000</v>
      </c>
      <c r="T52" s="26">
        <f t="shared" si="5"/>
        <v>28000.000000000004</v>
      </c>
      <c r="U52" t="s">
        <v>261</v>
      </c>
    </row>
    <row r="53" spans="1:21" x14ac:dyDescent="0.2">
      <c r="A53" t="s">
        <v>273</v>
      </c>
      <c r="B53" t="s">
        <v>343</v>
      </c>
      <c r="C53" s="26" t="s">
        <v>70</v>
      </c>
      <c r="D53" t="s">
        <v>77</v>
      </c>
      <c r="E53">
        <v>68</v>
      </c>
      <c r="F53" s="28">
        <v>0.87</v>
      </c>
      <c r="G53">
        <v>4.5</v>
      </c>
      <c r="H53" s="25">
        <v>0</v>
      </c>
      <c r="I53" t="s">
        <v>194</v>
      </c>
      <c r="J53" s="46">
        <v>45926</v>
      </c>
      <c r="K53">
        <v>4</v>
      </c>
      <c r="L53" s="25">
        <f>IF(G53&gt;12,0%,IF(G53&gt;=6,5%,IF('Forecast Model A - Data'!G62&lt;=3,0%,10%)))</f>
        <v>0.1</v>
      </c>
      <c r="M53" s="25">
        <f t="shared" si="0"/>
        <v>0.1</v>
      </c>
      <c r="N53" s="25">
        <f t="shared" si="1"/>
        <v>0.1</v>
      </c>
      <c r="O53" s="25">
        <f t="shared" si="2"/>
        <v>0</v>
      </c>
      <c r="P53" s="25">
        <f t="shared" si="3"/>
        <v>0.05</v>
      </c>
      <c r="Q53" s="25">
        <f t="shared" si="4"/>
        <v>0.35000000000000003</v>
      </c>
      <c r="R53" s="26" t="s">
        <v>381</v>
      </c>
      <c r="S53" s="26">
        <v>80000</v>
      </c>
      <c r="T53" s="26">
        <f t="shared" si="5"/>
        <v>28000.000000000004</v>
      </c>
      <c r="U53" t="s">
        <v>274</v>
      </c>
    </row>
    <row r="54" spans="1:21" x14ac:dyDescent="0.2">
      <c r="A54" t="s">
        <v>292</v>
      </c>
      <c r="B54" t="s">
        <v>343</v>
      </c>
      <c r="C54" s="26" t="s">
        <v>70</v>
      </c>
      <c r="D54" t="s">
        <v>77</v>
      </c>
      <c r="E54">
        <v>78</v>
      </c>
      <c r="F54" s="28">
        <v>0.87</v>
      </c>
      <c r="G54">
        <v>9.5</v>
      </c>
      <c r="H54" s="25">
        <v>0</v>
      </c>
      <c r="I54" t="s">
        <v>196</v>
      </c>
      <c r="J54" s="46">
        <v>45930</v>
      </c>
      <c r="K54">
        <v>8</v>
      </c>
      <c r="L54" s="25">
        <f>IF(G54&gt;12,0%,IF(G54&gt;=6,5%,IF('Forecast Model A - Data'!G63&lt;=3,0%,10%)))</f>
        <v>0.05</v>
      </c>
      <c r="M54" s="25">
        <f t="shared" si="0"/>
        <v>0.1</v>
      </c>
      <c r="N54" s="25">
        <f t="shared" si="1"/>
        <v>0.25</v>
      </c>
      <c r="O54" s="25">
        <f t="shared" si="2"/>
        <v>0</v>
      </c>
      <c r="P54" s="25">
        <f t="shared" si="3"/>
        <v>0.05</v>
      </c>
      <c r="Q54" s="25">
        <f t="shared" si="4"/>
        <v>0.45</v>
      </c>
      <c r="R54" s="26" t="s">
        <v>381</v>
      </c>
      <c r="S54" s="26">
        <v>80000</v>
      </c>
      <c r="T54" s="26">
        <f t="shared" si="5"/>
        <v>36000</v>
      </c>
      <c r="U54" t="s">
        <v>249</v>
      </c>
    </row>
    <row r="55" spans="1:21" x14ac:dyDescent="0.2">
      <c r="A55" t="s">
        <v>306</v>
      </c>
      <c r="B55" t="s">
        <v>346</v>
      </c>
      <c r="C55" s="26" t="s">
        <v>41</v>
      </c>
      <c r="D55" s="26" t="s">
        <v>33</v>
      </c>
      <c r="E55">
        <v>86</v>
      </c>
      <c r="F55" s="28">
        <v>0.84</v>
      </c>
      <c r="G55">
        <v>2.9</v>
      </c>
      <c r="H55" s="25">
        <v>0.6</v>
      </c>
      <c r="I55" t="s">
        <v>195</v>
      </c>
      <c r="J55" s="46">
        <v>45930</v>
      </c>
      <c r="K55">
        <v>6</v>
      </c>
      <c r="L55" s="25">
        <f>IF(G55&gt;12,0%,IF(G55&gt;=6,5%,IF('Forecast Model A - Data'!G64&lt;=3,0%,10%)))</f>
        <v>0.1</v>
      </c>
      <c r="M55" s="25">
        <f t="shared" si="0"/>
        <v>0.25</v>
      </c>
      <c r="N55" s="25">
        <f t="shared" si="1"/>
        <v>0.15</v>
      </c>
      <c r="O55" s="25">
        <f t="shared" si="2"/>
        <v>0</v>
      </c>
      <c r="P55" s="25">
        <f t="shared" si="3"/>
        <v>0.05</v>
      </c>
      <c r="Q55" s="25">
        <f t="shared" si="4"/>
        <v>0.55000000000000004</v>
      </c>
      <c r="R55" s="26" t="s">
        <v>381</v>
      </c>
      <c r="S55" s="26">
        <v>80000</v>
      </c>
      <c r="T55" s="26">
        <f t="shared" si="5"/>
        <v>44000</v>
      </c>
      <c r="U55" t="s">
        <v>307</v>
      </c>
    </row>
    <row r="56" spans="1:21" x14ac:dyDescent="0.2">
      <c r="A56" t="s">
        <v>321</v>
      </c>
      <c r="B56" t="s">
        <v>346</v>
      </c>
      <c r="C56" s="26" t="s">
        <v>41</v>
      </c>
      <c r="D56" s="26" t="s">
        <v>33</v>
      </c>
      <c r="E56">
        <v>94</v>
      </c>
      <c r="F56" s="28">
        <v>0.84</v>
      </c>
      <c r="G56">
        <v>4.5</v>
      </c>
      <c r="H56" s="25">
        <v>0.4</v>
      </c>
      <c r="I56" t="s">
        <v>195</v>
      </c>
      <c r="J56" s="46">
        <v>45930</v>
      </c>
      <c r="K56">
        <v>7</v>
      </c>
      <c r="L56" s="25">
        <f>IF(G56&gt;12,0%,IF(G56&gt;=6,5%,IF('Forecast Model A - Data'!G65&lt;=3,0%,10%)))</f>
        <v>0.1</v>
      </c>
      <c r="M56" s="25">
        <f t="shared" si="0"/>
        <v>0.15</v>
      </c>
      <c r="N56" s="25">
        <f t="shared" si="1"/>
        <v>0.15</v>
      </c>
      <c r="O56" s="25">
        <f t="shared" si="2"/>
        <v>0</v>
      </c>
      <c r="P56" s="25">
        <f t="shared" si="3"/>
        <v>0.05</v>
      </c>
      <c r="Q56" s="25">
        <f t="shared" si="4"/>
        <v>0.45</v>
      </c>
      <c r="R56" s="26" t="s">
        <v>381</v>
      </c>
      <c r="S56" s="26">
        <v>80000</v>
      </c>
      <c r="T56" s="26">
        <f t="shared" si="5"/>
        <v>36000</v>
      </c>
      <c r="U56" t="s">
        <v>322</v>
      </c>
    </row>
    <row r="57" spans="1:21" x14ac:dyDescent="0.2">
      <c r="A57" t="s">
        <v>224</v>
      </c>
      <c r="B57" t="s">
        <v>340</v>
      </c>
      <c r="C57" s="26" t="s">
        <v>41</v>
      </c>
      <c r="D57" s="26" t="s">
        <v>33</v>
      </c>
      <c r="E57">
        <v>8</v>
      </c>
      <c r="F57" s="28">
        <v>0.95799999999999996</v>
      </c>
      <c r="G57">
        <v>19.399999999999999</v>
      </c>
      <c r="H57" s="25">
        <v>0.6</v>
      </c>
      <c r="I57" t="s">
        <v>196</v>
      </c>
      <c r="J57" s="46">
        <v>45866</v>
      </c>
      <c r="K57">
        <v>1</v>
      </c>
      <c r="L57" s="25">
        <f>IF(G57&gt;12,0%,IF(G57&gt;=6,5%,IF('Forecast Model A - Data'!G66&lt;=3,0%,10%)))</f>
        <v>0</v>
      </c>
      <c r="M57" s="25">
        <f t="shared" si="0"/>
        <v>0.25</v>
      </c>
      <c r="N57" s="25">
        <f t="shared" si="1"/>
        <v>0.25</v>
      </c>
      <c r="O57" s="25">
        <f t="shared" si="2"/>
        <v>0.1</v>
      </c>
      <c r="P57" s="25">
        <f t="shared" si="3"/>
        <v>0.1</v>
      </c>
      <c r="Q57" s="25">
        <f t="shared" si="4"/>
        <v>0.7</v>
      </c>
      <c r="R57" s="26" t="s">
        <v>379</v>
      </c>
      <c r="S57" s="26">
        <v>70000</v>
      </c>
      <c r="T57" s="26">
        <f t="shared" si="5"/>
        <v>49000</v>
      </c>
      <c r="U57" t="s">
        <v>225</v>
      </c>
    </row>
    <row r="58" spans="1:21" x14ac:dyDescent="0.2">
      <c r="A58" t="s">
        <v>250</v>
      </c>
      <c r="B58" t="s">
        <v>341</v>
      </c>
      <c r="C58" s="26" t="s">
        <v>41</v>
      </c>
      <c r="D58" t="s">
        <v>71</v>
      </c>
      <c r="E58">
        <v>21</v>
      </c>
      <c r="F58" s="28">
        <v>0.85</v>
      </c>
      <c r="G58">
        <v>11.9</v>
      </c>
      <c r="H58" s="25">
        <v>0.1</v>
      </c>
      <c r="I58" t="s">
        <v>195</v>
      </c>
      <c r="J58" s="46">
        <v>45879</v>
      </c>
      <c r="K58">
        <v>0</v>
      </c>
      <c r="L58" s="25">
        <f>IF(G58&gt;12,0%,IF(G58&gt;=6,5%,IF('Forecast Model A - Data'!G67&lt;=3,0%,10%)))</f>
        <v>0.05</v>
      </c>
      <c r="M58" s="25">
        <f t="shared" si="0"/>
        <v>0.1</v>
      </c>
      <c r="N58" s="25">
        <f t="shared" si="1"/>
        <v>0.15</v>
      </c>
      <c r="O58" s="25">
        <f t="shared" si="2"/>
        <v>0.1</v>
      </c>
      <c r="P58" s="25">
        <f t="shared" si="3"/>
        <v>0.05</v>
      </c>
      <c r="Q58" s="25">
        <f t="shared" si="4"/>
        <v>0.45</v>
      </c>
      <c r="R58" s="26" t="s">
        <v>381</v>
      </c>
      <c r="S58" s="26">
        <v>70000</v>
      </c>
      <c r="T58" s="26">
        <f t="shared" si="5"/>
        <v>31500</v>
      </c>
      <c r="U58" t="s">
        <v>251</v>
      </c>
    </row>
    <row r="59" spans="1:21" x14ac:dyDescent="0.2">
      <c r="A59" t="s">
        <v>254</v>
      </c>
      <c r="B59" t="s">
        <v>341</v>
      </c>
      <c r="C59" s="26" t="s">
        <v>41</v>
      </c>
      <c r="D59" t="s">
        <v>71</v>
      </c>
      <c r="E59">
        <v>23</v>
      </c>
      <c r="F59" s="28">
        <v>0.85</v>
      </c>
      <c r="G59">
        <v>5.5</v>
      </c>
      <c r="H59" s="25">
        <v>0.1</v>
      </c>
      <c r="I59" t="s">
        <v>194</v>
      </c>
      <c r="J59" s="46">
        <v>45881</v>
      </c>
      <c r="K59">
        <v>7</v>
      </c>
      <c r="L59" s="25">
        <f>IF(G59&gt;12,0%,IF(G59&gt;=6,5%,IF('Forecast Model A - Data'!G68&lt;=3,0%,10%)))</f>
        <v>0.1</v>
      </c>
      <c r="M59" s="25">
        <f t="shared" si="0"/>
        <v>0.1</v>
      </c>
      <c r="N59" s="25">
        <f t="shared" si="1"/>
        <v>0.1</v>
      </c>
      <c r="O59" s="25">
        <f t="shared" si="2"/>
        <v>0</v>
      </c>
      <c r="P59" s="25">
        <f t="shared" si="3"/>
        <v>0.05</v>
      </c>
      <c r="Q59" s="25">
        <f t="shared" si="4"/>
        <v>0.35000000000000003</v>
      </c>
      <c r="R59" s="26" t="s">
        <v>381</v>
      </c>
      <c r="S59" s="26">
        <v>70000</v>
      </c>
      <c r="T59" s="26">
        <f t="shared" si="5"/>
        <v>24500.000000000004</v>
      </c>
      <c r="U59" t="s">
        <v>255</v>
      </c>
    </row>
    <row r="60" spans="1:21" x14ac:dyDescent="0.2">
      <c r="A60" t="s">
        <v>264</v>
      </c>
      <c r="B60" t="s">
        <v>341</v>
      </c>
      <c r="C60" s="26" t="s">
        <v>41</v>
      </c>
      <c r="D60" t="s">
        <v>71</v>
      </c>
      <c r="E60">
        <v>28</v>
      </c>
      <c r="F60" s="28">
        <v>0.85</v>
      </c>
      <c r="G60">
        <v>19.8</v>
      </c>
      <c r="H60" s="25">
        <v>0.8</v>
      </c>
      <c r="I60" t="s">
        <v>197</v>
      </c>
      <c r="J60" s="46">
        <v>45886</v>
      </c>
      <c r="K60">
        <v>8</v>
      </c>
      <c r="L60" s="25">
        <f>IF(G60&gt;12,0%,IF(G60&gt;=6,5%,IF('Forecast Model A - Data'!G69&lt;=3,0%,10%)))</f>
        <v>0</v>
      </c>
      <c r="M60" s="25">
        <f t="shared" si="0"/>
        <v>0.35</v>
      </c>
      <c r="N60" s="25">
        <f t="shared" si="1"/>
        <v>0.35</v>
      </c>
      <c r="O60" s="25">
        <f t="shared" si="2"/>
        <v>0</v>
      </c>
      <c r="P60" s="25">
        <f t="shared" si="3"/>
        <v>0.05</v>
      </c>
      <c r="Q60" s="25">
        <f t="shared" si="4"/>
        <v>0.75</v>
      </c>
      <c r="R60" s="26" t="s">
        <v>379</v>
      </c>
      <c r="S60" s="26">
        <v>70000</v>
      </c>
      <c r="T60" s="26">
        <f t="shared" si="5"/>
        <v>52500</v>
      </c>
      <c r="U60" t="s">
        <v>265</v>
      </c>
    </row>
    <row r="61" spans="1:21" x14ac:dyDescent="0.2">
      <c r="A61" t="s">
        <v>349</v>
      </c>
      <c r="B61" t="s">
        <v>342</v>
      </c>
      <c r="C61" s="26" t="s">
        <v>70</v>
      </c>
      <c r="D61" t="s">
        <v>76</v>
      </c>
      <c r="E61">
        <v>32</v>
      </c>
      <c r="F61" s="28">
        <v>0.9</v>
      </c>
      <c r="G61">
        <v>8.5</v>
      </c>
      <c r="H61" s="25">
        <v>0.45</v>
      </c>
      <c r="I61" t="s">
        <v>195</v>
      </c>
      <c r="J61" s="46">
        <v>45890</v>
      </c>
      <c r="K61" s="27">
        <v>5</v>
      </c>
      <c r="L61" s="25">
        <f>IF(G61&gt;12,0%,IF(G61&gt;=6,5%,IF('Forecast Model A - Data'!G70&lt;=3,0%,10%)))</f>
        <v>0.05</v>
      </c>
      <c r="M61" s="25">
        <f t="shared" si="0"/>
        <v>0.15</v>
      </c>
      <c r="N61" s="25">
        <f t="shared" si="1"/>
        <v>0.15</v>
      </c>
      <c r="O61" s="25">
        <f t="shared" si="2"/>
        <v>0</v>
      </c>
      <c r="P61" s="25">
        <f t="shared" si="3"/>
        <v>0.05</v>
      </c>
      <c r="Q61" s="25">
        <f t="shared" si="4"/>
        <v>0.39999999999999997</v>
      </c>
      <c r="R61" s="26" t="s">
        <v>381</v>
      </c>
      <c r="S61" s="26">
        <v>70000</v>
      </c>
      <c r="T61" s="26">
        <f t="shared" si="5"/>
        <v>27999.999999999996</v>
      </c>
      <c r="U61" t="s">
        <v>272</v>
      </c>
    </row>
    <row r="62" spans="1:21" x14ac:dyDescent="0.2">
      <c r="A62" t="s">
        <v>277</v>
      </c>
      <c r="B62" t="s">
        <v>342</v>
      </c>
      <c r="C62" s="26" t="s">
        <v>70</v>
      </c>
      <c r="D62" t="s">
        <v>76</v>
      </c>
      <c r="E62">
        <v>35</v>
      </c>
      <c r="F62" s="28">
        <v>0.9</v>
      </c>
      <c r="G62">
        <v>8.6</v>
      </c>
      <c r="H62" s="25">
        <v>0.4</v>
      </c>
      <c r="I62" t="s">
        <v>196</v>
      </c>
      <c r="J62" s="46">
        <v>45893</v>
      </c>
      <c r="K62">
        <v>1</v>
      </c>
      <c r="L62" s="25">
        <f>IF(G62&gt;12,0%,IF(G62&gt;=6,5%,IF('Forecast Model A - Data'!G71&lt;=3,0%,10%)))</f>
        <v>0.05</v>
      </c>
      <c r="M62" s="25">
        <f t="shared" si="0"/>
        <v>0.15</v>
      </c>
      <c r="N62" s="25">
        <f t="shared" si="1"/>
        <v>0.25</v>
      </c>
      <c r="O62" s="25">
        <f t="shared" si="2"/>
        <v>0.1</v>
      </c>
      <c r="P62" s="25">
        <f t="shared" si="3"/>
        <v>0.05</v>
      </c>
      <c r="Q62" s="25">
        <f t="shared" si="4"/>
        <v>0.60000000000000009</v>
      </c>
      <c r="R62" s="26" t="s">
        <v>381</v>
      </c>
      <c r="S62" s="26">
        <v>70000</v>
      </c>
      <c r="T62" s="26">
        <f t="shared" si="5"/>
        <v>42000.000000000007</v>
      </c>
      <c r="U62" t="s">
        <v>278</v>
      </c>
    </row>
    <row r="63" spans="1:21" x14ac:dyDescent="0.2">
      <c r="A63" t="s">
        <v>303</v>
      </c>
      <c r="B63" t="s">
        <v>345</v>
      </c>
      <c r="C63" s="26" t="s">
        <v>70</v>
      </c>
      <c r="D63" t="s">
        <v>77</v>
      </c>
      <c r="E63">
        <v>49</v>
      </c>
      <c r="F63" s="28">
        <v>0.42</v>
      </c>
      <c r="G63">
        <v>5.5</v>
      </c>
      <c r="H63" s="25">
        <v>0.6</v>
      </c>
      <c r="I63" t="s">
        <v>196</v>
      </c>
      <c r="J63" s="46">
        <v>45907</v>
      </c>
      <c r="K63">
        <v>3</v>
      </c>
      <c r="L63" s="25">
        <f>IF(G63&gt;12,0%,IF(G63&gt;=6,5%,IF('Forecast Model A - Data'!G72&lt;=3,0%,10%)))</f>
        <v>0</v>
      </c>
      <c r="M63" s="25">
        <f t="shared" si="0"/>
        <v>0.25</v>
      </c>
      <c r="N63" s="25">
        <f t="shared" si="1"/>
        <v>0.25</v>
      </c>
      <c r="O63" s="25">
        <f t="shared" si="2"/>
        <v>0</v>
      </c>
      <c r="P63" s="25">
        <f t="shared" si="3"/>
        <v>0</v>
      </c>
      <c r="Q63" s="25">
        <f t="shared" si="4"/>
        <v>0.5</v>
      </c>
      <c r="R63" s="26" t="s">
        <v>381</v>
      </c>
      <c r="S63" s="26">
        <v>70000</v>
      </c>
      <c r="T63" s="26">
        <f t="shared" si="5"/>
        <v>35000</v>
      </c>
      <c r="U63" t="s">
        <v>304</v>
      </c>
    </row>
    <row r="64" spans="1:21" x14ac:dyDescent="0.2">
      <c r="A64" t="s">
        <v>220</v>
      </c>
      <c r="B64" t="s">
        <v>340</v>
      </c>
      <c r="C64" s="26" t="s">
        <v>41</v>
      </c>
      <c r="D64" s="26" t="s">
        <v>33</v>
      </c>
      <c r="E64">
        <v>6</v>
      </c>
      <c r="F64" s="28">
        <v>0.95799999999999996</v>
      </c>
      <c r="G64">
        <v>18.100000000000001</v>
      </c>
      <c r="H64" s="25">
        <v>0.6</v>
      </c>
      <c r="I64" t="s">
        <v>195</v>
      </c>
      <c r="J64" s="46">
        <v>45864</v>
      </c>
      <c r="K64">
        <v>5</v>
      </c>
      <c r="L64" s="25">
        <f>IF(G64&gt;12,0%,IF(G64&gt;=6,5%,IF('Forecast Model A - Data'!G73&lt;=3,0%,10%)))</f>
        <v>0</v>
      </c>
      <c r="M64" s="25">
        <f t="shared" si="0"/>
        <v>0.25</v>
      </c>
      <c r="N64" s="25">
        <f t="shared" si="1"/>
        <v>0.15</v>
      </c>
      <c r="O64" s="25">
        <f t="shared" si="2"/>
        <v>0</v>
      </c>
      <c r="P64" s="25">
        <f t="shared" si="3"/>
        <v>0.1</v>
      </c>
      <c r="Q64" s="25">
        <f t="shared" si="4"/>
        <v>0.5</v>
      </c>
      <c r="R64" s="26" t="s">
        <v>381</v>
      </c>
      <c r="S64" s="26">
        <v>60000</v>
      </c>
      <c r="T64" s="26">
        <f t="shared" si="5"/>
        <v>30000</v>
      </c>
      <c r="U64" t="s">
        <v>221</v>
      </c>
    </row>
    <row r="65" spans="1:21" x14ac:dyDescent="0.2">
      <c r="A65" t="s">
        <v>292</v>
      </c>
      <c r="B65" t="s">
        <v>342</v>
      </c>
      <c r="C65" s="26" t="s">
        <v>70</v>
      </c>
      <c r="D65" t="s">
        <v>76</v>
      </c>
      <c r="E65">
        <v>43</v>
      </c>
      <c r="F65" s="28">
        <v>0.9</v>
      </c>
      <c r="G65">
        <v>7.4</v>
      </c>
      <c r="H65" s="25">
        <v>0.7</v>
      </c>
      <c r="I65" t="s">
        <v>197</v>
      </c>
      <c r="J65" s="46">
        <v>45901</v>
      </c>
      <c r="K65">
        <v>8</v>
      </c>
      <c r="L65" s="25">
        <f>IF(G65&gt;12,0%,IF(G65&gt;=6,5%,IF('Forecast Model A - Data'!G74&lt;=3,0%,10%)))</f>
        <v>0.05</v>
      </c>
      <c r="M65" s="25">
        <f t="shared" si="0"/>
        <v>0.25</v>
      </c>
      <c r="N65" s="25">
        <f t="shared" si="1"/>
        <v>0.35</v>
      </c>
      <c r="O65" s="25">
        <f t="shared" si="2"/>
        <v>0</v>
      </c>
      <c r="P65" s="25">
        <f t="shared" si="3"/>
        <v>0.05</v>
      </c>
      <c r="Q65" s="25">
        <f t="shared" si="4"/>
        <v>0.7</v>
      </c>
      <c r="R65" s="26" t="s">
        <v>379</v>
      </c>
      <c r="S65" s="26">
        <v>60000</v>
      </c>
      <c r="T65" s="26">
        <f t="shared" si="5"/>
        <v>42000</v>
      </c>
      <c r="U65" t="s">
        <v>249</v>
      </c>
    </row>
    <row r="66" spans="1:21" x14ac:dyDescent="0.2">
      <c r="A66" t="s">
        <v>310</v>
      </c>
      <c r="B66" t="s">
        <v>345</v>
      </c>
      <c r="C66" s="26" t="s">
        <v>70</v>
      </c>
      <c r="D66" t="s">
        <v>77</v>
      </c>
      <c r="E66">
        <v>53</v>
      </c>
      <c r="F66" s="28">
        <v>0.42</v>
      </c>
      <c r="G66">
        <v>5.5</v>
      </c>
      <c r="H66" s="25">
        <v>0</v>
      </c>
      <c r="I66" t="s">
        <v>194</v>
      </c>
      <c r="J66" s="46">
        <v>45911</v>
      </c>
      <c r="K66">
        <v>2</v>
      </c>
      <c r="L66" s="25">
        <f>IF(G66&gt;12,0%,IF(G66&gt;=6,5%,IF('Forecast Model A - Data'!G75&lt;=3,0%,10%)))</f>
        <v>0.1</v>
      </c>
      <c r="M66" s="25">
        <f t="shared" si="0"/>
        <v>0.1</v>
      </c>
      <c r="N66" s="25">
        <f t="shared" si="1"/>
        <v>0.1</v>
      </c>
      <c r="O66" s="25">
        <f t="shared" si="2"/>
        <v>0.05</v>
      </c>
      <c r="P66" s="25">
        <f t="shared" si="3"/>
        <v>0</v>
      </c>
      <c r="Q66" s="25">
        <f t="shared" si="4"/>
        <v>0.35000000000000003</v>
      </c>
      <c r="R66" s="26" t="s">
        <v>381</v>
      </c>
      <c r="S66" s="26">
        <v>60000</v>
      </c>
      <c r="T66" s="26">
        <f t="shared" ref="T66:T101" si="6">S66*Q66</f>
        <v>21000.000000000004</v>
      </c>
      <c r="U66" t="s">
        <v>311</v>
      </c>
    </row>
    <row r="67" spans="1:21" x14ac:dyDescent="0.2">
      <c r="A67" t="s">
        <v>319</v>
      </c>
      <c r="B67" t="s">
        <v>345</v>
      </c>
      <c r="C67" s="26" t="s">
        <v>70</v>
      </c>
      <c r="D67" t="s">
        <v>77</v>
      </c>
      <c r="E67">
        <v>58</v>
      </c>
      <c r="F67" s="28">
        <v>0.42</v>
      </c>
      <c r="G67">
        <v>5</v>
      </c>
      <c r="H67" s="25">
        <v>0.9</v>
      </c>
      <c r="I67" t="s">
        <v>196</v>
      </c>
      <c r="J67" s="46">
        <v>45916</v>
      </c>
      <c r="K67">
        <v>2</v>
      </c>
      <c r="L67" s="25">
        <f>IF(G67&gt;12,0%,IF(G67&gt;=6,5%,IF('Forecast Model A - Data'!G76&lt;=3,0%,10%)))</f>
        <v>0.1</v>
      </c>
      <c r="M67" s="25">
        <f t="shared" ref="M67:M101" si="7">IF(H67&gt;70%,35%,IF(H67&gt;50%,25%,IF(H67&gt;25%,15%,10%)))</f>
        <v>0.35</v>
      </c>
      <c r="N67" s="25">
        <f t="shared" ref="N67:N101" si="8">IF(I67="Commit",35%,IF(I67="Probable",25%,IF(I67="Best Case",15%,10%)))</f>
        <v>0.25</v>
      </c>
      <c r="O67" s="25">
        <f t="shared" ref="O67:O101" si="9">IF(K67&lt;=1,10%,IF(K67=2,5%,0%))</f>
        <v>0.05</v>
      </c>
      <c r="P67" s="25">
        <f t="shared" ref="P67:P101" si="10">IF(F67&gt;90%,10%,IF(F67&gt;75%,5%,0%))</f>
        <v>0</v>
      </c>
      <c r="Q67" s="25">
        <f t="shared" ref="Q67:Q101" si="11">SUM(L67:P67)</f>
        <v>0.75</v>
      </c>
      <c r="R67" s="26" t="s">
        <v>379</v>
      </c>
      <c r="S67" s="26">
        <v>60000</v>
      </c>
      <c r="T67" s="26">
        <f t="shared" si="6"/>
        <v>45000</v>
      </c>
      <c r="U67" t="s">
        <v>320</v>
      </c>
    </row>
    <row r="68" spans="1:21" x14ac:dyDescent="0.2">
      <c r="A68" t="s">
        <v>240</v>
      </c>
      <c r="B68" t="s">
        <v>340</v>
      </c>
      <c r="C68" s="26" t="s">
        <v>41</v>
      </c>
      <c r="D68" s="26" t="s">
        <v>33</v>
      </c>
      <c r="E68">
        <v>16</v>
      </c>
      <c r="F68" s="28">
        <v>0.95799999999999996</v>
      </c>
      <c r="G68">
        <v>5.0999999999999996</v>
      </c>
      <c r="H68" s="25">
        <v>0.9</v>
      </c>
      <c r="I68" t="s">
        <v>197</v>
      </c>
      <c r="J68" s="46">
        <v>45874</v>
      </c>
      <c r="K68">
        <v>9</v>
      </c>
      <c r="L68" s="25">
        <f>IF(G68&gt;12,0%,IF(G68&gt;=6,5%,IF('Forecast Model A - Data'!G77&lt;=3,0%,10%)))</f>
        <v>0.1</v>
      </c>
      <c r="M68" s="25">
        <f t="shared" si="7"/>
        <v>0.35</v>
      </c>
      <c r="N68" s="25">
        <f t="shared" si="8"/>
        <v>0.35</v>
      </c>
      <c r="O68" s="25">
        <f t="shared" si="9"/>
        <v>0</v>
      </c>
      <c r="P68" s="25">
        <f t="shared" si="10"/>
        <v>0.1</v>
      </c>
      <c r="Q68" s="25">
        <f t="shared" si="11"/>
        <v>0.89999999999999991</v>
      </c>
      <c r="R68" s="26" t="s">
        <v>380</v>
      </c>
      <c r="S68" s="26">
        <v>50000</v>
      </c>
      <c r="T68" s="26">
        <f t="shared" si="6"/>
        <v>44999.999999999993</v>
      </c>
      <c r="U68" t="s">
        <v>241</v>
      </c>
    </row>
    <row r="69" spans="1:21" x14ac:dyDescent="0.2">
      <c r="A69" t="s">
        <v>246</v>
      </c>
      <c r="B69" t="s">
        <v>341</v>
      </c>
      <c r="C69" s="26" t="s">
        <v>41</v>
      </c>
      <c r="D69" t="s">
        <v>71</v>
      </c>
      <c r="E69">
        <v>19</v>
      </c>
      <c r="F69" s="28">
        <v>0.85</v>
      </c>
      <c r="G69">
        <v>14.6</v>
      </c>
      <c r="H69" s="25">
        <v>0</v>
      </c>
      <c r="I69" t="s">
        <v>195</v>
      </c>
      <c r="J69" s="46">
        <v>45877</v>
      </c>
      <c r="K69">
        <v>5</v>
      </c>
      <c r="L69" s="25">
        <f>IF(G69&gt;12,0%,IF(G69&gt;=6,5%,IF('Forecast Model A - Data'!G78&lt;=3,0%,10%)))</f>
        <v>0</v>
      </c>
      <c r="M69" s="25">
        <f t="shared" si="7"/>
        <v>0.1</v>
      </c>
      <c r="N69" s="25">
        <f t="shared" si="8"/>
        <v>0.15</v>
      </c>
      <c r="O69" s="25">
        <f t="shared" si="9"/>
        <v>0</v>
      </c>
      <c r="P69" s="25">
        <f t="shared" si="10"/>
        <v>0.05</v>
      </c>
      <c r="Q69" s="25">
        <f t="shared" si="11"/>
        <v>0.3</v>
      </c>
      <c r="R69" s="26" t="s">
        <v>381</v>
      </c>
      <c r="S69" s="26">
        <v>50000</v>
      </c>
      <c r="T69" s="26">
        <f t="shared" si="6"/>
        <v>15000</v>
      </c>
      <c r="U69" t="s">
        <v>247</v>
      </c>
    </row>
    <row r="70" spans="1:21" x14ac:dyDescent="0.2">
      <c r="A70" t="s">
        <v>305</v>
      </c>
      <c r="B70" t="s">
        <v>345</v>
      </c>
      <c r="C70" s="26" t="s">
        <v>70</v>
      </c>
      <c r="D70" t="s">
        <v>77</v>
      </c>
      <c r="E70">
        <v>50</v>
      </c>
      <c r="F70" s="28">
        <v>0.42</v>
      </c>
      <c r="G70">
        <v>4.5</v>
      </c>
      <c r="H70" s="25">
        <v>0.8</v>
      </c>
      <c r="I70" t="s">
        <v>196</v>
      </c>
      <c r="J70" s="46">
        <v>45908</v>
      </c>
      <c r="K70">
        <v>2</v>
      </c>
      <c r="L70" s="25">
        <f>IF(G70&gt;12,0%,IF(G70&gt;=6,5%,IF('Forecast Model A - Data'!G79&lt;=3,0%,10%)))</f>
        <v>0.1</v>
      </c>
      <c r="M70" s="25">
        <f t="shared" si="7"/>
        <v>0.35</v>
      </c>
      <c r="N70" s="25">
        <f t="shared" si="8"/>
        <v>0.25</v>
      </c>
      <c r="O70" s="25">
        <f t="shared" si="9"/>
        <v>0.05</v>
      </c>
      <c r="P70" s="25">
        <f t="shared" si="10"/>
        <v>0</v>
      </c>
      <c r="Q70" s="25">
        <f t="shared" si="11"/>
        <v>0.75</v>
      </c>
      <c r="R70" s="26" t="s">
        <v>379</v>
      </c>
      <c r="S70" s="26">
        <v>50000</v>
      </c>
      <c r="T70" s="26">
        <f t="shared" si="6"/>
        <v>37500</v>
      </c>
      <c r="U70" t="s">
        <v>284</v>
      </c>
    </row>
    <row r="71" spans="1:21" x14ac:dyDescent="0.2">
      <c r="A71" t="s">
        <v>312</v>
      </c>
      <c r="B71" t="s">
        <v>345</v>
      </c>
      <c r="C71" s="26" t="s">
        <v>70</v>
      </c>
      <c r="D71" t="s">
        <v>77</v>
      </c>
      <c r="E71">
        <v>54</v>
      </c>
      <c r="F71" s="28">
        <v>0.42</v>
      </c>
      <c r="G71">
        <v>0.2</v>
      </c>
      <c r="H71" s="25">
        <v>0.1</v>
      </c>
      <c r="I71" t="s">
        <v>194</v>
      </c>
      <c r="J71" s="46">
        <v>45912</v>
      </c>
      <c r="K71">
        <v>9</v>
      </c>
      <c r="L71" s="25">
        <f>IF(G71&gt;12,0%,IF(G71&gt;=6,5%,IF('Forecast Model A - Data'!G80&lt;=3,0%,10%)))</f>
        <v>0</v>
      </c>
      <c r="M71" s="25">
        <f t="shared" si="7"/>
        <v>0.1</v>
      </c>
      <c r="N71" s="25">
        <f t="shared" si="8"/>
        <v>0.1</v>
      </c>
      <c r="O71" s="25">
        <f t="shared" si="9"/>
        <v>0</v>
      </c>
      <c r="P71" s="25">
        <f t="shared" si="10"/>
        <v>0</v>
      </c>
      <c r="Q71" s="25">
        <f t="shared" si="11"/>
        <v>0.2</v>
      </c>
      <c r="R71" s="26" t="s">
        <v>381</v>
      </c>
      <c r="S71" s="26">
        <v>50000</v>
      </c>
      <c r="T71" s="26">
        <f t="shared" si="6"/>
        <v>10000</v>
      </c>
      <c r="U71" t="s">
        <v>313</v>
      </c>
    </row>
    <row r="72" spans="1:21" x14ac:dyDescent="0.2">
      <c r="A72" t="s">
        <v>316</v>
      </c>
      <c r="B72" t="s">
        <v>345</v>
      </c>
      <c r="C72" s="26" t="s">
        <v>70</v>
      </c>
      <c r="D72" t="s">
        <v>77</v>
      </c>
      <c r="E72">
        <v>56</v>
      </c>
      <c r="F72" s="28">
        <v>0.42</v>
      </c>
      <c r="G72">
        <v>0.2</v>
      </c>
      <c r="H72" s="25">
        <v>0.6</v>
      </c>
      <c r="I72" t="s">
        <v>196</v>
      </c>
      <c r="J72" s="46">
        <v>45914</v>
      </c>
      <c r="K72">
        <v>0</v>
      </c>
      <c r="L72" s="25">
        <f>IF(G72&gt;12,0%,IF(G72&gt;=6,5%,IF('Forecast Model A - Data'!G81&lt;=3,0%,10%)))</f>
        <v>0.1</v>
      </c>
      <c r="M72" s="25">
        <f t="shared" si="7"/>
        <v>0.25</v>
      </c>
      <c r="N72" s="25">
        <f t="shared" si="8"/>
        <v>0.25</v>
      </c>
      <c r="O72" s="25">
        <f t="shared" si="9"/>
        <v>0.1</v>
      </c>
      <c r="P72" s="25">
        <f t="shared" si="10"/>
        <v>0</v>
      </c>
      <c r="Q72" s="25">
        <f t="shared" si="11"/>
        <v>0.7</v>
      </c>
      <c r="R72" s="26" t="s">
        <v>379</v>
      </c>
      <c r="S72" s="26">
        <v>50000</v>
      </c>
      <c r="T72" s="26">
        <f t="shared" si="6"/>
        <v>35000</v>
      </c>
      <c r="U72" t="s">
        <v>317</v>
      </c>
    </row>
    <row r="73" spans="1:21" x14ac:dyDescent="0.2">
      <c r="A73" t="s">
        <v>252</v>
      </c>
      <c r="B73" t="s">
        <v>345</v>
      </c>
      <c r="C73" s="26" t="s">
        <v>70</v>
      </c>
      <c r="D73" t="s">
        <v>77</v>
      </c>
      <c r="E73">
        <v>57</v>
      </c>
      <c r="F73" s="28">
        <v>0.42</v>
      </c>
      <c r="G73">
        <v>13.8</v>
      </c>
      <c r="H73" s="25">
        <v>0.5</v>
      </c>
      <c r="I73" t="s">
        <v>194</v>
      </c>
      <c r="J73" s="46">
        <v>45915</v>
      </c>
      <c r="K73">
        <v>1</v>
      </c>
      <c r="L73" s="25">
        <f>IF(G73&gt;12,0%,IF(G73&gt;=6,5%,IF('Forecast Model A - Data'!G82&lt;=3,0%,10%)))</f>
        <v>0</v>
      </c>
      <c r="M73" s="25">
        <f t="shared" si="7"/>
        <v>0.15</v>
      </c>
      <c r="N73" s="25">
        <f t="shared" si="8"/>
        <v>0.1</v>
      </c>
      <c r="O73" s="25">
        <f t="shared" si="9"/>
        <v>0.1</v>
      </c>
      <c r="P73" s="25">
        <f t="shared" si="10"/>
        <v>0</v>
      </c>
      <c r="Q73" s="25">
        <f t="shared" si="11"/>
        <v>0.35</v>
      </c>
      <c r="R73" s="26" t="s">
        <v>381</v>
      </c>
      <c r="S73" s="26">
        <v>50000</v>
      </c>
      <c r="T73" s="26">
        <f t="shared" si="6"/>
        <v>17500</v>
      </c>
      <c r="U73" t="s">
        <v>318</v>
      </c>
    </row>
    <row r="74" spans="1:21" x14ac:dyDescent="0.2">
      <c r="A74" t="s">
        <v>234</v>
      </c>
      <c r="B74" t="s">
        <v>340</v>
      </c>
      <c r="C74" s="26" t="s">
        <v>41</v>
      </c>
      <c r="D74" s="26" t="s">
        <v>33</v>
      </c>
      <c r="E74">
        <v>13</v>
      </c>
      <c r="F74" s="28">
        <v>0.95799999999999996</v>
      </c>
      <c r="G74">
        <v>4.5</v>
      </c>
      <c r="H74" s="25">
        <v>0.6</v>
      </c>
      <c r="I74" t="s">
        <v>195</v>
      </c>
      <c r="J74" s="46">
        <v>45871</v>
      </c>
      <c r="K74">
        <v>5</v>
      </c>
      <c r="L74" s="25">
        <f>IF(G74&gt;12,0%,IF(G74&gt;=6,5%,IF('Forecast Model A - Data'!G83&lt;=3,0%,10%)))</f>
        <v>0.1</v>
      </c>
      <c r="M74" s="25">
        <f t="shared" si="7"/>
        <v>0.25</v>
      </c>
      <c r="N74" s="25">
        <f t="shared" si="8"/>
        <v>0.15</v>
      </c>
      <c r="O74" s="25">
        <f t="shared" si="9"/>
        <v>0</v>
      </c>
      <c r="P74" s="25">
        <f t="shared" si="10"/>
        <v>0.1</v>
      </c>
      <c r="Q74" s="25">
        <f t="shared" si="11"/>
        <v>0.6</v>
      </c>
      <c r="R74" s="26" t="s">
        <v>381</v>
      </c>
      <c r="S74" s="26">
        <v>40000</v>
      </c>
      <c r="T74" s="26">
        <f t="shared" si="6"/>
        <v>24000</v>
      </c>
      <c r="U74" t="s">
        <v>235</v>
      </c>
    </row>
    <row r="75" spans="1:21" x14ac:dyDescent="0.2">
      <c r="A75" t="s">
        <v>275</v>
      </c>
      <c r="B75" t="s">
        <v>342</v>
      </c>
      <c r="C75" s="26" t="s">
        <v>70</v>
      </c>
      <c r="D75" t="s">
        <v>76</v>
      </c>
      <c r="E75">
        <v>34</v>
      </c>
      <c r="F75" s="28">
        <v>0.9</v>
      </c>
      <c r="G75">
        <v>7.2</v>
      </c>
      <c r="H75" s="25">
        <v>0.5</v>
      </c>
      <c r="I75" t="s">
        <v>197</v>
      </c>
      <c r="J75" s="46">
        <v>45892</v>
      </c>
      <c r="K75">
        <v>2</v>
      </c>
      <c r="L75" s="25">
        <f>IF(G75&gt;12,0%,IF(G75&gt;=6,5%,IF('Forecast Model A - Data'!G84&lt;=3,0%,10%)))</f>
        <v>0.05</v>
      </c>
      <c r="M75" s="25">
        <f t="shared" si="7"/>
        <v>0.15</v>
      </c>
      <c r="N75" s="25">
        <f t="shared" si="8"/>
        <v>0.35</v>
      </c>
      <c r="O75" s="25">
        <f t="shared" si="9"/>
        <v>0.05</v>
      </c>
      <c r="P75" s="25">
        <f t="shared" si="10"/>
        <v>0.05</v>
      </c>
      <c r="Q75" s="25">
        <f t="shared" si="11"/>
        <v>0.65000000000000013</v>
      </c>
      <c r="R75" s="26" t="s">
        <v>379</v>
      </c>
      <c r="S75" s="26">
        <v>40000</v>
      </c>
      <c r="T75" s="26">
        <f t="shared" si="6"/>
        <v>26000.000000000004</v>
      </c>
      <c r="U75" t="s">
        <v>276</v>
      </c>
    </row>
    <row r="76" spans="1:21" x14ac:dyDescent="0.2">
      <c r="A76" t="s">
        <v>301</v>
      </c>
      <c r="B76" t="s">
        <v>345</v>
      </c>
      <c r="C76" s="26" t="s">
        <v>70</v>
      </c>
      <c r="D76" t="s">
        <v>77</v>
      </c>
      <c r="E76">
        <v>48</v>
      </c>
      <c r="F76" s="28">
        <v>0.42</v>
      </c>
      <c r="G76">
        <v>6.2</v>
      </c>
      <c r="H76" s="25">
        <v>0.3</v>
      </c>
      <c r="I76" t="s">
        <v>196</v>
      </c>
      <c r="J76" s="46">
        <v>45906</v>
      </c>
      <c r="K76">
        <v>9</v>
      </c>
      <c r="L76" s="25">
        <f>IF(G76&gt;12,0%,IF(G76&gt;=6,5%,IF('Forecast Model A - Data'!G85&lt;=3,0%,10%)))</f>
        <v>0.05</v>
      </c>
      <c r="M76" s="25">
        <f t="shared" si="7"/>
        <v>0.15</v>
      </c>
      <c r="N76" s="25">
        <f t="shared" si="8"/>
        <v>0.25</v>
      </c>
      <c r="O76" s="25">
        <f t="shared" si="9"/>
        <v>0</v>
      </c>
      <c r="P76" s="25">
        <f t="shared" si="10"/>
        <v>0</v>
      </c>
      <c r="Q76" s="25">
        <f t="shared" si="11"/>
        <v>0.45</v>
      </c>
      <c r="R76" s="26" t="s">
        <v>381</v>
      </c>
      <c r="S76" s="26">
        <v>40000</v>
      </c>
      <c r="T76" s="26">
        <f t="shared" si="6"/>
        <v>18000</v>
      </c>
      <c r="U76" t="s">
        <v>302</v>
      </c>
    </row>
    <row r="77" spans="1:21" x14ac:dyDescent="0.2">
      <c r="A77" t="s">
        <v>308</v>
      </c>
      <c r="B77" t="s">
        <v>345</v>
      </c>
      <c r="C77" s="26" t="s">
        <v>70</v>
      </c>
      <c r="D77" t="s">
        <v>77</v>
      </c>
      <c r="E77">
        <v>52</v>
      </c>
      <c r="F77" s="28">
        <v>0.42</v>
      </c>
      <c r="G77">
        <v>8.9</v>
      </c>
      <c r="H77" s="25">
        <v>0.4</v>
      </c>
      <c r="I77" t="s">
        <v>195</v>
      </c>
      <c r="J77" s="46">
        <v>45910</v>
      </c>
      <c r="K77">
        <v>8</v>
      </c>
      <c r="L77" s="25">
        <f>IF(G77&gt;12,0%,IF(G77&gt;=6,5%,IF('Forecast Model A - Data'!G86&lt;=3,0%,10%)))</f>
        <v>0.05</v>
      </c>
      <c r="M77" s="25">
        <f t="shared" si="7"/>
        <v>0.15</v>
      </c>
      <c r="N77" s="25">
        <f t="shared" si="8"/>
        <v>0.15</v>
      </c>
      <c r="O77" s="25">
        <f t="shared" si="9"/>
        <v>0</v>
      </c>
      <c r="P77" s="25">
        <f t="shared" si="10"/>
        <v>0</v>
      </c>
      <c r="Q77" s="25">
        <f t="shared" si="11"/>
        <v>0.35</v>
      </c>
      <c r="R77" s="26" t="s">
        <v>381</v>
      </c>
      <c r="S77" s="26">
        <v>40000</v>
      </c>
      <c r="T77" s="26">
        <f t="shared" si="6"/>
        <v>14000</v>
      </c>
      <c r="U77" t="s">
        <v>309</v>
      </c>
    </row>
    <row r="78" spans="1:21" x14ac:dyDescent="0.2">
      <c r="A78" t="s">
        <v>321</v>
      </c>
      <c r="B78" t="s">
        <v>345</v>
      </c>
      <c r="C78" s="26" t="s">
        <v>70</v>
      </c>
      <c r="D78" t="s">
        <v>77</v>
      </c>
      <c r="E78">
        <v>59</v>
      </c>
      <c r="F78" s="28">
        <v>0.42</v>
      </c>
      <c r="G78">
        <v>7.3</v>
      </c>
      <c r="H78" s="25">
        <v>0.2</v>
      </c>
      <c r="I78" t="s">
        <v>194</v>
      </c>
      <c r="J78" s="46">
        <v>45917</v>
      </c>
      <c r="K78">
        <v>7</v>
      </c>
      <c r="L78" s="25">
        <f>IF(G78&gt;12,0%,IF(G78&gt;=6,5%,IF('Forecast Model A - Data'!G87&lt;=3,0%,10%)))</f>
        <v>0.05</v>
      </c>
      <c r="M78" s="25">
        <f t="shared" si="7"/>
        <v>0.1</v>
      </c>
      <c r="N78" s="25">
        <f t="shared" si="8"/>
        <v>0.1</v>
      </c>
      <c r="O78" s="25">
        <f t="shared" si="9"/>
        <v>0</v>
      </c>
      <c r="P78" s="25">
        <f t="shared" si="10"/>
        <v>0</v>
      </c>
      <c r="Q78" s="25">
        <f t="shared" si="11"/>
        <v>0.25</v>
      </c>
      <c r="R78" s="26" t="s">
        <v>381</v>
      </c>
      <c r="S78" s="26">
        <v>40000</v>
      </c>
      <c r="T78" s="26">
        <f t="shared" si="6"/>
        <v>10000</v>
      </c>
      <c r="U78" t="s">
        <v>322</v>
      </c>
    </row>
    <row r="79" spans="1:21" x14ac:dyDescent="0.2">
      <c r="A79" t="s">
        <v>308</v>
      </c>
      <c r="B79" t="s">
        <v>346</v>
      </c>
      <c r="C79" s="26" t="s">
        <v>41</v>
      </c>
      <c r="D79" s="26" t="s">
        <v>33</v>
      </c>
      <c r="E79">
        <v>87</v>
      </c>
      <c r="F79" s="28">
        <v>0.84</v>
      </c>
      <c r="G79">
        <v>4.5</v>
      </c>
      <c r="H79" s="25">
        <v>0.7</v>
      </c>
      <c r="I79" t="s">
        <v>196</v>
      </c>
      <c r="J79" s="46">
        <v>45930</v>
      </c>
      <c r="K79">
        <v>9</v>
      </c>
      <c r="L79" s="25">
        <f>IF(G79&gt;12,0%,IF(G79&gt;=6,5%,IF('Forecast Model A - Data'!G88&lt;=3,0%,10%)))</f>
        <v>0</v>
      </c>
      <c r="M79" s="25">
        <f t="shared" si="7"/>
        <v>0.25</v>
      </c>
      <c r="N79" s="25">
        <f t="shared" si="8"/>
        <v>0.25</v>
      </c>
      <c r="O79" s="25">
        <f t="shared" si="9"/>
        <v>0</v>
      </c>
      <c r="P79" s="25">
        <f t="shared" si="10"/>
        <v>0.05</v>
      </c>
      <c r="Q79" s="25">
        <f t="shared" si="11"/>
        <v>0.55000000000000004</v>
      </c>
      <c r="R79" s="26" t="s">
        <v>381</v>
      </c>
      <c r="S79" s="26">
        <v>40000</v>
      </c>
      <c r="T79" s="26">
        <f t="shared" si="6"/>
        <v>22000</v>
      </c>
      <c r="U79" t="s">
        <v>309</v>
      </c>
    </row>
    <row r="80" spans="1:21" x14ac:dyDescent="0.2">
      <c r="A80" t="s">
        <v>312</v>
      </c>
      <c r="B80" t="s">
        <v>346</v>
      </c>
      <c r="C80" s="26" t="s">
        <v>41</v>
      </c>
      <c r="D80" s="26" t="s">
        <v>33</v>
      </c>
      <c r="E80">
        <v>89</v>
      </c>
      <c r="F80" s="28">
        <v>0.84</v>
      </c>
      <c r="G80">
        <v>2.1</v>
      </c>
      <c r="H80" s="25">
        <v>0.5</v>
      </c>
      <c r="I80" t="s">
        <v>196</v>
      </c>
      <c r="J80" s="46">
        <v>45930</v>
      </c>
      <c r="K80">
        <v>1</v>
      </c>
      <c r="L80" s="25">
        <f>IF(G80&gt;12,0%,IF(G80&gt;=6,5%,IF('Forecast Model A - Data'!G89&lt;=3,0%,10%)))</f>
        <v>0.1</v>
      </c>
      <c r="M80" s="25">
        <f t="shared" si="7"/>
        <v>0.15</v>
      </c>
      <c r="N80" s="25">
        <f t="shared" si="8"/>
        <v>0.25</v>
      </c>
      <c r="O80" s="25">
        <f t="shared" si="9"/>
        <v>0.1</v>
      </c>
      <c r="P80" s="25">
        <f t="shared" si="10"/>
        <v>0.05</v>
      </c>
      <c r="Q80" s="25">
        <f t="shared" si="11"/>
        <v>0.65</v>
      </c>
      <c r="R80" s="26" t="s">
        <v>379</v>
      </c>
      <c r="S80" s="26">
        <v>40000</v>
      </c>
      <c r="T80" s="26">
        <f t="shared" si="6"/>
        <v>26000</v>
      </c>
      <c r="U80" t="s">
        <v>313</v>
      </c>
    </row>
    <row r="81" spans="1:21" x14ac:dyDescent="0.2">
      <c r="A81" t="s">
        <v>266</v>
      </c>
      <c r="B81" t="s">
        <v>341</v>
      </c>
      <c r="C81" s="26" t="s">
        <v>41</v>
      </c>
      <c r="D81" t="s">
        <v>71</v>
      </c>
      <c r="E81">
        <v>29</v>
      </c>
      <c r="F81" s="28">
        <v>0.85</v>
      </c>
      <c r="G81">
        <v>15.8</v>
      </c>
      <c r="H81" s="25">
        <v>0.8</v>
      </c>
      <c r="I81" t="s">
        <v>197</v>
      </c>
      <c r="J81" s="46">
        <v>45887</v>
      </c>
      <c r="K81">
        <v>5</v>
      </c>
      <c r="L81" s="25">
        <f>IF(G81&gt;12,0%,IF(G81&gt;=6,5%,IF('Forecast Model A - Data'!G90&lt;=3,0%,10%)))</f>
        <v>0</v>
      </c>
      <c r="M81" s="25">
        <f t="shared" si="7"/>
        <v>0.35</v>
      </c>
      <c r="N81" s="25">
        <f t="shared" si="8"/>
        <v>0.35</v>
      </c>
      <c r="O81" s="25">
        <f t="shared" si="9"/>
        <v>0</v>
      </c>
      <c r="P81" s="25">
        <f t="shared" si="10"/>
        <v>0.05</v>
      </c>
      <c r="Q81" s="25">
        <f t="shared" si="11"/>
        <v>0.75</v>
      </c>
      <c r="R81" s="26" t="s">
        <v>379</v>
      </c>
      <c r="S81" s="26">
        <v>30000</v>
      </c>
      <c r="T81" s="26">
        <f t="shared" si="6"/>
        <v>22500</v>
      </c>
      <c r="U81" t="s">
        <v>267</v>
      </c>
    </row>
    <row r="82" spans="1:21" x14ac:dyDescent="0.2">
      <c r="A82" t="s">
        <v>289</v>
      </c>
      <c r="B82" t="s">
        <v>342</v>
      </c>
      <c r="C82" s="26" t="s">
        <v>70</v>
      </c>
      <c r="D82" t="s">
        <v>76</v>
      </c>
      <c r="E82">
        <v>41</v>
      </c>
      <c r="F82" s="28">
        <v>0.9</v>
      </c>
      <c r="G82">
        <v>1.2</v>
      </c>
      <c r="H82" s="25">
        <v>0.3</v>
      </c>
      <c r="I82" t="s">
        <v>194</v>
      </c>
      <c r="J82" s="46">
        <v>45899</v>
      </c>
      <c r="K82">
        <v>9</v>
      </c>
      <c r="L82" s="25">
        <f>IF(G82&gt;12,0%,IF(G82&gt;=6,5%,IF('Forecast Model A - Data'!G91&lt;=3,0%,10%)))</f>
        <v>0.1</v>
      </c>
      <c r="M82" s="25">
        <f t="shared" si="7"/>
        <v>0.15</v>
      </c>
      <c r="N82" s="25">
        <f t="shared" si="8"/>
        <v>0.1</v>
      </c>
      <c r="O82" s="25">
        <f t="shared" si="9"/>
        <v>0</v>
      </c>
      <c r="P82" s="25">
        <f t="shared" si="10"/>
        <v>0.05</v>
      </c>
      <c r="Q82" s="25">
        <f t="shared" si="11"/>
        <v>0.39999999999999997</v>
      </c>
      <c r="R82" s="26" t="s">
        <v>381</v>
      </c>
      <c r="S82" s="26">
        <v>30000</v>
      </c>
      <c r="T82" s="26">
        <f t="shared" si="6"/>
        <v>11999.999999999998</v>
      </c>
      <c r="U82" t="s">
        <v>290</v>
      </c>
    </row>
    <row r="83" spans="1:21" x14ac:dyDescent="0.2">
      <c r="A83" t="s">
        <v>323</v>
      </c>
      <c r="B83" t="s">
        <v>345</v>
      </c>
      <c r="C83" s="26" t="s">
        <v>70</v>
      </c>
      <c r="D83" t="s">
        <v>77</v>
      </c>
      <c r="E83">
        <v>60</v>
      </c>
      <c r="F83" s="28">
        <v>0.42</v>
      </c>
      <c r="G83">
        <v>17.3</v>
      </c>
      <c r="H83" s="25">
        <v>0</v>
      </c>
      <c r="I83" t="s">
        <v>196</v>
      </c>
      <c r="J83" s="46">
        <v>45918</v>
      </c>
      <c r="K83">
        <v>5</v>
      </c>
      <c r="L83" s="25">
        <f>IF(G83&gt;12,0%,IF(G83&gt;=6,5%,IF('Forecast Model A - Data'!G92&lt;=3,0%,10%)))</f>
        <v>0</v>
      </c>
      <c r="M83" s="25">
        <f t="shared" si="7"/>
        <v>0.1</v>
      </c>
      <c r="N83" s="25">
        <f t="shared" si="8"/>
        <v>0.25</v>
      </c>
      <c r="O83" s="25">
        <f t="shared" si="9"/>
        <v>0</v>
      </c>
      <c r="P83" s="25">
        <f t="shared" si="10"/>
        <v>0</v>
      </c>
      <c r="Q83" s="25">
        <f t="shared" si="11"/>
        <v>0.35</v>
      </c>
      <c r="R83" s="26" t="s">
        <v>381</v>
      </c>
      <c r="S83" s="26">
        <v>30000</v>
      </c>
      <c r="T83" s="26">
        <f t="shared" si="6"/>
        <v>10500</v>
      </c>
      <c r="U83" t="s">
        <v>324</v>
      </c>
    </row>
    <row r="84" spans="1:21" x14ac:dyDescent="0.2">
      <c r="A84" t="s">
        <v>337</v>
      </c>
      <c r="B84" t="s">
        <v>343</v>
      </c>
      <c r="C84" s="26" t="s">
        <v>70</v>
      </c>
      <c r="D84" t="s">
        <v>77</v>
      </c>
      <c r="E84">
        <v>67</v>
      </c>
      <c r="F84" s="28">
        <v>0.87</v>
      </c>
      <c r="G84">
        <v>6.9</v>
      </c>
      <c r="H84" s="25">
        <v>0.3</v>
      </c>
      <c r="I84" t="s">
        <v>196</v>
      </c>
      <c r="J84" s="46">
        <v>45925</v>
      </c>
      <c r="K84">
        <v>4</v>
      </c>
      <c r="L84" s="25">
        <f>IF(G84&gt;12,0%,IF(G84&gt;=6,5%,IF('Forecast Model A - Data'!G93&lt;=3,0%,10%)))</f>
        <v>0.05</v>
      </c>
      <c r="M84" s="25">
        <f t="shared" si="7"/>
        <v>0.15</v>
      </c>
      <c r="N84" s="25">
        <f t="shared" si="8"/>
        <v>0.25</v>
      </c>
      <c r="O84" s="25">
        <f t="shared" si="9"/>
        <v>0</v>
      </c>
      <c r="P84" s="25">
        <f t="shared" si="10"/>
        <v>0.05</v>
      </c>
      <c r="Q84" s="25">
        <f t="shared" si="11"/>
        <v>0.5</v>
      </c>
      <c r="R84" s="26" t="s">
        <v>381</v>
      </c>
      <c r="S84" s="26">
        <v>30000</v>
      </c>
      <c r="T84" s="26">
        <f t="shared" si="6"/>
        <v>15000</v>
      </c>
      <c r="U84" t="s">
        <v>338</v>
      </c>
    </row>
    <row r="85" spans="1:21" x14ac:dyDescent="0.2">
      <c r="A85" t="s">
        <v>287</v>
      </c>
      <c r="B85" t="s">
        <v>343</v>
      </c>
      <c r="C85" s="26" t="s">
        <v>70</v>
      </c>
      <c r="D85" t="s">
        <v>77</v>
      </c>
      <c r="E85">
        <v>75</v>
      </c>
      <c r="F85" s="28">
        <v>0.87</v>
      </c>
      <c r="G85">
        <v>4.5</v>
      </c>
      <c r="H85" s="25">
        <v>0.9</v>
      </c>
      <c r="I85" t="s">
        <v>196</v>
      </c>
      <c r="J85" s="46">
        <v>45930</v>
      </c>
      <c r="K85">
        <v>6</v>
      </c>
      <c r="L85" s="25">
        <f>IF(G85&gt;12,0%,IF(G85&gt;=6,5%,IF('Forecast Model A - Data'!G94&lt;=3,0%,10%)))</f>
        <v>0.1</v>
      </c>
      <c r="M85" s="25">
        <f t="shared" si="7"/>
        <v>0.35</v>
      </c>
      <c r="N85" s="25">
        <f t="shared" si="8"/>
        <v>0.25</v>
      </c>
      <c r="O85" s="25">
        <f t="shared" si="9"/>
        <v>0</v>
      </c>
      <c r="P85" s="25">
        <f t="shared" si="10"/>
        <v>0.05</v>
      </c>
      <c r="Q85" s="25">
        <f t="shared" si="11"/>
        <v>0.75</v>
      </c>
      <c r="R85" s="26" t="s">
        <v>379</v>
      </c>
      <c r="S85" s="26">
        <v>30000</v>
      </c>
      <c r="T85" s="26">
        <f t="shared" si="6"/>
        <v>22500</v>
      </c>
      <c r="U85" t="s">
        <v>288</v>
      </c>
    </row>
    <row r="86" spans="1:21" x14ac:dyDescent="0.2">
      <c r="A86" t="s">
        <v>252</v>
      </c>
      <c r="B86" t="s">
        <v>346</v>
      </c>
      <c r="C86" s="26" t="s">
        <v>41</v>
      </c>
      <c r="D86" s="26" t="s">
        <v>33</v>
      </c>
      <c r="E86">
        <v>92</v>
      </c>
      <c r="F86" s="28">
        <v>0.84</v>
      </c>
      <c r="G86">
        <v>4.2</v>
      </c>
      <c r="H86" s="25">
        <v>0.1</v>
      </c>
      <c r="I86" t="s">
        <v>195</v>
      </c>
      <c r="J86" s="46">
        <v>45930</v>
      </c>
      <c r="K86">
        <v>10</v>
      </c>
      <c r="L86" s="25">
        <f>IF(G86&gt;12,0%,IF(G86&gt;=6,5%,IF('Forecast Model A - Data'!G95&lt;=3,0%,10%)))</f>
        <v>0</v>
      </c>
      <c r="M86" s="25">
        <f t="shared" si="7"/>
        <v>0.1</v>
      </c>
      <c r="N86" s="25">
        <f t="shared" si="8"/>
        <v>0.15</v>
      </c>
      <c r="O86" s="25">
        <f t="shared" si="9"/>
        <v>0</v>
      </c>
      <c r="P86" s="25">
        <f t="shared" si="10"/>
        <v>0.05</v>
      </c>
      <c r="Q86" s="25">
        <f t="shared" si="11"/>
        <v>0.3</v>
      </c>
      <c r="R86" s="26" t="s">
        <v>381</v>
      </c>
      <c r="S86" s="26">
        <v>30000</v>
      </c>
      <c r="T86" s="26">
        <f t="shared" si="6"/>
        <v>9000</v>
      </c>
      <c r="U86" t="s">
        <v>318</v>
      </c>
    </row>
    <row r="87" spans="1:21" x14ac:dyDescent="0.2">
      <c r="A87" t="s">
        <v>329</v>
      </c>
      <c r="B87" t="s">
        <v>346</v>
      </c>
      <c r="C87" s="26" t="s">
        <v>41</v>
      </c>
      <c r="D87" s="26" t="s">
        <v>33</v>
      </c>
      <c r="E87">
        <v>98</v>
      </c>
      <c r="F87" s="28">
        <v>0.84</v>
      </c>
      <c r="G87">
        <v>14.1</v>
      </c>
      <c r="H87" s="25">
        <v>0.2</v>
      </c>
      <c r="I87" t="s">
        <v>194</v>
      </c>
      <c r="J87" s="46">
        <v>45930</v>
      </c>
      <c r="K87">
        <v>3</v>
      </c>
      <c r="L87" s="25">
        <f>IF(G87&gt;12,0%,IF(G87&gt;=6,5%,IF('Forecast Model A - Data'!G96&lt;=3,0%,10%)))</f>
        <v>0</v>
      </c>
      <c r="M87" s="25">
        <f t="shared" si="7"/>
        <v>0.1</v>
      </c>
      <c r="N87" s="25">
        <f t="shared" si="8"/>
        <v>0.1</v>
      </c>
      <c r="O87" s="25">
        <f t="shared" si="9"/>
        <v>0</v>
      </c>
      <c r="P87" s="25">
        <f t="shared" si="10"/>
        <v>0.05</v>
      </c>
      <c r="Q87" s="25">
        <f t="shared" si="11"/>
        <v>0.25</v>
      </c>
      <c r="R87" s="26" t="s">
        <v>381</v>
      </c>
      <c r="S87" s="26">
        <v>30000</v>
      </c>
      <c r="T87" s="26">
        <f t="shared" si="6"/>
        <v>7500</v>
      </c>
      <c r="U87" t="s">
        <v>330</v>
      </c>
    </row>
    <row r="88" spans="1:21" x14ac:dyDescent="0.2">
      <c r="A88" t="s">
        <v>222</v>
      </c>
      <c r="B88" t="s">
        <v>340</v>
      </c>
      <c r="C88" s="26" t="s">
        <v>41</v>
      </c>
      <c r="D88" s="26" t="s">
        <v>33</v>
      </c>
      <c r="E88">
        <v>7</v>
      </c>
      <c r="F88" s="28">
        <v>0.95799999999999996</v>
      </c>
      <c r="G88">
        <v>2.2000000000000002</v>
      </c>
      <c r="H88" s="25">
        <v>0.1</v>
      </c>
      <c r="I88" t="s">
        <v>195</v>
      </c>
      <c r="J88" s="46">
        <v>45865</v>
      </c>
      <c r="K88">
        <v>3</v>
      </c>
      <c r="L88" s="25">
        <f>IF(G88&gt;12,0%,IF(G88&gt;=6,5%,IF('Forecast Model A - Data'!G97&lt;=3,0%,10%)))</f>
        <v>0.1</v>
      </c>
      <c r="M88" s="25">
        <f t="shared" si="7"/>
        <v>0.1</v>
      </c>
      <c r="N88" s="25">
        <f t="shared" si="8"/>
        <v>0.15</v>
      </c>
      <c r="O88" s="25">
        <f t="shared" si="9"/>
        <v>0</v>
      </c>
      <c r="P88" s="25">
        <f t="shared" si="10"/>
        <v>0.1</v>
      </c>
      <c r="Q88" s="25">
        <f t="shared" si="11"/>
        <v>0.44999999999999996</v>
      </c>
      <c r="R88" s="26" t="s">
        <v>381</v>
      </c>
      <c r="S88" s="26">
        <v>20000</v>
      </c>
      <c r="T88" s="26">
        <f t="shared" si="6"/>
        <v>9000</v>
      </c>
      <c r="U88" t="s">
        <v>223</v>
      </c>
    </row>
    <row r="89" spans="1:21" x14ac:dyDescent="0.2">
      <c r="A89" t="s">
        <v>291</v>
      </c>
      <c r="B89" t="s">
        <v>342</v>
      </c>
      <c r="C89" s="26" t="s">
        <v>70</v>
      </c>
      <c r="D89" t="s">
        <v>76</v>
      </c>
      <c r="E89">
        <v>42</v>
      </c>
      <c r="F89" s="28">
        <v>0.9</v>
      </c>
      <c r="G89">
        <v>7.7</v>
      </c>
      <c r="H89" s="25">
        <v>0.1</v>
      </c>
      <c r="I89" t="s">
        <v>194</v>
      </c>
      <c r="J89" s="46">
        <v>45900</v>
      </c>
      <c r="K89">
        <v>10</v>
      </c>
      <c r="L89" s="25">
        <f>IF(G89&gt;12,0%,IF(G89&gt;=6,5%,IF('Forecast Model A - Data'!G98&lt;=3,0%,10%)))</f>
        <v>0.05</v>
      </c>
      <c r="M89" s="25">
        <f t="shared" si="7"/>
        <v>0.1</v>
      </c>
      <c r="N89" s="25">
        <f t="shared" si="8"/>
        <v>0.1</v>
      </c>
      <c r="O89" s="25">
        <f t="shared" si="9"/>
        <v>0</v>
      </c>
      <c r="P89" s="25">
        <f t="shared" si="10"/>
        <v>0.05</v>
      </c>
      <c r="Q89" s="25">
        <f t="shared" si="11"/>
        <v>0.3</v>
      </c>
      <c r="R89" s="26" t="s">
        <v>381</v>
      </c>
      <c r="S89" s="26">
        <v>20000</v>
      </c>
      <c r="T89" s="26">
        <f t="shared" si="6"/>
        <v>6000</v>
      </c>
      <c r="U89" t="s">
        <v>247</v>
      </c>
    </row>
    <row r="90" spans="1:21" x14ac:dyDescent="0.2">
      <c r="A90" t="s">
        <v>295</v>
      </c>
      <c r="B90" t="s">
        <v>342</v>
      </c>
      <c r="C90" s="26" t="s">
        <v>70</v>
      </c>
      <c r="D90" t="s">
        <v>76</v>
      </c>
      <c r="E90">
        <v>45</v>
      </c>
      <c r="F90" s="28">
        <v>0.9</v>
      </c>
      <c r="G90">
        <v>2.5</v>
      </c>
      <c r="H90" s="25">
        <v>0.4</v>
      </c>
      <c r="I90" t="s">
        <v>197</v>
      </c>
      <c r="J90" s="46">
        <v>45903</v>
      </c>
      <c r="K90">
        <v>5</v>
      </c>
      <c r="L90" s="25">
        <f>IF(G90&gt;12,0%,IF(G90&gt;=6,5%,IF('Forecast Model A - Data'!G99&lt;=3,0%,10%)))</f>
        <v>0.1</v>
      </c>
      <c r="M90" s="25">
        <f t="shared" si="7"/>
        <v>0.15</v>
      </c>
      <c r="N90" s="25">
        <f t="shared" si="8"/>
        <v>0.35</v>
      </c>
      <c r="O90" s="25">
        <f t="shared" si="9"/>
        <v>0</v>
      </c>
      <c r="P90" s="25">
        <f t="shared" si="10"/>
        <v>0.05</v>
      </c>
      <c r="Q90" s="25">
        <f t="shared" si="11"/>
        <v>0.65</v>
      </c>
      <c r="R90" s="26" t="s">
        <v>379</v>
      </c>
      <c r="S90" s="26">
        <v>20000</v>
      </c>
      <c r="T90" s="26">
        <f t="shared" si="6"/>
        <v>13000</v>
      </c>
      <c r="U90" t="s">
        <v>296</v>
      </c>
    </row>
    <row r="91" spans="1:21" x14ac:dyDescent="0.2">
      <c r="A91" t="s">
        <v>316</v>
      </c>
      <c r="B91" t="s">
        <v>346</v>
      </c>
      <c r="C91" s="26" t="s">
        <v>41</v>
      </c>
      <c r="D91" s="26" t="s">
        <v>33</v>
      </c>
      <c r="E91">
        <v>91</v>
      </c>
      <c r="F91" s="28">
        <v>0.84</v>
      </c>
      <c r="G91">
        <v>6.8</v>
      </c>
      <c r="H91" s="25">
        <v>0</v>
      </c>
      <c r="I91" t="s">
        <v>194</v>
      </c>
      <c r="J91" s="46">
        <v>45930</v>
      </c>
      <c r="K91">
        <v>10</v>
      </c>
      <c r="L91" s="25">
        <f>IF(G91&gt;12,0%,IF(G91&gt;=6,5%,IF('Forecast Model A - Data'!G100&lt;=3,0%,10%)))</f>
        <v>0.05</v>
      </c>
      <c r="M91" s="25">
        <f t="shared" si="7"/>
        <v>0.1</v>
      </c>
      <c r="N91" s="25">
        <f t="shared" si="8"/>
        <v>0.1</v>
      </c>
      <c r="O91" s="25">
        <f t="shared" si="9"/>
        <v>0</v>
      </c>
      <c r="P91" s="25">
        <f t="shared" si="10"/>
        <v>0.05</v>
      </c>
      <c r="Q91" s="25">
        <f t="shared" si="11"/>
        <v>0.3</v>
      </c>
      <c r="R91" s="26" t="s">
        <v>381</v>
      </c>
      <c r="S91" s="26">
        <v>20000</v>
      </c>
      <c r="T91" s="26">
        <f t="shared" si="6"/>
        <v>6000</v>
      </c>
      <c r="U91" t="s">
        <v>317</v>
      </c>
    </row>
    <row r="92" spans="1:21" x14ac:dyDescent="0.2">
      <c r="A92" t="s">
        <v>333</v>
      </c>
      <c r="B92" t="s">
        <v>346</v>
      </c>
      <c r="C92" s="26" t="s">
        <v>41</v>
      </c>
      <c r="D92" s="26" t="s">
        <v>33</v>
      </c>
      <c r="E92">
        <v>100</v>
      </c>
      <c r="F92" s="28">
        <v>0.84</v>
      </c>
      <c r="G92">
        <v>0.6</v>
      </c>
      <c r="H92" s="25">
        <v>0.7</v>
      </c>
      <c r="I92" t="s">
        <v>196</v>
      </c>
      <c r="J92" s="46">
        <v>45930</v>
      </c>
      <c r="K92">
        <v>9</v>
      </c>
      <c r="L92" s="25">
        <f>IF(G92&gt;12,0%,IF(G92&gt;=6,5%,IF('Forecast Model A - Data'!G101&lt;=3,0%,10%)))</f>
        <v>0.1</v>
      </c>
      <c r="M92" s="25">
        <f t="shared" si="7"/>
        <v>0.25</v>
      </c>
      <c r="N92" s="25">
        <f t="shared" si="8"/>
        <v>0.25</v>
      </c>
      <c r="O92" s="25">
        <f t="shared" si="9"/>
        <v>0</v>
      </c>
      <c r="P92" s="25">
        <f t="shared" si="10"/>
        <v>0.05</v>
      </c>
      <c r="Q92" s="25">
        <f t="shared" si="11"/>
        <v>0.65</v>
      </c>
      <c r="R92" s="26" t="s">
        <v>379</v>
      </c>
      <c r="S92" s="26">
        <v>20000</v>
      </c>
      <c r="T92" s="26">
        <f t="shared" si="6"/>
        <v>13000</v>
      </c>
      <c r="U92" t="s">
        <v>334</v>
      </c>
    </row>
    <row r="93" spans="1:21" x14ac:dyDescent="0.2">
      <c r="A93" t="s">
        <v>212</v>
      </c>
      <c r="B93" t="s">
        <v>340</v>
      </c>
      <c r="C93" s="26" t="s">
        <v>41</v>
      </c>
      <c r="D93" s="26" t="s">
        <v>33</v>
      </c>
      <c r="E93">
        <v>2</v>
      </c>
      <c r="F93" s="28">
        <v>0.95799999999999996</v>
      </c>
      <c r="G93">
        <v>4.5</v>
      </c>
      <c r="H93" s="25">
        <v>0.9</v>
      </c>
      <c r="I93" t="s">
        <v>197</v>
      </c>
      <c r="J93" s="46">
        <v>45860</v>
      </c>
      <c r="K93">
        <v>5</v>
      </c>
      <c r="L93" s="25">
        <f>IF(G93&gt;12,0%,IF(G93&gt;=6,5%,IF('Forecast Model A - Data'!G102&lt;=3,0%,10%)))</f>
        <v>0</v>
      </c>
      <c r="M93" s="25">
        <f t="shared" si="7"/>
        <v>0.35</v>
      </c>
      <c r="N93" s="25">
        <f t="shared" si="8"/>
        <v>0.35</v>
      </c>
      <c r="O93" s="25">
        <f t="shared" si="9"/>
        <v>0</v>
      </c>
      <c r="P93" s="25">
        <f t="shared" si="10"/>
        <v>0.1</v>
      </c>
      <c r="Q93" s="25">
        <f t="shared" si="11"/>
        <v>0.79999999999999993</v>
      </c>
      <c r="R93" s="26" t="s">
        <v>379</v>
      </c>
      <c r="S93" s="26">
        <v>10000</v>
      </c>
      <c r="T93" s="26">
        <f t="shared" si="6"/>
        <v>7999.9999999999991</v>
      </c>
      <c r="U93" t="s">
        <v>213</v>
      </c>
    </row>
    <row r="94" spans="1:21" x14ac:dyDescent="0.2">
      <c r="A94" t="s">
        <v>230</v>
      </c>
      <c r="B94" t="s">
        <v>340</v>
      </c>
      <c r="C94" s="26" t="s">
        <v>41</v>
      </c>
      <c r="D94" s="26" t="s">
        <v>33</v>
      </c>
      <c r="E94">
        <v>11</v>
      </c>
      <c r="F94" s="28">
        <v>0.95799999999999996</v>
      </c>
      <c r="G94">
        <v>3.6</v>
      </c>
      <c r="H94" s="25">
        <v>0</v>
      </c>
      <c r="I94" t="s">
        <v>195</v>
      </c>
      <c r="J94" s="46">
        <v>45869</v>
      </c>
      <c r="K94">
        <v>3</v>
      </c>
      <c r="L94" s="25">
        <f>IF(G94&gt;12,0%,IF(G94&gt;=6,5%,IF('Forecast Model A - Data'!G103&lt;=3,0%,10%)))</f>
        <v>0</v>
      </c>
      <c r="M94" s="25">
        <f t="shared" si="7"/>
        <v>0.1</v>
      </c>
      <c r="N94" s="25">
        <f t="shared" si="8"/>
        <v>0.15</v>
      </c>
      <c r="O94" s="25">
        <f t="shared" si="9"/>
        <v>0</v>
      </c>
      <c r="P94" s="25">
        <f t="shared" si="10"/>
        <v>0.1</v>
      </c>
      <c r="Q94" s="25">
        <f t="shared" si="11"/>
        <v>0.35</v>
      </c>
      <c r="R94" s="26" t="s">
        <v>381</v>
      </c>
      <c r="S94" s="26">
        <v>10000</v>
      </c>
      <c r="T94" s="26">
        <f t="shared" si="6"/>
        <v>3500</v>
      </c>
      <c r="U94" t="s">
        <v>231</v>
      </c>
    </row>
    <row r="95" spans="1:21" x14ac:dyDescent="0.2">
      <c r="A95" t="s">
        <v>273</v>
      </c>
      <c r="B95" t="s">
        <v>342</v>
      </c>
      <c r="C95" s="26" t="s">
        <v>70</v>
      </c>
      <c r="D95" t="s">
        <v>76</v>
      </c>
      <c r="E95">
        <v>33</v>
      </c>
      <c r="F95" s="28">
        <v>0.9</v>
      </c>
      <c r="G95">
        <v>0.8</v>
      </c>
      <c r="H95" s="25">
        <v>0.3</v>
      </c>
      <c r="I95" t="s">
        <v>196</v>
      </c>
      <c r="J95" s="46">
        <v>45891</v>
      </c>
      <c r="K95">
        <v>10</v>
      </c>
      <c r="L95" s="25">
        <f>IF(G95&gt;12,0%,IF(G95&gt;=6,5%,IF('Forecast Model A - Data'!G104&lt;=3,0%,10%)))</f>
        <v>0</v>
      </c>
      <c r="M95" s="25">
        <f t="shared" si="7"/>
        <v>0.15</v>
      </c>
      <c r="N95" s="25">
        <f t="shared" si="8"/>
        <v>0.25</v>
      </c>
      <c r="O95" s="25">
        <f t="shared" si="9"/>
        <v>0</v>
      </c>
      <c r="P95" s="25">
        <f t="shared" si="10"/>
        <v>0.05</v>
      </c>
      <c r="Q95" s="25">
        <f t="shared" si="11"/>
        <v>0.45</v>
      </c>
      <c r="R95" s="26" t="s">
        <v>381</v>
      </c>
      <c r="S95" s="26">
        <v>10000</v>
      </c>
      <c r="T95" s="26">
        <f t="shared" si="6"/>
        <v>4500</v>
      </c>
      <c r="U95" t="s">
        <v>274</v>
      </c>
    </row>
    <row r="96" spans="1:21" x14ac:dyDescent="0.2">
      <c r="A96" t="s">
        <v>306</v>
      </c>
      <c r="B96" t="s">
        <v>345</v>
      </c>
      <c r="C96" s="26" t="s">
        <v>70</v>
      </c>
      <c r="D96" t="s">
        <v>77</v>
      </c>
      <c r="E96">
        <v>51</v>
      </c>
      <c r="F96" s="28">
        <v>0.42</v>
      </c>
      <c r="G96">
        <v>4.5</v>
      </c>
      <c r="H96" s="25">
        <v>0.7</v>
      </c>
      <c r="I96" t="s">
        <v>196</v>
      </c>
      <c r="J96" s="46">
        <v>45909</v>
      </c>
      <c r="K96">
        <v>5</v>
      </c>
      <c r="L96" s="25">
        <f>IF(G96&gt;12,0%,IF(G96&gt;=6,5%,IF('Forecast Model A - Data'!G105&lt;=3,0%,10%)))</f>
        <v>0</v>
      </c>
      <c r="M96" s="25">
        <f t="shared" si="7"/>
        <v>0.25</v>
      </c>
      <c r="N96" s="25">
        <f t="shared" si="8"/>
        <v>0.25</v>
      </c>
      <c r="O96" s="25">
        <f t="shared" si="9"/>
        <v>0</v>
      </c>
      <c r="P96" s="25">
        <f t="shared" si="10"/>
        <v>0</v>
      </c>
      <c r="Q96" s="25">
        <f t="shared" si="11"/>
        <v>0.5</v>
      </c>
      <c r="R96" s="26" t="s">
        <v>381</v>
      </c>
      <c r="S96" s="26">
        <v>10000</v>
      </c>
      <c r="T96" s="26">
        <f t="shared" si="6"/>
        <v>5000</v>
      </c>
      <c r="U96" t="s">
        <v>307</v>
      </c>
    </row>
    <row r="97" spans="1:21" x14ac:dyDescent="0.2">
      <c r="A97" t="s">
        <v>275</v>
      </c>
      <c r="B97" t="s">
        <v>343</v>
      </c>
      <c r="C97" s="26" t="s">
        <v>70</v>
      </c>
      <c r="D97" t="s">
        <v>77</v>
      </c>
      <c r="E97">
        <v>69</v>
      </c>
      <c r="F97" s="28">
        <v>0.87</v>
      </c>
      <c r="G97">
        <v>14.6</v>
      </c>
      <c r="H97" s="25">
        <v>0.7</v>
      </c>
      <c r="I97" t="s">
        <v>196</v>
      </c>
      <c r="J97" s="46">
        <v>45927</v>
      </c>
      <c r="K97">
        <v>6</v>
      </c>
      <c r="L97" s="25">
        <f>IF(G97&gt;12,0%,IF(G97&gt;=6,5%,IF('Forecast Model A - Data'!G106&lt;=3,0%,10%)))</f>
        <v>0</v>
      </c>
      <c r="M97" s="25">
        <f t="shared" si="7"/>
        <v>0.25</v>
      </c>
      <c r="N97" s="25">
        <f t="shared" si="8"/>
        <v>0.25</v>
      </c>
      <c r="O97" s="25">
        <f t="shared" si="9"/>
        <v>0</v>
      </c>
      <c r="P97" s="25">
        <f t="shared" si="10"/>
        <v>0.05</v>
      </c>
      <c r="Q97" s="25">
        <f t="shared" si="11"/>
        <v>0.55000000000000004</v>
      </c>
      <c r="R97" s="26" t="s">
        <v>381</v>
      </c>
      <c r="S97" s="26">
        <v>10000</v>
      </c>
      <c r="T97" s="26">
        <f t="shared" si="6"/>
        <v>5500</v>
      </c>
      <c r="U97" t="s">
        <v>276</v>
      </c>
    </row>
    <row r="98" spans="1:21" x14ac:dyDescent="0.2">
      <c r="A98" t="s">
        <v>281</v>
      </c>
      <c r="B98" t="s">
        <v>343</v>
      </c>
      <c r="C98" s="26" t="s">
        <v>70</v>
      </c>
      <c r="D98" t="s">
        <v>77</v>
      </c>
      <c r="E98">
        <v>72</v>
      </c>
      <c r="F98" s="28">
        <v>0.87</v>
      </c>
      <c r="G98">
        <v>3.8</v>
      </c>
      <c r="H98" s="25">
        <v>0.8</v>
      </c>
      <c r="I98" t="s">
        <v>196</v>
      </c>
      <c r="J98" s="46">
        <v>45930</v>
      </c>
      <c r="K98">
        <v>2</v>
      </c>
      <c r="L98" s="25">
        <f>IF(G98&gt;12,0%,IF(G98&gt;=6,5%,IF('Forecast Model A - Data'!G107&lt;=3,0%,10%)))</f>
        <v>0</v>
      </c>
      <c r="M98" s="25">
        <f t="shared" si="7"/>
        <v>0.35</v>
      </c>
      <c r="N98" s="25">
        <f t="shared" si="8"/>
        <v>0.25</v>
      </c>
      <c r="O98" s="25">
        <f t="shared" si="9"/>
        <v>0.05</v>
      </c>
      <c r="P98" s="25">
        <f t="shared" si="10"/>
        <v>0.05</v>
      </c>
      <c r="Q98" s="25">
        <f t="shared" si="11"/>
        <v>0.70000000000000007</v>
      </c>
      <c r="R98" s="26" t="s">
        <v>379</v>
      </c>
      <c r="S98" s="26">
        <v>10000</v>
      </c>
      <c r="T98" s="26">
        <f t="shared" si="6"/>
        <v>7000.0000000000009</v>
      </c>
      <c r="U98" t="s">
        <v>282</v>
      </c>
    </row>
    <row r="99" spans="1:21" x14ac:dyDescent="0.2">
      <c r="A99" t="s">
        <v>297</v>
      </c>
      <c r="B99" t="s">
        <v>346</v>
      </c>
      <c r="C99" s="26" t="s">
        <v>41</v>
      </c>
      <c r="D99" s="26" t="s">
        <v>33</v>
      </c>
      <c r="E99">
        <v>81</v>
      </c>
      <c r="F99" s="28">
        <v>0.84</v>
      </c>
      <c r="G99">
        <v>4.5</v>
      </c>
      <c r="H99" s="25">
        <v>0.8</v>
      </c>
      <c r="I99" t="s">
        <v>196</v>
      </c>
      <c r="J99" s="46">
        <v>45930</v>
      </c>
      <c r="K99">
        <v>2</v>
      </c>
      <c r="L99" s="25">
        <f>IF(G99&gt;12,0%,IF(G99&gt;=6,5%,IF('Forecast Model A - Data'!G108&lt;=3,0%,10%)))</f>
        <v>0</v>
      </c>
      <c r="M99" s="25">
        <f t="shared" si="7"/>
        <v>0.35</v>
      </c>
      <c r="N99" s="25">
        <f t="shared" si="8"/>
        <v>0.25</v>
      </c>
      <c r="O99" s="25">
        <f t="shared" si="9"/>
        <v>0.05</v>
      </c>
      <c r="P99" s="25">
        <f t="shared" si="10"/>
        <v>0.05</v>
      </c>
      <c r="Q99" s="25">
        <f t="shared" si="11"/>
        <v>0.70000000000000007</v>
      </c>
      <c r="R99" s="26" t="s">
        <v>379</v>
      </c>
      <c r="S99" s="26">
        <v>10000</v>
      </c>
      <c r="T99" s="26">
        <f t="shared" si="6"/>
        <v>7000.0000000000009</v>
      </c>
      <c r="U99" t="s">
        <v>298</v>
      </c>
    </row>
    <row r="100" spans="1:21" x14ac:dyDescent="0.2">
      <c r="A100" t="s">
        <v>301</v>
      </c>
      <c r="B100" t="s">
        <v>346</v>
      </c>
      <c r="C100" s="26" t="s">
        <v>41</v>
      </c>
      <c r="D100" s="26" t="s">
        <v>33</v>
      </c>
      <c r="E100">
        <v>83</v>
      </c>
      <c r="F100" s="28">
        <v>0.84</v>
      </c>
      <c r="G100">
        <v>12</v>
      </c>
      <c r="H100" s="25">
        <v>0.2</v>
      </c>
      <c r="I100" t="s">
        <v>195</v>
      </c>
      <c r="J100" s="46">
        <v>45930</v>
      </c>
      <c r="K100">
        <v>5</v>
      </c>
      <c r="L100" s="25">
        <f>IF(G100&gt;12,0%,IF(G100&gt;=6,5%,IF('Forecast Model A - Data'!G109&lt;=3,0%,10%)))</f>
        <v>0.05</v>
      </c>
      <c r="M100" s="25">
        <f t="shared" si="7"/>
        <v>0.1</v>
      </c>
      <c r="N100" s="25">
        <f t="shared" si="8"/>
        <v>0.15</v>
      </c>
      <c r="O100" s="25">
        <f t="shared" si="9"/>
        <v>0</v>
      </c>
      <c r="P100" s="25">
        <f t="shared" si="10"/>
        <v>0.05</v>
      </c>
      <c r="Q100" s="25">
        <f t="shared" si="11"/>
        <v>0.35000000000000003</v>
      </c>
      <c r="R100" s="26" t="s">
        <v>381</v>
      </c>
      <c r="S100" s="26">
        <v>10000</v>
      </c>
      <c r="T100" s="26">
        <f t="shared" si="6"/>
        <v>3500.0000000000005</v>
      </c>
      <c r="U100" t="s">
        <v>302</v>
      </c>
    </row>
    <row r="101" spans="1:21" x14ac:dyDescent="0.2">
      <c r="A101" t="s">
        <v>314</v>
      </c>
      <c r="B101" t="s">
        <v>346</v>
      </c>
      <c r="C101" s="26" t="s">
        <v>41</v>
      </c>
      <c r="D101" s="26" t="s">
        <v>33</v>
      </c>
      <c r="E101">
        <v>90</v>
      </c>
      <c r="F101" s="28">
        <v>0.84</v>
      </c>
      <c r="G101">
        <v>15.7</v>
      </c>
      <c r="H101" s="25">
        <v>0.9</v>
      </c>
      <c r="I101" t="s">
        <v>196</v>
      </c>
      <c r="J101" s="46">
        <v>45930</v>
      </c>
      <c r="K101">
        <v>3</v>
      </c>
      <c r="L101" s="25">
        <f>IF(G101&gt;12,0%,IF(G101&gt;=6,5%,IF('Forecast Model A - Data'!G110&lt;=3,0%,10%)))</f>
        <v>0</v>
      </c>
      <c r="M101" s="25">
        <f t="shared" si="7"/>
        <v>0.35</v>
      </c>
      <c r="N101" s="25">
        <f t="shared" si="8"/>
        <v>0.25</v>
      </c>
      <c r="O101" s="25">
        <f t="shared" si="9"/>
        <v>0</v>
      </c>
      <c r="P101" s="25">
        <f t="shared" si="10"/>
        <v>0.05</v>
      </c>
      <c r="Q101" s="25">
        <f t="shared" si="11"/>
        <v>0.65</v>
      </c>
      <c r="R101" s="26" t="s">
        <v>379</v>
      </c>
      <c r="S101" s="26">
        <v>10000</v>
      </c>
      <c r="T101" s="26">
        <f t="shared" si="6"/>
        <v>6500</v>
      </c>
      <c r="U101" t="s">
        <v>315</v>
      </c>
    </row>
  </sheetData>
  <conditionalFormatting sqref="Q2:Q10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02BC-BA13-42CB-A125-5E0E583F3F16}">
  <dimension ref="A2:B38"/>
  <sheetViews>
    <sheetView showGridLines="0" topLeftCell="A9" workbookViewId="0"/>
  </sheetViews>
  <sheetFormatPr baseColWidth="10" defaultColWidth="8.83203125" defaultRowHeight="15" x14ac:dyDescent="0.2"/>
  <cols>
    <col min="2" max="2" width="195.33203125" bestFit="1" customWidth="1"/>
  </cols>
  <sheetData>
    <row r="2" spans="2:2" x14ac:dyDescent="0.2">
      <c r="B2" s="8" t="s">
        <v>0</v>
      </c>
    </row>
    <row r="3" spans="2:2" ht="48" x14ac:dyDescent="0.2">
      <c r="B3" s="21" t="s">
        <v>1</v>
      </c>
    </row>
    <row r="4" spans="2:2" x14ac:dyDescent="0.2">
      <c r="B4" s="22"/>
    </row>
    <row r="5" spans="2:2" ht="61.5" customHeight="1" x14ac:dyDescent="0.2">
      <c r="B5" s="21" t="s">
        <v>2</v>
      </c>
    </row>
    <row r="6" spans="2:2" x14ac:dyDescent="0.2">
      <c r="B6" s="22"/>
    </row>
    <row r="7" spans="2:2" ht="48.75" customHeight="1" x14ac:dyDescent="0.2">
      <c r="B7" s="21" t="s">
        <v>3</v>
      </c>
    </row>
    <row r="9" spans="2:2" ht="32" x14ac:dyDescent="0.2">
      <c r="B9" s="22" t="s">
        <v>4</v>
      </c>
    </row>
    <row r="11" spans="2:2" ht="32" x14ac:dyDescent="0.2">
      <c r="B11" s="22" t="s">
        <v>5</v>
      </c>
    </row>
    <row r="13" spans="2:2" x14ac:dyDescent="0.2">
      <c r="B13" t="s">
        <v>147</v>
      </c>
    </row>
    <row r="15" spans="2:2" x14ac:dyDescent="0.2">
      <c r="B15" t="s">
        <v>148</v>
      </c>
    </row>
    <row r="16" spans="2:2" x14ac:dyDescent="0.2">
      <c r="B16" t="s">
        <v>149</v>
      </c>
    </row>
    <row r="17" spans="2:2" x14ac:dyDescent="0.2">
      <c r="B17" t="s">
        <v>155</v>
      </c>
    </row>
    <row r="18" spans="2:2" x14ac:dyDescent="0.2">
      <c r="B18" t="s">
        <v>156</v>
      </c>
    </row>
    <row r="19" spans="2:2" x14ac:dyDescent="0.2">
      <c r="B19" t="s">
        <v>157</v>
      </c>
    </row>
    <row r="20" spans="2:2" x14ac:dyDescent="0.2">
      <c r="B20" t="s">
        <v>150</v>
      </c>
    </row>
    <row r="21" spans="2:2" x14ac:dyDescent="0.2">
      <c r="B21" t="s">
        <v>151</v>
      </c>
    </row>
    <row r="22" spans="2:2" x14ac:dyDescent="0.2">
      <c r="B22" t="s">
        <v>152</v>
      </c>
    </row>
    <row r="23" spans="2:2" x14ac:dyDescent="0.2">
      <c r="B23" t="s">
        <v>153</v>
      </c>
    </row>
    <row r="24" spans="2:2" x14ac:dyDescent="0.2">
      <c r="B24" t="s">
        <v>154</v>
      </c>
    </row>
    <row r="26" spans="2:2" x14ac:dyDescent="0.2">
      <c r="B26" t="s">
        <v>158</v>
      </c>
    </row>
    <row r="27" spans="2:2" x14ac:dyDescent="0.2">
      <c r="B27" t="s">
        <v>159</v>
      </c>
    </row>
    <row r="28" spans="2:2" x14ac:dyDescent="0.2">
      <c r="B28" t="s">
        <v>160</v>
      </c>
    </row>
    <row r="29" spans="2:2" x14ac:dyDescent="0.2">
      <c r="B29" t="s">
        <v>161</v>
      </c>
    </row>
    <row r="30" spans="2:2" x14ac:dyDescent="0.2">
      <c r="B30" t="s">
        <v>162</v>
      </c>
    </row>
    <row r="31" spans="2:2" x14ac:dyDescent="0.2">
      <c r="B31" t="s">
        <v>164</v>
      </c>
    </row>
    <row r="32" spans="2:2" x14ac:dyDescent="0.2">
      <c r="B32" t="s">
        <v>163</v>
      </c>
    </row>
    <row r="34" spans="1:2" x14ac:dyDescent="0.2">
      <c r="B34" s="24" t="s">
        <v>191</v>
      </c>
    </row>
    <row r="35" spans="1:2" x14ac:dyDescent="0.2">
      <c r="A35" t="s">
        <v>165</v>
      </c>
      <c r="B35" t="s">
        <v>166</v>
      </c>
    </row>
    <row r="36" spans="1:2" x14ac:dyDescent="0.2">
      <c r="A36" t="s">
        <v>167</v>
      </c>
      <c r="B36" t="s">
        <v>168</v>
      </c>
    </row>
    <row r="37" spans="1:2" x14ac:dyDescent="0.2">
      <c r="A37" t="s">
        <v>169</v>
      </c>
      <c r="B37" t="s">
        <v>170</v>
      </c>
    </row>
    <row r="38" spans="1:2" x14ac:dyDescent="0.2">
      <c r="A38" t="s">
        <v>171</v>
      </c>
      <c r="B38" t="s">
        <v>172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8A0C-4EFE-49F6-A010-35357347C66D}">
  <dimension ref="B2:F48"/>
  <sheetViews>
    <sheetView showGridLines="0" zoomScale="80" zoomScaleNormal="80" workbookViewId="0"/>
  </sheetViews>
  <sheetFormatPr baseColWidth="10" defaultColWidth="8.83203125" defaultRowHeight="15" x14ac:dyDescent="0.2"/>
  <cols>
    <col min="2" max="2" width="41.6640625" customWidth="1"/>
    <col min="3" max="3" width="57.5" bestFit="1" customWidth="1"/>
    <col min="4" max="4" width="27.6640625" customWidth="1"/>
    <col min="5" max="5" width="23.83203125" customWidth="1"/>
    <col min="6" max="6" width="32.33203125" bestFit="1" customWidth="1"/>
    <col min="7" max="7" width="15.5" customWidth="1"/>
    <col min="8" max="8" width="24.5" customWidth="1"/>
  </cols>
  <sheetData>
    <row r="2" spans="2:6" x14ac:dyDescent="0.2">
      <c r="B2" s="9" t="s">
        <v>6</v>
      </c>
      <c r="C2" s="9" t="s">
        <v>7</v>
      </c>
      <c r="D2" s="9" t="s">
        <v>8</v>
      </c>
      <c r="E2" s="9" t="s">
        <v>9</v>
      </c>
      <c r="F2" s="9" t="s">
        <v>10</v>
      </c>
    </row>
    <row r="3" spans="2:6" x14ac:dyDescent="0.2">
      <c r="B3" t="s">
        <v>11</v>
      </c>
      <c r="C3" t="s">
        <v>12</v>
      </c>
      <c r="D3" t="s">
        <v>13</v>
      </c>
      <c r="E3" t="s">
        <v>14</v>
      </c>
      <c r="F3" t="s">
        <v>15</v>
      </c>
    </row>
    <row r="4" spans="2:6" x14ac:dyDescent="0.2">
      <c r="B4" t="s">
        <v>16</v>
      </c>
      <c r="C4" t="s">
        <v>17</v>
      </c>
      <c r="D4" t="s">
        <v>18</v>
      </c>
      <c r="E4" t="s">
        <v>19</v>
      </c>
      <c r="F4" t="s">
        <v>20</v>
      </c>
    </row>
    <row r="5" spans="2:6" x14ac:dyDescent="0.2">
      <c r="D5" t="s">
        <v>21</v>
      </c>
      <c r="F5" t="s">
        <v>22</v>
      </c>
    </row>
    <row r="6" spans="2:6" x14ac:dyDescent="0.2">
      <c r="D6" t="s">
        <v>23</v>
      </c>
      <c r="F6" t="s">
        <v>24</v>
      </c>
    </row>
    <row r="7" spans="2:6" x14ac:dyDescent="0.2">
      <c r="D7" t="s">
        <v>25</v>
      </c>
    </row>
    <row r="8" spans="2:6" x14ac:dyDescent="0.2">
      <c r="D8" t="s">
        <v>26</v>
      </c>
    </row>
    <row r="10" spans="2:6" x14ac:dyDescent="0.2">
      <c r="B10" s="10" t="s">
        <v>27</v>
      </c>
      <c r="C10" s="10" t="s">
        <v>28</v>
      </c>
      <c r="D10" s="10" t="s">
        <v>29</v>
      </c>
    </row>
    <row r="11" spans="2:6" x14ac:dyDescent="0.2">
      <c r="B11" t="s">
        <v>30</v>
      </c>
      <c r="C11" t="s">
        <v>31</v>
      </c>
      <c r="D11" t="s">
        <v>32</v>
      </c>
    </row>
    <row r="12" spans="2:6" x14ac:dyDescent="0.2">
      <c r="B12" t="s">
        <v>33</v>
      </c>
      <c r="C12" t="s">
        <v>34</v>
      </c>
      <c r="D12" t="s">
        <v>35</v>
      </c>
    </row>
    <row r="13" spans="2:6" x14ac:dyDescent="0.2">
      <c r="C13" t="s">
        <v>36</v>
      </c>
      <c r="D13" t="s">
        <v>37</v>
      </c>
    </row>
    <row r="14" spans="2:6" x14ac:dyDescent="0.2">
      <c r="C14" t="s">
        <v>38</v>
      </c>
    </row>
    <row r="16" spans="2:6" x14ac:dyDescent="0.2">
      <c r="B16" s="9" t="s">
        <v>39</v>
      </c>
      <c r="C16" s="9" t="s">
        <v>40</v>
      </c>
    </row>
    <row r="17" spans="2:4" x14ac:dyDescent="0.2">
      <c r="B17" t="s">
        <v>41</v>
      </c>
      <c r="C17" t="s">
        <v>42</v>
      </c>
    </row>
    <row r="18" spans="2:4" x14ac:dyDescent="0.2">
      <c r="B18" t="s">
        <v>43</v>
      </c>
      <c r="C18" t="s">
        <v>44</v>
      </c>
    </row>
    <row r="19" spans="2:4" x14ac:dyDescent="0.2">
      <c r="B19" t="s">
        <v>45</v>
      </c>
      <c r="C19" t="s">
        <v>46</v>
      </c>
    </row>
    <row r="20" spans="2:4" x14ac:dyDescent="0.2">
      <c r="B20" t="s">
        <v>47</v>
      </c>
      <c r="C20" t="s">
        <v>48</v>
      </c>
    </row>
    <row r="21" spans="2:4" x14ac:dyDescent="0.2">
      <c r="B21" t="s">
        <v>49</v>
      </c>
      <c r="C21" t="s">
        <v>50</v>
      </c>
    </row>
    <row r="22" spans="2:4" x14ac:dyDescent="0.2">
      <c r="B22" t="s">
        <v>51</v>
      </c>
      <c r="C22" t="s">
        <v>52</v>
      </c>
    </row>
    <row r="23" spans="2:4" x14ac:dyDescent="0.2">
      <c r="B23" t="s">
        <v>53</v>
      </c>
      <c r="C23" t="s">
        <v>54</v>
      </c>
    </row>
    <row r="24" spans="2:4" x14ac:dyDescent="0.2">
      <c r="B24" t="s">
        <v>55</v>
      </c>
      <c r="C24" t="s">
        <v>56</v>
      </c>
    </row>
    <row r="26" spans="2:4" x14ac:dyDescent="0.2">
      <c r="B26" s="10" t="s">
        <v>57</v>
      </c>
    </row>
    <row r="27" spans="2:4" x14ac:dyDescent="0.2">
      <c r="B27" t="s">
        <v>58</v>
      </c>
    </row>
    <row r="28" spans="2:4" x14ac:dyDescent="0.2">
      <c r="B28" t="s">
        <v>59</v>
      </c>
    </row>
    <row r="29" spans="2:4" x14ac:dyDescent="0.2">
      <c r="B29" t="s">
        <v>60</v>
      </c>
    </row>
    <row r="30" spans="2:4" x14ac:dyDescent="0.2">
      <c r="B30" t="s">
        <v>61</v>
      </c>
    </row>
    <row r="31" spans="2:4" x14ac:dyDescent="0.2">
      <c r="B31" t="s">
        <v>62</v>
      </c>
    </row>
    <row r="32" spans="2:4" x14ac:dyDescent="0.2">
      <c r="B32" t="s">
        <v>63</v>
      </c>
      <c r="D32" s="5"/>
    </row>
    <row r="33" spans="2:4" x14ac:dyDescent="0.2">
      <c r="B33" t="s">
        <v>64</v>
      </c>
      <c r="D33" s="5"/>
    </row>
    <row r="34" spans="2:4" x14ac:dyDescent="0.2">
      <c r="B34" t="s">
        <v>65</v>
      </c>
    </row>
    <row r="35" spans="2:4" x14ac:dyDescent="0.2">
      <c r="B35" t="s">
        <v>66</v>
      </c>
    </row>
    <row r="37" spans="2:4" x14ac:dyDescent="0.2">
      <c r="B37" s="9" t="s">
        <v>67</v>
      </c>
      <c r="C37" s="11"/>
    </row>
    <row r="38" spans="2:4" x14ac:dyDescent="0.2">
      <c r="B38" s="3" t="s">
        <v>68</v>
      </c>
      <c r="C38" s="3" t="s">
        <v>69</v>
      </c>
    </row>
    <row r="39" spans="2:4" x14ac:dyDescent="0.2">
      <c r="B39" t="s">
        <v>41</v>
      </c>
      <c r="C39" t="s">
        <v>33</v>
      </c>
    </row>
    <row r="40" spans="2:4" x14ac:dyDescent="0.2">
      <c r="B40" t="s">
        <v>70</v>
      </c>
      <c r="C40" t="s">
        <v>71</v>
      </c>
    </row>
    <row r="41" spans="2:4" x14ac:dyDescent="0.2">
      <c r="C41" t="s">
        <v>72</v>
      </c>
    </row>
    <row r="43" spans="2:4" x14ac:dyDescent="0.2">
      <c r="C43" s="3" t="s">
        <v>73</v>
      </c>
    </row>
    <row r="44" spans="2:4" x14ac:dyDescent="0.2">
      <c r="C44" t="s">
        <v>74</v>
      </c>
    </row>
    <row r="45" spans="2:4" x14ac:dyDescent="0.2">
      <c r="C45" t="s">
        <v>75</v>
      </c>
    </row>
    <row r="46" spans="2:4" x14ac:dyDescent="0.2">
      <c r="C46" t="s">
        <v>76</v>
      </c>
    </row>
    <row r="47" spans="2:4" x14ac:dyDescent="0.2">
      <c r="C47" t="s">
        <v>77</v>
      </c>
    </row>
    <row r="48" spans="2:4" x14ac:dyDescent="0.2">
      <c r="C48" t="s">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B30D3-8B61-7F43-A8F1-736F927DF56D}">
  <dimension ref="A1:H30"/>
  <sheetViews>
    <sheetView workbookViewId="0">
      <selection activeCell="H28" sqref="H28"/>
    </sheetView>
  </sheetViews>
  <sheetFormatPr baseColWidth="10" defaultRowHeight="15" x14ac:dyDescent="0.2"/>
  <cols>
    <col min="1" max="1" width="12.33203125" bestFit="1" customWidth="1"/>
    <col min="2" max="4" width="12.33203125" customWidth="1"/>
    <col min="5" max="5" width="24" bestFit="1" customWidth="1"/>
    <col min="6" max="6" width="9.83203125" bestFit="1" customWidth="1"/>
  </cols>
  <sheetData>
    <row r="1" spans="1:6" x14ac:dyDescent="0.2">
      <c r="A1" s="9" t="s">
        <v>173</v>
      </c>
      <c r="B1" s="9" t="s">
        <v>185</v>
      </c>
      <c r="C1" s="9" t="s">
        <v>190</v>
      </c>
      <c r="D1" s="9" t="s">
        <v>93</v>
      </c>
      <c r="E1" s="9" t="s">
        <v>174</v>
      </c>
      <c r="F1" s="9" t="s">
        <v>182</v>
      </c>
    </row>
    <row r="2" spans="1:6" x14ac:dyDescent="0.2">
      <c r="A2" t="s">
        <v>41</v>
      </c>
      <c r="B2" t="s">
        <v>41</v>
      </c>
      <c r="C2" t="s">
        <v>178</v>
      </c>
      <c r="D2" t="s">
        <v>33</v>
      </c>
      <c r="E2" t="s">
        <v>181</v>
      </c>
      <c r="F2">
        <v>8</v>
      </c>
    </row>
    <row r="3" spans="1:6" x14ac:dyDescent="0.2">
      <c r="A3" t="s">
        <v>41</v>
      </c>
      <c r="B3" t="s">
        <v>186</v>
      </c>
      <c r="D3" t="s">
        <v>30</v>
      </c>
      <c r="E3" t="s">
        <v>183</v>
      </c>
      <c r="F3">
        <v>8</v>
      </c>
    </row>
    <row r="4" spans="1:6" x14ac:dyDescent="0.2">
      <c r="A4" t="s">
        <v>41</v>
      </c>
      <c r="B4" t="s">
        <v>187</v>
      </c>
      <c r="D4" t="s">
        <v>30</v>
      </c>
      <c r="E4" t="s">
        <v>184</v>
      </c>
      <c r="F4">
        <v>8</v>
      </c>
    </row>
    <row r="5" spans="1:6" x14ac:dyDescent="0.2">
      <c r="A5" t="s">
        <v>70</v>
      </c>
      <c r="B5" t="s">
        <v>43</v>
      </c>
      <c r="C5" t="s">
        <v>175</v>
      </c>
      <c r="D5" t="s">
        <v>30</v>
      </c>
      <c r="E5" t="s">
        <v>188</v>
      </c>
      <c r="F5">
        <v>8</v>
      </c>
    </row>
    <row r="6" spans="1:6" x14ac:dyDescent="0.2">
      <c r="A6" t="s">
        <v>70</v>
      </c>
      <c r="B6" t="s">
        <v>43</v>
      </c>
      <c r="C6" t="s">
        <v>176</v>
      </c>
      <c r="D6" t="s">
        <v>33</v>
      </c>
      <c r="E6" t="s">
        <v>189</v>
      </c>
      <c r="F6">
        <v>8</v>
      </c>
    </row>
    <row r="7" spans="1:6" x14ac:dyDescent="0.2">
      <c r="A7" t="s">
        <v>70</v>
      </c>
      <c r="E7" t="s">
        <v>177</v>
      </c>
      <c r="F7">
        <v>8</v>
      </c>
    </row>
    <row r="8" spans="1:6" x14ac:dyDescent="0.2">
      <c r="A8" t="s">
        <v>70</v>
      </c>
      <c r="E8" t="s">
        <v>179</v>
      </c>
      <c r="F8">
        <v>8</v>
      </c>
    </row>
    <row r="9" spans="1:6" x14ac:dyDescent="0.2">
      <c r="A9" t="s">
        <v>70</v>
      </c>
      <c r="E9" t="s">
        <v>178</v>
      </c>
      <c r="F9">
        <v>8</v>
      </c>
    </row>
    <row r="10" spans="1:6" x14ac:dyDescent="0.2">
      <c r="A10" t="s">
        <v>70</v>
      </c>
      <c r="E10" t="s">
        <v>176</v>
      </c>
      <c r="F10">
        <v>8</v>
      </c>
    </row>
    <row r="11" spans="1:6" x14ac:dyDescent="0.2">
      <c r="A11" t="s">
        <v>70</v>
      </c>
      <c r="E11" t="s">
        <v>176</v>
      </c>
      <c r="F11">
        <v>8</v>
      </c>
    </row>
    <row r="12" spans="1:6" x14ac:dyDescent="0.2">
      <c r="A12" t="s">
        <v>55</v>
      </c>
      <c r="E12" t="s">
        <v>177</v>
      </c>
      <c r="F12">
        <v>8</v>
      </c>
    </row>
    <row r="18" spans="7:8" x14ac:dyDescent="0.2">
      <c r="G18" s="3"/>
    </row>
    <row r="19" spans="7:8" x14ac:dyDescent="0.2">
      <c r="H19" s="3" t="s">
        <v>69</v>
      </c>
    </row>
    <row r="20" spans="7:8" x14ac:dyDescent="0.2">
      <c r="H20" t="s">
        <v>33</v>
      </c>
    </row>
    <row r="21" spans="7:8" x14ac:dyDescent="0.2">
      <c r="H21" t="s">
        <v>71</v>
      </c>
    </row>
    <row r="22" spans="7:8" x14ac:dyDescent="0.2">
      <c r="H22" t="s">
        <v>72</v>
      </c>
    </row>
    <row r="24" spans="7:8" x14ac:dyDescent="0.2">
      <c r="H24" s="3" t="s">
        <v>73</v>
      </c>
    </row>
    <row r="25" spans="7:8" x14ac:dyDescent="0.2">
      <c r="H25" t="s">
        <v>74</v>
      </c>
    </row>
    <row r="26" spans="7:8" x14ac:dyDescent="0.2">
      <c r="H26" t="s">
        <v>75</v>
      </c>
    </row>
    <row r="27" spans="7:8" x14ac:dyDescent="0.2">
      <c r="H27" t="s">
        <v>76</v>
      </c>
    </row>
    <row r="28" spans="7:8" x14ac:dyDescent="0.2">
      <c r="H28" t="s">
        <v>77</v>
      </c>
    </row>
    <row r="29" spans="7:8" x14ac:dyDescent="0.2">
      <c r="H29" t="s">
        <v>78</v>
      </c>
    </row>
    <row r="30" spans="7:8" x14ac:dyDescent="0.2">
      <c r="H3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2EC6C-8566-844C-A4ED-3C18E2393627}">
  <dimension ref="A1:N12"/>
  <sheetViews>
    <sheetView workbookViewId="0"/>
  </sheetViews>
  <sheetFormatPr baseColWidth="10" defaultRowHeight="15" x14ac:dyDescent="0.2"/>
  <cols>
    <col min="1" max="1" width="29.83203125" bestFit="1" customWidth="1"/>
    <col min="2" max="2" width="16.83203125" bestFit="1" customWidth="1"/>
    <col min="7" max="7" width="20.1640625" bestFit="1" customWidth="1"/>
    <col min="11" max="11" width="12.33203125" bestFit="1" customWidth="1"/>
    <col min="12" max="12" width="12.33203125" customWidth="1"/>
    <col min="13" max="13" width="36.6640625" bestFit="1" customWidth="1"/>
  </cols>
  <sheetData>
    <row r="1" spans="1:14" x14ac:dyDescent="0.2">
      <c r="A1" s="9" t="s">
        <v>6</v>
      </c>
      <c r="B1" s="9" t="s">
        <v>7</v>
      </c>
      <c r="C1" s="9" t="s">
        <v>8</v>
      </c>
      <c r="D1" s="9" t="s">
        <v>9</v>
      </c>
      <c r="E1" s="9" t="s">
        <v>10</v>
      </c>
      <c r="F1" s="10" t="s">
        <v>27</v>
      </c>
      <c r="G1" s="10" t="s">
        <v>28</v>
      </c>
      <c r="H1" s="10" t="s">
        <v>29</v>
      </c>
      <c r="I1" s="9" t="s">
        <v>39</v>
      </c>
      <c r="J1" s="9" t="s">
        <v>40</v>
      </c>
      <c r="K1" s="9" t="s">
        <v>173</v>
      </c>
      <c r="L1" s="9" t="s">
        <v>174</v>
      </c>
      <c r="M1" s="9" t="s">
        <v>67</v>
      </c>
      <c r="N1" s="11"/>
    </row>
    <row r="2" spans="1:14" x14ac:dyDescent="0.2">
      <c r="A2" t="s">
        <v>11</v>
      </c>
      <c r="B2" t="s">
        <v>12</v>
      </c>
      <c r="C2" t="s">
        <v>13</v>
      </c>
      <c r="D2" t="s">
        <v>14</v>
      </c>
      <c r="E2" t="s">
        <v>15</v>
      </c>
      <c r="F2" t="s">
        <v>30</v>
      </c>
      <c r="G2" t="s">
        <v>31</v>
      </c>
      <c r="H2" t="s">
        <v>32</v>
      </c>
      <c r="I2" t="s">
        <v>41</v>
      </c>
      <c r="J2" t="s">
        <v>42</v>
      </c>
      <c r="K2" t="s">
        <v>41</v>
      </c>
      <c r="M2" t="s">
        <v>41</v>
      </c>
      <c r="N2" s="3" t="s">
        <v>69</v>
      </c>
    </row>
    <row r="3" spans="1:14" x14ac:dyDescent="0.2">
      <c r="A3" t="s">
        <v>16</v>
      </c>
      <c r="B3" t="s">
        <v>17</v>
      </c>
      <c r="C3" t="s">
        <v>18</v>
      </c>
      <c r="D3" t="s">
        <v>19</v>
      </c>
      <c r="E3" t="s">
        <v>20</v>
      </c>
      <c r="F3" t="s">
        <v>33</v>
      </c>
      <c r="G3" t="s">
        <v>34</v>
      </c>
      <c r="H3" t="s">
        <v>35</v>
      </c>
      <c r="I3" t="s">
        <v>43</v>
      </c>
      <c r="J3" t="s">
        <v>44</v>
      </c>
      <c r="K3" t="s">
        <v>70</v>
      </c>
      <c r="L3" t="s">
        <v>180</v>
      </c>
      <c r="M3" t="s">
        <v>41</v>
      </c>
      <c r="N3" t="s">
        <v>33</v>
      </c>
    </row>
    <row r="4" spans="1:14" x14ac:dyDescent="0.2">
      <c r="C4" t="s">
        <v>21</v>
      </c>
      <c r="E4" t="s">
        <v>22</v>
      </c>
      <c r="G4" t="s">
        <v>36</v>
      </c>
      <c r="H4" t="s">
        <v>37</v>
      </c>
      <c r="I4" t="s">
        <v>45</v>
      </c>
      <c r="J4" t="s">
        <v>46</v>
      </c>
      <c r="K4" t="s">
        <v>70</v>
      </c>
      <c r="L4" t="s">
        <v>177</v>
      </c>
      <c r="M4" t="s">
        <v>70</v>
      </c>
      <c r="N4" t="s">
        <v>71</v>
      </c>
    </row>
    <row r="5" spans="1:14" x14ac:dyDescent="0.2">
      <c r="C5" t="s">
        <v>23</v>
      </c>
      <c r="E5" t="s">
        <v>24</v>
      </c>
      <c r="G5" t="s">
        <v>38</v>
      </c>
      <c r="I5" t="s">
        <v>47</v>
      </c>
      <c r="J5" t="s">
        <v>48</v>
      </c>
      <c r="K5" t="s">
        <v>70</v>
      </c>
      <c r="L5" t="s">
        <v>179</v>
      </c>
      <c r="N5" t="s">
        <v>72</v>
      </c>
    </row>
    <row r="6" spans="1:14" x14ac:dyDescent="0.2">
      <c r="C6" t="s">
        <v>25</v>
      </c>
      <c r="I6" t="s">
        <v>49</v>
      </c>
      <c r="J6" t="s">
        <v>50</v>
      </c>
      <c r="K6" t="s">
        <v>70</v>
      </c>
      <c r="L6" t="s">
        <v>178</v>
      </c>
    </row>
    <row r="7" spans="1:14" x14ac:dyDescent="0.2">
      <c r="C7" t="s">
        <v>26</v>
      </c>
      <c r="I7" t="s">
        <v>51</v>
      </c>
      <c r="J7" t="s">
        <v>52</v>
      </c>
      <c r="K7" t="s">
        <v>70</v>
      </c>
      <c r="L7" t="s">
        <v>176</v>
      </c>
      <c r="N7" s="3" t="s">
        <v>73</v>
      </c>
    </row>
    <row r="8" spans="1:14" x14ac:dyDescent="0.2">
      <c r="I8" t="s">
        <v>53</v>
      </c>
      <c r="J8" t="s">
        <v>54</v>
      </c>
      <c r="K8" t="s">
        <v>70</v>
      </c>
      <c r="L8" t="s">
        <v>176</v>
      </c>
      <c r="N8" t="s">
        <v>74</v>
      </c>
    </row>
    <row r="9" spans="1:14" x14ac:dyDescent="0.2">
      <c r="I9" t="s">
        <v>55</v>
      </c>
      <c r="J9" t="s">
        <v>56</v>
      </c>
      <c r="K9" t="s">
        <v>55</v>
      </c>
      <c r="L9" t="s">
        <v>177</v>
      </c>
      <c r="N9" t="s">
        <v>75</v>
      </c>
    </row>
    <row r="10" spans="1:14" x14ac:dyDescent="0.2">
      <c r="N10" t="s">
        <v>76</v>
      </c>
    </row>
    <row r="11" spans="1:14" x14ac:dyDescent="0.2">
      <c r="N11" t="s">
        <v>77</v>
      </c>
    </row>
    <row r="12" spans="1:14" x14ac:dyDescent="0.2">
      <c r="N12" t="s">
        <v>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B44C-0616-4BCE-9FAD-0FF70B4E1CBE}">
  <dimension ref="B2:C43"/>
  <sheetViews>
    <sheetView showGridLines="0" zoomScale="85" zoomScaleNormal="85" workbookViewId="0">
      <selection activeCell="C16" sqref="C16"/>
    </sheetView>
  </sheetViews>
  <sheetFormatPr baseColWidth="10" defaultColWidth="8.83203125" defaultRowHeight="15" x14ac:dyDescent="0.2"/>
  <cols>
    <col min="2" max="2" width="40.5" bestFit="1" customWidth="1"/>
    <col min="3" max="3" width="57.5" bestFit="1" customWidth="1"/>
  </cols>
  <sheetData>
    <row r="2" spans="2:3" x14ac:dyDescent="0.2">
      <c r="B2" s="1" t="s">
        <v>79</v>
      </c>
      <c r="C2" s="1" t="s">
        <v>80</v>
      </c>
    </row>
    <row r="3" spans="2:3" x14ac:dyDescent="0.2">
      <c r="B3" s="3" t="s">
        <v>81</v>
      </c>
      <c r="C3" s="4"/>
    </row>
    <row r="4" spans="2:3" x14ac:dyDescent="0.2">
      <c r="B4" t="s">
        <v>82</v>
      </c>
      <c r="C4" t="s">
        <v>83</v>
      </c>
    </row>
    <row r="5" spans="2:3" x14ac:dyDescent="0.2">
      <c r="B5" t="s">
        <v>84</v>
      </c>
      <c r="C5" s="20">
        <v>100</v>
      </c>
    </row>
    <row r="6" spans="2:3" x14ac:dyDescent="0.2">
      <c r="B6" t="s">
        <v>85</v>
      </c>
      <c r="C6" s="19" t="s">
        <v>86</v>
      </c>
    </row>
    <row r="7" spans="2:3" x14ac:dyDescent="0.2">
      <c r="B7" t="s">
        <v>87</v>
      </c>
      <c r="C7" s="2">
        <v>1303</v>
      </c>
    </row>
    <row r="8" spans="2:3" x14ac:dyDescent="0.2">
      <c r="B8" t="s">
        <v>88</v>
      </c>
      <c r="C8" s="2">
        <v>15636</v>
      </c>
    </row>
    <row r="9" spans="2:3" x14ac:dyDescent="0.2">
      <c r="B9" t="s">
        <v>89</v>
      </c>
      <c r="C9" s="2">
        <v>1250000</v>
      </c>
    </row>
    <row r="10" spans="2:3" x14ac:dyDescent="0.2">
      <c r="B10" t="s">
        <v>90</v>
      </c>
      <c r="C10" s="2">
        <v>40000</v>
      </c>
    </row>
    <row r="11" spans="2:3" x14ac:dyDescent="0.2">
      <c r="B11" t="s">
        <v>91</v>
      </c>
      <c r="C11" s="2">
        <v>24000</v>
      </c>
    </row>
    <row r="12" spans="2:3" x14ac:dyDescent="0.2">
      <c r="B12" t="s">
        <v>92</v>
      </c>
      <c r="C12" t="s">
        <v>43</v>
      </c>
    </row>
    <row r="13" spans="2:3" x14ac:dyDescent="0.2">
      <c r="B13" t="s">
        <v>93</v>
      </c>
      <c r="C13" t="s">
        <v>94</v>
      </c>
    </row>
    <row r="14" spans="2:3" x14ac:dyDescent="0.2">
      <c r="B14" t="s">
        <v>95</v>
      </c>
      <c r="C14" t="s">
        <v>96</v>
      </c>
    </row>
    <row r="15" spans="2:3" x14ac:dyDescent="0.2">
      <c r="B15" t="s">
        <v>97</v>
      </c>
      <c r="C15" t="s">
        <v>98</v>
      </c>
    </row>
    <row r="16" spans="2:3" x14ac:dyDescent="0.2">
      <c r="B16" t="s">
        <v>99</v>
      </c>
      <c r="C16" t="s">
        <v>100</v>
      </c>
    </row>
    <row r="17" spans="2:3" x14ac:dyDescent="0.2">
      <c r="B17" t="s">
        <v>101</v>
      </c>
      <c r="C17" s="7" t="s">
        <v>102</v>
      </c>
    </row>
    <row r="18" spans="2:3" x14ac:dyDescent="0.2">
      <c r="B18" t="s">
        <v>103</v>
      </c>
      <c r="C18" s="6">
        <v>45900</v>
      </c>
    </row>
    <row r="19" spans="2:3" x14ac:dyDescent="0.2">
      <c r="B19" t="s">
        <v>104</v>
      </c>
      <c r="C19" t="s">
        <v>105</v>
      </c>
    </row>
    <row r="20" spans="2:3" x14ac:dyDescent="0.2">
      <c r="B20" t="s">
        <v>106</v>
      </c>
      <c r="C20" t="s">
        <v>107</v>
      </c>
    </row>
    <row r="21" spans="2:3" x14ac:dyDescent="0.2">
      <c r="B21" t="s">
        <v>108</v>
      </c>
    </row>
    <row r="22" spans="2:3" x14ac:dyDescent="0.2">
      <c r="B22" t="s">
        <v>109</v>
      </c>
      <c r="C22" t="s">
        <v>110</v>
      </c>
    </row>
    <row r="24" spans="2:3" x14ac:dyDescent="0.2">
      <c r="B24" s="3" t="s">
        <v>111</v>
      </c>
    </row>
    <row r="25" spans="2:3" x14ac:dyDescent="0.2">
      <c r="B25" t="s">
        <v>112</v>
      </c>
    </row>
    <row r="26" spans="2:3" x14ac:dyDescent="0.2">
      <c r="B26" t="s">
        <v>113</v>
      </c>
    </row>
    <row r="27" spans="2:3" x14ac:dyDescent="0.2">
      <c r="B27" t="s">
        <v>114</v>
      </c>
    </row>
    <row r="28" spans="2:3" x14ac:dyDescent="0.2">
      <c r="B28" t="s">
        <v>115</v>
      </c>
    </row>
    <row r="29" spans="2:3" x14ac:dyDescent="0.2">
      <c r="B29" t="s">
        <v>116</v>
      </c>
    </row>
    <row r="30" spans="2:3" x14ac:dyDescent="0.2">
      <c r="B30" t="s">
        <v>117</v>
      </c>
    </row>
    <row r="31" spans="2:3" x14ac:dyDescent="0.2">
      <c r="B31" t="s">
        <v>118</v>
      </c>
    </row>
    <row r="32" spans="2:3" x14ac:dyDescent="0.2">
      <c r="B32" t="s">
        <v>119</v>
      </c>
    </row>
    <row r="33" spans="2:3" x14ac:dyDescent="0.2">
      <c r="B33" t="s">
        <v>120</v>
      </c>
      <c r="C33" t="s">
        <v>121</v>
      </c>
    </row>
    <row r="34" spans="2:3" x14ac:dyDescent="0.2">
      <c r="B34" t="s">
        <v>122</v>
      </c>
      <c r="C34" t="s">
        <v>123</v>
      </c>
    </row>
    <row r="35" spans="2:3" x14ac:dyDescent="0.2">
      <c r="B35" t="s">
        <v>124</v>
      </c>
      <c r="C35" t="s">
        <v>125</v>
      </c>
    </row>
    <row r="36" spans="2:3" x14ac:dyDescent="0.2">
      <c r="B36" t="s">
        <v>126</v>
      </c>
      <c r="C36" t="s">
        <v>127</v>
      </c>
    </row>
    <row r="37" spans="2:3" x14ac:dyDescent="0.2">
      <c r="B37" t="s">
        <v>128</v>
      </c>
      <c r="C37" t="s">
        <v>129</v>
      </c>
    </row>
    <row r="39" spans="2:3" x14ac:dyDescent="0.2">
      <c r="B39" s="3" t="s">
        <v>130</v>
      </c>
    </row>
    <row r="40" spans="2:3" x14ac:dyDescent="0.2">
      <c r="B40" t="s">
        <v>131</v>
      </c>
      <c r="C40" t="s">
        <v>132</v>
      </c>
    </row>
    <row r="41" spans="2:3" x14ac:dyDescent="0.2">
      <c r="B41" t="s">
        <v>133</v>
      </c>
    </row>
    <row r="42" spans="2:3" x14ac:dyDescent="0.2">
      <c r="B42" t="s">
        <v>134</v>
      </c>
    </row>
    <row r="43" spans="2:3" x14ac:dyDescent="0.2">
      <c r="B43" t="s">
        <v>135</v>
      </c>
    </row>
  </sheetData>
  <pageMargins left="0.7" right="0.7" top="0.75" bottom="0.75" header="0.3" footer="0.3"/>
</worksheet>
</file>

<file path=docMetadata/LabelInfo.xml><?xml version="1.0" encoding="utf-8"?>
<clbl:labelList xmlns:clbl="http://schemas.microsoft.com/office/2020/mipLabelMetadata">
  <clbl:label id="{72a1ecaa-1c5b-48f1-a750-6eb666e37131}" enabled="1" method="Standard" siteId="{afdb37c2-13f1-4a78-b91e-85749ac8e80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Forecast Model A</vt:lpstr>
      <vt:lpstr>Forecast Model A - Data</vt:lpstr>
      <vt:lpstr>Forecast Model B </vt:lpstr>
      <vt:lpstr>Forecast Model B - Data</vt:lpstr>
      <vt:lpstr>Prompt</vt:lpstr>
      <vt:lpstr>Definitions</vt:lpstr>
      <vt:lpstr>Sales Teams</vt:lpstr>
      <vt:lpstr>Data Tab</vt:lpstr>
      <vt:lpstr>Example Salesforce Opportunity</vt:lpstr>
      <vt:lpstr>Example Sales Leader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 Khatib</dc:creator>
  <cp:keywords/>
  <dc:description/>
  <cp:lastModifiedBy>James Smith</cp:lastModifiedBy>
  <cp:revision/>
  <dcterms:created xsi:type="dcterms:W3CDTF">2025-07-14T19:42:37Z</dcterms:created>
  <dcterms:modified xsi:type="dcterms:W3CDTF">2025-07-20T12:22:09Z</dcterms:modified>
  <cp:category/>
  <cp:contentStatus/>
</cp:coreProperties>
</file>