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Data" sheetId="1" state="visible" r:id="rId1"/>
    <sheet name="Projections" sheetId="2" state="visible" r:id="rId2"/>
  </sheets>
  <definedNames>
    <definedName name="ai">Projections!$B$18</definedName>
    <definedName name="capcase">Projections!$B$359</definedName>
    <definedName name="opcase">Projections!$B$358</definedName>
    <definedName name="transcase">Projections!$B$359</definedName>
    <definedName localSheetId="1" name="_xlnm.Print_Area">Projections!$A$13:$I$354</definedName>
  </definedNames>
  <calcPr calcId="124519" fullCalcOnLoad="1"/>
</workbook>
</file>

<file path=xl/sharedStrings.xml><?xml version="1.0" encoding="utf-8"?>
<sst xmlns="http://schemas.openxmlformats.org/spreadsheetml/2006/main" uniqueCount="442">
  <si>
    <t>INCOME STATEMENT</t>
  </si>
  <si>
    <t>Value #</t>
  </si>
  <si>
    <t>Y1</t>
  </si>
  <si>
    <t>Y2</t>
  </si>
  <si>
    <t>Y3</t>
  </si>
  <si>
    <t>Y4</t>
  </si>
  <si>
    <t>Revenue</t>
  </si>
  <si>
    <t>I23</t>
  </si>
  <si>
    <t>Cost of Revenue</t>
  </si>
  <si>
    <t>I1</t>
  </si>
  <si>
    <t>Gross Profit</t>
  </si>
  <si>
    <t>I9</t>
  </si>
  <si>
    <t>ResearchDevelopmentExpense</t>
  </si>
  <si>
    <t>I21</t>
  </si>
  <si>
    <t>SellingGeneralAdministrativeExpenses</t>
  </si>
  <si>
    <t>I24</t>
  </si>
  <si>
    <t>OtherOperatingExpenses</t>
  </si>
  <si>
    <t>I20</t>
  </si>
  <si>
    <t>OperatingProfit</t>
  </si>
  <si>
    <t>I18</t>
  </si>
  <si>
    <t>OtherNonoperatingIncomeExpense</t>
  </si>
  <si>
    <t>I19</t>
  </si>
  <si>
    <t>DiscontinuedOperations</t>
  </si>
  <si>
    <t>I4</t>
  </si>
  <si>
    <t>DepreciationAmortizationExpense</t>
  </si>
  <si>
    <t>I2</t>
  </si>
  <si>
    <t>Restructuring, Remediation &amp; Impairment Provisions</t>
  </si>
  <si>
    <t>I22</t>
  </si>
  <si>
    <t>AccountingChange</t>
  </si>
  <si>
    <t>I6</t>
  </si>
  <si>
    <t>EquityEarnings</t>
  </si>
  <si>
    <t>I5</t>
  </si>
  <si>
    <t>MinorityInterestEquityEarnings</t>
  </si>
  <si>
    <t>I15</t>
  </si>
  <si>
    <t>EBIT</t>
  </si>
  <si>
    <t>I0</t>
  </si>
  <si>
    <t>InterestIncome</t>
  </si>
  <si>
    <t>I14</t>
  </si>
  <si>
    <t>InterestExpense</t>
  </si>
  <si>
    <t>I13</t>
  </si>
  <si>
    <t>IncomeBeforeTaxes</t>
  </si>
  <si>
    <t>I11</t>
  </si>
  <si>
    <t>IncomeTaxes</t>
  </si>
  <si>
    <t>I12</t>
  </si>
  <si>
    <t>IncomebeforeExtraordinaryItems</t>
  </si>
  <si>
    <t>I10</t>
  </si>
  <si>
    <t>ExtraordinaryItems</t>
  </si>
  <si>
    <t>I8</t>
  </si>
  <si>
    <t>NetIncome</t>
  </si>
  <si>
    <t>I16</t>
  </si>
  <si>
    <t>NetIncomeApplicabletoCommon</t>
  </si>
  <si>
    <t>I17</t>
  </si>
  <si>
    <t>BasicEPSNetIncome</t>
  </si>
  <si>
    <t>I7</t>
  </si>
  <si>
    <t>DilutedEPSNetIncome</t>
  </si>
  <si>
    <t>I3</t>
  </si>
  <si>
    <t>BALANCE SHEET- Assets</t>
  </si>
  <si>
    <t>CashandCashEquivalents</t>
  </si>
  <si>
    <t>B9</t>
  </si>
  <si>
    <t>CashCashEquivalentsandShorttermInvestments</t>
  </si>
  <si>
    <t>B10</t>
  </si>
  <si>
    <t>TotalReceivablesNet</t>
  </si>
  <si>
    <t>B38</t>
  </si>
  <si>
    <t>InventoriesNet</t>
  </si>
  <si>
    <t>B13</t>
  </si>
  <si>
    <t>PrepaidExpenses</t>
  </si>
  <si>
    <t>B28</t>
  </si>
  <si>
    <t>OtherCurrentAssets</t>
  </si>
  <si>
    <t>B19</t>
  </si>
  <si>
    <t>RestrictedCash</t>
  </si>
  <si>
    <t>B30</t>
  </si>
  <si>
    <t>TotalCurrentAssets</t>
  </si>
  <si>
    <t>B34</t>
  </si>
  <si>
    <t>PropertyPlantEquipmentNet</t>
  </si>
  <si>
    <t>B29</t>
  </si>
  <si>
    <t>Goodwill</t>
  </si>
  <si>
    <t>B11</t>
  </si>
  <si>
    <t>LongtermInvestments</t>
  </si>
  <si>
    <t>B16</t>
  </si>
  <si>
    <t>DeferredCharges</t>
  </si>
  <si>
    <t>B2</t>
  </si>
  <si>
    <t>IntangibleAssets</t>
  </si>
  <si>
    <t>B12</t>
  </si>
  <si>
    <t>OtherAssets</t>
  </si>
  <si>
    <t>OtherInvestments</t>
  </si>
  <si>
    <t>B23</t>
  </si>
  <si>
    <t>TotalAssets</t>
  </si>
  <si>
    <t>B33</t>
  </si>
  <si>
    <t>Liabilities</t>
  </si>
  <si>
    <t>AccountsPayableandAccruedExpenses</t>
  </si>
  <si>
    <t>B5</t>
  </si>
  <si>
    <t>TotalShorttermDebt</t>
  </si>
  <si>
    <t>B39</t>
  </si>
  <si>
    <t>AccruedInterest</t>
  </si>
  <si>
    <t>B6</t>
  </si>
  <si>
    <t>DeferredIncomeTaxesCurrent</t>
  </si>
  <si>
    <t>B3</t>
  </si>
  <si>
    <t>OtherCurrentLiabilities</t>
  </si>
  <si>
    <t>B20</t>
  </si>
  <si>
    <t>TotalCurrentLiabilities</t>
  </si>
  <si>
    <t>B35</t>
  </si>
  <si>
    <t>PensionPostretirementObligation</t>
  </si>
  <si>
    <t>B26</t>
  </si>
  <si>
    <t>DeferredIncomeTaxesLongterm</t>
  </si>
  <si>
    <t>B4</t>
  </si>
  <si>
    <t>LongtermDeferredIncomeTaxLiabilities</t>
  </si>
  <si>
    <t>B14</t>
  </si>
  <si>
    <t>LongtermDeferredLiabilityCharges</t>
  </si>
  <si>
    <t>B15</t>
  </si>
  <si>
    <t>TotalLongtermDebt</t>
  </si>
  <si>
    <t>B37</t>
  </si>
  <si>
    <t>PartnersCapital</t>
  </si>
  <si>
    <t>B25</t>
  </si>
  <si>
    <t>OtherLiabilities</t>
  </si>
  <si>
    <t>CommitmentsContingencies</t>
  </si>
  <si>
    <t>B0</t>
  </si>
  <si>
    <t>TotalLiabilities</t>
  </si>
  <si>
    <t>B36</t>
  </si>
  <si>
    <t xml:space="preserve">Shareholder' Equity </t>
  </si>
  <si>
    <t>CommonStock</t>
  </si>
  <si>
    <t>B1</t>
  </si>
  <si>
    <t>AdditionalPaidinCapital</t>
  </si>
  <si>
    <t>B7</t>
  </si>
  <si>
    <t>MinorityInterest</t>
  </si>
  <si>
    <t>B17</t>
  </si>
  <si>
    <t>AdditionalPaidinCapitalPreferredStock</t>
  </si>
  <si>
    <t>B8</t>
  </si>
  <si>
    <t>PreferredStock</t>
  </si>
  <si>
    <t>B27</t>
  </si>
  <si>
    <t>RetainedEarnings</t>
  </si>
  <si>
    <t>B31</t>
  </si>
  <si>
    <t>OtherAccumulatedComprehensiveIncome</t>
  </si>
  <si>
    <t>B18</t>
  </si>
  <si>
    <t>TemporaryEquity</t>
  </si>
  <si>
    <t>B32</t>
  </si>
  <si>
    <t>OtherEquity</t>
  </si>
  <si>
    <t>B21</t>
  </si>
  <si>
    <t>TreasuryStock</t>
  </si>
  <si>
    <t>B41</t>
  </si>
  <si>
    <t>TotalStockholdersEquity</t>
  </si>
  <si>
    <t>B40</t>
  </si>
  <si>
    <t>Cash Flow Statement</t>
  </si>
  <si>
    <t>CFDepreciationAmortization</t>
  </si>
  <si>
    <t>C25</t>
  </si>
  <si>
    <t>ChangeinDeferredRevenue</t>
  </si>
  <si>
    <t>C3</t>
  </si>
  <si>
    <t>ChangeinAccountsReceivable</t>
  </si>
  <si>
    <t>C28</t>
  </si>
  <si>
    <t>ChangeinAccountsPayableAccruedExpenses</t>
  </si>
  <si>
    <t>C27</t>
  </si>
  <si>
    <t>ChangeinInventories</t>
  </si>
  <si>
    <t>C6</t>
  </si>
  <si>
    <t>EmployeeCompensation</t>
  </si>
  <si>
    <t>C15</t>
  </si>
  <si>
    <t>CashfromDiscontinuedOperations</t>
  </si>
  <si>
    <t>C21</t>
  </si>
  <si>
    <t>ChangeinPrepaidExpenses</t>
  </si>
  <si>
    <t>C12</t>
  </si>
  <si>
    <t>DeferredIncomeTaxes</t>
  </si>
  <si>
    <t>C26</t>
  </si>
  <si>
    <t>ChangeinIncomeTaxesPayable</t>
  </si>
  <si>
    <t>C5</t>
  </si>
  <si>
    <t>ChangeinCurrentAssets</t>
  </si>
  <si>
    <t>C0</t>
  </si>
  <si>
    <t>ChangeinCurrentLiabilities</t>
  </si>
  <si>
    <t>C1</t>
  </si>
  <si>
    <t>ChangeinOperatingAssetsLiabilities</t>
  </si>
  <si>
    <t>C7</t>
  </si>
  <si>
    <t>ChangeinOtherAssets</t>
  </si>
  <si>
    <t>C8</t>
  </si>
  <si>
    <t>ChangeinOtherCurrentAssets</t>
  </si>
  <si>
    <t>C9</t>
  </si>
  <si>
    <t>ChangeinOtherLiabilities</t>
  </si>
  <si>
    <t>C11</t>
  </si>
  <si>
    <t>ChangeinOtherCurrentLiabilities</t>
  </si>
  <si>
    <t>C10</t>
  </si>
  <si>
    <t>OtherAssetLiabilityChangesNet</t>
  </si>
  <si>
    <t>C32</t>
  </si>
  <si>
    <t>CashfromOperatingActivities</t>
  </si>
  <si>
    <t>C24</t>
  </si>
  <si>
    <t>RealizedGainsLosses</t>
  </si>
  <si>
    <t>C35</t>
  </si>
  <si>
    <t>AcquisitionSaleofBusinessNet</t>
  </si>
  <si>
    <t>C16</t>
  </si>
  <si>
    <t>CapitalExpenditures</t>
  </si>
  <si>
    <t>C20</t>
  </si>
  <si>
    <t>InvestmentChangesNet</t>
  </si>
  <si>
    <t>C29</t>
  </si>
  <si>
    <t>SaleofPropertyPlantEquipment</t>
  </si>
  <si>
    <t>C36</t>
  </si>
  <si>
    <t>OtherInvestingActivities</t>
  </si>
  <si>
    <t>C34</t>
  </si>
  <si>
    <t>CashfromInvestingActivities</t>
  </si>
  <si>
    <t>C23</t>
  </si>
  <si>
    <t>ChangeinDebtNet</t>
  </si>
  <si>
    <t>C2</t>
  </si>
  <si>
    <t>ChangeinEquityNet</t>
  </si>
  <si>
    <t>C4</t>
  </si>
  <si>
    <t>EffectofExchangeRateonCash</t>
  </si>
  <si>
    <t>C14</t>
  </si>
  <si>
    <t>StockOptionTaxBenefits</t>
  </si>
  <si>
    <t>C37</t>
  </si>
  <si>
    <t>OtherFinancingActivitiesNet</t>
  </si>
  <si>
    <t>C33</t>
  </si>
  <si>
    <t>DividendsPaid</t>
  </si>
  <si>
    <t>C13</t>
  </si>
  <si>
    <t>CashfromFinancingActivities</t>
  </si>
  <si>
    <t>C22</t>
  </si>
  <si>
    <t>AdjustmentforSpecialCharges</t>
  </si>
  <si>
    <t>C19</t>
  </si>
  <si>
    <t>AdjustmentforMinorityInterest</t>
  </si>
  <si>
    <t>C18</t>
  </si>
  <si>
    <t>AdjustmentforEquityEarnings</t>
  </si>
  <si>
    <t>C17</t>
  </si>
  <si>
    <t>OtherAdjustments</t>
  </si>
  <si>
    <t>C31</t>
  </si>
  <si>
    <t>TotalAdjustments</t>
  </si>
  <si>
    <t>C38</t>
  </si>
  <si>
    <t>NetChangeinCash</t>
  </si>
  <si>
    <t>C30</t>
  </si>
  <si>
    <t>Checks</t>
  </si>
  <si>
    <t xml:space="preserve">  Balances?</t>
  </si>
  <si>
    <t xml:space="preserve">  Bal. Sheet All &gt;0</t>
  </si>
  <si>
    <t xml:space="preserve">  Debt Schedule</t>
  </si>
  <si>
    <t>© 1999-2002 by DealMaven, Inc</t>
  </si>
  <si>
    <t xml:space="preserve">  S&amp;U Lookup</t>
  </si>
  <si>
    <t>www.dealmaven.com</t>
  </si>
  <si>
    <t xml:space="preserve">  S&amp;U Cover</t>
  </si>
  <si>
    <t>This analysis is provided for teaching purposes only and is provided without any warranties whatsoever</t>
  </si>
  <si>
    <t xml:space="preserve">  DCF Variance</t>
  </si>
  <si>
    <t xml:space="preserve">  Average Interest?</t>
  </si>
  <si>
    <t>Warn if off?</t>
  </si>
  <si>
    <t>------</t>
  </si>
  <si>
    <t xml:space="preserve">  Overall Check</t>
  </si>
  <si>
    <t>Model Case Triggers</t>
  </si>
  <si>
    <t>Operating Case</t>
  </si>
  <si>
    <t>Transaction Case</t>
  </si>
  <si>
    <t>Average Interest?</t>
  </si>
  <si>
    <t>Sources and Uses of Funds</t>
  </si>
  <si>
    <t>Uses of Funds</t>
  </si>
  <si>
    <t xml:space="preserve">  Total Sources</t>
  </si>
  <si>
    <t xml:space="preserve">  Total Uses</t>
  </si>
  <si>
    <t>Summary Valuation</t>
  </si>
  <si>
    <t>Market</t>
  </si>
  <si>
    <t>DCF</t>
  </si>
  <si>
    <t>Stock Price</t>
  </si>
  <si>
    <t>Shares</t>
  </si>
  <si>
    <t>Options</t>
  </si>
  <si>
    <t>Average Strike</t>
  </si>
  <si>
    <t>Diluted Shares</t>
  </si>
  <si>
    <t>Equity Market Value</t>
  </si>
  <si>
    <t>Net Debt (PreDeal)</t>
  </si>
  <si>
    <t>Enterprise Value</t>
  </si>
  <si>
    <t>1999 EBITDA Mult.</t>
  </si>
  <si>
    <t>2000 EBITDA Mult.</t>
  </si>
  <si>
    <t>Summary Financial Results</t>
  </si>
  <si>
    <t>Historical</t>
  </si>
  <si>
    <t>ProForma</t>
  </si>
  <si>
    <t>Projected</t>
  </si>
  <si>
    <t xml:space="preserve">  Growth</t>
  </si>
  <si>
    <t>EBITDA</t>
  </si>
  <si>
    <t xml:space="preserve">  Margin</t>
  </si>
  <si>
    <t>Capex</t>
  </si>
  <si>
    <t>Interest Expense</t>
  </si>
  <si>
    <t>EPS</t>
  </si>
  <si>
    <t>Net Debt</t>
  </si>
  <si>
    <t>Net Debt / EBITDA</t>
  </si>
  <si>
    <t>EBITDA / Interest</t>
  </si>
  <si>
    <t>EBITDA less Capex / Interest</t>
  </si>
  <si>
    <t>OPERATING ASSUMPTIONS</t>
  </si>
  <si>
    <t>Cost of Goods Sold:</t>
  </si>
  <si>
    <t xml:space="preserve">  COGS (Excl. Depn.)</t>
  </si>
  <si>
    <t xml:space="preserve">    % Sales</t>
  </si>
  <si>
    <t xml:space="preserve">  Depreciation</t>
  </si>
  <si>
    <t xml:space="preserve">  Total COGS</t>
  </si>
  <si>
    <t>Gross Profit:</t>
  </si>
  <si>
    <t xml:space="preserve">  Cash Gross Profit</t>
  </si>
  <si>
    <t xml:space="preserve">    Margin</t>
  </si>
  <si>
    <t xml:space="preserve">  Less: Depreciation</t>
  </si>
  <si>
    <t xml:space="preserve">  Total Gross Profit</t>
  </si>
  <si>
    <t>SG&amp;A</t>
  </si>
  <si>
    <t xml:space="preserve">  % Sales</t>
  </si>
  <si>
    <t>Existing Amortization</t>
  </si>
  <si>
    <t>Operating Profit (EBIT)</t>
  </si>
  <si>
    <t>Capital Expenditures</t>
  </si>
  <si>
    <t xml:space="preserve">  % of Sales</t>
  </si>
  <si>
    <t>WORKING CAPITAL ASSUMPTIONS</t>
  </si>
  <si>
    <t>Pro Forma</t>
  </si>
  <si>
    <t>Sales</t>
  </si>
  <si>
    <t>Total COGS</t>
  </si>
  <si>
    <t>Current Assets</t>
  </si>
  <si>
    <t>Current Liabilities</t>
  </si>
  <si>
    <t>Net Cash Impact</t>
  </si>
  <si>
    <t xml:space="preserve">  Net Working Capital</t>
  </si>
  <si>
    <t xml:space="preserve">  Cash (Used by) / Generated from Work. Cap.</t>
  </si>
  <si>
    <t>Ratios</t>
  </si>
  <si>
    <t xml:space="preserve">  A/R % of Sales</t>
  </si>
  <si>
    <t xml:space="preserve">    Days Receivable</t>
  </si>
  <si>
    <t xml:space="preserve">  Inventory % of COGS</t>
  </si>
  <si>
    <t xml:space="preserve">    Inventory Turns</t>
  </si>
  <si>
    <t xml:space="preserve">  Prepaid % of COGS</t>
  </si>
  <si>
    <t xml:space="preserve">  Accts Payable % of COGS</t>
  </si>
  <si>
    <t xml:space="preserve">  Accrued % of COGS</t>
  </si>
  <si>
    <t>INCOME STATEMENTS</t>
  </si>
  <si>
    <t>COGS</t>
  </si>
  <si>
    <t>Amortization</t>
  </si>
  <si>
    <t>Interest &amp; Other Expense / (Income):</t>
  </si>
  <si>
    <t>Rate</t>
  </si>
  <si>
    <t xml:space="preserve">  Revolver</t>
  </si>
  <si>
    <t xml:space="preserve">  Term Loan</t>
  </si>
  <si>
    <t xml:space="preserve">  Sr. Sub. Notes</t>
  </si>
  <si>
    <t xml:space="preserve">    Total Interest Expense</t>
  </si>
  <si>
    <t>Interest Income</t>
  </si>
  <si>
    <t>Financing Costs Amortization</t>
  </si>
  <si>
    <t xml:space="preserve">  Pretax Income</t>
  </si>
  <si>
    <t xml:space="preserve">  Income Taxes</t>
  </si>
  <si>
    <t xml:space="preserve">  Net Income</t>
  </si>
  <si>
    <t xml:space="preserve">  Shares Outstanding</t>
  </si>
  <si>
    <t xml:space="preserve">  Earnings per Share (EPS)</t>
  </si>
  <si>
    <t>EBITDA Reconciliation:</t>
  </si>
  <si>
    <t xml:space="preserve">  Plus: Depreciation</t>
  </si>
  <si>
    <t xml:space="preserve">  Plus: Amortization</t>
  </si>
  <si>
    <t xml:space="preserve">    EBITDA</t>
  </si>
  <si>
    <t>BALANCE SHEETS</t>
  </si>
  <si>
    <t>Incr./</t>
  </si>
  <si>
    <t>ProFma</t>
  </si>
  <si>
    <t>(Decr.)</t>
  </si>
  <si>
    <t>ASSETS:</t>
  </si>
  <si>
    <t>Cash</t>
  </si>
  <si>
    <t>Accounts Receivable</t>
  </si>
  <si>
    <t>Inventory</t>
  </si>
  <si>
    <t>Prepaid Expenses</t>
  </si>
  <si>
    <t xml:space="preserve">  Current Assets</t>
  </si>
  <si>
    <t>PP&amp;E - Gross</t>
  </si>
  <si>
    <t>Less: Accum. Depn.</t>
  </si>
  <si>
    <t xml:space="preserve">  Net PP&amp;E</t>
  </si>
  <si>
    <t>Intangibles</t>
  </si>
  <si>
    <t>Cap. Financing Costs</t>
  </si>
  <si>
    <t xml:space="preserve">  Total Assets</t>
  </si>
  <si>
    <t>LIABILITIES &amp; EQUITY:</t>
  </si>
  <si>
    <t>Accounts Payable</t>
  </si>
  <si>
    <t>Accrued Expenses</t>
  </si>
  <si>
    <t xml:space="preserve">  Current Liabilities</t>
  </si>
  <si>
    <t>Revolver</t>
  </si>
  <si>
    <t>Term Loan</t>
  </si>
  <si>
    <t>Sr. Sub. Notes</t>
  </si>
  <si>
    <t xml:space="preserve">  Total Debt</t>
  </si>
  <si>
    <t>Other Liabilities</t>
  </si>
  <si>
    <t>Total Liabilities</t>
  </si>
  <si>
    <t>Common Equity</t>
  </si>
  <si>
    <t xml:space="preserve">  Liabilities &amp; Equity</t>
  </si>
  <si>
    <t xml:space="preserve">    Check</t>
  </si>
  <si>
    <t>CASH FLOW STATEMENTS</t>
  </si>
  <si>
    <t>Operating Activities:</t>
  </si>
  <si>
    <t xml:space="preserve">  Financing Costs Amortization</t>
  </si>
  <si>
    <t>Subtotal</t>
  </si>
  <si>
    <t>Changes in Working Capital</t>
  </si>
  <si>
    <t xml:space="preserve">  Working Capital Impact</t>
  </si>
  <si>
    <t>Cash Flow from Operations</t>
  </si>
  <si>
    <t>Investing Activities:</t>
  </si>
  <si>
    <t xml:space="preserve">  Capital Expenditures</t>
  </si>
  <si>
    <t xml:space="preserve">  Cash Flow from / (Used by) Investing</t>
  </si>
  <si>
    <t>Cash Available for Debt Repayment</t>
  </si>
  <si>
    <t>Financing Actitivies Capital Inflow / (Outflow):</t>
  </si>
  <si>
    <t xml:space="preserve">  Cash Flow from / (Used by) Financing</t>
  </si>
  <si>
    <t>Net Increase / (Decrease) in Cash</t>
  </si>
  <si>
    <t>DEBT SCHEDULE</t>
  </si>
  <si>
    <t>Scheduled Debt Retirement</t>
  </si>
  <si>
    <t>Years to Amortize</t>
  </si>
  <si>
    <t>USES OF FUNDS</t>
  </si>
  <si>
    <t>Required Debt Retirement</t>
  </si>
  <si>
    <t>Optional Debt Retirement</t>
  </si>
  <si>
    <t>Prepay?</t>
  </si>
  <si>
    <t xml:space="preserve">  Uses of Funds Subtotal</t>
  </si>
  <si>
    <t xml:space="preserve">  Excess Cash Added to Balance Sheet</t>
  </si>
  <si>
    <t xml:space="preserve">    Total Uses of Funds</t>
  </si>
  <si>
    <t>SOURCES OF FUNDS</t>
  </si>
  <si>
    <t xml:space="preserve">  Existing Excess Cash</t>
  </si>
  <si>
    <t xml:space="preserve">  Cash Available for Debt Repayment</t>
  </si>
  <si>
    <t xml:space="preserve">    Subtotal</t>
  </si>
  <si>
    <t xml:space="preserve">  Incremental Revolver Borrowings</t>
  </si>
  <si>
    <t xml:space="preserve">    Total Sources of Funds</t>
  </si>
  <si>
    <t xml:space="preserve">  Check</t>
  </si>
  <si>
    <t>VALUATION ANALYSIS</t>
  </si>
  <si>
    <t>Free Cash Flow Calculation</t>
  </si>
  <si>
    <t xml:space="preserve">  EBIT</t>
  </si>
  <si>
    <t xml:space="preserve">  EBITDA</t>
  </si>
  <si>
    <t xml:space="preserve">  Less: Capex</t>
  </si>
  <si>
    <t xml:space="preserve">  EBITDA Less Capex</t>
  </si>
  <si>
    <t xml:space="preserve">  Less: Taxes on EBIT</t>
  </si>
  <si>
    <t xml:space="preserve">  Less: Changes in Working Capital</t>
  </si>
  <si>
    <t xml:space="preserve">  Unlevered Free Cash Flow</t>
  </si>
  <si>
    <t>DCF Enterprise Value Calculation</t>
  </si>
  <si>
    <t>Terminal Value Calculation</t>
  </si>
  <si>
    <t xml:space="preserve">  Terminal Value Growth Rate</t>
  </si>
  <si>
    <t xml:space="preserve">  Projected Free Cash Flow</t>
  </si>
  <si>
    <t xml:space="preserve">  Discount Rate (WACC)</t>
  </si>
  <si>
    <t xml:space="preserve">  Terminal Enterprise Value</t>
  </si>
  <si>
    <t xml:space="preserve">  Implied Term. Value EBITDA Multiple</t>
  </si>
  <si>
    <t>Discounted Cash Flows at WACC</t>
  </si>
  <si>
    <t xml:space="preserve">  Terminal Value</t>
  </si>
  <si>
    <t xml:space="preserve">  Total Discounted Cash Flows</t>
  </si>
  <si>
    <t>Summary DCF Valuation</t>
  </si>
  <si>
    <t>DCF Value per Share</t>
  </si>
  <si>
    <t xml:space="preserve">  DCF Enterprise Value</t>
  </si>
  <si>
    <t>Terminal</t>
  </si>
  <si>
    <t xml:space="preserve">  Less: Net Debt</t>
  </si>
  <si>
    <t>Growth</t>
  </si>
  <si>
    <t xml:space="preserve">  Equity Value</t>
  </si>
  <si>
    <t xml:space="preserve">  Shares</t>
  </si>
  <si>
    <t xml:space="preserve">  DCF Value per Share</t>
  </si>
  <si>
    <t>LOOKUP SECTION</t>
  </si>
  <si>
    <t>Operating Assumptions</t>
  </si>
  <si>
    <t>Revenue Growth</t>
  </si>
  <si>
    <t>Management Case</t>
  </si>
  <si>
    <t>Base Case</t>
  </si>
  <si>
    <t>Downside Case</t>
  </si>
  <si>
    <t>COGS %</t>
  </si>
  <si>
    <t>SG&amp;A %</t>
  </si>
  <si>
    <t>Capital Structure Assumptions</t>
  </si>
  <si>
    <t>Active Case</t>
  </si>
  <si>
    <t>Case</t>
  </si>
  <si>
    <t>don't delete</t>
  </si>
  <si>
    <t>Description</t>
  </si>
  <si>
    <t>No deal</t>
  </si>
  <si>
    <t>Sources of Funds</t>
  </si>
  <si>
    <t xml:space="preserve">  Excess Cash</t>
  </si>
  <si>
    <t xml:space="preserve">  New Revolver</t>
  </si>
  <si>
    <t xml:space="preserve">  New Term Loan</t>
  </si>
  <si>
    <t xml:space="preserve">  New Sr. Sub. Notes</t>
  </si>
  <si>
    <t xml:space="preserve">  Fund Cash Blc.</t>
  </si>
  <si>
    <t xml:space="preserve">  Repay Revolver</t>
  </si>
  <si>
    <t xml:space="preserve">  Repay Term Loan</t>
  </si>
  <si>
    <t xml:space="preserve">  Repay Sr. Sub. Notes</t>
  </si>
  <si>
    <t xml:space="preserve">  Term Loan Fee</t>
  </si>
  <si>
    <t xml:space="preserve">  Sr. Sub. Fee</t>
  </si>
  <si>
    <t>Check</t>
  </si>
  <si>
    <t>Triggers</t>
  </si>
  <si>
    <t xml:space="preserve">  Term Loan Financing Fee</t>
  </si>
  <si>
    <t xml:space="preserve">  Sr. Subs. Financing Fee</t>
  </si>
  <si>
    <t xml:space="preserve">  Term Loan Rate</t>
  </si>
  <si>
    <t xml:space="preserve">  Sr. Subs. Coupon</t>
  </si>
</sst>
</file>

<file path=xl/styles.xml><?xml version="1.0" encoding="utf-8"?>
<styleSheet xmlns="http://schemas.openxmlformats.org/spreadsheetml/2006/main">
  <numFmts count="12">
    <numFmt formatCode="&quot;$&quot;#,##0.00_);\(&quot;$&quot;#,##0.00\)" numFmtId="164"/>
    <numFmt formatCode="#,##0.0_);\(#,##0.0\)" numFmtId="165"/>
    <numFmt formatCode="0.0%;\(0.0%\)" numFmtId="166"/>
    <numFmt formatCode="&quot;$&quot;#,##0.0_);\(&quot;$&quot;#,##0.0\)" numFmtId="167"/>
    <numFmt formatCode="#,##0.000_);\(#,##0.000\)" numFmtId="168"/>
    <numFmt formatCode="0.00%;\(0.00%\)" numFmtId="169"/>
    <numFmt formatCode="#,##0\ &quot;years&quot;" numFmtId="170"/>
    <numFmt formatCode="0.0\x;\(0.0\x\)" numFmtId="171"/>
    <numFmt formatCode="&quot;yes&quot;;&quot;ERROR&quot;;&quot;no&quot;;&quot;ERROR&quot;" numFmtId="172"/>
    <numFmt formatCode="0.0\x\ &quot;EBITDA&quot;" numFmtId="173"/>
    <numFmt formatCode="0.0\x\ &quot;Proj EPS&quot;" numFmtId="174"/>
    <numFmt formatCode="#,##0.0_);\(#,##0.0\);&quot;-- &quot;" numFmtId="175"/>
  </numFmts>
  <fonts count="49">
    <font>
      <name val="Times New Roman"/>
      <sz val="10"/>
    </font>
    <font>
      <name val="Times New Roman"/>
      <family val="1"/>
      <b val="1"/>
      <sz val="14"/>
      <u val="single"/>
    </font>
    <font>
      <name val="Times New Roman"/>
      <family val="1"/>
      <b val="1"/>
      <color indexed="12"/>
      <sz val="10"/>
      <u val="single"/>
    </font>
    <font>
      <name val="times new roman"/>
      <family val="1"/>
      <b val="1"/>
      <color indexed="8"/>
      <sz val="10"/>
      <u val="single"/>
    </font>
    <font>
      <name val="Times New Roman"/>
      <family val="1"/>
      <b val="1"/>
      <color indexed="12"/>
      <sz val="10"/>
      <u val="singleAccounting"/>
    </font>
    <font>
      <name val="times new roman"/>
      <family val="1"/>
      <b val="1"/>
      <sz val="10"/>
      <u val="singleAccounting"/>
    </font>
    <font>
      <name val="Times New Roman"/>
      <family val="1"/>
      <b val="1"/>
      <color indexed="12"/>
      <sz val="14"/>
      <u val="single"/>
    </font>
    <font>
      <name val="times new roman"/>
      <family val="1"/>
      <color indexed="12"/>
      <sz val="10"/>
    </font>
    <font>
      <name val="times new roman"/>
      <family val="1"/>
      <i val="1"/>
      <color indexed="12"/>
      <sz val="10"/>
    </font>
    <font>
      <name val="times new roman"/>
      <family val="1"/>
      <i val="1"/>
      <sz val="10"/>
    </font>
    <font>
      <name val="Times New Roman"/>
      <family val="1"/>
      <sz val="10"/>
    </font>
    <font>
      <name val="times new roman"/>
      <family val="1"/>
      <i val="1"/>
      <color indexed="8"/>
      <sz val="10"/>
    </font>
    <font>
      <name val="Times New Roman"/>
      <family val="1"/>
      <color indexed="8"/>
      <sz val="10"/>
    </font>
    <font>
      <name val="Times New Roman"/>
      <family val="1"/>
      <color indexed="12"/>
      <sz val="10"/>
      <u val="single"/>
    </font>
    <font>
      <name val="Times New Roman"/>
      <family val="1"/>
      <color indexed="8"/>
      <sz val="10"/>
      <u val="single"/>
    </font>
    <font>
      <name val="Times New Roman"/>
      <family val="1"/>
      <color indexed="8"/>
      <sz val="10"/>
      <u val="doubleAccounting"/>
    </font>
    <font>
      <name val="times new roman"/>
      <family val="1"/>
      <i val="1"/>
      <color indexed="12"/>
      <sz val="10"/>
      <u val="single"/>
    </font>
    <font>
      <name val="times new roman"/>
      <family val="1"/>
      <color indexed="14"/>
      <sz val="10"/>
    </font>
    <font>
      <name val="Times New Roman"/>
      <family val="1"/>
      <b val="1"/>
      <color indexed="12"/>
      <sz val="10"/>
    </font>
    <font>
      <name val="times new roman"/>
      <family val="1"/>
      <b val="1"/>
      <color indexed="8"/>
      <sz val="10"/>
    </font>
    <font>
      <name val="times new roman"/>
      <family val="1"/>
      <b val="1"/>
      <color indexed="12"/>
      <sz val="12"/>
    </font>
    <font>
      <name val="Tahoma"/>
      <family val="2"/>
      <b val="1"/>
      <color indexed="81"/>
      <sz val="8"/>
    </font>
    <font>
      <name val="Tahoma"/>
      <family val="2"/>
      <color indexed="81"/>
      <sz val="8"/>
    </font>
    <font>
      <name val="times new roman"/>
      <family val="1"/>
      <b val="1"/>
      <i val="1"/>
      <sz val="10"/>
      <u val="single"/>
    </font>
    <font>
      <name val="times new roman"/>
      <family val="1"/>
      <b val="1"/>
      <i val="1"/>
      <color indexed="12"/>
      <sz val="10"/>
    </font>
    <font>
      <name val="times new roman"/>
      <family val="1"/>
      <b val="1"/>
      <i val="1"/>
      <color indexed="8"/>
      <sz val="10"/>
    </font>
    <font>
      <name val="Times New Roman"/>
      <family val="1"/>
      <b val="1"/>
      <sz val="10"/>
    </font>
    <font>
      <name val="Times New Roman"/>
      <family val="1"/>
      <sz val="10"/>
      <u val="singleAccounting"/>
    </font>
    <font>
      <name val="times new roman"/>
      <family val="1"/>
      <color indexed="12"/>
      <sz val="4"/>
    </font>
    <font>
      <name val="times new roman"/>
      <family val="1"/>
      <sz val="4"/>
    </font>
    <font>
      <name val="times new roman"/>
      <family val="1"/>
      <color indexed="12"/>
      <sz val="6"/>
    </font>
    <font>
      <name val="times new roman"/>
      <family val="1"/>
      <i val="1"/>
      <color indexed="14"/>
      <sz val="10"/>
    </font>
    <font>
      <name val="times new roman"/>
      <family val="1"/>
      <i val="1"/>
      <color indexed="12"/>
      <sz val="8"/>
    </font>
    <font>
      <name val="times new roman"/>
      <family val="1"/>
      <b val="1"/>
      <i val="1"/>
      <color indexed="8"/>
      <sz val="10"/>
      <u val="single"/>
    </font>
    <font>
      <name val="Times New Roman"/>
      <family val="1"/>
      <color indexed="8"/>
      <sz val="10"/>
      <u val="singleAccounting"/>
    </font>
    <font>
      <name val="Times New Roman"/>
      <family val="1"/>
      <color indexed="12"/>
      <sz val="10"/>
      <u val="singleAccounting"/>
    </font>
    <font>
      <name val="Times New Roman"/>
      <family val="1"/>
      <b val="1"/>
      <i val="1"/>
      <color indexed="12"/>
      <sz val="10"/>
      <u val="single"/>
    </font>
    <font>
      <name val="Times New Roman"/>
      <family val="1"/>
      <b val="1"/>
      <color indexed="14"/>
      <sz val="16"/>
      <u val="single"/>
    </font>
    <font>
      <name val="times new roman"/>
      <family val="1"/>
      <i val="1"/>
      <color indexed="25"/>
      <sz val="9"/>
    </font>
    <font>
      <name val="Times New Roman"/>
      <family val="1"/>
      <color indexed="12"/>
      <sz val="6.5"/>
      <u val="single"/>
    </font>
    <font>
      <name val="Times New Roman"/>
      <family val="1"/>
      <i val="1"/>
      <color indexed="12"/>
      <sz val="9"/>
    </font>
    <font>
      <name val="Courier New"/>
      <family val="1"/>
      <color rgb="FF1A1AA6"/>
      <sz val="13"/>
    </font>
    <font>
      <name val="Times New Roman"/>
      <family val="1"/>
      <color theme="11"/>
      <sz val="10"/>
      <u val="single"/>
    </font>
    <font>
      <name val="Times New Roman"/>
      <family val="1"/>
      <sz val="16"/>
    </font>
    <font>
      <name val="Times New Roman"/>
      <family val="1"/>
      <b val="1"/>
      <sz val="12"/>
    </font>
    <font>
      <name val="Times New Roman"/>
      <family val="1"/>
      <color theme="1"/>
      <sz val="16"/>
    </font>
    <font>
      <name val="Times New Roman"/>
      <family val="1"/>
      <color rgb="FF1A1AA6"/>
      <sz val="13"/>
    </font>
    <font>
      <name val="Courier New"/>
      <family val="1"/>
      <color theme="1"/>
      <sz val="18"/>
    </font>
    <font>
      <name val="Courier New"/>
      <family val="1"/>
      <color theme="1"/>
      <sz val="16"/>
    </font>
  </fonts>
  <fills count="3">
    <fill>
      <patternFill/>
    </fill>
    <fill>
      <patternFill patternType="gray125"/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</borders>
  <cellStyleXfs count="3">
    <xf borderId="0" fillId="0" fontId="0" numFmtId="0"/>
    <xf borderId="0" fillId="0" fontId="39" numFmtId="0"/>
    <xf borderId="0" fillId="0" fontId="42" numFmtId="0"/>
  </cellStyleXfs>
  <cellXfs count="465">
    <xf borderId="0" fillId="0" fontId="0" numFmtId="0" pivotButton="0" quotePrefix="0" xfId="0"/>
    <xf borderId="0" fillId="0" fontId="1" numFmtId="165" pivotButton="0" quotePrefix="0" xfId="0"/>
    <xf borderId="0" fillId="0" fontId="0" numFmtId="165" pivotButton="0" quotePrefix="0" xfId="0"/>
    <xf borderId="0" fillId="0" fontId="2" numFmtId="0" pivotButton="0" quotePrefix="0" xfId="0"/>
    <xf borderId="0" fillId="0" fontId="3" numFmtId="0" pivotButton="0" quotePrefix="0" xfId="0"/>
    <xf applyAlignment="1" borderId="0" fillId="0" fontId="4" numFmtId="0" pivotButton="0" quotePrefix="0" xfId="0">
      <alignment horizontal="centerContinuous"/>
    </xf>
    <xf applyAlignment="1" borderId="0" fillId="0" fontId="5" numFmtId="0" pivotButton="0" quotePrefix="0" xfId="0">
      <alignment horizontal="centerContinuous"/>
    </xf>
    <xf applyAlignment="1" borderId="0" fillId="0" fontId="6" numFmtId="165" pivotButton="0" quotePrefix="0" xfId="0">
      <alignment horizontal="centerContinuous"/>
    </xf>
    <xf applyAlignment="1" borderId="0" fillId="0" fontId="1" numFmtId="165" pivotButton="0" quotePrefix="0" xfId="0">
      <alignment horizontal="centerContinuous"/>
    </xf>
    <xf borderId="0" fillId="0" fontId="7" numFmtId="165" pivotButton="0" quotePrefix="0" xfId="0"/>
    <xf borderId="0" fillId="0" fontId="8" numFmtId="166" pivotButton="0" quotePrefix="0" xfId="0"/>
    <xf borderId="0" fillId="0" fontId="9" numFmtId="166" pivotButton="0" quotePrefix="0" xfId="0"/>
    <xf borderId="0" fillId="0" fontId="8" numFmtId="165" pivotButton="0" quotePrefix="0" xfId="0"/>
    <xf borderId="0" fillId="0" fontId="10" numFmtId="165" pivotButton="0" quotePrefix="0" xfId="0"/>
    <xf borderId="0" fillId="0" fontId="7" numFmtId="167" pivotButton="0" quotePrefix="0" xfId="0"/>
    <xf borderId="0" fillId="0" fontId="0" numFmtId="167" pivotButton="0" quotePrefix="0" xfId="0"/>
    <xf borderId="0" fillId="0" fontId="11" numFmtId="166" pivotButton="0" quotePrefix="0" xfId="0"/>
    <xf borderId="0" fillId="0" fontId="7" numFmtId="165" pivotButton="0" quotePrefix="0" xfId="0"/>
    <xf borderId="0" fillId="0" fontId="9" numFmtId="165" pivotButton="0" quotePrefix="0" xfId="0"/>
    <xf applyAlignment="1" borderId="0" fillId="0" fontId="7" numFmtId="165" pivotButton="0" quotePrefix="1" xfId="0">
      <alignment horizontal="right"/>
    </xf>
    <xf applyAlignment="1" borderId="0" fillId="0" fontId="7" numFmtId="165" pivotButton="0" quotePrefix="0" xfId="0">
      <alignment horizontal="right"/>
    </xf>
    <xf borderId="0" fillId="0" fontId="12" numFmtId="165" pivotButton="0" quotePrefix="0" xfId="0"/>
    <xf borderId="0" fillId="0" fontId="12" numFmtId="167" pivotButton="0" quotePrefix="0" xfId="0"/>
    <xf borderId="0" fillId="0" fontId="10" numFmtId="165" pivotButton="0" quotePrefix="0" xfId="0"/>
    <xf borderId="0" fillId="0" fontId="6" numFmtId="165" pivotButton="0" quotePrefix="0" xfId="0"/>
    <xf applyAlignment="1" borderId="0" fillId="0" fontId="4" numFmtId="165" pivotButton="0" quotePrefix="0" xfId="0">
      <alignment horizontal="centerContinuous"/>
    </xf>
    <xf borderId="0" fillId="0" fontId="10" numFmtId="0" pivotButton="0" quotePrefix="0" xfId="0"/>
    <xf borderId="0" fillId="0" fontId="2" numFmtId="165" pivotButton="0" quotePrefix="0" xfId="0"/>
    <xf borderId="0" fillId="0" fontId="3" numFmtId="165" pivotButton="0" quotePrefix="0" xfId="0"/>
    <xf applyAlignment="1" borderId="0" fillId="0" fontId="7" numFmtId="0" pivotButton="0" quotePrefix="0" xfId="0">
      <alignment horizontal="right"/>
    </xf>
    <xf borderId="0" fillId="0" fontId="13" numFmtId="17" pivotButton="0" quotePrefix="0" xfId="0"/>
    <xf borderId="0" fillId="0" fontId="14" numFmtId="17" pivotButton="0" quotePrefix="0" xfId="0"/>
    <xf borderId="0" fillId="0" fontId="12" numFmtId="165" pivotButton="0" quotePrefix="0" xfId="0"/>
    <xf borderId="0" fillId="0" fontId="15" numFmtId="167" pivotButton="0" quotePrefix="0" xfId="0"/>
    <xf borderId="0" fillId="0" fontId="12" numFmtId="168" pivotButton="0" quotePrefix="0" xfId="0"/>
    <xf borderId="0" fillId="0" fontId="10" numFmtId="165" pivotButton="0" quotePrefix="0" xfId="0"/>
    <xf applyAlignment="1" borderId="0" fillId="0" fontId="7" numFmtId="165" pivotButton="0" quotePrefix="0" xfId="0">
      <alignment horizontal="right"/>
    </xf>
    <xf borderId="0" fillId="0" fontId="7" numFmtId="165" pivotButton="0" quotePrefix="0" xfId="0"/>
    <xf borderId="0" fillId="0" fontId="0" numFmtId="165" pivotButton="0" quotePrefix="0" xfId="0"/>
    <xf borderId="0" fillId="0" fontId="8" numFmtId="169" pivotButton="0" quotePrefix="0" xfId="0"/>
    <xf borderId="0" fillId="0" fontId="12" numFmtId="165" pivotButton="0" quotePrefix="0" xfId="0"/>
    <xf borderId="0" fillId="0" fontId="8" numFmtId="170" pivotButton="0" quotePrefix="0" xfId="0"/>
    <xf borderId="0" fillId="0" fontId="7" numFmtId="168" pivotButton="0" quotePrefix="0" xfId="0"/>
    <xf borderId="0" fillId="0" fontId="12" numFmtId="168" pivotButton="0" quotePrefix="0" xfId="0"/>
    <xf borderId="0" fillId="0" fontId="12" numFmtId="164" pivotButton="0" quotePrefix="0" xfId="0"/>
    <xf borderId="0" fillId="0" fontId="12" numFmtId="165" pivotButton="0" quotePrefix="0" xfId="0"/>
    <xf applyAlignment="1" borderId="0" fillId="0" fontId="7" numFmtId="165" pivotButton="0" quotePrefix="1" xfId="0">
      <alignment horizontal="right"/>
    </xf>
    <xf borderId="1" fillId="0" fontId="12" numFmtId="165" pivotButton="0" quotePrefix="0" xfId="0"/>
    <xf borderId="1" fillId="0" fontId="7" numFmtId="165" pivotButton="0" quotePrefix="0" xfId="0"/>
    <xf borderId="1" fillId="0" fontId="10" numFmtId="165" pivotButton="0" quotePrefix="0" xfId="0"/>
    <xf borderId="2" fillId="0" fontId="16" numFmtId="165" pivotButton="0" quotePrefix="0" xfId="0"/>
    <xf borderId="3" fillId="0" fontId="10" numFmtId="165" pivotButton="0" quotePrefix="0" xfId="0"/>
    <xf borderId="3" fillId="0" fontId="0" numFmtId="165" pivotButton="0" quotePrefix="0" xfId="0"/>
    <xf borderId="4" fillId="0" fontId="7" numFmtId="165" pivotButton="0" quotePrefix="0" xfId="0"/>
    <xf borderId="5" fillId="0" fontId="10" numFmtId="165" pivotButton="0" quotePrefix="0" xfId="0"/>
    <xf borderId="5" fillId="0" fontId="0" numFmtId="165" pivotButton="0" quotePrefix="0" xfId="0"/>
    <xf borderId="5" fillId="0" fontId="12" numFmtId="167" pivotButton="0" quotePrefix="0" xfId="0"/>
    <xf borderId="6" fillId="0" fontId="0" numFmtId="165" pivotButton="0" quotePrefix="0" xfId="0"/>
    <xf borderId="7" fillId="0" fontId="12" numFmtId="165" pivotButton="0" quotePrefix="0" xfId="0"/>
    <xf applyAlignment="1" borderId="7" fillId="0" fontId="7" numFmtId="165" pivotButton="0" quotePrefix="0" xfId="0">
      <alignment horizontal="right"/>
    </xf>
    <xf borderId="8" fillId="0" fontId="12" numFmtId="167" pivotButton="0" quotePrefix="0" xfId="0"/>
    <xf borderId="0" fillId="0" fontId="16" numFmtId="165" pivotButton="0" quotePrefix="0" xfId="0"/>
    <xf borderId="0" fillId="0" fontId="8" numFmtId="171" pivotButton="0" quotePrefix="0" xfId="0"/>
    <xf borderId="0" fillId="0" fontId="12" numFmtId="166" pivotButton="0" quotePrefix="0" xfId="0"/>
    <xf applyAlignment="1" borderId="0" fillId="0" fontId="12" numFmtId="171" pivotButton="0" quotePrefix="0" xfId="0">
      <alignment horizontal="right"/>
    </xf>
    <xf borderId="0" fillId="0" fontId="17" numFmtId="166" pivotButton="0" quotePrefix="0" xfId="0"/>
    <xf borderId="0" fillId="0" fontId="16" numFmtId="0" pivotButton="0" quotePrefix="0" xfId="0"/>
    <xf borderId="0" fillId="0" fontId="12" numFmtId="167" pivotButton="0" quotePrefix="0" xfId="0"/>
    <xf borderId="0" fillId="0" fontId="18" numFmtId="165" pivotButton="0" quotePrefix="0" xfId="0"/>
    <xf borderId="0" fillId="0" fontId="19" numFmtId="165" pivotButton="0" quotePrefix="0" xfId="0"/>
    <xf applyAlignment="1" borderId="0" fillId="0" fontId="0" numFmtId="165" pivotButton="0" quotePrefix="0" xfId="0">
      <alignment horizontal="centerContinuous"/>
    </xf>
    <xf borderId="9" fillId="0" fontId="8" numFmtId="167" pivotButton="0" quotePrefix="0" xfId="0"/>
    <xf borderId="10" fillId="0" fontId="9" numFmtId="167" pivotButton="0" quotePrefix="0" xfId="0"/>
    <xf borderId="0" fillId="0" fontId="10" numFmtId="0" pivotButton="0" quotePrefix="0" xfId="0"/>
    <xf applyAlignment="1" borderId="11" fillId="0" fontId="13" numFmtId="0" pivotButton="0" quotePrefix="0" xfId="0">
      <alignment horizontal="center"/>
    </xf>
    <xf borderId="0" fillId="0" fontId="7" numFmtId="165" pivotButton="0" quotePrefix="0" xfId="0"/>
    <xf applyAlignment="1" borderId="0" fillId="0" fontId="7" numFmtId="165" pivotButton="0" quotePrefix="1" xfId="0">
      <alignment horizontal="right"/>
    </xf>
    <xf borderId="0" fillId="0" fontId="12" numFmtId="165" pivotButton="0" quotePrefix="0" xfId="0"/>
    <xf applyAlignment="1" borderId="12" fillId="0" fontId="8" numFmtId="0" pivotButton="0" quotePrefix="0" xfId="0">
      <alignment horizontal="center"/>
    </xf>
    <xf applyAlignment="1" borderId="0" fillId="0" fontId="17" numFmtId="165" pivotButton="0" quotePrefix="0" xfId="0">
      <alignment horizontal="right"/>
    </xf>
    <xf applyAlignment="1" borderId="0" fillId="0" fontId="17" numFmtId="165" pivotButton="0" quotePrefix="0" xfId="0">
      <alignment horizontal="right"/>
    </xf>
    <xf borderId="0" fillId="0" fontId="19" numFmtId="165" pivotButton="0" quotePrefix="0" xfId="0"/>
    <xf borderId="13" fillId="0" fontId="7" numFmtId="172" pivotButton="0" quotePrefix="0" xfId="0"/>
    <xf borderId="14" fillId="0" fontId="7" numFmtId="172" pivotButton="0" quotePrefix="0" xfId="0"/>
    <xf borderId="0" fillId="0" fontId="15" numFmtId="167" pivotButton="0" quotePrefix="0" xfId="0"/>
    <xf borderId="0" fillId="2" fontId="7" numFmtId="165" pivotButton="0" quotePrefix="0" xfId="0"/>
    <xf borderId="0" fillId="0" fontId="7" numFmtId="165" pivotButton="0" quotePrefix="0" xfId="0"/>
    <xf borderId="15" fillId="2" fontId="6" numFmtId="165" pivotButton="0" quotePrefix="0" xfId="0"/>
    <xf borderId="15" fillId="2" fontId="10" numFmtId="165" pivotButton="0" quotePrefix="0" xfId="0"/>
    <xf borderId="0" fillId="2" fontId="10" numFmtId="165" pivotButton="0" quotePrefix="0" xfId="0"/>
    <xf borderId="16" fillId="2" fontId="20" numFmtId="165" pivotButton="0" quotePrefix="0" xfId="0"/>
    <xf borderId="17" fillId="2" fontId="20" numFmtId="37" pivotButton="0" quotePrefix="0" xfId="0"/>
    <xf borderId="18" fillId="2" fontId="20" numFmtId="165" pivotButton="0" quotePrefix="0" xfId="0"/>
    <xf borderId="19" fillId="2" fontId="20" numFmtId="37" pivotButton="0" quotePrefix="0" xfId="0"/>
    <xf borderId="3" fillId="2" fontId="6" numFmtId="165" pivotButton="0" quotePrefix="0" xfId="0"/>
    <xf borderId="3" fillId="2" fontId="10" numFmtId="165" pivotButton="0" quotePrefix="0" xfId="0"/>
    <xf borderId="0" fillId="2" fontId="2" numFmtId="165" pivotButton="0" quotePrefix="0" xfId="0"/>
    <xf borderId="0" fillId="2" fontId="14" numFmtId="0" pivotButton="0" quotePrefix="0" xfId="0"/>
    <xf borderId="0" fillId="2" fontId="7" numFmtId="37" pivotButton="0" quotePrefix="0" xfId="0"/>
    <xf borderId="0" fillId="2" fontId="7" numFmtId="166" pivotButton="0" quotePrefix="0" xfId="0"/>
    <xf borderId="0" fillId="2" fontId="12" numFmtId="37" pivotButton="0" quotePrefix="0" xfId="0"/>
    <xf borderId="0" fillId="2" fontId="19" numFmtId="166" pivotButton="0" quotePrefix="0" xfId="0"/>
    <xf borderId="0" fillId="2" fontId="12" numFmtId="165" pivotButton="0" quotePrefix="0" xfId="0"/>
    <xf borderId="0" fillId="2" fontId="7" numFmtId="166" pivotButton="0" quotePrefix="0" xfId="0"/>
    <xf applyAlignment="1" borderId="0" fillId="2" fontId="12" numFmtId="37" pivotButton="0" quotePrefix="0" xfId="0">
      <alignment horizontal="right"/>
    </xf>
    <xf borderId="0" fillId="2" fontId="19" numFmtId="166" pivotButton="0" quotePrefix="0" xfId="0"/>
    <xf borderId="0" fillId="2" fontId="19" numFmtId="165" pivotButton="0" quotePrefix="0" xfId="0"/>
    <xf applyAlignment="1" borderId="0" fillId="0" fontId="6" numFmtId="165" pivotButton="0" quotePrefix="0" xfId="0">
      <alignment horizontal="centerContinuous"/>
    </xf>
    <xf borderId="0" fillId="0" fontId="2" numFmtId="165" pivotButton="0" quotePrefix="0" xfId="0"/>
    <xf borderId="0" fillId="0" fontId="10" numFmtId="0" pivotButton="0" quotePrefix="0" xfId="0"/>
    <xf applyAlignment="1" borderId="0" fillId="0" fontId="7" numFmtId="165" pivotButton="0" quotePrefix="0" xfId="0">
      <alignment horizontal="right"/>
    </xf>
    <xf applyAlignment="1" borderId="0" fillId="0" fontId="4" numFmtId="165" pivotButton="0" quotePrefix="0" xfId="0">
      <alignment horizontal="centerContinuous"/>
    </xf>
    <xf borderId="0" fillId="0" fontId="10" numFmtId="0" pivotButton="0" quotePrefix="0" xfId="0"/>
    <xf borderId="0" fillId="0" fontId="3" numFmtId="0" pivotButton="0" quotePrefix="0" xfId="0"/>
    <xf borderId="0" fillId="0" fontId="23" numFmtId="0" pivotButton="0" quotePrefix="0" xfId="0"/>
    <xf borderId="0" fillId="0" fontId="23" numFmtId="0" pivotButton="0" quotePrefix="0" xfId="0"/>
    <xf borderId="0" fillId="0" fontId="24" numFmtId="0" pivotButton="0" quotePrefix="0" xfId="0"/>
    <xf borderId="0" fillId="0" fontId="25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10" numFmtId="165" pivotButton="0" quotePrefix="0" xfId="0"/>
    <xf applyAlignment="1" borderId="0" fillId="0" fontId="7" numFmtId="165" pivotButton="0" quotePrefix="1" xfId="0">
      <alignment horizontal="right"/>
    </xf>
    <xf borderId="0" fillId="0" fontId="18" numFmtId="165" pivotButton="0" quotePrefix="0" xfId="0"/>
    <xf borderId="0" fillId="0" fontId="26" numFmtId="165" pivotButton="0" quotePrefix="0" xfId="0"/>
    <xf applyAlignment="1" borderId="0" fillId="0" fontId="19" numFmtId="167" pivotButton="0" quotePrefix="0" xfId="0">
      <alignment horizontal="right"/>
    </xf>
    <xf borderId="0" fillId="0" fontId="19" numFmtId="167" pivotButton="0" quotePrefix="0" xfId="0"/>
    <xf borderId="0" fillId="0" fontId="6" numFmtId="165" pivotButton="0" quotePrefix="0" xfId="0"/>
    <xf borderId="0" fillId="0" fontId="12" numFmtId="167" pivotButton="0" quotePrefix="0" xfId="0"/>
    <xf borderId="0" fillId="0" fontId="12" numFmtId="166" pivotButton="0" quotePrefix="0" xfId="0"/>
    <xf borderId="20" fillId="0" fontId="7" numFmtId="165" pivotButton="0" quotePrefix="0" xfId="0"/>
    <xf borderId="0" fillId="0" fontId="12" numFmtId="167" pivotButton="0" quotePrefix="0" xfId="0"/>
    <xf applyAlignment="1" borderId="0" fillId="0" fontId="11" numFmtId="173" pivotButton="0" quotePrefix="0" xfId="0">
      <alignment horizontal="centerContinuous"/>
    </xf>
    <xf applyAlignment="1" borderId="21" fillId="0" fontId="9" numFmtId="165" pivotButton="0" quotePrefix="0" xfId="0">
      <alignment horizontal="centerContinuous"/>
    </xf>
    <xf borderId="0" fillId="0" fontId="10" numFmtId="165" pivotButton="0" quotePrefix="0" xfId="0"/>
    <xf borderId="21" fillId="0" fontId="10" numFmtId="165" pivotButton="0" quotePrefix="0" xfId="0"/>
    <xf borderId="20" fillId="0" fontId="10" numFmtId="165" pivotButton="0" quotePrefix="0" xfId="0"/>
    <xf borderId="0" fillId="0" fontId="12" numFmtId="168" pivotButton="0" quotePrefix="0" xfId="0"/>
    <xf borderId="18" fillId="0" fontId="7" numFmtId="165" pivotButton="0" quotePrefix="0" xfId="0"/>
    <xf borderId="22" fillId="0" fontId="12" numFmtId="164" pivotButton="0" quotePrefix="0" xfId="0"/>
    <xf applyAlignment="1" borderId="22" fillId="0" fontId="11" numFmtId="174" pivotButton="0" quotePrefix="0" xfId="0">
      <alignment horizontal="centerContinuous"/>
    </xf>
    <xf applyAlignment="1" borderId="19" fillId="0" fontId="10" numFmtId="165" pivotButton="0" quotePrefix="0" xfId="0">
      <alignment horizontal="centerContinuous"/>
    </xf>
    <xf borderId="0" fillId="0" fontId="8" numFmtId="0" pivotButton="0" quotePrefix="0" xfId="0"/>
    <xf borderId="0" fillId="0" fontId="7" numFmtId="166" pivotButton="0" quotePrefix="0" xfId="0"/>
    <xf borderId="0" fillId="0" fontId="12" numFmtId="165" pivotButton="0" quotePrefix="0" xfId="0"/>
    <xf borderId="0" fillId="0" fontId="12" numFmtId="171" pivotButton="0" quotePrefix="0" xfId="0"/>
    <xf borderId="0" fillId="0" fontId="8" numFmtId="165" pivotButton="0" quotePrefix="0" xfId="0"/>
    <xf applyAlignment="1" borderId="16" fillId="0" fontId="4" numFmtId="165" pivotButton="0" quotePrefix="0" xfId="0">
      <alignment horizontal="centerContinuous"/>
    </xf>
    <xf applyAlignment="1" borderId="15" fillId="0" fontId="27" numFmtId="165" pivotButton="0" quotePrefix="0" xfId="0">
      <alignment horizontal="centerContinuous"/>
    </xf>
    <xf applyAlignment="1" borderId="17" fillId="0" fontId="27" numFmtId="165" pivotButton="0" quotePrefix="0" xfId="0">
      <alignment horizontal="centerContinuous"/>
    </xf>
    <xf applyAlignment="1" borderId="20" fillId="0" fontId="7" numFmtId="165" pivotButton="0" quotePrefix="0" xfId="0">
      <alignment horizontal="center"/>
    </xf>
    <xf applyAlignment="1" borderId="0" fillId="0" fontId="27" numFmtId="165" pivotButton="0" quotePrefix="0" xfId="0">
      <alignment horizontal="centerContinuous"/>
    </xf>
    <xf applyAlignment="1" borderId="21" fillId="0" fontId="27" numFmtId="165" pivotButton="0" quotePrefix="0" xfId="0">
      <alignment horizontal="centerContinuous"/>
    </xf>
    <xf borderId="0" fillId="0" fontId="14" numFmtId="166" pivotButton="0" quotePrefix="0" xfId="0"/>
    <xf borderId="21" fillId="0" fontId="14" numFmtId="166" pivotButton="0" quotePrefix="0" xfId="0"/>
    <xf borderId="20" fillId="0" fontId="12" numFmtId="166" pivotButton="0" quotePrefix="0" xfId="0"/>
    <xf borderId="23" fillId="0" fontId="12" numFmtId="39" pivotButton="0" quotePrefix="0" xfId="0"/>
    <xf borderId="18" fillId="0" fontId="12" numFmtId="166" pivotButton="0" quotePrefix="0" xfId="0"/>
    <xf borderId="2" fillId="0" fontId="12" numFmtId="164" pivotButton="0" quotePrefix="0" xfId="0"/>
    <xf borderId="3" fillId="0" fontId="12" numFmtId="164" pivotButton="0" quotePrefix="0" xfId="0"/>
    <xf borderId="24" fillId="0" fontId="12" numFmtId="164" pivotButton="0" quotePrefix="0" xfId="0"/>
    <xf borderId="1" fillId="0" fontId="12" numFmtId="39" pivotButton="0" quotePrefix="0" xfId="0"/>
    <xf borderId="0" fillId="0" fontId="12" numFmtId="39" pivotButton="0" quotePrefix="0" xfId="0"/>
    <xf borderId="21" fillId="0" fontId="12" numFmtId="39" pivotButton="0" quotePrefix="0" xfId="0"/>
    <xf borderId="25" fillId="0" fontId="12" numFmtId="39" pivotButton="0" quotePrefix="0" xfId="0"/>
    <xf borderId="22" fillId="0" fontId="12" numFmtId="39" pivotButton="0" quotePrefix="0" xfId="0"/>
    <xf borderId="19" fillId="0" fontId="12" numFmtId="39" pivotButton="0" quotePrefix="0" xfId="0"/>
    <xf borderId="0" fillId="2" fontId="0" numFmtId="165" pivotButton="0" quotePrefix="0" xfId="0"/>
    <xf applyAlignment="1" borderId="0" fillId="2" fontId="18" numFmtId="165" pivotButton="0" quotePrefix="0" xfId="0">
      <alignment horizontal="center"/>
    </xf>
    <xf borderId="0" fillId="2" fontId="18" numFmtId="37" pivotButton="0" quotePrefix="0" xfId="0"/>
    <xf borderId="0" fillId="2" fontId="26" numFmtId="165" pivotButton="0" quotePrefix="0" xfId="0"/>
    <xf applyAlignment="1" borderId="0" fillId="2" fontId="28" numFmtId="165" pivotButton="0" quotePrefix="0" xfId="0">
      <alignment horizontal="center"/>
    </xf>
    <xf applyAlignment="1" borderId="0" fillId="2" fontId="2" numFmtId="37" pivotButton="0" quotePrefix="0" xfId="0">
      <alignment horizontal="center"/>
    </xf>
    <xf applyAlignment="1" borderId="0" fillId="2" fontId="3" numFmtId="37" pivotButton="0" quotePrefix="0" xfId="0">
      <alignment horizontal="center"/>
    </xf>
    <xf borderId="0" fillId="2" fontId="29" numFmtId="165" pivotButton="0" quotePrefix="0" xfId="0"/>
    <xf applyAlignment="1" borderId="0" fillId="2" fontId="8" numFmtId="165" pivotButton="0" quotePrefix="0" xfId="0">
      <alignment vertical="top"/>
    </xf>
    <xf applyAlignment="1" borderId="0" fillId="2" fontId="9" numFmtId="165" pivotButton="0" quotePrefix="0" xfId="0">
      <alignment vertical="top"/>
    </xf>
    <xf applyAlignment="1" borderId="0" fillId="2" fontId="7" numFmtId="165" pivotButton="0" quotePrefix="0" xfId="0">
      <alignment horizontal="center" vertical="top"/>
    </xf>
    <xf applyAlignment="1" borderId="0" fillId="2" fontId="11" numFmtId="165" pivotButton="0" quotePrefix="0" xfId="0">
      <alignment vertical="top"/>
    </xf>
    <xf borderId="0" fillId="2" fontId="18" numFmtId="165" pivotButton="0" quotePrefix="0" xfId="0"/>
    <xf applyAlignment="1" borderId="0" fillId="2" fontId="30" numFmtId="165" pivotButton="0" quotePrefix="0" xfId="0">
      <alignment horizontal="center"/>
    </xf>
    <xf applyAlignment="1" borderId="0" fillId="2" fontId="7" numFmtId="165" pivotButton="0" quotePrefix="1" xfId="0">
      <alignment horizontal="right"/>
    </xf>
    <xf applyAlignment="1" borderId="0" fillId="2" fontId="7" numFmtId="165" pivotButton="0" quotePrefix="0" xfId="0">
      <alignment horizontal="right"/>
    </xf>
    <xf applyAlignment="1" borderId="0" fillId="2" fontId="19" numFmtId="165" pivotButton="0" quotePrefix="1" xfId="0">
      <alignment horizontal="right"/>
    </xf>
    <xf borderId="0" fillId="2" fontId="7" numFmtId="165" pivotButton="0" quotePrefix="0" xfId="0"/>
    <xf borderId="0" fillId="2" fontId="17" numFmtId="165" pivotButton="0" quotePrefix="0" xfId="0"/>
    <xf borderId="0" fillId="2" fontId="18" numFmtId="168" pivotButton="0" quotePrefix="0" xfId="0"/>
    <xf borderId="0" fillId="2" fontId="26" numFmtId="168" pivotButton="0" quotePrefix="0" xfId="0"/>
    <xf borderId="0" fillId="2" fontId="19" numFmtId="168" pivotButton="0" quotePrefix="0" xfId="0"/>
    <xf borderId="0" fillId="2" fontId="10" numFmtId="166" pivotButton="0" quotePrefix="0" xfId="0"/>
    <xf applyAlignment="1" borderId="0" fillId="2" fontId="11" numFmtId="165" pivotButton="0" quotePrefix="0" xfId="0">
      <alignment vertical="top" wrapText="1"/>
    </xf>
    <xf borderId="0" fillId="2" fontId="19" numFmtId="168" pivotButton="0" quotePrefix="0" xfId="0"/>
    <xf borderId="0" fillId="2" fontId="12" numFmtId="165" pivotButton="0" quotePrefix="0" xfId="0"/>
    <xf borderId="0" fillId="2" fontId="19" numFmtId="166" pivotButton="0" quotePrefix="0" xfId="0"/>
    <xf borderId="0" fillId="2" fontId="19" numFmtId="165" pivotButton="0" quotePrefix="0" xfId="0"/>
    <xf applyAlignment="1" borderId="0" fillId="2" fontId="25" numFmtId="165" pivotButton="0" quotePrefix="0" xfId="0">
      <alignment vertical="top" wrapText="1"/>
    </xf>
    <xf borderId="0" fillId="0" fontId="7" numFmtId="167" pivotButton="0" quotePrefix="0" xfId="0"/>
    <xf applyAlignment="1" borderId="0" fillId="0" fontId="7" numFmtId="0" pivotButton="0" quotePrefix="0" xfId="0">
      <alignment horizontal="centerContinuous"/>
    </xf>
    <xf applyAlignment="1" borderId="0" fillId="0" fontId="13" numFmtId="17" pivotButton="0" quotePrefix="1" xfId="0">
      <alignment horizontal="centerContinuous"/>
    </xf>
    <xf borderId="0" fillId="0" fontId="7" numFmtId="175" pivotButton="0" quotePrefix="0" xfId="0"/>
    <xf applyAlignment="1" borderId="0" fillId="0" fontId="7" numFmtId="175" pivotButton="0" quotePrefix="1" xfId="0">
      <alignment horizontal="right"/>
    </xf>
    <xf borderId="0" fillId="0" fontId="12" numFmtId="175" pivotButton="0" quotePrefix="0" xfId="0"/>
    <xf borderId="0" fillId="0" fontId="0" numFmtId="175" pivotButton="0" quotePrefix="0" xfId="0"/>
    <xf applyAlignment="1" borderId="0" fillId="0" fontId="7" numFmtId="175" pivotButton="0" quotePrefix="1" xfId="0">
      <alignment horizontal="right"/>
    </xf>
    <xf borderId="0" fillId="0" fontId="12" numFmtId="175" pivotButton="0" quotePrefix="0" xfId="0"/>
    <xf borderId="0" fillId="0" fontId="12" numFmtId="167" pivotButton="0" quotePrefix="0" xfId="0"/>
    <xf borderId="0" fillId="0" fontId="12" numFmtId="175" pivotButton="0" quotePrefix="0" xfId="0"/>
    <xf borderId="0" fillId="0" fontId="12" numFmtId="165" pivotButton="0" quotePrefix="0" xfId="0"/>
    <xf applyAlignment="1" borderId="0" fillId="0" fontId="7" numFmtId="165" pivotButton="0" quotePrefix="0" xfId="0">
      <alignment horizontal="right"/>
    </xf>
    <xf borderId="0" fillId="0" fontId="8" numFmtId="165" pivotButton="0" quotePrefix="0" xfId="0"/>
    <xf applyAlignment="1" borderId="0" fillId="0" fontId="16" numFmtId="169" pivotButton="0" quotePrefix="0" xfId="0">
      <alignment horizontal="center"/>
    </xf>
    <xf borderId="0" fillId="0" fontId="0" numFmtId="165" pivotButton="0" quotePrefix="0" xfId="0"/>
    <xf borderId="0" fillId="0" fontId="8" numFmtId="169" pivotButton="0" quotePrefix="0" xfId="0"/>
    <xf borderId="0" fillId="0" fontId="0" numFmtId="165" pivotButton="0" quotePrefix="0" xfId="0"/>
    <xf borderId="0" fillId="0" fontId="31" numFmtId="169" pivotButton="0" quotePrefix="0" xfId="0"/>
    <xf borderId="0" fillId="2" fontId="6" numFmtId="165" pivotButton="0" quotePrefix="0" xfId="0"/>
    <xf borderId="0" fillId="2" fontId="12" numFmtId="168" pivotButton="0" quotePrefix="0" xfId="0"/>
    <xf applyAlignment="1" borderId="0" fillId="2" fontId="32" numFmtId="165" pivotButton="0" quotePrefix="0" xfId="0">
      <alignment horizontal="center"/>
    </xf>
    <xf borderId="0" fillId="2" fontId="32" numFmtId="172" pivotButton="0" quotePrefix="0" xfId="0"/>
    <xf applyAlignment="1" borderId="0" fillId="2" fontId="7" numFmtId="168" pivotButton="0" quotePrefix="1" xfId="0">
      <alignment horizontal="right"/>
    </xf>
    <xf applyAlignment="1" borderId="16" fillId="0" fontId="4" numFmtId="165" pivotButton="0" quotePrefix="0" xfId="0">
      <alignment horizontal="centerContinuous"/>
    </xf>
    <xf borderId="20" fillId="0" fontId="12" numFmtId="165" pivotButton="0" quotePrefix="0" xfId="0"/>
    <xf borderId="0" fillId="0" fontId="12" numFmtId="37" pivotButton="0" quotePrefix="0" xfId="0"/>
    <xf borderId="0" fillId="0" fontId="12" numFmtId="165" pivotButton="0" quotePrefix="0" xfId="0"/>
    <xf borderId="18" fillId="0" fontId="7" numFmtId="165" pivotButton="0" quotePrefix="0" xfId="0"/>
    <xf borderId="22" fillId="0" fontId="7" numFmtId="172" pivotButton="0" quotePrefix="0" xfId="0"/>
    <xf applyAlignment="1" borderId="15" fillId="0" fontId="4" numFmtId="165" pivotButton="0" quotePrefix="0" xfId="0">
      <alignment horizontal="centerContinuous"/>
    </xf>
    <xf applyAlignment="1" borderId="17" fillId="0" fontId="4" numFmtId="165" pivotButton="0" quotePrefix="0" xfId="0">
      <alignment horizontal="centerContinuous"/>
    </xf>
    <xf borderId="20" fillId="0" fontId="33" numFmtId="165" pivotButton="0" quotePrefix="0" xfId="0"/>
    <xf borderId="0" fillId="0" fontId="12" numFmtId="167" pivotButton="0" quotePrefix="0" xfId="0"/>
    <xf borderId="21" fillId="0" fontId="12" numFmtId="167" pivotButton="0" quotePrefix="0" xfId="0"/>
    <xf borderId="21" fillId="0" fontId="12" numFmtId="165" pivotButton="0" quotePrefix="0" xfId="0"/>
    <xf applyAlignment="1" borderId="21" fillId="0" fontId="7" numFmtId="165" pivotButton="0" quotePrefix="1" xfId="0">
      <alignment horizontal="right"/>
    </xf>
    <xf borderId="22" fillId="0" fontId="34" numFmtId="167" pivotButton="0" quotePrefix="0" xfId="0"/>
    <xf borderId="19" fillId="0" fontId="34" numFmtId="167" pivotButton="0" quotePrefix="0" xfId="0"/>
    <xf applyAlignment="1" borderId="0" fillId="0" fontId="13" numFmtId="165" pivotButton="0" quotePrefix="0" xfId="0">
      <alignment horizontal="center"/>
    </xf>
    <xf applyAlignment="1" borderId="21" fillId="0" fontId="13" numFmtId="0" pivotButton="0" quotePrefix="0" xfId="0">
      <alignment horizontal="center"/>
    </xf>
    <xf borderId="20" fillId="0" fontId="7" numFmtId="165" pivotButton="0" quotePrefix="0" xfId="0"/>
    <xf borderId="21" fillId="0" fontId="12" numFmtId="164" pivotButton="0" quotePrefix="0" xfId="0"/>
    <xf borderId="0" fillId="0" fontId="12" numFmtId="168" pivotButton="0" quotePrefix="0" xfId="0"/>
    <xf borderId="2" fillId="0" fontId="12" numFmtId="167" pivotButton="0" quotePrefix="0" xfId="0"/>
    <xf borderId="24" fillId="0" fontId="12" numFmtId="167" pivotButton="0" quotePrefix="0" xfId="0"/>
    <xf borderId="1" fillId="0" fontId="12" numFmtId="171" pivotButton="0" quotePrefix="0" xfId="0"/>
    <xf borderId="25" fillId="0" fontId="12" numFmtId="171" pivotButton="0" quotePrefix="0" xfId="0"/>
    <xf borderId="22" fillId="0" fontId="7" numFmtId="165" pivotButton="0" quotePrefix="0" xfId="0"/>
    <xf borderId="0" fillId="2" fontId="7" numFmtId="168" pivotButton="0" quotePrefix="0" xfId="0"/>
    <xf borderId="22" fillId="2" fontId="7" numFmtId="165" pivotButton="0" quotePrefix="0" xfId="0"/>
    <xf borderId="22" fillId="2" fontId="7" numFmtId="168" pivotButton="0" quotePrefix="0" xfId="0"/>
    <xf borderId="0" fillId="0" fontId="7" numFmtId="0" pivotButton="0" quotePrefix="0" xfId="0"/>
    <xf borderId="21" fillId="0" fontId="7" numFmtId="165" pivotButton="0" quotePrefix="0" xfId="0"/>
    <xf borderId="19" fillId="0" fontId="7" numFmtId="165" pivotButton="0" quotePrefix="0" xfId="0"/>
    <xf borderId="0" fillId="0" fontId="36" numFmtId="165" pivotButton="0" quotePrefix="0" xfId="0"/>
    <xf borderId="21" fillId="0" fontId="7" numFmtId="0" pivotButton="0" quotePrefix="0" xfId="0"/>
    <xf applyAlignment="1" borderId="20" fillId="0" fontId="7" numFmtId="0" pivotButton="0" quotePrefix="0" xfId="0">
      <alignment horizontal="left"/>
    </xf>
    <xf borderId="0" fillId="0" fontId="7" numFmtId="171" pivotButton="0" quotePrefix="0" xfId="0"/>
    <xf borderId="0" fillId="0" fontId="17" numFmtId="165" pivotButton="0" quotePrefix="0" xfId="0"/>
    <xf borderId="0" fillId="0" fontId="17" numFmtId="168" pivotButton="0" quotePrefix="0" xfId="0"/>
    <xf borderId="0" fillId="0" fontId="7" numFmtId="164" pivotButton="0" quotePrefix="0" xfId="0"/>
    <xf borderId="0" fillId="0" fontId="7" numFmtId="168" pivotButton="0" quotePrefix="0" xfId="0"/>
    <xf borderId="21" fillId="0" fontId="12" numFmtId="171" pivotButton="0" quotePrefix="0" xfId="0"/>
    <xf borderId="19" fillId="0" fontId="12" numFmtId="171" pivotButton="0" quotePrefix="0" xfId="0"/>
    <xf borderId="0" fillId="0" fontId="3" numFmtId="0" pivotButton="0" quotePrefix="0" xfId="0"/>
    <xf borderId="0" fillId="0" fontId="12" numFmtId="167" pivotButton="0" quotePrefix="0" xfId="0"/>
    <xf borderId="0" fillId="0" fontId="8" numFmtId="166" pivotButton="0" quotePrefix="0" xfId="0"/>
    <xf applyAlignment="1" borderId="0" fillId="0" fontId="11" numFmtId="166" pivotButton="0" quotePrefix="0" xfId="0">
      <alignment horizontal="right"/>
    </xf>
    <xf borderId="0" fillId="0" fontId="11" numFmtId="166" pivotButton="0" quotePrefix="0" xfId="0"/>
    <xf borderId="0" fillId="0" fontId="7" numFmtId="0" pivotButton="0" quotePrefix="0" xfId="0"/>
    <xf borderId="0" fillId="0" fontId="7" numFmtId="165" pivotButton="0" quotePrefix="0" xfId="0"/>
    <xf borderId="0" fillId="0" fontId="12" numFmtId="164" pivotButton="0" quotePrefix="0" xfId="0"/>
    <xf borderId="21" fillId="0" fontId="3" numFmtId="0" pivotButton="0" quotePrefix="0" xfId="0"/>
    <xf borderId="21" fillId="0" fontId="12" numFmtId="167" pivotButton="0" quotePrefix="0" xfId="0"/>
    <xf borderId="20" fillId="0" fontId="8" numFmtId="166" pivotButton="0" quotePrefix="0" xfId="0"/>
    <xf applyAlignment="1" borderId="21" fillId="0" fontId="11" numFmtId="166" pivotButton="0" quotePrefix="0" xfId="0">
      <alignment horizontal="right"/>
    </xf>
    <xf borderId="21" fillId="0" fontId="7" numFmtId="165" pivotButton="0" quotePrefix="0" xfId="0"/>
    <xf borderId="21" fillId="0" fontId="12" numFmtId="165" pivotButton="0" quotePrefix="0" xfId="0"/>
    <xf borderId="21" fillId="0" fontId="11" numFmtId="166" pivotButton="0" quotePrefix="0" xfId="0"/>
    <xf borderId="21" fillId="0" fontId="12" numFmtId="164" pivotButton="0" quotePrefix="0" xfId="0"/>
    <xf applyAlignment="1" borderId="0" fillId="0" fontId="35" numFmtId="165" pivotButton="0" quotePrefix="0" xfId="0">
      <alignment horizontal="centerContinuous"/>
    </xf>
    <xf applyAlignment="1" borderId="0" fillId="0" fontId="35" numFmtId="165" pivotButton="0" quotePrefix="0" xfId="0">
      <alignment horizontal="right"/>
    </xf>
    <xf applyAlignment="1" borderId="15" fillId="0" fontId="4" numFmtId="165" pivotButton="0" quotePrefix="0" xfId="0">
      <alignment horizontal="centerContinuous"/>
    </xf>
    <xf applyAlignment="1" borderId="17" fillId="0" fontId="4" numFmtId="165" pivotButton="0" quotePrefix="0" xfId="0">
      <alignment horizontal="centerContinuous"/>
    </xf>
    <xf applyAlignment="1" borderId="21" fillId="0" fontId="35" numFmtId="165" pivotButton="0" quotePrefix="0" xfId="0">
      <alignment horizontal="centerContinuous"/>
    </xf>
    <xf borderId="22" fillId="0" fontId="7" numFmtId="165" pivotButton="0" quotePrefix="0" xfId="0"/>
    <xf borderId="0" fillId="0" fontId="12" numFmtId="171" pivotButton="0" quotePrefix="0" xfId="0"/>
    <xf borderId="21" fillId="0" fontId="12" numFmtId="171" pivotButton="0" quotePrefix="0" xfId="0"/>
    <xf borderId="22" fillId="0" fontId="12" numFmtId="171" pivotButton="0" quotePrefix="0" xfId="0"/>
    <xf borderId="19" fillId="0" fontId="12" numFmtId="171" pivotButton="0" quotePrefix="0" xfId="0"/>
    <xf applyAlignment="1" borderId="0" fillId="0" fontId="37" numFmtId="165" pivotButton="0" quotePrefix="0" xfId="0">
      <alignment horizontal="centerContinuous"/>
    </xf>
    <xf borderId="0" fillId="0" fontId="31" numFmtId="166" pivotButton="0" quotePrefix="0" xfId="0"/>
    <xf borderId="0" fillId="0" fontId="17" numFmtId="165" pivotButton="0" quotePrefix="0" xfId="0"/>
    <xf applyProtection="1" borderId="0" fillId="2" fontId="38" numFmtId="165" pivotButton="0" quotePrefix="0" xfId="1">
      <protection hidden="1" locked="1"/>
    </xf>
    <xf applyProtection="1" borderId="0" fillId="2" fontId="40" numFmtId="165" pivotButton="0" quotePrefix="0" xfId="1">
      <protection hidden="1" locked="1"/>
    </xf>
    <xf borderId="0" fillId="0" fontId="41" numFmtId="0" pivotButton="0" quotePrefix="0" xfId="0"/>
    <xf borderId="0" fillId="0" fontId="43" numFmtId="0" pivotButton="0" quotePrefix="0" xfId="0"/>
    <xf borderId="0" fillId="0" fontId="44" numFmtId="0" pivotButton="0" quotePrefix="0" xfId="0"/>
    <xf borderId="0" fillId="0" fontId="45" numFmtId="0" pivotButton="0" quotePrefix="0" xfId="0"/>
    <xf borderId="0" fillId="0" fontId="46" numFmtId="0" pivotButton="0" quotePrefix="0" xfId="0"/>
    <xf borderId="0" fillId="0" fontId="47" numFmtId="0" pivotButton="0" quotePrefix="0" xfId="0"/>
    <xf borderId="0" fillId="0" fontId="48" numFmtId="0" pivotButton="0" quotePrefix="0" xfId="0"/>
    <xf borderId="0" fillId="0" fontId="0" numFmtId="165" pivotButton="0" quotePrefix="0" xfId="0"/>
    <xf borderId="0" fillId="2" fontId="7" numFmtId="165" pivotButton="0" quotePrefix="0" xfId="0"/>
    <xf borderId="0" fillId="2" fontId="6" numFmtId="165" pivotButton="0" quotePrefix="0" xfId="0"/>
    <xf borderId="0" fillId="2" fontId="12" numFmtId="168" pivotButton="0" quotePrefix="0" xfId="0"/>
    <xf applyProtection="1" borderId="0" fillId="2" fontId="38" numFmtId="165" pivotButton="0" quotePrefix="0" xfId="1">
      <protection hidden="1" locked="1"/>
    </xf>
    <xf applyProtection="1" borderId="0" fillId="2" fontId="40" numFmtId="165" pivotButton="0" quotePrefix="0" xfId="1">
      <protection hidden="1" locked="1"/>
    </xf>
    <xf applyAlignment="1" borderId="0" fillId="2" fontId="32" numFmtId="165" pivotButton="0" quotePrefix="0" xfId="0">
      <alignment horizontal="center"/>
    </xf>
    <xf borderId="0" fillId="2" fontId="32" numFmtId="172" pivotButton="0" quotePrefix="0" xfId="0"/>
    <xf applyAlignment="1" borderId="0" fillId="2" fontId="7" numFmtId="168" pivotButton="0" quotePrefix="1" xfId="0">
      <alignment horizontal="right"/>
    </xf>
    <xf borderId="0" fillId="2" fontId="18" numFmtId="165" pivotButton="0" quotePrefix="0" xfId="0"/>
    <xf borderId="0" fillId="2" fontId="19" numFmtId="168" pivotButton="0" quotePrefix="0" xfId="0"/>
    <xf borderId="0" fillId="2" fontId="7" numFmtId="168" pivotButton="0" quotePrefix="0" xfId="0"/>
    <xf borderId="22" fillId="2" fontId="7" numFmtId="165" pivotButton="0" quotePrefix="0" xfId="0"/>
    <xf borderId="22" fillId="2" fontId="7" numFmtId="168" pivotButton="0" quotePrefix="0" xfId="0"/>
    <xf borderId="0" fillId="0" fontId="6" numFmtId="165" pivotButton="0" quotePrefix="0" xfId="0"/>
    <xf applyAlignment="1" borderId="0" fillId="0" fontId="37" numFmtId="165" pivotButton="0" quotePrefix="0" xfId="0">
      <alignment horizontal="centerContinuous"/>
    </xf>
    <xf applyAlignment="1" borderId="0" fillId="0" fontId="6" numFmtId="165" pivotButton="0" quotePrefix="0" xfId="0">
      <alignment horizontal="centerContinuous"/>
    </xf>
    <xf borderId="0" fillId="0" fontId="7" numFmtId="165" pivotButton="0" quotePrefix="0" xfId="0"/>
    <xf applyAlignment="1" borderId="16" fillId="0" fontId="4" numFmtId="165" pivotButton="0" quotePrefix="0" xfId="0">
      <alignment horizontal="centerContinuous"/>
    </xf>
    <xf applyAlignment="1" borderId="15" fillId="0" fontId="4" numFmtId="165" pivotButton="0" quotePrefix="0" xfId="0">
      <alignment horizontal="centerContinuous"/>
    </xf>
    <xf applyAlignment="1" borderId="17" fillId="0" fontId="4" numFmtId="165" pivotButton="0" quotePrefix="0" xfId="0">
      <alignment horizontal="centerContinuous"/>
    </xf>
    <xf borderId="20" fillId="0" fontId="7" numFmtId="165" pivotButton="0" quotePrefix="0" xfId="0"/>
    <xf borderId="0" fillId="0" fontId="12" numFmtId="165" pivotButton="0" quotePrefix="0" xfId="0"/>
    <xf borderId="21" fillId="0" fontId="7" numFmtId="165" pivotButton="0" quotePrefix="0" xfId="0"/>
    <xf borderId="18" fillId="0" fontId="7" numFmtId="165" pivotButton="0" quotePrefix="0" xfId="0"/>
    <xf borderId="22" fillId="0" fontId="7" numFmtId="172" pivotButton="0" quotePrefix="0" xfId="0"/>
    <xf borderId="22" fillId="0" fontId="7" numFmtId="165" pivotButton="0" quotePrefix="0" xfId="0"/>
    <xf borderId="19" fillId="0" fontId="7" numFmtId="165" pivotButton="0" quotePrefix="0" xfId="0"/>
    <xf borderId="20" fillId="0" fontId="33" numFmtId="165" pivotButton="0" quotePrefix="0" xfId="0"/>
    <xf borderId="0" fillId="0" fontId="36" numFmtId="165" pivotButton="0" quotePrefix="0" xfId="0"/>
    <xf borderId="20" fillId="0" fontId="12" numFmtId="165" pivotButton="0" quotePrefix="0" xfId="0"/>
    <xf borderId="0" fillId="0" fontId="12" numFmtId="167" pivotButton="0" quotePrefix="0" xfId="0"/>
    <xf borderId="21" fillId="0" fontId="12" numFmtId="167" pivotButton="0" quotePrefix="0" xfId="0"/>
    <xf borderId="21" fillId="0" fontId="12" numFmtId="165" pivotButton="0" quotePrefix="0" xfId="0"/>
    <xf applyAlignment="1" borderId="0" fillId="0" fontId="7" numFmtId="165" pivotButton="0" quotePrefix="1" xfId="0">
      <alignment horizontal="right"/>
    </xf>
    <xf applyAlignment="1" borderId="21" fillId="0" fontId="7" numFmtId="165" pivotButton="0" quotePrefix="1" xfId="0">
      <alignment horizontal="right"/>
    </xf>
    <xf borderId="22" fillId="0" fontId="34" numFmtId="167" pivotButton="0" quotePrefix="0" xfId="0"/>
    <xf borderId="19" fillId="0" fontId="34" numFmtId="167" pivotButton="0" quotePrefix="0" xfId="0"/>
    <xf applyAlignment="1" borderId="0" fillId="0" fontId="13" numFmtId="165" pivotButton="0" quotePrefix="0" xfId="0">
      <alignment horizontal="center"/>
    </xf>
    <xf borderId="0" fillId="0" fontId="7" numFmtId="164" pivotButton="0" quotePrefix="0" xfId="0"/>
    <xf borderId="21" fillId="0" fontId="12" numFmtId="164" pivotButton="0" quotePrefix="0" xfId="0"/>
    <xf borderId="0" fillId="0" fontId="7" numFmtId="168" pivotButton="0" quotePrefix="0" xfId="0"/>
    <xf borderId="0" fillId="0" fontId="12" numFmtId="168" pivotButton="0" quotePrefix="0" xfId="0"/>
    <xf borderId="2" fillId="0" fontId="12" numFmtId="167" pivotButton="0" quotePrefix="0" xfId="0"/>
    <xf borderId="24" fillId="0" fontId="12" numFmtId="167" pivotButton="0" quotePrefix="0" xfId="0"/>
    <xf borderId="1" fillId="0" fontId="12" numFmtId="171" pivotButton="0" quotePrefix="0" xfId="0"/>
    <xf borderId="21" fillId="0" fontId="12" numFmtId="171" pivotButton="0" quotePrefix="0" xfId="0"/>
    <xf borderId="25" fillId="0" fontId="12" numFmtId="171" pivotButton="0" quotePrefix="0" xfId="0"/>
    <xf borderId="19" fillId="0" fontId="12" numFmtId="171" pivotButton="0" quotePrefix="0" xfId="0"/>
    <xf applyAlignment="1" borderId="0" fillId="0" fontId="35" numFmtId="165" pivotButton="0" quotePrefix="0" xfId="0">
      <alignment horizontal="centerContinuous"/>
    </xf>
    <xf applyAlignment="1" borderId="0" fillId="0" fontId="35" numFmtId="165" pivotButton="0" quotePrefix="0" xfId="0">
      <alignment horizontal="right"/>
    </xf>
    <xf applyAlignment="1" borderId="21" fillId="0" fontId="35" numFmtId="165" pivotButton="0" quotePrefix="0" xfId="0">
      <alignment horizontal="centerContinuous"/>
    </xf>
    <xf borderId="0" fillId="0" fontId="8" numFmtId="166" pivotButton="0" quotePrefix="0" xfId="0"/>
    <xf borderId="20" fillId="0" fontId="8" numFmtId="166" pivotButton="0" quotePrefix="0" xfId="0"/>
    <xf applyAlignment="1" borderId="0" fillId="0" fontId="11" numFmtId="166" pivotButton="0" quotePrefix="0" xfId="0">
      <alignment horizontal="right"/>
    </xf>
    <xf applyAlignment="1" borderId="21" fillId="0" fontId="11" numFmtId="166" pivotButton="0" quotePrefix="0" xfId="0">
      <alignment horizontal="right"/>
    </xf>
    <xf borderId="0" fillId="0" fontId="11" numFmtId="166" pivotButton="0" quotePrefix="0" xfId="0"/>
    <xf borderId="21" fillId="0" fontId="11" numFmtId="166" pivotButton="0" quotePrefix="0" xfId="0"/>
    <xf borderId="0" fillId="0" fontId="12" numFmtId="164" pivotButton="0" quotePrefix="0" xfId="0"/>
    <xf borderId="0" fillId="0" fontId="12" numFmtId="171" pivotButton="0" quotePrefix="0" xfId="0"/>
    <xf borderId="22" fillId="0" fontId="12" numFmtId="171" pivotButton="0" quotePrefix="0" xfId="0"/>
    <xf borderId="0" fillId="0" fontId="7" numFmtId="171" pivotButton="0" quotePrefix="0" xfId="0"/>
    <xf borderId="0" fillId="0" fontId="1" numFmtId="165" pivotButton="0" quotePrefix="0" xfId="0"/>
    <xf applyAlignment="1" borderId="0" fillId="0" fontId="1" numFmtId="165" pivotButton="0" quotePrefix="0" xfId="0">
      <alignment horizontal="centerContinuous"/>
    </xf>
    <xf borderId="0" fillId="0" fontId="0" numFmtId="167" pivotButton="0" quotePrefix="0" xfId="0"/>
    <xf borderId="0" fillId="0" fontId="7" numFmtId="167" pivotButton="0" quotePrefix="0" xfId="0"/>
    <xf borderId="0" fillId="0" fontId="9" numFmtId="166" pivotButton="0" quotePrefix="0" xfId="0"/>
    <xf borderId="0" fillId="0" fontId="31" numFmtId="166" pivotButton="0" quotePrefix="0" xfId="0"/>
    <xf borderId="0" fillId="0" fontId="8" numFmtId="165" pivotButton="0" quotePrefix="0" xfId="0"/>
    <xf borderId="0" fillId="0" fontId="9" numFmtId="165" pivotButton="0" quotePrefix="0" xfId="0"/>
    <xf borderId="0" fillId="0" fontId="10" numFmtId="165" pivotButton="0" quotePrefix="0" xfId="0"/>
    <xf applyAlignment="1" borderId="0" fillId="0" fontId="7" numFmtId="165" pivotButton="0" quotePrefix="0" xfId="0">
      <alignment horizontal="right"/>
    </xf>
    <xf borderId="0" fillId="0" fontId="17" numFmtId="165" pivotButton="0" quotePrefix="0" xfId="0"/>
    <xf borderId="0" fillId="0" fontId="16" numFmtId="165" pivotButton="0" quotePrefix="0" xfId="0"/>
    <xf borderId="0" fillId="0" fontId="12" numFmtId="166" pivotButton="0" quotePrefix="0" xfId="0"/>
    <xf borderId="0" fillId="0" fontId="17" numFmtId="166" pivotButton="0" quotePrefix="0" xfId="0"/>
    <xf borderId="0" fillId="0" fontId="8" numFmtId="171" pivotButton="0" quotePrefix="0" xfId="0"/>
    <xf applyAlignment="1" borderId="0" fillId="0" fontId="12" numFmtId="171" pivotButton="0" quotePrefix="0" xfId="0">
      <alignment horizontal="right"/>
    </xf>
    <xf applyAlignment="1" borderId="0" fillId="0" fontId="16" numFmtId="169" pivotButton="0" quotePrefix="0" xfId="0">
      <alignment horizontal="center"/>
    </xf>
    <xf borderId="0" fillId="0" fontId="8" numFmtId="169" pivotButton="0" quotePrefix="0" xfId="0"/>
    <xf borderId="0" fillId="0" fontId="31" numFmtId="169" pivotButton="0" quotePrefix="0" xfId="0"/>
    <xf borderId="0" fillId="0" fontId="8" numFmtId="170" pivotButton="0" quotePrefix="0" xfId="0"/>
    <xf borderId="0" fillId="0" fontId="17" numFmtId="168" pivotButton="0" quotePrefix="0" xfId="0"/>
    <xf borderId="2" fillId="0" fontId="16" numFmtId="165" pivotButton="0" quotePrefix="0" xfId="0"/>
    <xf borderId="3" fillId="0" fontId="10" numFmtId="165" pivotButton="0" quotePrefix="0" xfId="0"/>
    <xf borderId="3" fillId="0" fontId="0" numFmtId="165" pivotButton="0" quotePrefix="0" xfId="0"/>
    <xf borderId="6" fillId="0" fontId="0" numFmtId="165" pivotButton="0" quotePrefix="0" xfId="0"/>
    <xf borderId="1" fillId="0" fontId="12" numFmtId="165" pivotButton="0" quotePrefix="0" xfId="0"/>
    <xf borderId="7" fillId="0" fontId="12" numFmtId="165" pivotButton="0" quotePrefix="0" xfId="0"/>
    <xf borderId="1" fillId="0" fontId="7" numFmtId="165" pivotButton="0" quotePrefix="0" xfId="0"/>
    <xf borderId="1" fillId="0" fontId="10" numFmtId="165" pivotButton="0" quotePrefix="0" xfId="0"/>
    <xf applyAlignment="1" borderId="7" fillId="0" fontId="7" numFmtId="165" pivotButton="0" quotePrefix="0" xfId="0">
      <alignment horizontal="right"/>
    </xf>
    <xf borderId="4" fillId="0" fontId="7" numFmtId="165" pivotButton="0" quotePrefix="0" xfId="0"/>
    <xf borderId="5" fillId="0" fontId="10" numFmtId="165" pivotButton="0" quotePrefix="0" xfId="0"/>
    <xf borderId="5" fillId="0" fontId="0" numFmtId="165" pivotButton="0" quotePrefix="0" xfId="0"/>
    <xf borderId="5" fillId="0" fontId="12" numFmtId="167" pivotButton="0" quotePrefix="0" xfId="0"/>
    <xf borderId="8" fillId="0" fontId="12" numFmtId="167" pivotButton="0" quotePrefix="0" xfId="0"/>
    <xf applyAlignment="1" borderId="0" fillId="0" fontId="4" numFmtId="165" pivotButton="0" quotePrefix="0" xfId="0">
      <alignment horizontal="centerContinuous"/>
    </xf>
    <xf borderId="0" fillId="0" fontId="2" numFmtId="165" pivotButton="0" quotePrefix="0" xfId="0"/>
    <xf borderId="0" fillId="0" fontId="3" numFmtId="165" pivotButton="0" quotePrefix="0" xfId="0"/>
    <xf borderId="0" fillId="0" fontId="7" numFmtId="175" pivotButton="0" quotePrefix="0" xfId="0"/>
    <xf applyAlignment="1" borderId="0" fillId="0" fontId="7" numFmtId="175" pivotButton="0" quotePrefix="1" xfId="0">
      <alignment horizontal="right"/>
    </xf>
    <xf borderId="0" fillId="0" fontId="12" numFmtId="175" pivotButton="0" quotePrefix="0" xfId="0"/>
    <xf borderId="0" fillId="0" fontId="0" numFmtId="175" pivotButton="0" quotePrefix="0" xfId="0"/>
    <xf borderId="0" fillId="0" fontId="15" numFmtId="167" pivotButton="0" quotePrefix="0" xfId="0"/>
    <xf borderId="0" fillId="0" fontId="18" numFmtId="165" pivotButton="0" quotePrefix="0" xfId="0"/>
    <xf borderId="0" fillId="0" fontId="19" numFmtId="165" pivotButton="0" quotePrefix="0" xfId="0"/>
    <xf applyAlignment="1" borderId="0" fillId="0" fontId="0" numFmtId="165" pivotButton="0" quotePrefix="0" xfId="0">
      <alignment horizontal="centerContinuous"/>
    </xf>
    <xf borderId="9" fillId="0" fontId="8" numFmtId="167" pivotButton="0" quotePrefix="0" xfId="0"/>
    <xf borderId="10" fillId="0" fontId="9" numFmtId="167" pivotButton="0" quotePrefix="0" xfId="0"/>
    <xf applyAlignment="1" borderId="0" fillId="0" fontId="17" numFmtId="165" pivotButton="0" quotePrefix="0" xfId="0">
      <alignment horizontal="right"/>
    </xf>
    <xf borderId="13" fillId="0" fontId="7" numFmtId="172" pivotButton="0" quotePrefix="0" xfId="0"/>
    <xf borderId="14" fillId="0" fontId="7" numFmtId="172" pivotButton="0" quotePrefix="0" xfId="0"/>
    <xf borderId="0" fillId="0" fontId="26" numFmtId="165" pivotButton="0" quotePrefix="0" xfId="0"/>
    <xf applyAlignment="1" borderId="0" fillId="0" fontId="19" numFmtId="167" pivotButton="0" quotePrefix="0" xfId="0">
      <alignment horizontal="right"/>
    </xf>
    <xf borderId="0" fillId="0" fontId="19" numFmtId="167" pivotButton="0" quotePrefix="0" xfId="0"/>
    <xf borderId="0" fillId="0" fontId="7" numFmtId="166" pivotButton="0" quotePrefix="0" xfId="0"/>
    <xf applyAlignment="1" borderId="15" fillId="0" fontId="27" numFmtId="165" pivotButton="0" quotePrefix="0" xfId="0">
      <alignment horizontal="centerContinuous"/>
    </xf>
    <xf applyAlignment="1" borderId="17" fillId="0" fontId="27" numFmtId="165" pivotButton="0" quotePrefix="0" xfId="0">
      <alignment horizontal="centerContinuous"/>
    </xf>
    <xf applyAlignment="1" borderId="0" fillId="0" fontId="11" numFmtId="173" pivotButton="0" quotePrefix="0" xfId="0">
      <alignment horizontal="centerContinuous"/>
    </xf>
    <xf applyAlignment="1" borderId="21" fillId="0" fontId="9" numFmtId="165" pivotButton="0" quotePrefix="0" xfId="0">
      <alignment horizontal="centerContinuous"/>
    </xf>
    <xf applyAlignment="1" borderId="20" fillId="0" fontId="7" numFmtId="165" pivotButton="0" quotePrefix="0" xfId="0">
      <alignment horizontal="center"/>
    </xf>
    <xf applyAlignment="1" borderId="0" fillId="0" fontId="27" numFmtId="165" pivotButton="0" quotePrefix="0" xfId="0">
      <alignment horizontal="centerContinuous"/>
    </xf>
    <xf applyAlignment="1" borderId="21" fillId="0" fontId="27" numFmtId="165" pivotButton="0" quotePrefix="0" xfId="0">
      <alignment horizontal="centerContinuous"/>
    </xf>
    <xf borderId="21" fillId="0" fontId="10" numFmtId="165" pivotButton="0" quotePrefix="0" xfId="0"/>
    <xf borderId="0" fillId="0" fontId="14" numFmtId="166" pivotButton="0" quotePrefix="0" xfId="0"/>
    <xf borderId="21" fillId="0" fontId="14" numFmtId="166" pivotButton="0" quotePrefix="0" xfId="0"/>
    <xf borderId="20" fillId="0" fontId="10" numFmtId="165" pivotButton="0" quotePrefix="0" xfId="0"/>
    <xf borderId="20" fillId="0" fontId="12" numFmtId="166" pivotButton="0" quotePrefix="0" xfId="0"/>
    <xf borderId="2" fillId="0" fontId="12" numFmtId="164" pivotButton="0" quotePrefix="0" xfId="0"/>
    <xf borderId="3" fillId="0" fontId="12" numFmtId="164" pivotButton="0" quotePrefix="0" xfId="0"/>
    <xf borderId="24" fillId="0" fontId="12" numFmtId="164" pivotButton="0" quotePrefix="0" xfId="0"/>
    <xf borderId="22" fillId="0" fontId="12" numFmtId="164" pivotButton="0" quotePrefix="0" xfId="0"/>
    <xf applyAlignment="1" borderId="22" fillId="0" fontId="11" numFmtId="174" pivotButton="0" quotePrefix="0" xfId="0">
      <alignment horizontal="centerContinuous"/>
    </xf>
    <xf applyAlignment="1" borderId="19" fillId="0" fontId="10" numFmtId="165" pivotButton="0" quotePrefix="0" xfId="0">
      <alignment horizontal="centerContinuous"/>
    </xf>
    <xf borderId="18" fillId="0" fontId="12" numFmtId="166" pivotButton="0" quotePrefix="0" xfId="0"/>
    <xf borderId="15" fillId="2" fontId="10" numFmtId="165" pivotButton="0" quotePrefix="0" xfId="0"/>
    <xf borderId="15" fillId="2" fontId="6" numFmtId="165" pivotButton="0" quotePrefix="0" xfId="0"/>
    <xf borderId="0" fillId="2" fontId="10" numFmtId="165" pivotButton="0" quotePrefix="0" xfId="0"/>
    <xf borderId="16" fillId="2" fontId="20" numFmtId="165" pivotButton="0" quotePrefix="0" xfId="0"/>
    <xf borderId="18" fillId="2" fontId="20" numFmtId="165" pivotButton="0" quotePrefix="0" xfId="0"/>
    <xf borderId="3" fillId="2" fontId="10" numFmtId="165" pivotButton="0" quotePrefix="0" xfId="0"/>
    <xf borderId="3" fillId="2" fontId="6" numFmtId="165" pivotButton="0" quotePrefix="0" xfId="0"/>
    <xf borderId="0" fillId="2" fontId="2" numFmtId="165" pivotButton="0" quotePrefix="0" xfId="0"/>
    <xf borderId="0" fillId="2" fontId="7" numFmtId="166" pivotButton="0" quotePrefix="0" xfId="0"/>
    <xf borderId="0" fillId="2" fontId="19" numFmtId="166" pivotButton="0" quotePrefix="0" xfId="0"/>
    <xf borderId="0" fillId="2" fontId="12" numFmtId="165" pivotButton="0" quotePrefix="0" xfId="0"/>
    <xf borderId="0" fillId="2" fontId="19" numFmtId="165" pivotButton="0" quotePrefix="0" xfId="0"/>
    <xf borderId="0" fillId="2" fontId="0" numFmtId="165" pivotButton="0" quotePrefix="0" xfId="0"/>
    <xf applyAlignment="1" borderId="0" fillId="2" fontId="18" numFmtId="165" pivotButton="0" quotePrefix="0" xfId="0">
      <alignment horizontal="center"/>
    </xf>
    <xf borderId="0" fillId="2" fontId="26" numFmtId="165" pivotButton="0" quotePrefix="0" xfId="0"/>
    <xf applyAlignment="1" borderId="0" fillId="2" fontId="28" numFmtId="165" pivotButton="0" quotePrefix="0" xfId="0">
      <alignment horizontal="center"/>
    </xf>
    <xf borderId="0" fillId="2" fontId="29" numFmtId="165" pivotButton="0" quotePrefix="0" xfId="0"/>
    <xf applyAlignment="1" borderId="0" fillId="2" fontId="8" numFmtId="165" pivotButton="0" quotePrefix="0" xfId="0">
      <alignment vertical="top"/>
    </xf>
    <xf applyAlignment="1" borderId="0" fillId="2" fontId="9" numFmtId="165" pivotButton="0" quotePrefix="0" xfId="0">
      <alignment vertical="top"/>
    </xf>
    <xf applyAlignment="1" borderId="0" fillId="2" fontId="7" numFmtId="165" pivotButton="0" quotePrefix="0" xfId="0">
      <alignment horizontal="center" vertical="top"/>
    </xf>
    <xf applyAlignment="1" borderId="0" fillId="2" fontId="11" numFmtId="165" pivotButton="0" quotePrefix="0" xfId="0">
      <alignment vertical="top" wrapText="1"/>
    </xf>
    <xf applyAlignment="1" borderId="0" fillId="2" fontId="11" numFmtId="165" pivotButton="0" quotePrefix="0" xfId="0">
      <alignment vertical="top"/>
    </xf>
    <xf applyAlignment="1" borderId="0" fillId="2" fontId="25" numFmtId="165" pivotButton="0" quotePrefix="0" xfId="0">
      <alignment vertical="top" wrapText="1"/>
    </xf>
    <xf applyAlignment="1" borderId="0" fillId="2" fontId="30" numFmtId="165" pivotButton="0" quotePrefix="0" xfId="0">
      <alignment horizontal="center"/>
    </xf>
    <xf applyAlignment="1" borderId="0" fillId="2" fontId="7" numFmtId="165" pivotButton="0" quotePrefix="1" xfId="0">
      <alignment horizontal="right"/>
    </xf>
    <xf applyAlignment="1" borderId="0" fillId="2" fontId="7" numFmtId="165" pivotButton="0" quotePrefix="0" xfId="0">
      <alignment horizontal="right"/>
    </xf>
    <xf applyAlignment="1" borderId="0" fillId="2" fontId="19" numFmtId="165" pivotButton="0" quotePrefix="1" xfId="0">
      <alignment horizontal="right"/>
    </xf>
    <xf borderId="0" fillId="2" fontId="17" numFmtId="165" pivotButton="0" quotePrefix="0" xfId="0"/>
    <xf borderId="0" fillId="2" fontId="18" numFmtId="168" pivotButton="0" quotePrefix="0" xfId="0"/>
    <xf borderId="0" fillId="2" fontId="26" numFmtId="168" pivotButton="0" quotePrefix="0" xfId="0"/>
    <xf borderId="0" fillId="2" fontId="10" numFmtId="166" pivotButton="0" quotePrefix="0" xfId="0"/>
  </cellXfs>
  <cellStyles count="3">
    <cellStyle builtinId="0" name="Normal" xfId="0"/>
    <cellStyle builtinId="8" name="Hyperlink" xfId="1"/>
    <cellStyle builtinId="9" hidden="1" name="Followed Hyperlink" xfId="2"/>
  </cellStyles>
  <dxfs count="2">
    <dxf>
      <font>
        <condense val="0"/>
        <color indexed="10"/>
        <extend val="0"/>
      </font>
    </dxf>
    <dxf>
      <font>
        <condense val="0"/>
        <color indexed="10"/>
        <extend val="0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DealMaven</author>
  </authors>
  <commentList>
    <comment authorId="0" ref="B350" shapeId="0">
      <text>
        <t>DealMaven:
Note: If the # of shares changed in the deal, you'd want the PreDeal shares here.</t>
      </text>
    </comment>
    <comment authorId="0" ref="A365" shapeId="0">
      <text>
        <t>DealMaven:
Link this row to the output of the operating buildup worksheet, if applicable.</t>
      </text>
    </comment>
    <comment authorId="0" ref="A371" shapeId="0">
      <text>
        <t>DealMaven:
Link this row to the output of the operating buildup worksheet, if applicable.</t>
      </text>
    </comment>
    <comment authorId="0" ref="A377" shapeId="0">
      <text>
        <t>DealMaven:
Link this row to the output of the operating buildup worksheet, if applicable.</t>
      </text>
    </comment>
    <comment authorId="0" ref="A383" shapeId="0">
      <text>
        <t>DealMaven:
Link this row to the output of the operating buildup worksheet, if applicable.</t>
      </text>
    </comment>
    <comment authorId="0" ref="C391" shapeId="0">
      <text>
        <t>DealMaven:
Used as marker for offset function.
Don't delete column either.  Also, needs to be exactly one column to the left of case one.</t>
      </text>
    </comment>
    <comment authorId="0" ref="C393" shapeId="0">
      <text>
        <t>DealMaven:
Used as marker for offset function.
Don't delete column either.  Also, needs to be exactly one column to the left of case one.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://www.dealmaven.com/" TargetMode="External" Type="http://schemas.openxmlformats.org/officeDocument/2006/relationships/hyperlink" /><Relationship Id="rId2" Target="http://www.dealmaven.com/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2"/>
  <sheetViews>
    <sheetView tabSelected="1" topLeftCell="A82" workbookViewId="0" zoomScale="82">
      <selection activeCell="B120" sqref="B120"/>
    </sheetView>
  </sheetViews>
  <sheetFormatPr baseColWidth="10" defaultRowHeight="13" outlineLevelCol="0"/>
  <cols>
    <col bestFit="1" customWidth="1" max="1" min="1" width="79.3984375"/>
  </cols>
  <sheetData>
    <row customHeight="1" ht="20" r="1" spans="1:6">
      <c r="A1" s="292" t="s">
        <v>0</v>
      </c>
    </row>
    <row customHeight="1" ht="16" r="2" spans="1:6">
      <c r="B2" s="293" t="s">
        <v>1</v>
      </c>
      <c r="C2" s="293" t="s">
        <v>2</v>
      </c>
      <c r="D2" s="293" t="s">
        <v>3</v>
      </c>
      <c r="E2" s="293" t="s">
        <v>4</v>
      </c>
      <c r="F2" s="293" t="s">
        <v>5</v>
      </c>
    </row>
    <row customHeight="1" ht="17" r="3" spans="1:6">
      <c r="A3" s="295" t="s">
        <v>6</v>
      </c>
      <c r="B3" t="s">
        <v>7</v>
      </c>
      <c r="C3" t="n">
        <v>166380000000</v>
      </c>
      <c r="D3" t="n">
        <v>152356000000</v>
      </c>
      <c r="E3" t="n">
        <v>155929000000</v>
      </c>
      <c r="F3" t="n">
        <v>155427000000</v>
      </c>
    </row>
    <row customHeight="1" ht="17" r="4" spans="1:6">
      <c r="A4" s="295" t="s">
        <v>8</v>
      </c>
      <c r="B4" t="s">
        <v>9</v>
      </c>
      <c r="C4" t="n">
        <v>145125000000</v>
      </c>
      <c r="D4" t="n">
        <v>134054000000</v>
      </c>
      <c r="E4" t="n">
        <v>142121000000</v>
      </c>
      <c r="F4" t="n">
        <v>137373000000</v>
      </c>
    </row>
    <row customHeight="1" ht="17" r="5" spans="1:6">
      <c r="A5" s="295" t="s">
        <v>10</v>
      </c>
      <c r="B5" t="s">
        <v>11</v>
      </c>
      <c r="C5" t="n">
        <v>21255000000</v>
      </c>
      <c r="D5" t="n">
        <v>18302000000</v>
      </c>
      <c r="E5" t="n">
        <v>13808000000</v>
      </c>
      <c r="F5" t="n">
        <v>18054000000</v>
      </c>
    </row>
    <row customHeight="1" ht="17" r="6" spans="1:6">
      <c r="A6" s="295" t="s">
        <v>12</v>
      </c>
      <c r="B6" t="s">
        <v>13</v>
      </c>
    </row>
    <row customHeight="1" ht="17" r="7" spans="1:6">
      <c r="A7" s="295" t="s">
        <v>14</v>
      </c>
      <c r="B7" t="s">
        <v>15</v>
      </c>
      <c r="C7" t="n">
        <v>11710000000</v>
      </c>
      <c r="D7" t="n">
        <v>13405000000</v>
      </c>
      <c r="E7" t="n">
        <v>12158000000</v>
      </c>
      <c r="F7" t="n">
        <v>12382000000</v>
      </c>
    </row>
    <row customHeight="1" ht="17" r="8" spans="1:6">
      <c r="A8" s="295" t="s">
        <v>16</v>
      </c>
      <c r="B8" t="s">
        <v>17</v>
      </c>
    </row>
    <row customHeight="1" ht="17" r="9" spans="1:6">
      <c r="A9" s="295" t="s">
        <v>18</v>
      </c>
      <c r="B9" t="s">
        <v>19</v>
      </c>
      <c r="C9" t="n">
        <v>9545000000</v>
      </c>
      <c r="D9" t="n">
        <v>4897000000</v>
      </c>
      <c r="E9" t="n">
        <v>1530000000</v>
      </c>
      <c r="F9" t="n">
        <v>5131000000</v>
      </c>
    </row>
    <row customHeight="1" ht="17" r="10" spans="1:6">
      <c r="A10" s="295" t="s">
        <v>20</v>
      </c>
      <c r="B10" t="s">
        <v>21</v>
      </c>
      <c r="C10" t="n">
        <v>0</v>
      </c>
      <c r="D10" t="n">
        <v>0</v>
      </c>
      <c r="E10" t="n">
        <v>0</v>
      </c>
      <c r="F10" t="n">
        <v>0</v>
      </c>
    </row>
    <row customHeight="1" ht="17" r="11" spans="1:6">
      <c r="A11" s="295" t="s">
        <v>22</v>
      </c>
      <c r="B11" t="s">
        <v>23</v>
      </c>
    </row>
    <row customHeight="1" ht="17" r="12" spans="1:6">
      <c r="A12" s="295" t="s">
        <v>24</v>
      </c>
      <c r="B12" t="s">
        <v>25</v>
      </c>
    </row>
    <row customHeight="1" ht="17" r="13" spans="1:6">
      <c r="A13" s="295" t="s">
        <v>26</v>
      </c>
      <c r="B13" t="s">
        <v>27</v>
      </c>
      <c r="C13" t="n">
        <v>0</v>
      </c>
      <c r="D13" t="n">
        <v>0</v>
      </c>
      <c r="E13" t="n">
        <v>120000000</v>
      </c>
      <c r="F13" t="n">
        <v>541000000</v>
      </c>
    </row>
    <row customHeight="1" ht="17" r="14" spans="1:6">
      <c r="A14" s="295" t="s">
        <v>28</v>
      </c>
      <c r="B14" t="s">
        <v>29</v>
      </c>
    </row>
    <row customHeight="1" ht="17" r="15" spans="1:6">
      <c r="A15" s="295" t="s">
        <v>30</v>
      </c>
      <c r="B15" t="s">
        <v>31</v>
      </c>
      <c r="C15" t="n">
        <v>2282000000</v>
      </c>
      <c r="D15" t="n">
        <v>2194000000</v>
      </c>
      <c r="E15" t="n">
        <v>2094000000</v>
      </c>
      <c r="F15" t="n">
        <v>1810000000</v>
      </c>
    </row>
    <row customHeight="1" ht="17" r="16" spans="1:6">
      <c r="A16" s="295" t="s">
        <v>32</v>
      </c>
      <c r="B16" t="s">
        <v>33</v>
      </c>
      <c r="C16" t="n">
        <v>2441000000</v>
      </c>
      <c r="D16" t="n">
        <v>2266000000</v>
      </c>
      <c r="E16" t="n">
        <v>2025000000</v>
      </c>
      <c r="F16" t="n">
        <v>1825000000</v>
      </c>
    </row>
    <row customHeight="1" ht="17" r="17" spans="1:6">
      <c r="A17" s="295" t="s">
        <v>34</v>
      </c>
      <c r="B17" t="s">
        <v>35</v>
      </c>
      <c r="C17" t="n">
        <v>9545000000</v>
      </c>
      <c r="D17" t="n">
        <v>4897000000</v>
      </c>
      <c r="E17" t="n">
        <v>1530000000</v>
      </c>
      <c r="F17" t="n">
        <v>5131000000</v>
      </c>
    </row>
    <row customHeight="1" ht="17" r="18" spans="1:6">
      <c r="A18" s="295" t="s">
        <v>36</v>
      </c>
      <c r="B18" t="s">
        <v>37</v>
      </c>
      <c r="C18" t="n">
        <v>429000000</v>
      </c>
      <c r="D18" t="n">
        <v>621000000</v>
      </c>
      <c r="E18" t="n">
        <v>823000000</v>
      </c>
      <c r="F18" t="n">
        <v>1063000000</v>
      </c>
    </row>
    <row customHeight="1" ht="17" r="19" spans="1:6">
      <c r="A19" s="295" t="s">
        <v>38</v>
      </c>
      <c r="B19" t="s">
        <v>39</v>
      </c>
      <c r="C19" t="n">
        <v>-572000000</v>
      </c>
      <c r="D19" t="n">
        <v>-443000000</v>
      </c>
      <c r="E19" t="n">
        <v>-403000000</v>
      </c>
      <c r="F19" t="n">
        <v>-334000000</v>
      </c>
    </row>
    <row customHeight="1" ht="17" r="20" spans="1:6">
      <c r="A20" s="295" t="s">
        <v>40</v>
      </c>
      <c r="B20" t="s">
        <v>41</v>
      </c>
      <c r="C20" t="n">
        <v>9402000000</v>
      </c>
      <c r="D20" t="n">
        <v>5075000000</v>
      </c>
      <c r="E20" t="n">
        <v>1950000000</v>
      </c>
      <c r="F20" t="n">
        <v>5860000000</v>
      </c>
    </row>
    <row customHeight="1" ht="17" r="21" spans="1:6">
      <c r="A21" s="295" t="s">
        <v>42</v>
      </c>
      <c r="B21" t="s">
        <v>43</v>
      </c>
      <c r="C21" t="n">
        <v>2416000000</v>
      </c>
      <c r="D21" t="n">
        <v>-1897000000</v>
      </c>
      <c r="E21" t="n">
        <v>228000000</v>
      </c>
      <c r="F21" t="n">
        <v>2127000000</v>
      </c>
    </row>
    <row customHeight="1" ht="17" r="22" spans="1:6">
      <c r="A22" s="295" t="s">
        <v>44</v>
      </c>
      <c r="B22" t="s">
        <v>45</v>
      </c>
      <c r="C22" t="n">
        <v>9427000000</v>
      </c>
      <c r="D22" t="n">
        <v>9238000000</v>
      </c>
      <c r="E22" t="n">
        <v>3747000000</v>
      </c>
      <c r="F22" t="n">
        <v>5558000000</v>
      </c>
    </row>
    <row customHeight="1" ht="17" r="23" spans="1:6">
      <c r="A23" s="295" t="s">
        <v>46</v>
      </c>
      <c r="B23" t="s">
        <v>47</v>
      </c>
      <c r="C23" t="n">
        <v>0</v>
      </c>
      <c r="D23" t="n">
        <v>449000000</v>
      </c>
      <c r="E23" t="n">
        <v>202000000</v>
      </c>
      <c r="F23" t="n">
        <v>-212000000</v>
      </c>
    </row>
    <row customHeight="1" ht="17" r="24" spans="1:6">
      <c r="A24" s="295" t="s">
        <v>48</v>
      </c>
      <c r="B24" t="s">
        <v>49</v>
      </c>
      <c r="C24" t="n">
        <v>9427000000</v>
      </c>
      <c r="D24" t="n">
        <v>9687000000</v>
      </c>
      <c r="E24" t="n">
        <v>3949000000</v>
      </c>
      <c r="F24" t="n">
        <v>5346000000</v>
      </c>
    </row>
    <row customHeight="1" ht="17" r="25" spans="1:6">
      <c r="A25" s="295" t="s">
        <v>50</v>
      </c>
      <c r="B25" t="s">
        <v>51</v>
      </c>
      <c r="C25" t="n">
        <v>9427000000</v>
      </c>
      <c r="D25" t="n">
        <v>9687000000</v>
      </c>
      <c r="E25" t="n">
        <v>3949000000</v>
      </c>
      <c r="F25" t="n">
        <v>5346000000</v>
      </c>
    </row>
    <row customHeight="1" ht="17" r="26" spans="1:6">
      <c r="A26" s="295" t="s">
        <v>52</v>
      </c>
      <c r="B26" t="s">
        <v>53</v>
      </c>
      <c r="C26" t="n">
        <v>6.12</v>
      </c>
      <c r="D26" t="n">
        <v>6.11</v>
      </c>
      <c r="E26" t="n">
        <v>1.75</v>
      </c>
      <c r="F26" t="n">
        <v>2.71</v>
      </c>
    </row>
    <row customHeight="1" ht="17" r="27" spans="1:6">
      <c r="A27" s="295" t="s">
        <v>54</v>
      </c>
      <c r="B27" t="s">
        <v>55</v>
      </c>
      <c r="C27" t="n">
        <v>6</v>
      </c>
      <c r="D27" t="n">
        <v>5.91</v>
      </c>
      <c r="E27" t="n">
        <v>1.65</v>
      </c>
      <c r="F27" t="n">
        <v>2.38</v>
      </c>
    </row>
    <row customHeight="1" ht="18" r="28" spans="1:6">
      <c r="A28" s="291" t="n"/>
    </row>
    <row customHeight="1" ht="20" r="29" spans="1:6">
      <c r="A29" s="294" t="s">
        <v>56</v>
      </c>
    </row>
    <row customHeight="1" ht="18" r="30" spans="1:6">
      <c r="A30" s="291" t="s">
        <v>57</v>
      </c>
      <c r="B30" t="s">
        <v>58</v>
      </c>
      <c r="C30" t="n">
        <v>12960000000</v>
      </c>
      <c r="D30" t="n">
        <v>15238000000</v>
      </c>
      <c r="E30" t="n">
        <v>18954000000</v>
      </c>
      <c r="F30" t="n">
        <v>20021000000</v>
      </c>
    </row>
    <row customHeight="1" ht="18" r="31" spans="1:6">
      <c r="A31" s="291" t="s">
        <v>59</v>
      </c>
      <c r="B31" t="s">
        <v>60</v>
      </c>
      <c r="C31" t="n">
        <v>24801000000</v>
      </c>
      <c r="D31" t="n">
        <v>23401000000</v>
      </c>
      <c r="E31" t="n">
        <v>29514000000</v>
      </c>
      <c r="F31" t="n">
        <v>30240000000</v>
      </c>
    </row>
    <row customHeight="1" ht="18" r="32" spans="1:6">
      <c r="A32" s="291" t="s">
        <v>61</v>
      </c>
      <c r="B32" t="s">
        <v>62</v>
      </c>
      <c r="C32" t="n">
        <v>31703000000</v>
      </c>
      <c r="D32" t="n">
        <v>26388000000</v>
      </c>
      <c r="E32" t="n">
        <v>25606000000</v>
      </c>
      <c r="F32" t="n">
        <v>22813000000</v>
      </c>
    </row>
    <row customHeight="1" ht="18" r="33" spans="1:6">
      <c r="A33" s="291" t="s">
        <v>63</v>
      </c>
      <c r="B33" t="s">
        <v>64</v>
      </c>
      <c r="C33" t="n">
        <v>13788000000</v>
      </c>
      <c r="D33" t="n">
        <v>13764000000</v>
      </c>
      <c r="E33" t="n">
        <v>13642000000</v>
      </c>
      <c r="F33" t="n">
        <v>14039000000</v>
      </c>
    </row>
    <row customHeight="1" ht="18" r="34" spans="1:6">
      <c r="A34" s="291" t="s">
        <v>65</v>
      </c>
      <c r="B34" t="s">
        <v>66</v>
      </c>
    </row>
    <row customHeight="1" ht="18" r="35" spans="1:6">
      <c r="A35" s="291" t="s">
        <v>67</v>
      </c>
      <c r="B35" t="s">
        <v>68</v>
      </c>
      <c r="C35" t="n">
        <v>59320000000</v>
      </c>
      <c r="D35" t="n">
        <v>41693000000</v>
      </c>
      <c r="E35" t="n">
        <v>25023000000</v>
      </c>
      <c r="F35" t="n">
        <v>20089000000</v>
      </c>
    </row>
    <row customHeight="1" ht="18" r="36" spans="1:6">
      <c r="A36" s="291" t="s">
        <v>69</v>
      </c>
      <c r="B36" t="s">
        <v>70</v>
      </c>
      <c r="E36" t="n">
        <v>1338000000</v>
      </c>
      <c r="F36" t="n">
        <v>1247000000</v>
      </c>
    </row>
    <row customHeight="1" ht="18" r="37" spans="1:6">
      <c r="A37" s="291" t="s">
        <v>71</v>
      </c>
      <c r="B37" t="s">
        <v>72</v>
      </c>
      <c r="C37" t="n">
        <v>76203000000</v>
      </c>
      <c r="D37" t="n">
        <v>69408000000</v>
      </c>
      <c r="E37" t="n">
        <v>83626000000</v>
      </c>
      <c r="F37" t="n">
        <v>81501000000</v>
      </c>
    </row>
    <row customHeight="1" ht="18" r="38" spans="1:6">
      <c r="A38" s="291" t="n"/>
    </row>
    <row customHeight="1" ht="18" r="39" spans="1:6">
      <c r="A39" s="291" t="s">
        <v>73</v>
      </c>
      <c r="B39" t="s">
        <v>74</v>
      </c>
      <c r="C39" t="n">
        <v>35820000000</v>
      </c>
      <c r="D39" t="n">
        <v>31229000000</v>
      </c>
      <c r="E39" t="n">
        <v>27743000000</v>
      </c>
      <c r="F39" t="n">
        <v>25867000000</v>
      </c>
    </row>
    <row customHeight="1" ht="18" r="40" spans="1:6">
      <c r="A40" s="291" t="s">
        <v>75</v>
      </c>
      <c r="B40" t="s">
        <v>76</v>
      </c>
      <c r="F40" t="n">
        <v>1560000000</v>
      </c>
    </row>
    <row customHeight="1" ht="18" r="41" spans="1:6">
      <c r="A41" s="291" t="s">
        <v>77</v>
      </c>
      <c r="B41" t="s">
        <v>78</v>
      </c>
      <c r="C41" t="n">
        <v>8996000000</v>
      </c>
      <c r="D41" t="n">
        <v>9201000000</v>
      </c>
      <c r="E41" t="n">
        <v>8350000000</v>
      </c>
      <c r="F41" t="n">
        <v>8094000000</v>
      </c>
    </row>
    <row customHeight="1" ht="18" r="42" spans="1:6">
      <c r="A42" s="291" t="s">
        <v>79</v>
      </c>
      <c r="B42" t="s">
        <v>80</v>
      </c>
    </row>
    <row customHeight="1" ht="18" r="43" spans="1:6">
      <c r="A43" s="291" t="s">
        <v>81</v>
      </c>
      <c r="B43" t="s">
        <v>82</v>
      </c>
      <c r="F43" t="n">
        <v>5668000000</v>
      </c>
    </row>
    <row customHeight="1" ht="18" r="44" spans="1:6">
      <c r="A44" s="291" t="s">
        <v>83</v>
      </c>
      <c r="B44" t="s">
        <v>68</v>
      </c>
      <c r="C44" t="n">
        <v>59320000000</v>
      </c>
      <c r="D44" t="n">
        <v>41693000000</v>
      </c>
      <c r="E44" t="n">
        <v>25023000000</v>
      </c>
      <c r="F44" t="n">
        <v>20089000000</v>
      </c>
    </row>
    <row customHeight="1" ht="18" r="45" spans="1:6">
      <c r="A45" s="291" t="s">
        <v>84</v>
      </c>
      <c r="B45" t="s">
        <v>85</v>
      </c>
      <c r="E45" t="n">
        <v>935000000</v>
      </c>
      <c r="F45" t="n">
        <v>829000000</v>
      </c>
    </row>
    <row customHeight="1" ht="18" r="46" spans="1:6">
      <c r="A46" s="291" t="s">
        <v>86</v>
      </c>
      <c r="B46" t="s">
        <v>87</v>
      </c>
      <c r="C46" t="n">
        <v>221690000000</v>
      </c>
      <c r="D46" t="n">
        <v>194338000000</v>
      </c>
      <c r="E46" t="n">
        <v>177501000000</v>
      </c>
      <c r="F46" t="n">
        <v>166344000000</v>
      </c>
    </row>
    <row r="47" spans="1:6"/>
    <row customHeight="1" ht="24" r="48" spans="1:6">
      <c r="A48" s="296" t="s">
        <v>88</v>
      </c>
    </row>
    <row customHeight="1" ht="18" r="49" spans="1:6">
      <c r="A49" s="291" t="s">
        <v>89</v>
      </c>
      <c r="B49" t="s">
        <v>90</v>
      </c>
      <c r="C49" t="n">
        <v>56153000000</v>
      </c>
      <c r="D49" t="n">
        <v>51655000000</v>
      </c>
      <c r="E49" t="n">
        <v>50713000000</v>
      </c>
      <c r="F49" t="n">
        <v>48254000000</v>
      </c>
    </row>
    <row customHeight="1" ht="18" r="50" spans="1:6">
      <c r="A50" s="291" t="s">
        <v>91</v>
      </c>
      <c r="B50" t="s">
        <v>92</v>
      </c>
      <c r="C50" t="n">
        <v>29028000000</v>
      </c>
      <c r="D50" t="n">
        <v>19562000000</v>
      </c>
      <c r="E50" t="n">
        <v>14944000000</v>
      </c>
      <c r="F50" t="n">
        <v>14158000000</v>
      </c>
    </row>
    <row customHeight="1" ht="18" r="51" spans="1:6">
      <c r="A51" s="291" t="s">
        <v>93</v>
      </c>
      <c r="B51" t="s">
        <v>94</v>
      </c>
    </row>
    <row customHeight="1" ht="18" r="52" spans="1:6">
      <c r="A52" s="291" t="s">
        <v>95</v>
      </c>
      <c r="B52" t="s">
        <v>96</v>
      </c>
      <c r="E52" t="n">
        <v>9760000000</v>
      </c>
      <c r="F52" t="n">
        <v>10349000000</v>
      </c>
    </row>
    <row customHeight="1" ht="18" r="53" spans="1:6">
      <c r="A53" s="291" t="s">
        <v>97</v>
      </c>
      <c r="B53" t="s">
        <v>98</v>
      </c>
      <c r="C53" t="n">
        <v>5911000000</v>
      </c>
      <c r="D53" t="n">
        <v>5855000000</v>
      </c>
      <c r="E53" t="n">
        <v>5104000000</v>
      </c>
      <c r="F53" t="n">
        <v>4060000000</v>
      </c>
    </row>
    <row customHeight="1" ht="18" r="54" spans="1:6">
      <c r="A54" s="291" t="s">
        <v>99</v>
      </c>
      <c r="B54" t="s">
        <v>100</v>
      </c>
      <c r="C54" t="n">
        <v>85181000000</v>
      </c>
      <c r="D54" t="n">
        <v>71217000000</v>
      </c>
      <c r="E54" t="n">
        <v>65657000000</v>
      </c>
      <c r="F54" t="n">
        <v>62412000000</v>
      </c>
    </row>
    <row r="55" spans="1:6"/>
    <row customHeight="1" ht="18" r="56" spans="1:6">
      <c r="A56" s="291" t="s">
        <v>101</v>
      </c>
      <c r="B56" t="s">
        <v>102</v>
      </c>
      <c r="C56" t="n">
        <v>23754000000</v>
      </c>
      <c r="D56" t="n">
        <v>26596000000</v>
      </c>
      <c r="E56" t="n">
        <v>30017000000</v>
      </c>
      <c r="F56" t="n">
        <v>25380000000</v>
      </c>
    </row>
    <row customHeight="1" ht="18" r="57" spans="1:6">
      <c r="A57" s="291" t="s">
        <v>103</v>
      </c>
      <c r="B57" t="s">
        <v>104</v>
      </c>
      <c r="C57" t="n">
        <v>35092000000</v>
      </c>
      <c r="D57" t="n">
        <v>36860000000</v>
      </c>
      <c r="E57" t="n">
        <v>25414000000</v>
      </c>
      <c r="F57" t="n">
        <v>22736000000</v>
      </c>
    </row>
    <row customHeight="1" ht="18" r="58" spans="1:6">
      <c r="A58" s="291" t="s">
        <v>105</v>
      </c>
      <c r="B58" t="s">
        <v>106</v>
      </c>
    </row>
    <row customHeight="1" ht="18" r="59" spans="1:6">
      <c r="A59" s="291" t="s">
        <v>107</v>
      </c>
      <c r="B59" t="s">
        <v>108</v>
      </c>
    </row>
    <row customHeight="1" ht="18" r="60" spans="1:6">
      <c r="A60" s="291" t="s">
        <v>109</v>
      </c>
      <c r="B60" t="s">
        <v>110</v>
      </c>
      <c r="C60" t="n">
        <v>55600000000</v>
      </c>
      <c r="D60" t="n">
        <v>43549000000</v>
      </c>
      <c r="E60" t="n">
        <v>31721000000</v>
      </c>
      <c r="F60" t="n">
        <v>22025000000</v>
      </c>
    </row>
    <row customHeight="1" ht="18" r="61" spans="1:6">
      <c r="A61" s="291" t="s">
        <v>111</v>
      </c>
      <c r="B61" t="s">
        <v>112</v>
      </c>
    </row>
    <row customHeight="1" ht="18" r="62" spans="1:6">
      <c r="A62" s="291" t="s">
        <v>113</v>
      </c>
      <c r="B62" t="s">
        <v>85</v>
      </c>
      <c r="E62" t="n">
        <v>935000000</v>
      </c>
      <c r="F62" t="n">
        <v>829000000</v>
      </c>
    </row>
    <row customHeight="1" ht="18" r="63" spans="1:6">
      <c r="A63" s="291" t="s">
        <v>114</v>
      </c>
      <c r="B63" t="s">
        <v>115</v>
      </c>
    </row>
    <row customHeight="1" ht="18" r="64" spans="1:6">
      <c r="A64" s="291" t="s">
        <v>116</v>
      </c>
      <c r="B64" t="s">
        <v>117</v>
      </c>
      <c r="C64" t="n">
        <v>177854000000</v>
      </c>
      <c r="D64" t="n">
        <v>154467000000</v>
      </c>
      <c r="E64" t="n">
        <v>142044000000</v>
      </c>
      <c r="F64" t="n">
        <v>123737000000</v>
      </c>
    </row>
    <row r="65" spans="1:6"/>
    <row customHeight="1" ht="22" r="66" spans="1:6">
      <c r="A66" s="297" t="s">
        <v>118</v>
      </c>
    </row>
    <row customHeight="1" ht="18" r="67" spans="1:6">
      <c r="A67" s="291" t="s">
        <v>119</v>
      </c>
      <c r="B67" t="s">
        <v>120</v>
      </c>
      <c r="C67" t="n">
        <v>15000000</v>
      </c>
      <c r="D67" t="n">
        <v>15000000</v>
      </c>
      <c r="E67" t="n">
        <v>16000000</v>
      </c>
      <c r="F67" t="n">
        <v>15000000</v>
      </c>
    </row>
    <row customHeight="1" ht="18" r="68" spans="1:6">
      <c r="A68" s="291" t="s">
        <v>121</v>
      </c>
      <c r="B68" t="s">
        <v>122</v>
      </c>
      <c r="C68" t="n">
        <v>26983000000</v>
      </c>
      <c r="D68" t="n">
        <v>27607000000</v>
      </c>
      <c r="E68" t="n">
        <v>28937000000</v>
      </c>
      <c r="F68" t="n">
        <v>28780000000</v>
      </c>
    </row>
    <row customHeight="1" ht="18" r="69" spans="1:6">
      <c r="A69" s="291" t="s">
        <v>123</v>
      </c>
      <c r="B69" t="s">
        <v>124</v>
      </c>
      <c r="C69" t="n">
        <v>239000000</v>
      </c>
      <c r="D69" t="n">
        <v>452000000</v>
      </c>
      <c r="E69" t="n">
        <v>567000000</v>
      </c>
      <c r="F69" t="n">
        <v>567000000</v>
      </c>
    </row>
    <row customHeight="1" ht="18" r="70" spans="1:6">
      <c r="A70" s="291" t="s">
        <v>125</v>
      </c>
      <c r="B70" t="s">
        <v>126</v>
      </c>
    </row>
    <row customHeight="1" ht="18" r="71" spans="1:6">
      <c r="A71" s="291" t="s">
        <v>127</v>
      </c>
      <c r="B71" t="s">
        <v>128</v>
      </c>
      <c r="F71" t="n">
        <v>3109000000</v>
      </c>
    </row>
    <row customHeight="1" ht="18" r="72" spans="1:6">
      <c r="A72" s="291" t="s">
        <v>129</v>
      </c>
      <c r="B72" t="s">
        <v>130</v>
      </c>
      <c r="C72" t="n">
        <v>26168000000</v>
      </c>
      <c r="D72" t="n">
        <v>20285000000</v>
      </c>
      <c r="E72" t="n">
        <v>14577000000</v>
      </c>
      <c r="F72" t="n">
        <v>13816000000</v>
      </c>
    </row>
    <row customHeight="1" ht="18" r="73" spans="1:6">
      <c r="A73" s="291" t="s">
        <v>131</v>
      </c>
      <c r="B73" t="s">
        <v>132</v>
      </c>
      <c r="C73" t="n">
        <v>-9330000000</v>
      </c>
      <c r="D73" t="n">
        <v>-8036000000</v>
      </c>
      <c r="E73" t="n">
        <v>-8073000000</v>
      </c>
      <c r="F73" t="n">
        <v>-3113000000</v>
      </c>
    </row>
    <row customHeight="1" ht="18" r="74" spans="1:6">
      <c r="A74" s="291" t="s">
        <v>133</v>
      </c>
      <c r="B74" t="s">
        <v>134</v>
      </c>
    </row>
    <row customHeight="1" ht="18" r="75" spans="1:6">
      <c r="A75" s="291" t="s">
        <v>135</v>
      </c>
      <c r="B75" t="s">
        <v>136</v>
      </c>
    </row>
    <row customHeight="1" ht="18" r="76" spans="1:6">
      <c r="A76" s="291" t="s">
        <v>137</v>
      </c>
      <c r="B76" t="s">
        <v>138</v>
      </c>
    </row>
    <row customHeight="1" ht="18" r="77" spans="1:6">
      <c r="A77" s="291" t="s">
        <v>139</v>
      </c>
      <c r="B77" t="s">
        <v>140</v>
      </c>
      <c r="C77" t="n">
        <v>43836000000</v>
      </c>
      <c r="D77" t="n">
        <v>39871000000</v>
      </c>
      <c r="E77" t="n">
        <v>35457000000</v>
      </c>
      <c r="F77" t="n">
        <v>42607000000</v>
      </c>
    </row>
    <row r="78" spans="1:6"/>
    <row customHeight="1" ht="20" r="79" spans="1:6">
      <c r="A79" s="292" t="s">
        <v>141</v>
      </c>
    </row>
    <row customHeight="1" ht="18" r="80" spans="1:6">
      <c r="A80" s="291" t="s">
        <v>142</v>
      </c>
      <c r="B80" t="s">
        <v>143</v>
      </c>
      <c r="C80" t="n">
        <v>10408000000</v>
      </c>
      <c r="D80" t="n">
        <v>8017000000</v>
      </c>
      <c r="E80" t="n">
        <v>7238000000</v>
      </c>
      <c r="F80" t="n">
        <v>8155000000</v>
      </c>
    </row>
    <row customHeight="1" ht="18" r="81" spans="1:6">
      <c r="A81" s="291" t="s">
        <v>144</v>
      </c>
      <c r="B81" t="s">
        <v>145</v>
      </c>
    </row>
    <row customHeight="1" ht="18" r="82" spans="1:6">
      <c r="A82" s="291" t="s">
        <v>146</v>
      </c>
      <c r="B82" t="s">
        <v>147</v>
      </c>
    </row>
    <row customHeight="1" ht="18" r="83" spans="1:6">
      <c r="A83" s="291" t="s">
        <v>148</v>
      </c>
      <c r="B83" t="s">
        <v>149</v>
      </c>
    </row>
    <row customHeight="1" ht="18" r="84" spans="1:6">
      <c r="A84" s="291" t="s">
        <v>150</v>
      </c>
      <c r="B84" t="s">
        <v>151</v>
      </c>
    </row>
    <row customHeight="1" ht="18" r="85" spans="1:6">
      <c r="A85" s="291" t="s">
        <v>152</v>
      </c>
      <c r="B85" t="s">
        <v>153</v>
      </c>
      <c r="C85" t="n">
        <v>-4018000000</v>
      </c>
      <c r="D85" t="n">
        <v>-1279000000</v>
      </c>
      <c r="E85" t="n">
        <v>-876000000</v>
      </c>
      <c r="F85" t="n">
        <v>-820000000</v>
      </c>
    </row>
    <row customHeight="1" ht="18" r="86" spans="1:6">
      <c r="A86" s="291" t="s">
        <v>154</v>
      </c>
      <c r="B86" t="s">
        <v>155</v>
      </c>
    </row>
    <row customHeight="1" ht="18" r="87" spans="1:6">
      <c r="A87" s="291" t="s">
        <v>156</v>
      </c>
      <c r="B87" t="s">
        <v>157</v>
      </c>
    </row>
    <row customHeight="1" ht="18" r="88" spans="1:6">
      <c r="A88" s="291" t="s">
        <v>158</v>
      </c>
      <c r="B88" t="s">
        <v>159</v>
      </c>
      <c r="C88" t="n">
        <v>1886000000</v>
      </c>
      <c r="D88" t="n">
        <v>-2757000000</v>
      </c>
      <c r="E88" t="n">
        <v>-574000000</v>
      </c>
      <c r="F88" t="n">
        <v>1561000000</v>
      </c>
    </row>
    <row customHeight="1" ht="18" r="89" spans="1:6">
      <c r="A89" s="291" t="s">
        <v>160</v>
      </c>
      <c r="B89" t="s">
        <v>161</v>
      </c>
    </row>
    <row customHeight="1" ht="18" r="90" spans="1:6">
      <c r="A90" s="291" t="s">
        <v>162</v>
      </c>
      <c r="B90" t="s">
        <v>163</v>
      </c>
    </row>
    <row customHeight="1" ht="18" r="91" spans="1:6">
      <c r="A91" s="291" t="s">
        <v>164</v>
      </c>
      <c r="B91" t="s">
        <v>165</v>
      </c>
    </row>
    <row customHeight="1" ht="18" r="92" spans="1:6">
      <c r="A92" s="291" t="s">
        <v>166</v>
      </c>
      <c r="B92" t="s">
        <v>167</v>
      </c>
      <c r="C92" t="n">
        <v>-1342000000</v>
      </c>
      <c r="D92" t="n">
        <v>-2138000000</v>
      </c>
      <c r="E92" t="n">
        <v>321000000</v>
      </c>
      <c r="F92" t="n">
        <v>-2067000000</v>
      </c>
    </row>
    <row customHeight="1" ht="18" r="93" spans="1:6">
      <c r="A93" s="291" t="s">
        <v>168</v>
      </c>
      <c r="B93" t="s">
        <v>169</v>
      </c>
    </row>
    <row customHeight="1" ht="18" r="94" spans="1:6">
      <c r="A94" s="291" t="s">
        <v>170</v>
      </c>
      <c r="B94" t="s">
        <v>171</v>
      </c>
    </row>
    <row customHeight="1" ht="18" r="95" spans="1:6">
      <c r="A95" s="291" t="s">
        <v>172</v>
      </c>
      <c r="B95" t="s">
        <v>173</v>
      </c>
    </row>
    <row customHeight="1" ht="18" r="96" spans="1:6">
      <c r="A96" s="291" t="s">
        <v>174</v>
      </c>
      <c r="B96" t="s">
        <v>175</v>
      </c>
    </row>
    <row customHeight="1" ht="18" r="97" spans="1:6">
      <c r="A97" s="291" t="s">
        <v>176</v>
      </c>
      <c r="B97" t="s">
        <v>177</v>
      </c>
      <c r="C97" t="n">
        <v>-1342000000</v>
      </c>
      <c r="D97" t="n">
        <v>-2138000000</v>
      </c>
      <c r="E97" t="n">
        <v>321000000</v>
      </c>
      <c r="F97" t="n">
        <v>-2067000000</v>
      </c>
    </row>
    <row customHeight="1" ht="18" r="98" spans="1:6">
      <c r="A98" s="291" t="s">
        <v>178</v>
      </c>
      <c r="B98" t="s">
        <v>179</v>
      </c>
      <c r="C98" t="n">
        <v>16545000000</v>
      </c>
      <c r="D98" t="n">
        <v>11691000000</v>
      </c>
      <c r="E98" t="n">
        <v>10061000000</v>
      </c>
      <c r="F98" t="n">
        <v>12630000000</v>
      </c>
    </row>
    <row r="99" spans="1:6"/>
    <row customHeight="1" ht="18" r="100" spans="1:6">
      <c r="A100" s="291" t="s">
        <v>180</v>
      </c>
      <c r="B100" t="s">
        <v>181</v>
      </c>
    </row>
    <row customHeight="1" ht="18" r="101" spans="1:6">
      <c r="A101" s="291" t="s">
        <v>182</v>
      </c>
      <c r="B101" t="s">
        <v>183</v>
      </c>
      <c r="C101" t="n">
        <v>-809000000</v>
      </c>
      <c r="D101" t="n">
        <v>-928000000</v>
      </c>
      <c r="E101" t="n">
        <v>-53000000</v>
      </c>
      <c r="F101" t="n">
        <v>-1727000000</v>
      </c>
    </row>
    <row customHeight="1" ht="18" r="102" spans="1:6">
      <c r="A102" s="291" t="s">
        <v>184</v>
      </c>
      <c r="B102" t="s">
        <v>185</v>
      </c>
      <c r="C102" t="n">
        <v>-9542000000</v>
      </c>
      <c r="D102" t="n">
        <v>-7874000000</v>
      </c>
      <c r="E102" t="n">
        <v>-7091000000</v>
      </c>
      <c r="F102" t="n">
        <v>-7565000000</v>
      </c>
    </row>
    <row customHeight="1" ht="18" r="103" spans="1:6">
      <c r="A103" s="291" t="s">
        <v>186</v>
      </c>
      <c r="B103" t="s">
        <v>187</v>
      </c>
      <c r="C103" t="n">
        <v>-25465000000</v>
      </c>
      <c r="D103" t="n">
        <v>-18973000000</v>
      </c>
      <c r="E103" t="n">
        <v>-8526000000</v>
      </c>
      <c r="F103" t="n">
        <v>-5184000000</v>
      </c>
    </row>
    <row customHeight="1" ht="18" r="104" spans="1:6">
      <c r="A104" s="291" t="s">
        <v>188</v>
      </c>
      <c r="B104" t="s">
        <v>189</v>
      </c>
    </row>
    <row customHeight="1" ht="18" r="105" spans="1:6">
      <c r="A105" s="291" t="s">
        <v>190</v>
      </c>
      <c r="B105" t="s">
        <v>191</v>
      </c>
      <c r="C105" t="n">
        <v>173000000</v>
      </c>
      <c r="D105" t="n">
        <v>65000000</v>
      </c>
      <c r="E105" t="n">
        <v>311000000</v>
      </c>
      <c r="F105" t="n">
        <v>114000000</v>
      </c>
    </row>
    <row customHeight="1" ht="18" r="106" spans="1:6">
      <c r="A106" s="291" t="s">
        <v>192</v>
      </c>
      <c r="B106" t="s">
        <v>193</v>
      </c>
      <c r="C106" t="n">
        <v>-35643000000</v>
      </c>
      <c r="D106" t="n">
        <v>-27710000000</v>
      </c>
      <c r="E106" t="n">
        <v>-15359000000</v>
      </c>
      <c r="F106" t="n">
        <v>-14362000000</v>
      </c>
    </row>
    <row r="107" spans="1:6"/>
    <row customHeight="1" ht="18" r="108" spans="1:6">
      <c r="A108" s="291" t="s">
        <v>194</v>
      </c>
      <c r="B108" t="s">
        <v>195</v>
      </c>
      <c r="C108" t="n">
        <v>22124000000</v>
      </c>
      <c r="D108" t="n">
        <v>19551000000</v>
      </c>
      <c r="E108" t="n">
        <v>12240000000</v>
      </c>
      <c r="F108" t="n">
        <v>8006000000</v>
      </c>
    </row>
    <row customHeight="1" ht="18" r="109" spans="1:6">
      <c r="A109" s="291" t="s">
        <v>196</v>
      </c>
      <c r="B109" t="s">
        <v>197</v>
      </c>
      <c r="C109" t="n">
        <v>-2500000000</v>
      </c>
      <c r="D109" t="n">
        <v>-3520000000</v>
      </c>
      <c r="E109" t="n">
        <v>-3277000000</v>
      </c>
      <c r="F109" t="n">
        <v>-2438000000</v>
      </c>
    </row>
    <row customHeight="1" ht="18" r="110" spans="1:6">
      <c r="A110" s="291" t="s">
        <v>198</v>
      </c>
      <c r="B110" t="s">
        <v>199</v>
      </c>
      <c r="C110" t="n">
        <v>-213000000</v>
      </c>
      <c r="D110" t="n">
        <v>-1524000000</v>
      </c>
      <c r="E110" t="n">
        <v>-1230000000</v>
      </c>
      <c r="F110" t="n">
        <v>-400000000</v>
      </c>
    </row>
    <row customHeight="1" ht="18" r="111" spans="1:6">
      <c r="A111" s="291" t="s">
        <v>200</v>
      </c>
      <c r="B111" t="s">
        <v>201</v>
      </c>
    </row>
    <row customHeight="1" ht="18" r="112" spans="1:6">
      <c r="A112" s="291" t="s">
        <v>202</v>
      </c>
      <c r="B112" t="s">
        <v>203</v>
      </c>
      <c r="C112" t="n">
        <v>-117000000</v>
      </c>
      <c r="D112" t="n">
        <v>-103000000</v>
      </c>
      <c r="E112" t="n">
        <v>-123000000</v>
      </c>
      <c r="F112" t="n">
        <v>-150000000</v>
      </c>
    </row>
    <row customHeight="1" ht="18" r="113" spans="1:6">
      <c r="A113" s="291" t="s">
        <v>204</v>
      </c>
      <c r="B113" t="s">
        <v>205</v>
      </c>
      <c r="C113" t="n">
        <v>-2368000000</v>
      </c>
      <c r="D113" t="n">
        <v>-2242000000</v>
      </c>
      <c r="E113" t="n">
        <v>-3165000000</v>
      </c>
      <c r="F113" t="n">
        <v>-1687000000</v>
      </c>
    </row>
    <row customHeight="1" ht="18" r="114" spans="1:6">
      <c r="A114" s="291" t="s">
        <v>206</v>
      </c>
      <c r="B114" t="s">
        <v>207</v>
      </c>
      <c r="C114" t="n">
        <v>17139000000</v>
      </c>
      <c r="D114" t="n">
        <v>13686000000</v>
      </c>
      <c r="E114" t="n">
        <v>5675000000</v>
      </c>
      <c r="F114" t="n">
        <v>3731000000</v>
      </c>
    </row>
    <row customHeight="1" ht="18" r="115" spans="1:6">
      <c r="A115" s="291" t="n"/>
    </row>
    <row customHeight="1" ht="18" r="116" spans="1:6">
      <c r="A116" s="291" t="s">
        <v>208</v>
      </c>
      <c r="B116" t="s">
        <v>209</v>
      </c>
    </row>
    <row customHeight="1" ht="18" r="117" spans="1:6">
      <c r="A117" s="291" t="s">
        <v>210</v>
      </c>
      <c r="B117" t="s">
        <v>211</v>
      </c>
    </row>
    <row customHeight="1" ht="18" r="118" spans="1:6">
      <c r="A118" s="291" t="s">
        <v>212</v>
      </c>
      <c r="B118" t="s">
        <v>213</v>
      </c>
      <c r="C118" t="n">
        <v>-15000000</v>
      </c>
      <c r="D118" t="n">
        <v>-147000000</v>
      </c>
      <c r="E118" t="n">
        <v>-301000000</v>
      </c>
      <c r="F118" t="n">
        <v>-92000000</v>
      </c>
    </row>
    <row customHeight="1" ht="18" r="119" spans="1:6">
      <c r="A119" s="291" t="s">
        <v>214</v>
      </c>
      <c r="B119" t="s">
        <v>215</v>
      </c>
      <c r="C119" t="n">
        <v>358000000</v>
      </c>
      <c r="D119" t="n">
        <v>380000000</v>
      </c>
      <c r="E119" t="n">
        <v>235000000</v>
      </c>
      <c r="F119" t="n">
        <v>562000000</v>
      </c>
    </row>
    <row customHeight="1" ht="18" r="120" spans="1:6">
      <c r="A120" s="291" t="s">
        <v>216</v>
      </c>
      <c r="B120" t="s">
        <v>217</v>
      </c>
      <c r="C120" t="n">
        <v>7277000000</v>
      </c>
      <c r="D120" t="n">
        <v>2076000000</v>
      </c>
      <c r="E120" t="n">
        <v>6043000000</v>
      </c>
      <c r="F120" t="n">
        <v>7299000000</v>
      </c>
    </row>
    <row r="121" spans="1:6"/>
    <row customHeight="1" ht="18" r="122" spans="1:6">
      <c r="A122" s="291" t="s">
        <v>218</v>
      </c>
      <c r="B122" t="s">
        <v>219</v>
      </c>
      <c r="C122" t="n">
        <v>-2172000000</v>
      </c>
      <c r="D122" t="n">
        <v>-3857000000</v>
      </c>
      <c r="E122" t="n">
        <v>-853000000</v>
      </c>
      <c r="F122" t="n">
        <v>1599000000</v>
      </c>
    </row>
  </sheetData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 enableFormatConditionsCalculation="0">
    <outlinePr summaryBelow="1" summaryRight="1"/>
    <pageSetUpPr/>
  </sheetPr>
  <dimension ref="A1:R419"/>
  <sheetViews>
    <sheetView showGridLines="0" topLeftCell="A180" workbookViewId="0" zoomScale="125" zoomScaleNormal="138">
      <selection activeCell="A185" sqref="A185"/>
    </sheetView>
  </sheetViews>
  <sheetFormatPr baseColWidth="10" defaultColWidth="9.3984375" defaultRowHeight="13" outlineLevelCol="0"/>
  <cols>
    <col customWidth="1" max="1" min="1" style="298" width="30.19921875"/>
    <col customWidth="1" max="16384" min="2" style="298" width="9.3984375"/>
  </cols>
  <sheetData>
    <row customFormat="1" customHeight="1" ht="18" r="1" s="299" spans="1:18">
      <c r="A1" s="300" t="s">
        <v>220</v>
      </c>
    </row>
    <row customFormat="1" r="2" s="299" spans="1:18">
      <c r="A2" s="299" t="s">
        <v>221</v>
      </c>
      <c r="B2" s="301">
        <f>I223</f>
        <v/>
      </c>
    </row>
    <row customFormat="1" r="3" s="299" spans="1:18">
      <c r="A3" s="299" t="s">
        <v>222</v>
      </c>
      <c r="B3" s="301">
        <f>IF(MIN(B186:B193,B195:B218,D186:I193,D195:I218)&lt;-0.001,1,0)</f>
        <v/>
      </c>
    </row>
    <row customFormat="1" r="4" s="299" spans="1:18">
      <c r="A4" s="299" t="s">
        <v>223</v>
      </c>
      <c r="B4" s="301">
        <f>I309</f>
        <v/>
      </c>
      <c r="G4" s="302" t="s">
        <v>224</v>
      </c>
    </row>
    <row customFormat="1" r="5" s="299" spans="1:18">
      <c r="A5" s="299" t="s">
        <v>225</v>
      </c>
      <c r="B5" s="301">
        <f>H413</f>
        <v/>
      </c>
      <c r="G5" s="303" t="s">
        <v>226</v>
      </c>
    </row>
    <row customFormat="1" r="6" s="299" spans="1:18">
      <c r="A6" s="299" t="s">
        <v>227</v>
      </c>
      <c r="B6" s="301">
        <f>ABS(B29-F29)</f>
        <v/>
      </c>
      <c r="G6" s="303" t="s">
        <v>228</v>
      </c>
    </row>
    <row customFormat="1" r="7" s="299" spans="1:18">
      <c r="A7" s="299" t="s">
        <v>229</v>
      </c>
      <c r="B7" s="301">
        <f>ABS(B351-H350)</f>
        <v/>
      </c>
    </row>
    <row customFormat="1" r="8" s="299" spans="1:18">
      <c r="A8" s="299" t="s">
        <v>230</v>
      </c>
      <c r="B8" s="301">
        <f>D8*(1-ai)</f>
        <v/>
      </c>
      <c r="C8" s="304" t="s">
        <v>231</v>
      </c>
      <c r="D8" s="305" t="n">
        <v>0</v>
      </c>
    </row>
    <row customFormat="1" r="9" s="299" spans="1:18">
      <c r="B9" s="306" t="s">
        <v>232</v>
      </c>
    </row>
    <row customFormat="1" r="10" s="299" spans="1:18">
      <c r="A10" s="307" t="s">
        <v>233</v>
      </c>
      <c r="B10" s="308">
        <f>SUM(B2:B9)</f>
        <v/>
      </c>
    </row>
    <row customFormat="1" r="11" s="299" spans="1:18">
      <c r="B11" s="309" t="n"/>
    </row>
    <row customFormat="1" r="12" s="310" spans="1:18">
      <c r="B12" s="311" t="n"/>
    </row>
    <row customFormat="1" customHeight="1" ht="20" r="13" s="312" spans="1:18">
      <c r="A13" s="313">
        <f>IF(ABS(B10)&lt;0.001,"PROJECT MAVEN","ERROR")</f>
        <v/>
      </c>
      <c r="B13" s="314" t="n"/>
      <c r="C13" s="314" t="n"/>
      <c r="D13" s="314" t="n"/>
      <c r="E13" s="314" t="n"/>
      <c r="F13" s="314" t="n"/>
      <c r="G13" s="314" t="n"/>
      <c r="H13" s="314" t="n"/>
      <c r="I13" s="314" t="n"/>
      <c r="J13" s="265" t="n"/>
    </row>
    <row customFormat="1" customHeight="1" ht="6" r="14" s="315" spans="1:18">
      <c r="G14" s="265" t="n"/>
      <c r="H14" s="265" t="n"/>
      <c r="I14" s="265" t="n"/>
    </row>
    <row customFormat="1" customHeight="1" ht="16" r="15" s="315" spans="1:18">
      <c r="A15" s="316" t="s">
        <v>234</v>
      </c>
      <c r="B15" s="317" t="n"/>
      <c r="C15" s="317" t="n"/>
      <c r="D15" s="317" t="n"/>
      <c r="E15" s="317" t="n"/>
      <c r="F15" s="318" t="n"/>
    </row>
    <row customFormat="1" r="16" s="315" spans="1:18">
      <c r="A16" s="319" t="s">
        <v>235</v>
      </c>
      <c r="B16" s="221">
        <f>opcase</f>
        <v/>
      </c>
      <c r="C16" s="320">
        <f>B368</f>
        <v/>
      </c>
      <c r="D16" s="315" t="n"/>
      <c r="E16" s="315" t="n"/>
      <c r="F16" s="321" t="n"/>
    </row>
    <row customFormat="1" r="17" s="315" spans="1:18">
      <c r="A17" s="319" t="s">
        <v>236</v>
      </c>
      <c r="B17" s="221">
        <f>transcase</f>
        <v/>
      </c>
      <c r="C17" s="320">
        <f>H393</f>
        <v/>
      </c>
      <c r="D17" s="315" t="n"/>
      <c r="E17" s="315" t="n"/>
      <c r="F17" s="321" t="n"/>
    </row>
    <row customFormat="1" r="18" s="315" spans="1:18">
      <c r="A18" s="322" t="s">
        <v>237</v>
      </c>
      <c r="B18" s="323" t="n">
        <v>0</v>
      </c>
      <c r="C18" s="324" t="n"/>
      <c r="D18" s="324" t="n"/>
      <c r="E18" s="324" t="n"/>
      <c r="F18" s="325" t="n"/>
    </row>
    <row customFormat="1" r="19" s="315" spans="1:18"/>
    <row customFormat="1" customHeight="1" ht="16" r="20" s="315" spans="1:18">
      <c r="A20" s="316" t="s">
        <v>238</v>
      </c>
      <c r="B20" s="317" t="n"/>
      <c r="C20" s="317" t="n"/>
      <c r="D20" s="317" t="n"/>
      <c r="E20" s="317" t="n"/>
      <c r="F20" s="318" t="n"/>
    </row>
    <row customFormat="1" r="21" s="315" spans="1:18">
      <c r="A21" s="326">
        <f>A395</f>
        <v/>
      </c>
      <c r="B21" s="315" t="n"/>
      <c r="C21" s="315" t="n"/>
      <c r="D21" s="327" t="s">
        <v>239</v>
      </c>
      <c r="E21" s="315" t="n"/>
      <c r="F21" s="321" t="n"/>
    </row>
    <row customFormat="1" r="22" s="315" spans="1:18">
      <c r="A22" s="328">
        <f>A396</f>
        <v/>
      </c>
      <c r="B22" s="329">
        <f>H396</f>
        <v/>
      </c>
      <c r="C22" s="315" t="n"/>
      <c r="D22" s="320">
        <f>A404</f>
        <v/>
      </c>
      <c r="E22" s="315" t="n"/>
      <c r="F22" s="330">
        <f>H404</f>
        <v/>
      </c>
    </row>
    <row customFormat="1" r="23" s="315" spans="1:18">
      <c r="A23" s="328">
        <f>A397</f>
        <v/>
      </c>
      <c r="B23" s="320">
        <f>H397</f>
        <v/>
      </c>
      <c r="C23" s="315" t="n"/>
      <c r="D23" s="320">
        <f>A405</f>
        <v/>
      </c>
      <c r="E23" s="315" t="n"/>
      <c r="F23" s="331">
        <f>H405</f>
        <v/>
      </c>
    </row>
    <row customFormat="1" r="24" s="315" spans="1:18">
      <c r="A24" s="328">
        <f>A398</f>
        <v/>
      </c>
      <c r="B24" s="320">
        <f>H398</f>
        <v/>
      </c>
      <c r="C24" s="315" t="n"/>
      <c r="D24" s="320">
        <f>A406</f>
        <v/>
      </c>
      <c r="E24" s="315" t="n"/>
      <c r="F24" s="331">
        <f>H406</f>
        <v/>
      </c>
    </row>
    <row customFormat="1" r="25" s="315" spans="1:18">
      <c r="A25" s="328">
        <f>A399</f>
        <v/>
      </c>
      <c r="B25" s="320">
        <f>H399</f>
        <v/>
      </c>
      <c r="C25" s="315" t="n"/>
      <c r="D25" s="320">
        <f>A407</f>
        <v/>
      </c>
      <c r="E25" s="315" t="n"/>
      <c r="F25" s="331">
        <f>H407</f>
        <v/>
      </c>
    </row>
    <row customFormat="1" r="26" s="315" spans="1:18">
      <c r="A26" s="319" t="n"/>
      <c r="B26" s="315" t="n"/>
      <c r="C26" s="315" t="n"/>
      <c r="D26" s="320">
        <f>A408</f>
        <v/>
      </c>
      <c r="E26" s="315" t="n"/>
      <c r="F26" s="331">
        <f>H408</f>
        <v/>
      </c>
    </row>
    <row customFormat="1" r="27" s="315" spans="1:18">
      <c r="A27" s="319" t="n"/>
      <c r="B27" s="315" t="n"/>
      <c r="C27" s="315" t="n"/>
      <c r="D27" s="320">
        <f>A409</f>
        <v/>
      </c>
      <c r="E27" s="315" t="n"/>
      <c r="F27" s="331">
        <f>H409</f>
        <v/>
      </c>
    </row>
    <row customFormat="1" customHeight="1" ht="6" r="28" s="315" spans="1:18">
      <c r="A28" s="319" t="n"/>
      <c r="B28" s="332" t="s">
        <v>232</v>
      </c>
      <c r="C28" s="315" t="n"/>
      <c r="D28" s="315" t="n"/>
      <c r="E28" s="315" t="n"/>
      <c r="F28" s="333" t="s">
        <v>232</v>
      </c>
    </row>
    <row customFormat="1" customHeight="1" ht="16" r="29" s="315" spans="1:18">
      <c r="A29" s="322" t="s">
        <v>240</v>
      </c>
      <c r="B29" s="334">
        <f>SUM(B22:B28)</f>
        <v/>
      </c>
      <c r="C29" s="324" t="n"/>
      <c r="D29" s="324" t="s">
        <v>241</v>
      </c>
      <c r="E29" s="324" t="n"/>
      <c r="F29" s="335">
        <f>SUM(F22:F28)</f>
        <v/>
      </c>
    </row>
    <row customFormat="1" r="30" s="315" spans="1:18"/>
    <row customFormat="1" customHeight="1" ht="16" r="31" s="315" spans="1:18">
      <c r="A31" s="316" t="s">
        <v>242</v>
      </c>
      <c r="B31" s="317" t="n"/>
      <c r="C31" s="317" t="n"/>
      <c r="D31" s="318" t="n"/>
    </row>
    <row customFormat="1" r="32" s="315" spans="1:18">
      <c r="A32" s="319" t="n"/>
      <c r="B32" s="315" t="n"/>
      <c r="C32" s="336" t="s">
        <v>243</v>
      </c>
      <c r="D32" s="235" t="s">
        <v>244</v>
      </c>
    </row>
    <row customFormat="1" r="33" s="315" spans="1:18">
      <c r="A33" s="319" t="s">
        <v>245</v>
      </c>
      <c r="B33" s="315" t="n"/>
      <c r="C33" s="337" t="n">
        <v>9.5</v>
      </c>
      <c r="D33" s="338">
        <f>B351</f>
        <v/>
      </c>
    </row>
    <row customFormat="1" r="34" s="315" spans="1:18">
      <c r="A34" s="319" t="s">
        <v>246</v>
      </c>
      <c r="B34" s="315" t="n"/>
      <c r="C34" s="339" t="n">
        <v>9.5</v>
      </c>
      <c r="D34" s="251" t="n"/>
    </row>
    <row customFormat="1" r="35" s="315" spans="1:18">
      <c r="A35" s="319" t="s">
        <v>247</v>
      </c>
      <c r="B35" s="315" t="n"/>
      <c r="C35" s="339" t="n">
        <v>1.5</v>
      </c>
      <c r="D35" s="251" t="n"/>
    </row>
    <row customFormat="1" r="36" s="315" spans="1:18">
      <c r="A36" s="319" t="s">
        <v>248</v>
      </c>
      <c r="B36" s="315" t="n"/>
      <c r="C36" s="337" t="n">
        <v>6</v>
      </c>
      <c r="D36" s="251" t="n"/>
    </row>
    <row customFormat="1" r="37" s="315" spans="1:18">
      <c r="A37" s="319" t="s">
        <v>249</v>
      </c>
      <c r="B37" s="315" t="n"/>
      <c r="C37" s="340">
        <f>C34+IF(C33&gt;C36,C35-C35*C36/C33,0)</f>
        <v/>
      </c>
      <c r="D37" s="251" t="n"/>
    </row>
    <row customFormat="1" customHeight="1" ht="6" r="38" s="315" spans="1:18">
      <c r="A38" s="319" t="n"/>
      <c r="B38" s="315" t="n"/>
      <c r="C38" s="332" t="s">
        <v>232</v>
      </c>
      <c r="D38" s="251" t="n"/>
    </row>
    <row customFormat="1" r="39" s="315" spans="1:18">
      <c r="A39" s="319" t="s">
        <v>250</v>
      </c>
      <c r="B39" s="315" t="n"/>
      <c r="C39" s="329">
        <f>C37*C33</f>
        <v/>
      </c>
      <c r="D39" s="321" t="n"/>
    </row>
    <row customFormat="1" r="40" s="315" spans="1:18">
      <c r="A40" s="319" t="s">
        <v>251</v>
      </c>
      <c r="B40" s="315" t="n"/>
      <c r="C40" s="320">
        <f>B213-B186</f>
        <v/>
      </c>
      <c r="D40" s="321" t="n"/>
    </row>
    <row customFormat="1" customHeight="1" ht="6" r="41" s="315" spans="1:18">
      <c r="A41" s="319" t="n"/>
      <c r="B41" s="315" t="n"/>
      <c r="C41" s="332" t="s">
        <v>232</v>
      </c>
      <c r="D41" s="321" t="n"/>
    </row>
    <row customFormat="1" r="42" s="315" spans="1:18">
      <c r="A42" s="319" t="s">
        <v>252</v>
      </c>
      <c r="B42" s="315" t="n"/>
      <c r="C42" s="341">
        <f>SUM(C39:C41)</f>
        <v/>
      </c>
      <c r="D42" s="342">
        <f>B346</f>
        <v/>
      </c>
    </row>
    <row customFormat="1" r="43" s="315" spans="1:18">
      <c r="A43" s="252" t="s">
        <v>253</v>
      </c>
      <c r="B43" s="315" t="n"/>
      <c r="C43" s="343">
        <f>C$42/$D$96</f>
        <v/>
      </c>
      <c r="D43" s="344">
        <f>D$42/$D$96</f>
        <v/>
      </c>
    </row>
    <row customFormat="1" r="44" s="315" spans="1:18">
      <c r="A44" s="322" t="s">
        <v>254</v>
      </c>
      <c r="B44" s="324" t="n"/>
      <c r="C44" s="345">
        <f>C$42/$E$96</f>
        <v/>
      </c>
      <c r="D44" s="346">
        <f>D$42/$E$96</f>
        <v/>
      </c>
    </row>
    <row customFormat="1" r="45" s="315" spans="1:18"/>
    <row customFormat="1" customHeight="1" ht="16" r="46" s="315" spans="1:18">
      <c r="A46" s="316" t="s">
        <v>255</v>
      </c>
      <c r="B46" s="317" t="n"/>
      <c r="C46" s="317" t="n"/>
      <c r="D46" s="317" t="n"/>
      <c r="E46" s="317" t="n"/>
      <c r="F46" s="317" t="n"/>
      <c r="G46" s="317" t="n"/>
      <c r="H46" s="317" t="n"/>
      <c r="I46" s="318" t="n"/>
    </row>
    <row customFormat="1" customHeight="1" ht="16" r="47" s="315" spans="1:18">
      <c r="A47" s="319" t="n"/>
      <c r="B47" s="347" t="s">
        <v>256</v>
      </c>
      <c r="C47" s="347" t="n"/>
      <c r="D47" s="348" t="s">
        <v>257</v>
      </c>
      <c r="E47" s="347" t="s">
        <v>258</v>
      </c>
      <c r="F47" s="347" t="n"/>
      <c r="G47" s="347" t="n"/>
      <c r="H47" s="347" t="n"/>
      <c r="I47" s="349" t="n"/>
    </row>
    <row customFormat="1" r="48" s="315" spans="1:18">
      <c r="A48" s="319" t="n"/>
      <c r="B48" s="260">
        <f>B67</f>
        <v/>
      </c>
      <c r="C48" s="260">
        <f>C67</f>
        <v/>
      </c>
      <c r="D48" s="260">
        <f>D67</f>
        <v/>
      </c>
      <c r="E48" s="260">
        <f>E67</f>
        <v/>
      </c>
      <c r="F48" s="260">
        <f>F67</f>
        <v/>
      </c>
      <c r="G48" s="260">
        <f>G67</f>
        <v/>
      </c>
      <c r="H48" s="260">
        <f>H67</f>
        <v/>
      </c>
      <c r="I48" s="268">
        <f>I67</f>
        <v/>
      </c>
    </row>
    <row customFormat="1" r="49" s="315" spans="1:18">
      <c r="A49" s="319" t="s">
        <v>6</v>
      </c>
      <c r="B49" s="329">
        <f>B69</f>
        <v/>
      </c>
      <c r="C49" s="329">
        <f>C69</f>
        <v/>
      </c>
      <c r="D49" s="329">
        <f>D69</f>
        <v/>
      </c>
      <c r="E49" s="329">
        <f>E69</f>
        <v/>
      </c>
      <c r="F49" s="329">
        <f>F69</f>
        <v/>
      </c>
      <c r="G49" s="329">
        <f>G69</f>
        <v/>
      </c>
      <c r="H49" s="329">
        <f>H69</f>
        <v/>
      </c>
      <c r="I49" s="330">
        <f>I69</f>
        <v/>
      </c>
    </row>
    <row customFormat="1" r="50" s="350" spans="1:18">
      <c r="A50" s="351" t="s">
        <v>259</v>
      </c>
      <c r="B50" s="350" t="n"/>
      <c r="C50" s="352">
        <f>C49/B49-1</f>
        <v/>
      </c>
      <c r="D50" s="352">
        <f>D49/C49-1</f>
        <v/>
      </c>
      <c r="E50" s="352">
        <f>E49/D49-1</f>
        <v/>
      </c>
      <c r="F50" s="352">
        <f>F49/E49-1</f>
        <v/>
      </c>
      <c r="G50" s="352">
        <f>G49/F49-1</f>
        <v/>
      </c>
      <c r="H50" s="352">
        <f>H49/G49-1</f>
        <v/>
      </c>
      <c r="I50" s="353">
        <f>I49/H49-1</f>
        <v/>
      </c>
    </row>
    <row customFormat="1" customHeight="1" ht="6" r="51" s="315" spans="1:18">
      <c r="A51" s="319" t="n"/>
      <c r="B51" s="315" t="n"/>
      <c r="C51" s="315" t="n"/>
      <c r="D51" s="315" t="n"/>
      <c r="E51" s="315" t="n"/>
      <c r="F51" s="315" t="n"/>
      <c r="G51" s="315" t="n"/>
      <c r="H51" s="315" t="n"/>
      <c r="I51" s="321" t="n"/>
    </row>
    <row customFormat="1" r="52" s="315" spans="1:18">
      <c r="A52" s="319" t="s">
        <v>260</v>
      </c>
      <c r="B52" s="320">
        <f>B96</f>
        <v/>
      </c>
      <c r="C52" s="320">
        <f>C96</f>
        <v/>
      </c>
      <c r="D52" s="320">
        <f>D96</f>
        <v/>
      </c>
      <c r="E52" s="320">
        <f>E96</f>
        <v/>
      </c>
      <c r="F52" s="320">
        <f>F96</f>
        <v/>
      </c>
      <c r="G52" s="320">
        <f>G96</f>
        <v/>
      </c>
      <c r="H52" s="320">
        <f>H96</f>
        <v/>
      </c>
      <c r="I52" s="331">
        <f>I96</f>
        <v/>
      </c>
    </row>
    <row customFormat="1" r="53" s="350" spans="1:18">
      <c r="A53" s="351" t="s">
        <v>261</v>
      </c>
      <c r="B53" s="354">
        <f>B52/B49</f>
        <v/>
      </c>
      <c r="C53" s="354">
        <f>C52/C49</f>
        <v/>
      </c>
      <c r="D53" s="354">
        <f>D52/D49</f>
        <v/>
      </c>
      <c r="E53" s="354">
        <f>E52/E49</f>
        <v/>
      </c>
      <c r="F53" s="354">
        <f>F52/F49</f>
        <v/>
      </c>
      <c r="G53" s="354">
        <f>G52/G49</f>
        <v/>
      </c>
      <c r="H53" s="354">
        <f>H52/H49</f>
        <v/>
      </c>
      <c r="I53" s="355">
        <f>I52/I49</f>
        <v/>
      </c>
    </row>
    <row customFormat="1" r="54" s="350" spans="1:18">
      <c r="A54" s="351" t="s">
        <v>259</v>
      </c>
      <c r="B54" s="265" t="n"/>
      <c r="C54" s="352">
        <f>C52/B52-1</f>
        <v/>
      </c>
      <c r="D54" s="352">
        <f>D52/C52-1</f>
        <v/>
      </c>
      <c r="E54" s="352">
        <f>E52/D52-1</f>
        <v/>
      </c>
      <c r="F54" s="352">
        <f>F52/E52-1</f>
        <v/>
      </c>
      <c r="G54" s="352">
        <f>G52/F52-1</f>
        <v/>
      </c>
      <c r="H54" s="352">
        <f>H52/G52-1</f>
        <v/>
      </c>
      <c r="I54" s="353">
        <f>I52/H52-1</f>
        <v/>
      </c>
    </row>
    <row customFormat="1" customHeight="1" ht="6" r="55" s="315" spans="1:18">
      <c r="A55" s="319" t="n"/>
      <c r="B55" s="315" t="n"/>
      <c r="C55" s="315" t="n"/>
      <c r="D55" s="315" t="n"/>
      <c r="E55" s="315" t="n"/>
      <c r="F55" s="315" t="n"/>
      <c r="G55" s="315" t="n"/>
      <c r="H55" s="315" t="n"/>
      <c r="I55" s="321" t="n"/>
    </row>
    <row customFormat="1" r="56" s="315" spans="1:18">
      <c r="A56" s="319" t="s">
        <v>262</v>
      </c>
      <c r="B56" s="320">
        <f>B103</f>
        <v/>
      </c>
      <c r="C56" s="320">
        <f>C103</f>
        <v/>
      </c>
      <c r="D56" s="320">
        <f>D103</f>
        <v/>
      </c>
      <c r="E56" s="320">
        <f>E103</f>
        <v/>
      </c>
      <c r="F56" s="320">
        <f>F103</f>
        <v/>
      </c>
      <c r="G56" s="320">
        <f>G103</f>
        <v/>
      </c>
      <c r="H56" s="320">
        <f>H103</f>
        <v/>
      </c>
      <c r="I56" s="331">
        <f>I103</f>
        <v/>
      </c>
    </row>
    <row customFormat="1" r="57" s="315" spans="1:18">
      <c r="A57" s="319" t="s">
        <v>263</v>
      </c>
      <c r="B57" s="315" t="n"/>
      <c r="C57" s="315" t="n"/>
      <c r="D57" s="320">
        <f>D161</f>
        <v/>
      </c>
      <c r="E57" s="320">
        <f>E161</f>
        <v/>
      </c>
      <c r="F57" s="320">
        <f>F161</f>
        <v/>
      </c>
      <c r="G57" s="320">
        <f>G161</f>
        <v/>
      </c>
      <c r="H57" s="320">
        <f>H161</f>
        <v/>
      </c>
      <c r="I57" s="331">
        <f>I161</f>
        <v/>
      </c>
    </row>
    <row customFormat="1" r="58" s="315" spans="1:18">
      <c r="A58" s="319" t="s">
        <v>264</v>
      </c>
      <c r="B58" s="315" t="n"/>
      <c r="C58" s="315" t="n"/>
      <c r="D58" s="356">
        <f>D171</f>
        <v/>
      </c>
      <c r="E58" s="356">
        <f>E171</f>
        <v/>
      </c>
      <c r="F58" s="356">
        <f>F171</f>
        <v/>
      </c>
      <c r="G58" s="356">
        <f>G171</f>
        <v/>
      </c>
      <c r="H58" s="356">
        <f>H171</f>
        <v/>
      </c>
      <c r="I58" s="338">
        <f>I171</f>
        <v/>
      </c>
    </row>
    <row customFormat="1" r="59" s="315" spans="1:18">
      <c r="A59" s="319" t="s">
        <v>265</v>
      </c>
      <c r="B59" s="315" t="n"/>
      <c r="C59" s="315" t="n"/>
      <c r="D59" s="320">
        <f>D213-D186</f>
        <v/>
      </c>
      <c r="E59" s="320">
        <f>E213-E186</f>
        <v/>
      </c>
      <c r="F59" s="320">
        <f>F213-F186</f>
        <v/>
      </c>
      <c r="G59" s="320">
        <f>G213-G186</f>
        <v/>
      </c>
      <c r="H59" s="320">
        <f>H213-H186</f>
        <v/>
      </c>
      <c r="I59" s="331">
        <f>I213-I186</f>
        <v/>
      </c>
    </row>
    <row customFormat="1" r="60" s="315" spans="1:18">
      <c r="A60" s="319" t="s">
        <v>266</v>
      </c>
      <c r="B60" s="315" t="n"/>
      <c r="C60" s="315" t="n"/>
      <c r="D60" s="357">
        <f>D59/D52</f>
        <v/>
      </c>
      <c r="E60" s="357">
        <f>E59/E52</f>
        <v/>
      </c>
      <c r="F60" s="357">
        <f>F59/F52</f>
        <v/>
      </c>
      <c r="G60" s="357">
        <f>G59/G52</f>
        <v/>
      </c>
      <c r="H60" s="357">
        <f>H59/H52</f>
        <v/>
      </c>
      <c r="I60" s="344">
        <f>I59/I52</f>
        <v/>
      </c>
    </row>
    <row customFormat="1" r="61" s="315" spans="1:18">
      <c r="A61" s="319" t="s">
        <v>267</v>
      </c>
      <c r="B61" s="315" t="n"/>
      <c r="C61" s="315" t="n"/>
      <c r="D61" s="357">
        <f>D52/D57</f>
        <v/>
      </c>
      <c r="E61" s="357">
        <f>E52/E57</f>
        <v/>
      </c>
      <c r="F61" s="357">
        <f>F52/F57</f>
        <v/>
      </c>
      <c r="G61" s="357">
        <f>G52/G57</f>
        <v/>
      </c>
      <c r="H61" s="357">
        <f>H52/H57</f>
        <v/>
      </c>
      <c r="I61" s="344">
        <f>I52/I57</f>
        <v/>
      </c>
    </row>
    <row customFormat="1" r="62" s="315" spans="1:18">
      <c r="A62" s="322" t="s">
        <v>268</v>
      </c>
      <c r="B62" s="324" t="n"/>
      <c r="C62" s="324" t="n"/>
      <c r="D62" s="358">
        <f>(D52-D56)/D57</f>
        <v/>
      </c>
      <c r="E62" s="358">
        <f>(E52-E56)/E57</f>
        <v/>
      </c>
      <c r="F62" s="358">
        <f>(F52-F56)/F57</f>
        <v/>
      </c>
      <c r="G62" s="358">
        <f>(G52-G56)/G57</f>
        <v/>
      </c>
      <c r="H62" s="358">
        <f>(H52-H56)/H57</f>
        <v/>
      </c>
      <c r="I62" s="346">
        <f>(I52-I56)/I57</f>
        <v/>
      </c>
    </row>
    <row customFormat="1" r="63" s="315" spans="1:18">
      <c r="A63" s="315" t="n"/>
      <c r="B63" s="315" t="n"/>
      <c r="C63" s="315" t="n"/>
      <c r="D63" s="359" t="n"/>
      <c r="E63" s="359" t="n"/>
      <c r="F63" s="359" t="n"/>
      <c r="G63" s="359" t="n"/>
      <c r="H63" s="359" t="n"/>
      <c r="I63" s="359" t="n"/>
    </row>
    <row customFormat="1" customHeight="1" ht="18" r="64" s="360" spans="1:18">
      <c r="A64" s="314" t="s">
        <v>269</v>
      </c>
      <c r="B64" s="361" t="n"/>
      <c r="C64" s="361" t="n"/>
      <c r="D64" s="361" t="n"/>
      <c r="E64" s="361" t="n"/>
      <c r="F64" s="361" t="n"/>
      <c r="G64" s="361" t="n"/>
      <c r="H64" s="361" t="n"/>
      <c r="I64" s="361" t="n"/>
    </row>
    <row customHeight="1" ht="16" r="66" spans="1:18">
      <c r="B66" s="5" t="s">
        <v>256</v>
      </c>
      <c r="C66" s="6" t="n"/>
      <c r="D66" s="6" t="n"/>
      <c r="E66" s="5" t="s">
        <v>258</v>
      </c>
      <c r="F66" s="5" t="n"/>
      <c r="G66" s="5" t="n"/>
      <c r="H66" s="5" t="n"/>
      <c r="I66" s="5" t="n"/>
    </row>
    <row r="67" spans="1:18">
      <c r="B67" s="260">
        <f>C67-1</f>
        <v/>
      </c>
      <c r="C67" s="260">
        <f>D67-1</f>
        <v/>
      </c>
      <c r="D67" s="260">
        <f>E67-1</f>
        <v/>
      </c>
      <c r="E67" s="118" t="n">
        <v>2000</v>
      </c>
      <c r="F67" s="260">
        <f>E67+1</f>
        <v/>
      </c>
      <c r="G67" s="260">
        <f>F67+1</f>
        <v/>
      </c>
      <c r="H67" s="260">
        <f>G67+1</f>
        <v/>
      </c>
      <c r="I67" s="260">
        <f>H67+1</f>
        <v/>
      </c>
    </row>
    <row customHeight="1" ht="6" r="68" spans="1:18"/>
    <row customFormat="1" r="69" s="362" spans="1:18">
      <c r="A69" s="363" t="s">
        <v>6</v>
      </c>
      <c r="B69" s="363" t="n">
        <v>110</v>
      </c>
      <c r="C69" s="363" t="n">
        <v>115</v>
      </c>
      <c r="D69" s="363" t="n">
        <v>118</v>
      </c>
      <c r="E69" s="329">
        <f>D69*(1+E70)</f>
        <v/>
      </c>
      <c r="F69" s="329">
        <f>E69*(1+F70)</f>
        <v/>
      </c>
      <c r="G69" s="329">
        <f>F69*(1+G70)</f>
        <v/>
      </c>
      <c r="H69" s="329">
        <f>G69*(1+H70)</f>
        <v/>
      </c>
      <c r="I69" s="329">
        <f>H69*(1+I70)</f>
        <v/>
      </c>
    </row>
    <row customFormat="1" r="70" s="364" spans="1:18">
      <c r="A70" s="350" t="s">
        <v>259</v>
      </c>
      <c r="C70" s="354">
        <f>C69/B69-1</f>
        <v/>
      </c>
      <c r="D70" s="354">
        <f>D69/C69-1</f>
        <v/>
      </c>
      <c r="E70" s="365">
        <f>E368</f>
        <v/>
      </c>
      <c r="F70" s="365">
        <f>F368</f>
        <v/>
      </c>
      <c r="G70" s="365">
        <f>G368</f>
        <v/>
      </c>
      <c r="H70" s="365">
        <f>H368</f>
        <v/>
      </c>
      <c r="I70" s="365">
        <f>I368</f>
        <v/>
      </c>
    </row>
    <row customHeight="1" ht="6" r="71" spans="1:18"/>
    <row r="72" spans="1:18">
      <c r="A72" s="366" t="s">
        <v>270</v>
      </c>
    </row>
    <row r="73" spans="1:18">
      <c r="A73" s="315" t="s">
        <v>271</v>
      </c>
      <c r="B73" s="315" t="n">
        <v>76</v>
      </c>
      <c r="C73" s="315" t="n">
        <v>82</v>
      </c>
      <c r="D73" s="315" t="n">
        <v>86</v>
      </c>
      <c r="E73" s="320">
        <f>E74*E69</f>
        <v/>
      </c>
      <c r="F73" s="320">
        <f>F74*F69</f>
        <v/>
      </c>
      <c r="G73" s="320">
        <f>G74*G69</f>
        <v/>
      </c>
      <c r="H73" s="320">
        <f>H74*H69</f>
        <v/>
      </c>
      <c r="I73" s="320">
        <f>I74*I69</f>
        <v/>
      </c>
    </row>
    <row customFormat="1" r="74" s="367" spans="1:18">
      <c r="A74" s="350" t="s">
        <v>272</v>
      </c>
      <c r="B74" s="354">
        <f>B73/B69</f>
        <v/>
      </c>
      <c r="C74" s="354">
        <f>C73/C69</f>
        <v/>
      </c>
      <c r="D74" s="354">
        <f>D73/D69</f>
        <v/>
      </c>
      <c r="E74" s="365">
        <f>E374</f>
        <v/>
      </c>
      <c r="F74" s="365">
        <f>F374</f>
        <v/>
      </c>
      <c r="G74" s="365">
        <f>G374</f>
        <v/>
      </c>
      <c r="H74" s="365">
        <f>H374</f>
        <v/>
      </c>
      <c r="I74" s="365">
        <f>I374</f>
        <v/>
      </c>
    </row>
    <row customHeight="1" ht="6" r="75" spans="1:18">
      <c r="A75" s="368" t="n"/>
    </row>
    <row r="76" spans="1:18">
      <c r="A76" s="315" t="s">
        <v>273</v>
      </c>
      <c r="B76" s="315" t="n">
        <v>1.5</v>
      </c>
      <c r="C76" s="315" t="n">
        <v>1.5</v>
      </c>
      <c r="D76" s="315" t="n">
        <v>1.5</v>
      </c>
      <c r="E76" s="315" t="n">
        <v>1.5</v>
      </c>
      <c r="F76" s="315" t="n">
        <v>1.5</v>
      </c>
      <c r="G76" s="315" t="n">
        <v>1.5</v>
      </c>
      <c r="H76" s="315" t="n">
        <v>1.5</v>
      </c>
      <c r="I76" s="315" t="n">
        <v>1.5</v>
      </c>
    </row>
    <row customFormat="1" r="77" s="367" spans="1:18">
      <c r="A77" s="350" t="s">
        <v>272</v>
      </c>
      <c r="B77" s="354">
        <f>B76/B69</f>
        <v/>
      </c>
      <c r="C77" s="354">
        <f>C76/C69</f>
        <v/>
      </c>
      <c r="D77" s="354">
        <f>D76/D69</f>
        <v/>
      </c>
      <c r="E77" s="354">
        <f>E76/E69</f>
        <v/>
      </c>
      <c r="F77" s="354">
        <f>F76/F69</f>
        <v/>
      </c>
      <c r="G77" s="354">
        <f>G76/G69</f>
        <v/>
      </c>
      <c r="H77" s="354">
        <f>H76/H69</f>
        <v/>
      </c>
      <c r="I77" s="354">
        <f>I76/I69</f>
        <v/>
      </c>
    </row>
    <row customHeight="1" ht="6" r="78" spans="1:18">
      <c r="A78" s="368" t="n"/>
      <c r="B78" s="332" t="s">
        <v>232</v>
      </c>
      <c r="C78" s="369" t="s">
        <v>232</v>
      </c>
      <c r="D78" s="369" t="s">
        <v>232</v>
      </c>
      <c r="E78" s="369" t="s">
        <v>232</v>
      </c>
      <c r="F78" s="369" t="s">
        <v>232</v>
      </c>
      <c r="G78" s="369" t="s">
        <v>232</v>
      </c>
      <c r="H78" s="369" t="s">
        <v>232</v>
      </c>
      <c r="I78" s="369" t="s">
        <v>232</v>
      </c>
    </row>
    <row r="79" spans="1:18">
      <c r="A79" s="315" t="s">
        <v>274</v>
      </c>
      <c r="B79" s="320">
        <f>B76+B73</f>
        <v/>
      </c>
      <c r="C79" s="320">
        <f>C76+C73</f>
        <v/>
      </c>
      <c r="D79" s="320">
        <f>D76+D73</f>
        <v/>
      </c>
      <c r="E79" s="320">
        <f>E76+E73</f>
        <v/>
      </c>
      <c r="F79" s="320">
        <f>F76+F73</f>
        <v/>
      </c>
      <c r="G79" s="320">
        <f>G76+G73</f>
        <v/>
      </c>
      <c r="H79" s="320">
        <f>H76+H73</f>
        <v/>
      </c>
      <c r="I79" s="320">
        <f>I76+I73</f>
        <v/>
      </c>
    </row>
    <row customFormat="1" r="80" s="367" spans="1:18">
      <c r="A80" s="350" t="s">
        <v>272</v>
      </c>
      <c r="B80" s="354">
        <f>B79/B69</f>
        <v/>
      </c>
      <c r="C80" s="354">
        <f>C79/C69</f>
        <v/>
      </c>
      <c r="D80" s="354">
        <f>D79/D69</f>
        <v/>
      </c>
      <c r="E80" s="354">
        <f>E79/E69</f>
        <v/>
      </c>
      <c r="F80" s="354">
        <f>F79/F69</f>
        <v/>
      </c>
      <c r="G80" s="354">
        <f>G79/G69</f>
        <v/>
      </c>
      <c r="H80" s="354">
        <f>H79/H69</f>
        <v/>
      </c>
      <c r="I80" s="354">
        <f>I79/I69</f>
        <v/>
      </c>
    </row>
    <row customHeight="1" ht="6" r="81" spans="1:18">
      <c r="A81" s="368" t="n"/>
      <c r="D81" s="368" t="n"/>
      <c r="E81" s="368" t="n"/>
      <c r="F81" s="368" t="n"/>
      <c r="G81" s="368" t="n"/>
      <c r="H81" s="368" t="n"/>
      <c r="I81" s="368" t="n"/>
    </row>
    <row r="82" spans="1:18">
      <c r="A82" s="366" t="s">
        <v>275</v>
      </c>
      <c r="D82" s="368" t="n"/>
      <c r="E82" s="368" t="n"/>
      <c r="F82" s="368" t="n"/>
      <c r="G82" s="368" t="n"/>
      <c r="H82" s="368" t="n"/>
      <c r="I82" s="368" t="n"/>
    </row>
    <row r="83" spans="1:18">
      <c r="A83" s="315" t="s">
        <v>276</v>
      </c>
      <c r="B83" s="320">
        <f>B69-B73</f>
        <v/>
      </c>
      <c r="C83" s="320">
        <f>C69-C73</f>
        <v/>
      </c>
      <c r="D83" s="320">
        <f>D69-D73</f>
        <v/>
      </c>
      <c r="E83" s="320">
        <f>E69-E73</f>
        <v/>
      </c>
      <c r="F83" s="320">
        <f>F69-F73</f>
        <v/>
      </c>
      <c r="G83" s="320">
        <f>G69-G73</f>
        <v/>
      </c>
      <c r="H83" s="320">
        <f>H69-H73</f>
        <v/>
      </c>
      <c r="I83" s="320">
        <f>I69-I73</f>
        <v/>
      </c>
    </row>
    <row customFormat="1" r="84" s="367" spans="1:18">
      <c r="A84" s="350" t="s">
        <v>277</v>
      </c>
      <c r="B84" s="354">
        <f>B83/B69</f>
        <v/>
      </c>
      <c r="C84" s="354">
        <f>C83/C69</f>
        <v/>
      </c>
      <c r="D84" s="354">
        <f>D83/D69</f>
        <v/>
      </c>
      <c r="E84" s="354">
        <f>E83/E69</f>
        <v/>
      </c>
      <c r="F84" s="354">
        <f>F83/F69</f>
        <v/>
      </c>
      <c r="G84" s="354">
        <f>G83/G69</f>
        <v/>
      </c>
      <c r="H84" s="354">
        <f>H83/H69</f>
        <v/>
      </c>
      <c r="I84" s="354">
        <f>I83/I69</f>
        <v/>
      </c>
    </row>
    <row customHeight="1" ht="6" r="85" spans="1:18">
      <c r="A85" s="368" t="n"/>
      <c r="D85" s="368" t="n"/>
      <c r="E85" s="368" t="n"/>
      <c r="F85" s="368" t="n"/>
      <c r="G85" s="368" t="n"/>
      <c r="H85" s="368" t="n"/>
      <c r="I85" s="368" t="n"/>
    </row>
    <row r="86" spans="1:18">
      <c r="A86" s="315" t="s">
        <v>278</v>
      </c>
      <c r="B86" s="320">
        <f>-B76</f>
        <v/>
      </c>
      <c r="C86" s="320">
        <f>-C76</f>
        <v/>
      </c>
      <c r="D86" s="320">
        <f>-D76</f>
        <v/>
      </c>
      <c r="E86" s="320">
        <f>-E76</f>
        <v/>
      </c>
      <c r="F86" s="320">
        <f>-F76</f>
        <v/>
      </c>
      <c r="G86" s="320">
        <f>-G76</f>
        <v/>
      </c>
      <c r="H86" s="320">
        <f>-H76</f>
        <v/>
      </c>
      <c r="I86" s="320">
        <f>-I76</f>
        <v/>
      </c>
    </row>
    <row customHeight="1" ht="6" r="87" spans="1:18">
      <c r="A87" s="368" t="n"/>
      <c r="B87" s="332" t="s">
        <v>232</v>
      </c>
      <c r="C87" s="369" t="s">
        <v>232</v>
      </c>
      <c r="D87" s="369" t="s">
        <v>232</v>
      </c>
      <c r="E87" s="369" t="s">
        <v>232</v>
      </c>
      <c r="F87" s="369" t="s">
        <v>232</v>
      </c>
      <c r="G87" s="369" t="s">
        <v>232</v>
      </c>
      <c r="H87" s="369" t="s">
        <v>232</v>
      </c>
      <c r="I87" s="369" t="s">
        <v>232</v>
      </c>
    </row>
    <row r="88" spans="1:18">
      <c r="A88" s="315" t="s">
        <v>279</v>
      </c>
      <c r="B88" s="320">
        <f>B86+B83</f>
        <v/>
      </c>
      <c r="C88" s="320">
        <f>C86+C83</f>
        <v/>
      </c>
      <c r="D88" s="320">
        <f>D86+D83</f>
        <v/>
      </c>
      <c r="E88" s="320">
        <f>E86+E83</f>
        <v/>
      </c>
      <c r="F88" s="320">
        <f>F86+F83</f>
        <v/>
      </c>
      <c r="G88" s="320">
        <f>G86+G83</f>
        <v/>
      </c>
      <c r="H88" s="320">
        <f>H86+H83</f>
        <v/>
      </c>
      <c r="I88" s="320">
        <f>I86+I83</f>
        <v/>
      </c>
    </row>
    <row customFormat="1" r="89" s="367" spans="1:18">
      <c r="A89" s="350" t="s">
        <v>277</v>
      </c>
      <c r="B89" s="354">
        <f>B88/B69</f>
        <v/>
      </c>
      <c r="C89" s="354">
        <f>C88/C69</f>
        <v/>
      </c>
      <c r="D89" s="354">
        <f>D88/D69</f>
        <v/>
      </c>
      <c r="E89" s="354">
        <f>E88/E69</f>
        <v/>
      </c>
      <c r="F89" s="354">
        <f>F88/F69</f>
        <v/>
      </c>
      <c r="G89" s="354">
        <f>G88/G69</f>
        <v/>
      </c>
      <c r="H89" s="354">
        <f>H88/H69</f>
        <v/>
      </c>
      <c r="I89" s="354">
        <f>I88/I69</f>
        <v/>
      </c>
    </row>
    <row customHeight="1" ht="6" r="90" spans="1:18">
      <c r="A90" s="368" t="n"/>
    </row>
    <row r="91" spans="1:18">
      <c r="A91" s="315" t="s">
        <v>280</v>
      </c>
      <c r="B91" s="315" t="n">
        <v>8.300000000000001</v>
      </c>
      <c r="C91" s="315" t="n">
        <v>9</v>
      </c>
      <c r="D91" s="315" t="n">
        <v>9.300000000000001</v>
      </c>
      <c r="E91" s="320">
        <f>E92*E69</f>
        <v/>
      </c>
      <c r="F91" s="320">
        <f>F92*F69</f>
        <v/>
      </c>
      <c r="G91" s="320">
        <f>G92*G69</f>
        <v/>
      </c>
      <c r="H91" s="320">
        <f>H92*H69</f>
        <v/>
      </c>
      <c r="I91" s="320">
        <f>I92*I69</f>
        <v/>
      </c>
    </row>
    <row customFormat="1" r="92" s="367" spans="1:18">
      <c r="A92" s="350" t="s">
        <v>281</v>
      </c>
      <c r="B92" s="354">
        <f>B91/B69</f>
        <v/>
      </c>
      <c r="C92" s="354">
        <f>C91/C69</f>
        <v/>
      </c>
      <c r="D92" s="354">
        <f>D91/D69</f>
        <v/>
      </c>
      <c r="E92" s="365">
        <f>E380</f>
        <v/>
      </c>
      <c r="F92" s="365">
        <f>F380</f>
        <v/>
      </c>
      <c r="G92" s="365">
        <f>G380</f>
        <v/>
      </c>
      <c r="H92" s="365">
        <f>H380</f>
        <v/>
      </c>
      <c r="I92" s="365">
        <f>I380</f>
        <v/>
      </c>
    </row>
    <row customHeight="1" ht="6" r="93" spans="1:18">
      <c r="A93" s="368" t="n"/>
    </row>
    <row r="94" spans="1:18">
      <c r="A94" s="315" t="s">
        <v>282</v>
      </c>
      <c r="B94" s="315" t="n">
        <v>1</v>
      </c>
      <c r="C94" s="315" t="n">
        <v>1</v>
      </c>
      <c r="D94" s="315" t="n">
        <v>1</v>
      </c>
      <c r="E94" s="315" t="n">
        <v>1</v>
      </c>
      <c r="F94" s="315" t="n">
        <v>1</v>
      </c>
      <c r="G94" s="315" t="n">
        <v>1</v>
      </c>
      <c r="H94" s="315" t="n">
        <v>1</v>
      </c>
      <c r="I94" s="315" t="n">
        <v>1</v>
      </c>
    </row>
    <row customHeight="1" ht="6" r="95" spans="1:18">
      <c r="A95" s="368" t="n"/>
    </row>
    <row r="96" spans="1:18">
      <c r="A96" s="315" t="s">
        <v>260</v>
      </c>
      <c r="B96" s="320">
        <f>B83-B91</f>
        <v/>
      </c>
      <c r="C96" s="320">
        <f>C83-C91</f>
        <v/>
      </c>
      <c r="D96" s="320">
        <f>D83-D91</f>
        <v/>
      </c>
      <c r="E96" s="320">
        <f>E83-E91</f>
        <v/>
      </c>
      <c r="F96" s="320">
        <f>F83-F91</f>
        <v/>
      </c>
      <c r="G96" s="320">
        <f>G83-G91</f>
        <v/>
      </c>
      <c r="H96" s="320">
        <f>H83-H91</f>
        <v/>
      </c>
      <c r="I96" s="320">
        <f>I83-I91</f>
        <v/>
      </c>
    </row>
    <row customFormat="1" r="97" s="367" spans="1:18">
      <c r="A97" s="350" t="s">
        <v>261</v>
      </c>
      <c r="B97" s="354">
        <f>B96/B69</f>
        <v/>
      </c>
      <c r="C97" s="354">
        <f>C96/C69</f>
        <v/>
      </c>
      <c r="D97" s="354">
        <f>D96/D69</f>
        <v/>
      </c>
      <c r="E97" s="354">
        <f>E96/E69</f>
        <v/>
      </c>
      <c r="F97" s="354">
        <f>F96/F69</f>
        <v/>
      </c>
      <c r="G97" s="354">
        <f>G96/G69</f>
        <v/>
      </c>
      <c r="H97" s="354">
        <f>H96/H69</f>
        <v/>
      </c>
      <c r="I97" s="354">
        <f>I96/I69</f>
        <v/>
      </c>
    </row>
    <row customFormat="1" r="98" s="367" spans="1:18">
      <c r="A98" s="350" t="s">
        <v>259</v>
      </c>
      <c r="B98" s="354" t="n"/>
      <c r="C98" s="354">
        <f>C96/B96-1</f>
        <v/>
      </c>
      <c r="D98" s="354">
        <f>D96/C96-1</f>
        <v/>
      </c>
      <c r="E98" s="354">
        <f>E96/D96-1</f>
        <v/>
      </c>
      <c r="F98" s="354">
        <f>F96/E96-1</f>
        <v/>
      </c>
      <c r="G98" s="354">
        <f>G96/F96-1</f>
        <v/>
      </c>
      <c r="H98" s="354">
        <f>H96/G96-1</f>
        <v/>
      </c>
      <c r="I98" s="354">
        <f>I96/H96-1</f>
        <v/>
      </c>
    </row>
    <row customHeight="1" ht="6" r="99" spans="1:18">
      <c r="A99" s="315" t="n"/>
    </row>
    <row r="100" spans="1:18">
      <c r="A100" s="315" t="s">
        <v>283</v>
      </c>
      <c r="B100" s="320">
        <f>B96-B94-B76</f>
        <v/>
      </c>
      <c r="C100" s="320">
        <f>C96-C94-C76</f>
        <v/>
      </c>
      <c r="D100" s="320">
        <f>D96-D94-D76</f>
        <v/>
      </c>
      <c r="E100" s="320">
        <f>E96-E94-E76</f>
        <v/>
      </c>
      <c r="F100" s="320">
        <f>F96-F94-F76</f>
        <v/>
      </c>
      <c r="G100" s="320">
        <f>G96-G94-G76</f>
        <v/>
      </c>
      <c r="H100" s="320">
        <f>H96-H94-H76</f>
        <v/>
      </c>
      <c r="I100" s="320">
        <f>I96-I94-I76</f>
        <v/>
      </c>
    </row>
    <row customFormat="1" r="101" s="367" spans="1:18">
      <c r="A101" s="350" t="s">
        <v>261</v>
      </c>
      <c r="B101" s="354">
        <f>B100/B69</f>
        <v/>
      </c>
      <c r="C101" s="354">
        <f>C100/C69</f>
        <v/>
      </c>
      <c r="D101" s="354">
        <f>D100/D69</f>
        <v/>
      </c>
      <c r="E101" s="354">
        <f>E100/E69</f>
        <v/>
      </c>
      <c r="F101" s="354">
        <f>F100/F69</f>
        <v/>
      </c>
      <c r="G101" s="354">
        <f>G100/G69</f>
        <v/>
      </c>
      <c r="H101" s="354">
        <f>H100/H69</f>
        <v/>
      </c>
      <c r="I101" s="354">
        <f>I100/I69</f>
        <v/>
      </c>
    </row>
    <row customHeight="1" ht="6" r="102" spans="1:18">
      <c r="A102" s="315" t="n"/>
    </row>
    <row r="103" spans="1:18">
      <c r="A103" s="315" t="s">
        <v>284</v>
      </c>
      <c r="B103" s="315" t="n">
        <v>2</v>
      </c>
      <c r="C103" s="315" t="n">
        <v>2</v>
      </c>
      <c r="D103" s="315" t="n">
        <v>2</v>
      </c>
      <c r="E103" s="370">
        <f>E386</f>
        <v/>
      </c>
      <c r="F103" s="370">
        <f>F386</f>
        <v/>
      </c>
      <c r="G103" s="370">
        <f>G386</f>
        <v/>
      </c>
      <c r="H103" s="370">
        <f>H386</f>
        <v/>
      </c>
      <c r="I103" s="370">
        <f>I386</f>
        <v/>
      </c>
    </row>
    <row customFormat="1" r="104" s="367" spans="1:18">
      <c r="A104" s="350" t="s">
        <v>285</v>
      </c>
      <c r="B104" s="354">
        <f>B103/B69</f>
        <v/>
      </c>
      <c r="C104" s="354">
        <f>C103/C69</f>
        <v/>
      </c>
      <c r="D104" s="354">
        <f>D103/D69</f>
        <v/>
      </c>
      <c r="E104" s="354">
        <f>E103/E69</f>
        <v/>
      </c>
      <c r="F104" s="354">
        <f>F103/F69</f>
        <v/>
      </c>
      <c r="G104" s="354">
        <f>G103/G69</f>
        <v/>
      </c>
      <c r="H104" s="354">
        <f>H103/H69</f>
        <v/>
      </c>
      <c r="I104" s="354">
        <f>I103/I69</f>
        <v/>
      </c>
    </row>
    <row customFormat="1" customHeight="1" ht="18" r="105" s="360" spans="1:18">
      <c r="A105" s="314" t="s">
        <v>286</v>
      </c>
      <c r="B105" s="361" t="n"/>
      <c r="C105" s="361" t="n"/>
      <c r="D105" s="361" t="n"/>
      <c r="E105" s="361" t="n"/>
      <c r="F105" s="361" t="n"/>
      <c r="G105" s="361" t="n"/>
      <c r="H105" s="361" t="n"/>
      <c r="I105" s="361" t="n"/>
    </row>
    <row customHeight="1" ht="16" r="107" spans="1:18">
      <c r="D107" s="29" t="s">
        <v>287</v>
      </c>
      <c r="E107" s="5" t="s">
        <v>258</v>
      </c>
      <c r="F107" s="5" t="n"/>
      <c r="G107" s="5" t="n"/>
      <c r="H107" s="5" t="n"/>
      <c r="I107" s="5" t="n"/>
    </row>
    <row r="108" spans="1:18">
      <c r="D108" s="260">
        <f>D$67</f>
        <v/>
      </c>
      <c r="E108" s="260">
        <f>E$67</f>
        <v/>
      </c>
      <c r="F108" s="260">
        <f>F$67</f>
        <v/>
      </c>
      <c r="G108" s="260">
        <f>G$67</f>
        <v/>
      </c>
      <c r="H108" s="260">
        <f>H$67</f>
        <v/>
      </c>
      <c r="I108" s="260">
        <f>I$67</f>
        <v/>
      </c>
    </row>
    <row customHeight="1" ht="6" r="109" spans="1:18"/>
    <row customFormat="1" r="110" s="362" spans="1:18">
      <c r="A110" s="363" t="s">
        <v>288</v>
      </c>
      <c r="D110" s="329">
        <f>D69</f>
        <v/>
      </c>
      <c r="E110" s="329">
        <f>E69</f>
        <v/>
      </c>
      <c r="F110" s="329">
        <f>F69</f>
        <v/>
      </c>
      <c r="G110" s="329">
        <f>G69</f>
        <v/>
      </c>
      <c r="H110" s="329">
        <f>H69</f>
        <v/>
      </c>
      <c r="I110" s="329">
        <f>I69</f>
        <v/>
      </c>
    </row>
    <row r="111" spans="1:18">
      <c r="A111" s="315" t="s">
        <v>289</v>
      </c>
      <c r="D111" s="320">
        <f>D79</f>
        <v/>
      </c>
      <c r="E111" s="320">
        <f>E79</f>
        <v/>
      </c>
      <c r="F111" s="320">
        <f>F79</f>
        <v/>
      </c>
      <c r="G111" s="320">
        <f>G79</f>
        <v/>
      </c>
      <c r="H111" s="320">
        <f>H79</f>
        <v/>
      </c>
      <c r="I111" s="320">
        <f>I79</f>
        <v/>
      </c>
    </row>
    <row r="112" spans="1:18">
      <c r="A112" s="315" t="n"/>
    </row>
    <row r="113" spans="1:18">
      <c r="A113" s="371" t="s">
        <v>290</v>
      </c>
    </row>
    <row r="114" spans="1:18">
      <c r="A114" s="320">
        <f>"  "&amp;A187</f>
        <v/>
      </c>
      <c r="D114" s="320">
        <f>D187</f>
        <v/>
      </c>
      <c r="E114" s="320">
        <f>E131*E110</f>
        <v/>
      </c>
      <c r="F114" s="320">
        <f>F131*F110</f>
        <v/>
      </c>
      <c r="G114" s="320">
        <f>G131*G110</f>
        <v/>
      </c>
      <c r="H114" s="320">
        <f>H131*H110</f>
        <v/>
      </c>
      <c r="I114" s="320">
        <f>I131*I110</f>
        <v/>
      </c>
    </row>
    <row r="115" spans="1:18">
      <c r="A115" s="320">
        <f>"  "&amp;A188</f>
        <v/>
      </c>
      <c r="D115" s="320">
        <f>D188</f>
        <v/>
      </c>
      <c r="E115" s="320">
        <f>E133*E111</f>
        <v/>
      </c>
      <c r="F115" s="320">
        <f>F133*F111</f>
        <v/>
      </c>
      <c r="G115" s="320">
        <f>G133*G111</f>
        <v/>
      </c>
      <c r="H115" s="320">
        <f>H133*H111</f>
        <v/>
      </c>
      <c r="I115" s="320">
        <f>I133*I111</f>
        <v/>
      </c>
    </row>
    <row r="116" spans="1:18">
      <c r="A116" s="320">
        <f>"  "&amp;A189</f>
        <v/>
      </c>
      <c r="D116" s="320">
        <f>D189</f>
        <v/>
      </c>
      <c r="E116" s="320">
        <f>E135*E111</f>
        <v/>
      </c>
      <c r="F116" s="320">
        <f>F135*F111</f>
        <v/>
      </c>
      <c r="G116" s="320">
        <f>G135*G111</f>
        <v/>
      </c>
      <c r="H116" s="320">
        <f>H135*H111</f>
        <v/>
      </c>
      <c r="I116" s="320">
        <f>I135*I111</f>
        <v/>
      </c>
    </row>
    <row customHeight="1" ht="6" r="117" spans="1:18">
      <c r="A117" s="315" t="n"/>
      <c r="D117" s="332" t="s">
        <v>232</v>
      </c>
      <c r="E117" s="332" t="s">
        <v>232</v>
      </c>
      <c r="F117" s="332" t="s">
        <v>232</v>
      </c>
      <c r="G117" s="332" t="s">
        <v>232</v>
      </c>
      <c r="H117" s="332" t="s">
        <v>232</v>
      </c>
      <c r="I117" s="332" t="s">
        <v>232</v>
      </c>
    </row>
    <row r="118" spans="1:18">
      <c r="A118" s="320">
        <f>"    "&amp;A113</f>
        <v/>
      </c>
      <c r="D118" s="320">
        <f>SUM(D114:D117)</f>
        <v/>
      </c>
      <c r="E118" s="320">
        <f>SUM(E114:E117)</f>
        <v/>
      </c>
      <c r="F118" s="320">
        <f>SUM(F114:F117)</f>
        <v/>
      </c>
      <c r="G118" s="320">
        <f>SUM(G114:G117)</f>
        <v/>
      </c>
      <c r="H118" s="320">
        <f>SUM(H114:H117)</f>
        <v/>
      </c>
      <c r="I118" s="320">
        <f>SUM(I114:I117)</f>
        <v/>
      </c>
    </row>
    <row r="119" spans="1:18">
      <c r="A119" s="315" t="n"/>
      <c r="E119" s="368" t="n"/>
      <c r="F119" s="368" t="n"/>
      <c r="G119" s="368" t="n"/>
      <c r="H119" s="368" t="n"/>
      <c r="I119" s="368" t="n"/>
    </row>
    <row r="120" spans="1:18">
      <c r="A120" s="371" t="s">
        <v>291</v>
      </c>
      <c r="E120" s="368" t="n"/>
      <c r="F120" s="368" t="n"/>
      <c r="G120" s="368" t="n"/>
      <c r="H120" s="368" t="n"/>
      <c r="I120" s="368" t="n"/>
    </row>
    <row r="121" spans="1:18">
      <c r="A121" s="320">
        <f>"  "&amp;A204</f>
        <v/>
      </c>
      <c r="D121" s="320">
        <f>D204</f>
        <v/>
      </c>
      <c r="E121" s="320">
        <f>E136*E111</f>
        <v/>
      </c>
      <c r="F121" s="320">
        <f>F136*F111</f>
        <v/>
      </c>
      <c r="G121" s="320">
        <f>G136*G111</f>
        <v/>
      </c>
      <c r="H121" s="320">
        <f>H136*H111</f>
        <v/>
      </c>
      <c r="I121" s="320">
        <f>I136*I111</f>
        <v/>
      </c>
    </row>
    <row r="122" spans="1:18">
      <c r="A122" s="320">
        <f>"  "&amp;A205</f>
        <v/>
      </c>
      <c r="D122" s="320">
        <f>D205</f>
        <v/>
      </c>
      <c r="E122" s="320">
        <f>E137*E111</f>
        <v/>
      </c>
      <c r="F122" s="320">
        <f>F137*F111</f>
        <v/>
      </c>
      <c r="G122" s="320">
        <f>G137*G111</f>
        <v/>
      </c>
      <c r="H122" s="320">
        <f>H137*H111</f>
        <v/>
      </c>
      <c r="I122" s="320">
        <f>I137*I111</f>
        <v/>
      </c>
    </row>
    <row customHeight="1" ht="6" r="123" spans="1:18">
      <c r="A123" s="315" t="n"/>
      <c r="D123" s="332" t="s">
        <v>232</v>
      </c>
      <c r="E123" s="332" t="s">
        <v>232</v>
      </c>
      <c r="F123" s="332" t="s">
        <v>232</v>
      </c>
      <c r="G123" s="332" t="s">
        <v>232</v>
      </c>
      <c r="H123" s="332" t="s">
        <v>232</v>
      </c>
      <c r="I123" s="332" t="s">
        <v>232</v>
      </c>
    </row>
    <row r="124" spans="1:18">
      <c r="A124" s="320">
        <f>"    "&amp;A120</f>
        <v/>
      </c>
      <c r="D124" s="320">
        <f>SUM(D121:D123)</f>
        <v/>
      </c>
      <c r="E124" s="320">
        <f>SUM(E121:E123)</f>
        <v/>
      </c>
      <c r="F124" s="320">
        <f>SUM(F121:F123)</f>
        <v/>
      </c>
      <c r="G124" s="320">
        <f>SUM(G121:G123)</f>
        <v/>
      </c>
      <c r="H124" s="320">
        <f>SUM(H121:H123)</f>
        <v/>
      </c>
      <c r="I124" s="320">
        <f>SUM(I121:I123)</f>
        <v/>
      </c>
    </row>
    <row r="125" spans="1:18">
      <c r="A125" s="315" t="n"/>
    </row>
    <row r="126" spans="1:18">
      <c r="A126" s="371" t="s">
        <v>292</v>
      </c>
    </row>
    <row r="127" spans="1:18">
      <c r="A127" s="315" t="s">
        <v>293</v>
      </c>
      <c r="D127" s="320">
        <f>D118-D124</f>
        <v/>
      </c>
      <c r="E127" s="320">
        <f>E118-E124</f>
        <v/>
      </c>
      <c r="F127" s="320">
        <f>F118-F124</f>
        <v/>
      </c>
      <c r="G127" s="320">
        <f>G118-G124</f>
        <v/>
      </c>
      <c r="H127" s="320">
        <f>H118-H124</f>
        <v/>
      </c>
      <c r="I127" s="320">
        <f>I118-I124</f>
        <v/>
      </c>
    </row>
    <row r="128" spans="1:18">
      <c r="A128" s="315" t="s">
        <v>294</v>
      </c>
      <c r="E128" s="320">
        <f>D127-E127</f>
        <v/>
      </c>
      <c r="F128" s="320">
        <f>E127-F127</f>
        <v/>
      </c>
      <c r="G128" s="320">
        <f>F127-G127</f>
        <v/>
      </c>
      <c r="H128" s="320">
        <f>G127-H127</f>
        <v/>
      </c>
      <c r="I128" s="320">
        <f>H127-I127</f>
        <v/>
      </c>
    </row>
    <row r="129" spans="1:18">
      <c r="A129" s="315" t="n"/>
    </row>
    <row r="130" spans="1:18">
      <c r="A130" s="371" t="s">
        <v>295</v>
      </c>
    </row>
    <row r="131" spans="1:18">
      <c r="A131" s="315" t="s">
        <v>296</v>
      </c>
      <c r="D131" s="372">
        <f>D114/D110</f>
        <v/>
      </c>
      <c r="E131" s="373">
        <f>D131</f>
        <v/>
      </c>
      <c r="F131" s="373">
        <f>E131</f>
        <v/>
      </c>
      <c r="G131" s="373">
        <f>F131</f>
        <v/>
      </c>
      <c r="H131" s="373">
        <f>G131</f>
        <v/>
      </c>
      <c r="I131" s="373">
        <f>H131</f>
        <v/>
      </c>
    </row>
    <row r="132" spans="1:18">
      <c r="A132" s="366" t="s">
        <v>297</v>
      </c>
      <c r="D132" s="320">
        <f>D114/(D110/365)</f>
        <v/>
      </c>
      <c r="E132" s="320">
        <f>E114/(E110/365)</f>
        <v/>
      </c>
      <c r="F132" s="320">
        <f>F114/(F110/365)</f>
        <v/>
      </c>
      <c r="G132" s="320">
        <f>G114/(G110/365)</f>
        <v/>
      </c>
      <c r="H132" s="320">
        <f>H114/(H110/365)</f>
        <v/>
      </c>
      <c r="I132" s="320">
        <f>I114/(I110/365)</f>
        <v/>
      </c>
    </row>
    <row r="133" spans="1:18">
      <c r="A133" s="315" t="s">
        <v>298</v>
      </c>
      <c r="D133" s="372">
        <f>D115/D111</f>
        <v/>
      </c>
      <c r="E133" s="373">
        <f>D133</f>
        <v/>
      </c>
      <c r="F133" s="373">
        <f>E133</f>
        <v/>
      </c>
      <c r="G133" s="373">
        <f>F133</f>
        <v/>
      </c>
      <c r="H133" s="373">
        <f>G133</f>
        <v/>
      </c>
      <c r="I133" s="373">
        <f>H133</f>
        <v/>
      </c>
    </row>
    <row r="134" spans="1:18">
      <c r="A134" s="374" t="s">
        <v>299</v>
      </c>
      <c r="D134" s="375">
        <f>IF(ISERROR(D111/D115),"NM",D111/D115)</f>
        <v/>
      </c>
      <c r="E134" s="375">
        <f>IF(ISERROR(E111/E115),"NM",E111/E115)</f>
        <v/>
      </c>
      <c r="F134" s="375">
        <f>IF(ISERROR(F111/F115),"NM",F111/F115)</f>
        <v/>
      </c>
      <c r="G134" s="375">
        <f>IF(ISERROR(G111/G115),"NM",G111/G115)</f>
        <v/>
      </c>
      <c r="H134" s="375">
        <f>IF(ISERROR(H111/H115),"NM",H111/H115)</f>
        <v/>
      </c>
      <c r="I134" s="375">
        <f>IF(ISERROR(I111/I115),"NM",I111/I115)</f>
        <v/>
      </c>
    </row>
    <row r="135" spans="1:18">
      <c r="A135" s="315" t="s">
        <v>300</v>
      </c>
      <c r="D135" s="372">
        <f>D116/D111</f>
        <v/>
      </c>
      <c r="E135" s="373">
        <f>D135</f>
        <v/>
      </c>
      <c r="F135" s="373">
        <f>E135</f>
        <v/>
      </c>
      <c r="G135" s="373">
        <f>F135</f>
        <v/>
      </c>
      <c r="H135" s="373">
        <f>G135</f>
        <v/>
      </c>
      <c r="I135" s="373">
        <f>H135</f>
        <v/>
      </c>
    </row>
    <row r="136" spans="1:18">
      <c r="A136" s="315" t="s">
        <v>301</v>
      </c>
      <c r="D136" s="372">
        <f>D121/D111</f>
        <v/>
      </c>
      <c r="E136" s="373">
        <f>D136</f>
        <v/>
      </c>
      <c r="F136" s="373">
        <f>E136</f>
        <v/>
      </c>
      <c r="G136" s="373">
        <f>F136</f>
        <v/>
      </c>
      <c r="H136" s="373">
        <f>G136</f>
        <v/>
      </c>
      <c r="I136" s="373">
        <f>H136</f>
        <v/>
      </c>
    </row>
    <row r="137" spans="1:18">
      <c r="A137" s="315" t="s">
        <v>302</v>
      </c>
      <c r="D137" s="372">
        <f>D122/D111</f>
        <v/>
      </c>
      <c r="E137" s="373">
        <f>D137</f>
        <v/>
      </c>
      <c r="F137" s="373">
        <f>E137</f>
        <v/>
      </c>
      <c r="G137" s="373">
        <f>F137</f>
        <v/>
      </c>
      <c r="H137" s="373">
        <f>G137</f>
        <v/>
      </c>
      <c r="I137" s="373">
        <f>H137</f>
        <v/>
      </c>
    </row>
    <row customFormat="1" customHeight="1" ht="18" r="141" s="360" spans="1:18">
      <c r="A141" s="314" t="s">
        <v>303</v>
      </c>
      <c r="B141" s="361" t="n"/>
      <c r="C141" s="361" t="n"/>
      <c r="D141" s="361" t="n"/>
      <c r="E141" s="361" t="n"/>
      <c r="F141" s="361" t="n"/>
      <c r="G141" s="361" t="n"/>
      <c r="H141" s="361" t="n"/>
      <c r="I141" s="361" t="n"/>
    </row>
    <row customHeight="1" ht="16" r="143" spans="1:18">
      <c r="D143" s="29" t="s">
        <v>287</v>
      </c>
      <c r="E143" s="5" t="s">
        <v>258</v>
      </c>
      <c r="F143" s="5" t="n"/>
      <c r="G143" s="5" t="n"/>
      <c r="H143" s="5" t="n"/>
      <c r="I143" s="5" t="n"/>
    </row>
    <row r="144" spans="1:18">
      <c r="D144" s="260">
        <f>D$67</f>
        <v/>
      </c>
      <c r="E144" s="260">
        <f>E$67</f>
        <v/>
      </c>
      <c r="F144" s="260">
        <f>F$67</f>
        <v/>
      </c>
      <c r="G144" s="260">
        <f>G$67</f>
        <v/>
      </c>
      <c r="H144" s="260">
        <f>H$67</f>
        <v/>
      </c>
      <c r="I144" s="260">
        <f>I$67</f>
        <v/>
      </c>
    </row>
    <row customHeight="1" ht="6" r="145" spans="1:18"/>
    <row customFormat="1" r="146" s="368" spans="1:18">
      <c r="A146" s="315" t="s">
        <v>6</v>
      </c>
      <c r="B146" s="368" t="n"/>
      <c r="C146" s="298" t="n"/>
      <c r="D146" s="329">
        <f>D69</f>
        <v/>
      </c>
      <c r="E146" s="329">
        <f>E69</f>
        <v/>
      </c>
      <c r="F146" s="329">
        <f>F69</f>
        <v/>
      </c>
      <c r="G146" s="329">
        <f>G69</f>
        <v/>
      </c>
      <c r="H146" s="329">
        <f>H69</f>
        <v/>
      </c>
      <c r="I146" s="329">
        <f>I69</f>
        <v/>
      </c>
      <c r="J146" s="298" t="n"/>
      <c r="K146" s="298" t="n"/>
      <c r="L146" s="298" t="n"/>
      <c r="M146" s="298" t="n"/>
      <c r="N146" s="298" t="n"/>
      <c r="O146" s="298" t="n"/>
      <c r="P146" s="298" t="n"/>
      <c r="Q146" s="298" t="n"/>
      <c r="R146" s="298" t="n"/>
    </row>
    <row customFormat="1" r="147" s="368" spans="1:18">
      <c r="A147" s="315" t="s">
        <v>304</v>
      </c>
      <c r="B147" s="368" t="n"/>
      <c r="C147" s="298" t="n"/>
      <c r="D147" s="320">
        <f>D79</f>
        <v/>
      </c>
      <c r="E147" s="320">
        <f>E79</f>
        <v/>
      </c>
      <c r="F147" s="320">
        <f>F79</f>
        <v/>
      </c>
      <c r="G147" s="320">
        <f>G79</f>
        <v/>
      </c>
      <c r="H147" s="320">
        <f>H79</f>
        <v/>
      </c>
      <c r="I147" s="320">
        <f>I79</f>
        <v/>
      </c>
      <c r="J147" s="298" t="n"/>
      <c r="K147" s="298" t="n"/>
      <c r="L147" s="298" t="n"/>
      <c r="M147" s="298" t="n"/>
      <c r="N147" s="298" t="n"/>
      <c r="O147" s="298" t="n"/>
      <c r="P147" s="298" t="n"/>
      <c r="Q147" s="298" t="n"/>
      <c r="R147" s="298" t="n"/>
    </row>
    <row customFormat="1" customHeight="1" ht="6" r="148" s="368" spans="1:18">
      <c r="A148" s="315" t="n"/>
      <c r="B148" s="369" t="n"/>
      <c r="C148" s="298" t="n"/>
      <c r="D148" s="332" t="s">
        <v>232</v>
      </c>
      <c r="E148" s="369" t="s">
        <v>232</v>
      </c>
      <c r="F148" s="369" t="s">
        <v>232</v>
      </c>
      <c r="G148" s="369" t="s">
        <v>232</v>
      </c>
      <c r="H148" s="369" t="s">
        <v>232</v>
      </c>
      <c r="I148" s="369" t="s">
        <v>232</v>
      </c>
      <c r="J148" s="298" t="n"/>
      <c r="K148" s="298" t="n"/>
      <c r="L148" s="298" t="n"/>
      <c r="M148" s="298" t="n"/>
      <c r="N148" s="298" t="n"/>
      <c r="O148" s="298" t="n"/>
      <c r="P148" s="298" t="n"/>
      <c r="Q148" s="298" t="n"/>
      <c r="R148" s="298" t="n"/>
    </row>
    <row customFormat="1" r="149" s="368" spans="1:18">
      <c r="A149" s="315" t="s">
        <v>10</v>
      </c>
      <c r="B149" s="368" t="n"/>
      <c r="C149" s="298" t="n"/>
      <c r="D149" s="320">
        <f>D146-D147</f>
        <v/>
      </c>
      <c r="E149" s="320">
        <f>E146-E147</f>
        <v/>
      </c>
      <c r="F149" s="320">
        <f>F146-F147</f>
        <v/>
      </c>
      <c r="G149" s="320">
        <f>G146-G147</f>
        <v/>
      </c>
      <c r="H149" s="320">
        <f>H146-H147</f>
        <v/>
      </c>
      <c r="I149" s="320">
        <f>I146-I147</f>
        <v/>
      </c>
      <c r="J149" s="298" t="n"/>
      <c r="K149" s="298" t="n"/>
      <c r="L149" s="298" t="n"/>
      <c r="M149" s="298" t="n"/>
      <c r="N149" s="298" t="n"/>
      <c r="O149" s="298" t="n"/>
      <c r="P149" s="298" t="n"/>
      <c r="Q149" s="298" t="n"/>
      <c r="R149" s="298" t="n"/>
    </row>
    <row customFormat="1" customHeight="1" ht="6" r="150" s="368" spans="1:18">
      <c r="A150" s="315" t="n"/>
      <c r="B150" s="368" t="n"/>
      <c r="C150" s="298" t="n"/>
      <c r="D150" s="368" t="n"/>
      <c r="E150" s="368" t="n"/>
      <c r="F150" s="368" t="n"/>
      <c r="G150" s="368" t="n"/>
      <c r="H150" s="368" t="n"/>
      <c r="I150" s="368" t="n"/>
      <c r="J150" s="298" t="n"/>
      <c r="K150" s="298" t="n"/>
      <c r="L150" s="298" t="n"/>
      <c r="M150" s="298" t="n"/>
      <c r="N150" s="298" t="n"/>
      <c r="O150" s="298" t="n"/>
      <c r="P150" s="298" t="n"/>
      <c r="Q150" s="298" t="n"/>
      <c r="R150" s="298" t="n"/>
    </row>
    <row customFormat="1" r="151" s="368" spans="1:18">
      <c r="A151" s="315" t="s">
        <v>280</v>
      </c>
      <c r="B151" s="368" t="n"/>
      <c r="C151" s="298" t="n"/>
      <c r="D151" s="320">
        <f>D91</f>
        <v/>
      </c>
      <c r="E151" s="320">
        <f>E91</f>
        <v/>
      </c>
      <c r="F151" s="320">
        <f>F91</f>
        <v/>
      </c>
      <c r="G151" s="320">
        <f>G91</f>
        <v/>
      </c>
      <c r="H151" s="320">
        <f>H91</f>
        <v/>
      </c>
      <c r="I151" s="320">
        <f>I91</f>
        <v/>
      </c>
      <c r="J151" s="298" t="n"/>
      <c r="K151" s="298" t="n"/>
      <c r="L151" s="298" t="n"/>
      <c r="M151" s="298" t="n"/>
      <c r="N151" s="298" t="n"/>
      <c r="O151" s="298" t="n"/>
      <c r="P151" s="298" t="n"/>
      <c r="Q151" s="298" t="n"/>
      <c r="R151" s="298" t="n"/>
    </row>
    <row customFormat="1" r="152" s="368" spans="1:18">
      <c r="A152" s="315" t="s">
        <v>305</v>
      </c>
      <c r="B152" s="368" t="n"/>
      <c r="C152" s="298" t="n"/>
      <c r="D152" s="320">
        <f>D94</f>
        <v/>
      </c>
      <c r="E152" s="320">
        <f>E94</f>
        <v/>
      </c>
      <c r="F152" s="320">
        <f>F94</f>
        <v/>
      </c>
      <c r="G152" s="320">
        <f>G94</f>
        <v/>
      </c>
      <c r="H152" s="320">
        <f>H94</f>
        <v/>
      </c>
      <c r="I152" s="320">
        <f>I94</f>
        <v/>
      </c>
      <c r="J152" s="298" t="n"/>
      <c r="K152" s="298" t="n"/>
      <c r="L152" s="298" t="n"/>
      <c r="M152" s="298" t="n"/>
      <c r="N152" s="298" t="n"/>
      <c r="O152" s="298" t="n"/>
      <c r="P152" s="298" t="n"/>
      <c r="Q152" s="298" t="n"/>
      <c r="R152" s="298" t="n"/>
    </row>
    <row customFormat="1" customHeight="1" ht="6" r="153" s="368" spans="1:18">
      <c r="A153" s="315" t="n"/>
      <c r="B153" s="369" t="n"/>
      <c r="C153" s="298" t="n"/>
      <c r="D153" s="332" t="s">
        <v>232</v>
      </c>
      <c r="E153" s="369" t="s">
        <v>232</v>
      </c>
      <c r="F153" s="369" t="s">
        <v>232</v>
      </c>
      <c r="G153" s="369" t="s">
        <v>232</v>
      </c>
      <c r="H153" s="369" t="s">
        <v>232</v>
      </c>
      <c r="I153" s="369" t="s">
        <v>232</v>
      </c>
      <c r="J153" s="298" t="n"/>
      <c r="K153" s="298" t="n"/>
      <c r="L153" s="298" t="n"/>
      <c r="M153" s="298" t="n"/>
      <c r="N153" s="298" t="n"/>
      <c r="O153" s="298" t="n"/>
      <c r="P153" s="298" t="n"/>
      <c r="Q153" s="298" t="n"/>
      <c r="R153" s="298" t="n"/>
    </row>
    <row customFormat="1" r="154" s="368" spans="1:18">
      <c r="A154" s="315" t="s">
        <v>34</v>
      </c>
      <c r="B154" s="368" t="n"/>
      <c r="C154" s="298" t="n"/>
      <c r="D154" s="320">
        <f>D149-SUM(D151:D153)</f>
        <v/>
      </c>
      <c r="E154" s="320">
        <f>E149-SUM(E151:E153)</f>
        <v/>
      </c>
      <c r="F154" s="320">
        <f>F149-SUM(F151:F153)</f>
        <v/>
      </c>
      <c r="G154" s="320">
        <f>G149-SUM(G151:G153)</f>
        <v/>
      </c>
      <c r="H154" s="320">
        <f>H149-SUM(H151:H153)</f>
        <v/>
      </c>
      <c r="I154" s="320">
        <f>I149-SUM(I151:I153)</f>
        <v/>
      </c>
      <c r="J154" s="298" t="n"/>
      <c r="K154" s="298" t="n"/>
      <c r="L154" s="298" t="n"/>
      <c r="M154" s="298" t="n"/>
      <c r="N154" s="298" t="n"/>
      <c r="O154" s="298" t="n"/>
      <c r="P154" s="298" t="n"/>
      <c r="Q154" s="298" t="n"/>
      <c r="R154" s="298" t="n"/>
    </row>
    <row customFormat="1" r="155" s="368" spans="1:18">
      <c r="A155" s="315" t="n"/>
      <c r="B155" s="368" t="n"/>
      <c r="C155" s="298" t="n"/>
      <c r="D155" s="298" t="n"/>
      <c r="E155" s="298" t="n"/>
      <c r="F155" s="298" t="n"/>
      <c r="G155" s="298" t="n"/>
      <c r="H155" s="298" t="n"/>
      <c r="I155" s="298" t="n"/>
      <c r="J155" s="298" t="n"/>
      <c r="K155" s="298" t="n"/>
      <c r="L155" s="298" t="n"/>
      <c r="M155" s="298" t="n"/>
      <c r="N155" s="298" t="n"/>
      <c r="O155" s="298" t="n"/>
      <c r="P155" s="298" t="n"/>
      <c r="Q155" s="298" t="n"/>
      <c r="R155" s="298" t="n"/>
    </row>
    <row customFormat="1" r="156" s="368" spans="1:18">
      <c r="A156" s="366" t="s">
        <v>306</v>
      </c>
      <c r="B156" s="368" t="n"/>
      <c r="C156" s="376" t="s">
        <v>307</v>
      </c>
      <c r="D156" s="298" t="n"/>
      <c r="E156" s="298" t="n"/>
      <c r="F156" s="298" t="n"/>
      <c r="G156" s="298" t="n"/>
      <c r="H156" s="298" t="n"/>
      <c r="I156" s="298" t="n"/>
      <c r="J156" s="298" t="n"/>
      <c r="K156" s="298" t="n"/>
      <c r="L156" s="298" t="n"/>
      <c r="M156" s="298" t="n"/>
      <c r="N156" s="298" t="n"/>
      <c r="O156" s="298" t="n"/>
      <c r="P156" s="298" t="n"/>
      <c r="Q156" s="298" t="n"/>
      <c r="R156" s="298" t="n"/>
    </row>
    <row customFormat="1" r="157" s="368" spans="1:18">
      <c r="A157" s="315" t="s">
        <v>308</v>
      </c>
      <c r="B157" s="368" t="n"/>
      <c r="C157" s="377" t="n">
        <v>0.08</v>
      </c>
      <c r="D157" s="370">
        <f>E157</f>
        <v/>
      </c>
      <c r="E157" s="320">
        <f>$C157*IF(ai=1,ROUND((D209+E209)/2,2),D209)</f>
        <v/>
      </c>
      <c r="F157" s="320">
        <f>$C157*IF(ai=1,ROUND((E209+F209)/2,2),E209)</f>
        <v/>
      </c>
      <c r="G157" s="320">
        <f>$C157*IF(ai=1,ROUND((F209+G209)/2,2),F209)</f>
        <v/>
      </c>
      <c r="H157" s="320">
        <f>$C157*IF(ai=1,ROUND((G209+H209)/2,2),G209)</f>
        <v/>
      </c>
      <c r="I157" s="320">
        <f>$C157*IF(ai=1,ROUND((H209+I209)/2,2),H209)</f>
        <v/>
      </c>
      <c r="J157" s="298" t="n"/>
      <c r="K157" s="298" t="n"/>
      <c r="L157" s="298" t="n"/>
      <c r="M157" s="298" t="n"/>
      <c r="N157" s="298" t="n"/>
      <c r="O157" s="298" t="n"/>
      <c r="P157" s="298" t="n"/>
      <c r="Q157" s="298" t="n"/>
      <c r="R157" s="298" t="n"/>
    </row>
    <row customFormat="1" r="158" s="368" spans="1:18">
      <c r="A158" s="315" t="s">
        <v>309</v>
      </c>
      <c r="B158" s="368" t="n"/>
      <c r="C158" s="378">
        <f>H418</f>
        <v/>
      </c>
      <c r="D158" s="370">
        <f>E158</f>
        <v/>
      </c>
      <c r="E158" s="320">
        <f>$C158*IF(ai=1,ROUND((D210+E210)/2,2),D210)</f>
        <v/>
      </c>
      <c r="F158" s="320">
        <f>$C158*IF(ai=1,ROUND((E210+F210)/2,2),E210)</f>
        <v/>
      </c>
      <c r="G158" s="320">
        <f>$C158*IF(ai=1,ROUND((F210+G210)/2,2),F210)</f>
        <v/>
      </c>
      <c r="H158" s="320">
        <f>$C158*IF(ai=1,ROUND((G210+H210)/2,2),G210)</f>
        <v/>
      </c>
      <c r="I158" s="320">
        <f>$C158*IF(ai=1,ROUND((H210+I210)/2,2),H210)</f>
        <v/>
      </c>
      <c r="J158" s="298" t="n"/>
      <c r="K158" s="298" t="n"/>
      <c r="L158" s="298" t="n"/>
      <c r="M158" s="298" t="n"/>
      <c r="N158" s="298" t="n"/>
      <c r="O158" s="298" t="n"/>
      <c r="P158" s="298" t="n"/>
      <c r="Q158" s="298" t="n"/>
      <c r="R158" s="298" t="n"/>
    </row>
    <row customFormat="1" r="159" s="368" spans="1:18">
      <c r="A159" s="315" t="s">
        <v>310</v>
      </c>
      <c r="B159" s="368" t="n"/>
      <c r="C159" s="378">
        <f>H419</f>
        <v/>
      </c>
      <c r="D159" s="370">
        <f>E159</f>
        <v/>
      </c>
      <c r="E159" s="320">
        <f>$C159*IF(ai=1,ROUND((D211+E211)/2,2),D211)</f>
        <v/>
      </c>
      <c r="F159" s="320">
        <f>$C159*IF(ai=1,ROUND((E211+F211)/2,2),E211)</f>
        <v/>
      </c>
      <c r="G159" s="320">
        <f>$C159*IF(ai=1,ROUND((F211+G211)/2,2),F211)</f>
        <v/>
      </c>
      <c r="H159" s="320">
        <f>$C159*IF(ai=1,ROUND((G211+H211)/2,2),G211)</f>
        <v/>
      </c>
      <c r="I159" s="320">
        <f>$C159*IF(ai=1,ROUND((H211+I211)/2,2),H211)</f>
        <v/>
      </c>
      <c r="J159" s="298" t="n"/>
      <c r="K159" s="298" t="n"/>
      <c r="L159" s="298" t="n"/>
      <c r="M159" s="298" t="n"/>
      <c r="N159" s="298" t="n"/>
      <c r="O159" s="298" t="n"/>
      <c r="P159" s="298" t="n"/>
      <c r="Q159" s="298" t="n"/>
      <c r="R159" s="298" t="n"/>
    </row>
    <row customFormat="1" customHeight="1" ht="6" r="160" s="368" spans="1:18">
      <c r="A160" s="315" t="n"/>
      <c r="B160" s="368" t="n"/>
      <c r="C160" s="298" t="n"/>
      <c r="D160" s="332" t="s">
        <v>232</v>
      </c>
      <c r="E160" s="332" t="s">
        <v>232</v>
      </c>
      <c r="F160" s="369" t="s">
        <v>232</v>
      </c>
      <c r="G160" s="369" t="s">
        <v>232</v>
      </c>
      <c r="H160" s="369" t="s">
        <v>232</v>
      </c>
      <c r="I160" s="369" t="s">
        <v>232</v>
      </c>
      <c r="J160" s="298" t="n"/>
      <c r="K160" s="298" t="n"/>
      <c r="L160" s="298" t="n"/>
      <c r="M160" s="298" t="n"/>
      <c r="N160" s="298" t="n"/>
      <c r="O160" s="298" t="n"/>
      <c r="P160" s="298" t="n"/>
      <c r="Q160" s="298" t="n"/>
      <c r="R160" s="298" t="n"/>
    </row>
    <row customFormat="1" r="161" s="368" spans="1:18">
      <c r="A161" s="315" t="s">
        <v>311</v>
      </c>
      <c r="B161" s="368" t="n"/>
      <c r="C161" s="298" t="n"/>
      <c r="D161" s="320">
        <f>SUM(D157:D160)</f>
        <v/>
      </c>
      <c r="E161" s="320">
        <f>SUM(E157:E160)</f>
        <v/>
      </c>
      <c r="F161" s="320">
        <f>SUM(F157:F160)</f>
        <v/>
      </c>
      <c r="G161" s="320">
        <f>SUM(G157:G160)</f>
        <v/>
      </c>
      <c r="H161" s="320">
        <f>SUM(H157:H160)</f>
        <v/>
      </c>
      <c r="I161" s="320">
        <f>SUM(I157:I160)</f>
        <v/>
      </c>
      <c r="J161" s="298" t="n"/>
      <c r="K161" s="298" t="n"/>
      <c r="L161" s="298" t="n"/>
      <c r="M161" s="298" t="n"/>
      <c r="N161" s="298" t="n"/>
      <c r="O161" s="298" t="n"/>
      <c r="P161" s="298" t="n"/>
      <c r="Q161" s="298" t="n"/>
      <c r="R161" s="298" t="n"/>
    </row>
    <row customFormat="1" customHeight="1" ht="6" r="162" s="368" spans="1:18">
      <c r="A162" s="315" t="n"/>
      <c r="B162" s="368" t="n"/>
      <c r="C162" s="298" t="n"/>
      <c r="D162" s="298" t="n"/>
      <c r="E162" s="298" t="n"/>
      <c r="F162" s="298" t="n"/>
      <c r="G162" s="298" t="n"/>
      <c r="H162" s="298" t="n"/>
      <c r="I162" s="298" t="n"/>
      <c r="J162" s="298" t="n"/>
      <c r="K162" s="298" t="n"/>
      <c r="L162" s="298" t="n"/>
      <c r="M162" s="298" t="n"/>
      <c r="N162" s="298" t="n"/>
      <c r="O162" s="298" t="n"/>
      <c r="P162" s="298" t="n"/>
      <c r="Q162" s="298" t="n"/>
      <c r="R162" s="298" t="n"/>
    </row>
    <row customFormat="1" r="163" s="368" spans="1:18">
      <c r="A163" s="315" t="s">
        <v>312</v>
      </c>
      <c r="B163" s="368" t="n"/>
      <c r="C163" s="377" t="n">
        <v>0.04</v>
      </c>
      <c r="D163" s="370">
        <f>E163</f>
        <v/>
      </c>
      <c r="E163" s="320">
        <f>-$C163*D186</f>
        <v/>
      </c>
      <c r="F163" s="320">
        <f>-$C163*E186</f>
        <v/>
      </c>
      <c r="G163" s="320">
        <f>-$C163*F186</f>
        <v/>
      </c>
      <c r="H163" s="320">
        <f>-$C163*G186</f>
        <v/>
      </c>
      <c r="I163" s="320">
        <f>-$C163*H186</f>
        <v/>
      </c>
      <c r="J163" s="298" t="n"/>
      <c r="K163" s="298" t="n"/>
      <c r="L163" s="298" t="n"/>
      <c r="M163" s="298" t="n"/>
      <c r="N163" s="298" t="n"/>
      <c r="O163" s="298" t="n"/>
      <c r="P163" s="298" t="n"/>
      <c r="Q163" s="298" t="n"/>
      <c r="R163" s="298" t="n"/>
    </row>
    <row customFormat="1" r="164" s="368" spans="1:18">
      <c r="A164" s="315" t="s">
        <v>313</v>
      </c>
      <c r="B164" s="368" t="n"/>
      <c r="C164" s="379" t="n">
        <v>7</v>
      </c>
      <c r="D164" s="370">
        <f>E164</f>
        <v/>
      </c>
      <c r="E164" s="320">
        <f>$D$199/$C$164</f>
        <v/>
      </c>
      <c r="F164" s="320">
        <f>$D$199/$C$164</f>
        <v/>
      </c>
      <c r="G164" s="320">
        <f>$D$199/$C$164</f>
        <v/>
      </c>
      <c r="H164" s="320">
        <f>$D$199/$C$164</f>
        <v/>
      </c>
      <c r="I164" s="320">
        <f>$D$199/$C$164</f>
        <v/>
      </c>
      <c r="J164" s="298" t="n"/>
      <c r="K164" s="298" t="n"/>
      <c r="L164" s="298" t="n"/>
      <c r="M164" s="298" t="n"/>
      <c r="N164" s="298" t="n"/>
      <c r="O164" s="298" t="n"/>
      <c r="P164" s="298" t="n"/>
      <c r="Q164" s="298" t="n"/>
      <c r="R164" s="298" t="n"/>
    </row>
    <row customFormat="1" customHeight="1" ht="6" r="165" s="368" spans="1:18">
      <c r="A165" s="315" t="n"/>
      <c r="B165" s="368" t="n"/>
      <c r="C165" s="298" t="n"/>
      <c r="D165" s="332" t="s">
        <v>232</v>
      </c>
      <c r="E165" s="332" t="s">
        <v>232</v>
      </c>
      <c r="F165" s="369" t="s">
        <v>232</v>
      </c>
      <c r="G165" s="369" t="s">
        <v>232</v>
      </c>
      <c r="H165" s="369" t="s">
        <v>232</v>
      </c>
      <c r="I165" s="369" t="s">
        <v>232</v>
      </c>
      <c r="J165" s="298" t="n"/>
      <c r="K165" s="298" t="n"/>
      <c r="L165" s="298" t="n"/>
      <c r="M165" s="298" t="n"/>
      <c r="N165" s="298" t="n"/>
      <c r="O165" s="298" t="n"/>
      <c r="P165" s="298" t="n"/>
      <c r="Q165" s="298" t="n"/>
      <c r="R165" s="298" t="n"/>
    </row>
    <row customFormat="1" r="166" s="368" spans="1:18">
      <c r="A166" s="315" t="s">
        <v>314</v>
      </c>
      <c r="B166" s="368" t="n"/>
      <c r="C166" s="298" t="n"/>
      <c r="D166" s="320">
        <f>D154-SUM(D161:D165)</f>
        <v/>
      </c>
      <c r="E166" s="320">
        <f>E154-SUM(E161:E165)</f>
        <v/>
      </c>
      <c r="F166" s="320">
        <f>F154-SUM(F161:F165)</f>
        <v/>
      </c>
      <c r="G166" s="320">
        <f>G154-SUM(G161:G165)</f>
        <v/>
      </c>
      <c r="H166" s="320">
        <f>H154-SUM(H161:H165)</f>
        <v/>
      </c>
      <c r="I166" s="320">
        <f>I154-SUM(I161:I165)</f>
        <v/>
      </c>
      <c r="J166" s="298" t="n"/>
      <c r="K166" s="298" t="n"/>
      <c r="L166" s="298" t="n"/>
      <c r="M166" s="298" t="n"/>
      <c r="N166" s="298" t="n"/>
      <c r="O166" s="298" t="n"/>
      <c r="P166" s="298" t="n"/>
      <c r="Q166" s="298" t="n"/>
      <c r="R166" s="298" t="n"/>
    </row>
    <row customFormat="1" r="167" s="368" spans="1:18">
      <c r="A167" s="315" t="s">
        <v>315</v>
      </c>
      <c r="B167" s="368" t="n"/>
      <c r="C167" s="377" t="n">
        <v>0.4</v>
      </c>
      <c r="D167" s="320">
        <f>$C167*(D166+D152)</f>
        <v/>
      </c>
      <c r="E167" s="320">
        <f>$C167*(E166+E152)</f>
        <v/>
      </c>
      <c r="F167" s="320">
        <f>$C167*(F166+F152)</f>
        <v/>
      </c>
      <c r="G167" s="320">
        <f>$C167*(G166+G152)</f>
        <v/>
      </c>
      <c r="H167" s="320">
        <f>$C167*(H166+H152)</f>
        <v/>
      </c>
      <c r="I167" s="320">
        <f>$C167*(I166+I152)</f>
        <v/>
      </c>
      <c r="J167" s="298" t="n"/>
      <c r="K167" s="298" t="n"/>
      <c r="L167" s="298" t="n"/>
      <c r="M167" s="298" t="n"/>
      <c r="N167" s="298" t="n"/>
      <c r="O167" s="298" t="n"/>
      <c r="P167" s="298" t="n"/>
      <c r="Q167" s="298" t="n"/>
      <c r="R167" s="298" t="n"/>
    </row>
    <row customFormat="1" r="168" s="368" spans="1:18">
      <c r="A168" s="368" t="n"/>
      <c r="B168" s="368" t="n"/>
      <c r="C168" s="298" t="n"/>
      <c r="D168" s="332" t="s">
        <v>232</v>
      </c>
      <c r="E168" s="332" t="s">
        <v>232</v>
      </c>
      <c r="F168" s="369" t="s">
        <v>232</v>
      </c>
      <c r="G168" s="369" t="s">
        <v>232</v>
      </c>
      <c r="H168" s="369" t="s">
        <v>232</v>
      </c>
      <c r="I168" s="369" t="s">
        <v>232</v>
      </c>
      <c r="J168" s="298" t="n"/>
      <c r="K168" s="298" t="n"/>
      <c r="L168" s="298" t="n"/>
      <c r="M168" s="298" t="n"/>
      <c r="N168" s="298" t="n"/>
      <c r="O168" s="298" t="n"/>
      <c r="P168" s="298" t="n"/>
      <c r="Q168" s="298" t="n"/>
      <c r="R168" s="298" t="n"/>
    </row>
    <row customFormat="1" r="169" s="368" spans="1:18">
      <c r="A169" s="315" t="s">
        <v>316</v>
      </c>
      <c r="B169" s="368" t="n"/>
      <c r="C169" s="298" t="n"/>
      <c r="D169" s="320">
        <f>D166-D167</f>
        <v/>
      </c>
      <c r="E169" s="320">
        <f>E166-E167</f>
        <v/>
      </c>
      <c r="F169" s="320">
        <f>F166-F167</f>
        <v/>
      </c>
      <c r="G169" s="320">
        <f>G166-G167</f>
        <v/>
      </c>
      <c r="H169" s="320">
        <f>H166-H167</f>
        <v/>
      </c>
      <c r="I169" s="320">
        <f>I166-I167</f>
        <v/>
      </c>
      <c r="J169" s="298" t="n"/>
      <c r="K169" s="298" t="n"/>
      <c r="L169" s="298" t="n"/>
      <c r="M169" s="298" t="n"/>
      <c r="N169" s="298" t="n"/>
      <c r="O169" s="298" t="n"/>
      <c r="P169" s="298" t="n"/>
      <c r="Q169" s="298" t="n"/>
      <c r="R169" s="298" t="n"/>
    </row>
    <row customFormat="1" r="170" s="368" spans="1:18">
      <c r="A170" s="315" t="s">
        <v>317</v>
      </c>
      <c r="B170" s="368" t="n"/>
      <c r="C170" s="298" t="n"/>
      <c r="D170" s="380">
        <f>E170</f>
        <v/>
      </c>
      <c r="E170" s="339" t="n">
        <v>10</v>
      </c>
      <c r="F170" s="340">
        <f>E170</f>
        <v/>
      </c>
      <c r="G170" s="340">
        <f>F170</f>
        <v/>
      </c>
      <c r="H170" s="340">
        <f>G170</f>
        <v/>
      </c>
      <c r="I170" s="340">
        <f>H170</f>
        <v/>
      </c>
      <c r="J170" s="298" t="n"/>
      <c r="K170" s="298" t="n"/>
      <c r="L170" s="298" t="n"/>
      <c r="M170" s="298" t="n"/>
      <c r="N170" s="298" t="n"/>
      <c r="O170" s="298" t="n"/>
      <c r="P170" s="298" t="n"/>
      <c r="Q170" s="298" t="n"/>
      <c r="R170" s="298" t="n"/>
    </row>
    <row customFormat="1" r="171" s="368" spans="1:18">
      <c r="A171" s="315" t="s">
        <v>318</v>
      </c>
      <c r="B171" s="368" t="n"/>
      <c r="C171" s="298" t="n"/>
      <c r="D171" s="356">
        <f>D169/D170</f>
        <v/>
      </c>
      <c r="E171" s="356">
        <f>E169/E170</f>
        <v/>
      </c>
      <c r="F171" s="356">
        <f>F169/F170</f>
        <v/>
      </c>
      <c r="G171" s="356">
        <f>G169/G170</f>
        <v/>
      </c>
      <c r="H171" s="356">
        <f>H169/H170</f>
        <v/>
      </c>
      <c r="I171" s="356">
        <f>I169/I170</f>
        <v/>
      </c>
      <c r="J171" s="298" t="n"/>
      <c r="K171" s="298" t="n"/>
      <c r="L171" s="298" t="n"/>
      <c r="M171" s="298" t="n"/>
      <c r="N171" s="298" t="n"/>
      <c r="O171" s="298" t="n"/>
      <c r="P171" s="298" t="n"/>
      <c r="Q171" s="298" t="n"/>
      <c r="R171" s="298" t="n"/>
    </row>
    <row customFormat="1" r="172" s="368" spans="1:18">
      <c r="A172" s="368" t="n"/>
      <c r="B172" s="368" t="n"/>
      <c r="C172" s="298" t="n"/>
      <c r="D172" s="298" t="n"/>
      <c r="E172" s="298" t="n"/>
      <c r="F172" s="298" t="n"/>
      <c r="G172" s="298" t="n"/>
      <c r="H172" s="298" t="n"/>
      <c r="I172" s="298" t="n"/>
      <c r="J172" s="298" t="n"/>
      <c r="K172" s="298" t="n"/>
      <c r="L172" s="298" t="n"/>
      <c r="M172" s="298" t="n"/>
      <c r="N172" s="298" t="n"/>
      <c r="O172" s="298" t="n"/>
      <c r="P172" s="298" t="n"/>
      <c r="Q172" s="298" t="n"/>
      <c r="R172" s="298" t="n"/>
    </row>
    <row customFormat="1" r="173" s="368" spans="1:18">
      <c r="A173" s="381" t="s">
        <v>319</v>
      </c>
      <c r="B173" s="382" t="n"/>
      <c r="C173" s="383" t="n"/>
      <c r="D173" s="383" t="n"/>
      <c r="E173" s="383" t="n"/>
      <c r="F173" s="383" t="n"/>
      <c r="G173" s="383" t="n"/>
      <c r="H173" s="383" t="n"/>
      <c r="I173" s="384" t="n"/>
      <c r="J173" s="298" t="n"/>
      <c r="K173" s="298" t="n"/>
      <c r="L173" s="298" t="n"/>
      <c r="M173" s="298" t="n"/>
      <c r="N173" s="298" t="n"/>
      <c r="O173" s="298" t="n"/>
      <c r="P173" s="298" t="n"/>
      <c r="Q173" s="298" t="n"/>
      <c r="R173" s="298" t="n"/>
    </row>
    <row customFormat="1" r="174" s="368" spans="1:18">
      <c r="A174" s="385">
        <f>"  "&amp;A154</f>
        <v/>
      </c>
      <c r="B174" s="368" t="n"/>
      <c r="C174" s="298" t="n"/>
      <c r="D174" s="320">
        <f>D154</f>
        <v/>
      </c>
      <c r="E174" s="320">
        <f>E154</f>
        <v/>
      </c>
      <c r="F174" s="320">
        <f>F154</f>
        <v/>
      </c>
      <c r="G174" s="320">
        <f>G154</f>
        <v/>
      </c>
      <c r="H174" s="320">
        <f>H154</f>
        <v/>
      </c>
      <c r="I174" s="386">
        <f>I154</f>
        <v/>
      </c>
      <c r="J174" s="298" t="n"/>
      <c r="K174" s="298" t="n"/>
      <c r="L174" s="298" t="n"/>
      <c r="M174" s="298" t="n"/>
      <c r="N174" s="298" t="n"/>
      <c r="O174" s="298" t="n"/>
      <c r="P174" s="298" t="n"/>
      <c r="Q174" s="298" t="n"/>
      <c r="R174" s="298" t="n"/>
    </row>
    <row customFormat="1" r="175" s="368" spans="1:18">
      <c r="A175" s="387" t="s">
        <v>320</v>
      </c>
      <c r="B175" s="368" t="n"/>
      <c r="C175" s="298" t="n"/>
      <c r="D175" s="320">
        <f>D76</f>
        <v/>
      </c>
      <c r="E175" s="320">
        <f>E76</f>
        <v/>
      </c>
      <c r="F175" s="320">
        <f>F76</f>
        <v/>
      </c>
      <c r="G175" s="320">
        <f>G76</f>
        <v/>
      </c>
      <c r="H175" s="320">
        <f>H76</f>
        <v/>
      </c>
      <c r="I175" s="386">
        <f>I76</f>
        <v/>
      </c>
      <c r="J175" s="298" t="n"/>
      <c r="K175" s="298" t="n"/>
      <c r="L175" s="298" t="n"/>
      <c r="M175" s="298" t="n"/>
      <c r="N175" s="298" t="n"/>
      <c r="O175" s="298" t="n"/>
      <c r="P175" s="298" t="n"/>
      <c r="Q175" s="298" t="n"/>
      <c r="R175" s="298" t="n"/>
    </row>
    <row customFormat="1" r="176" s="368" spans="1:18">
      <c r="A176" s="387" t="s">
        <v>321</v>
      </c>
      <c r="B176" s="368" t="n"/>
      <c r="C176" s="298" t="n"/>
      <c r="D176" s="320">
        <f>D152</f>
        <v/>
      </c>
      <c r="E176" s="320">
        <f>E152</f>
        <v/>
      </c>
      <c r="F176" s="320">
        <f>F152</f>
        <v/>
      </c>
      <c r="G176" s="320">
        <f>G152</f>
        <v/>
      </c>
      <c r="H176" s="320">
        <f>H152</f>
        <v/>
      </c>
      <c r="I176" s="386">
        <f>I152</f>
        <v/>
      </c>
      <c r="J176" s="298" t="n"/>
      <c r="K176" s="298" t="n"/>
      <c r="L176" s="298" t="n"/>
      <c r="M176" s="298" t="n"/>
      <c r="N176" s="298" t="n"/>
      <c r="O176" s="298" t="n"/>
      <c r="P176" s="298" t="n"/>
      <c r="Q176" s="298" t="n"/>
      <c r="R176" s="298" t="n"/>
    </row>
    <row customFormat="1" customHeight="1" ht="6" r="177" s="368" spans="1:18">
      <c r="A177" s="388" t="n"/>
      <c r="B177" s="368" t="n"/>
      <c r="C177" s="298" t="n"/>
      <c r="D177" s="332" t="s">
        <v>232</v>
      </c>
      <c r="E177" s="332" t="s">
        <v>232</v>
      </c>
      <c r="F177" s="369" t="s">
        <v>232</v>
      </c>
      <c r="G177" s="369" t="s">
        <v>232</v>
      </c>
      <c r="H177" s="369" t="s">
        <v>232</v>
      </c>
      <c r="I177" s="389" t="s">
        <v>232</v>
      </c>
      <c r="J177" s="298" t="n"/>
      <c r="K177" s="298" t="n"/>
      <c r="L177" s="298" t="n"/>
      <c r="M177" s="298" t="n"/>
      <c r="N177" s="298" t="n"/>
      <c r="O177" s="298" t="n"/>
      <c r="P177" s="298" t="n"/>
      <c r="Q177" s="298" t="n"/>
      <c r="R177" s="298" t="n"/>
    </row>
    <row customFormat="1" r="178" s="368" spans="1:18">
      <c r="A178" s="390" t="s">
        <v>322</v>
      </c>
      <c r="B178" s="391" t="n"/>
      <c r="C178" s="392" t="n"/>
      <c r="D178" s="393">
        <f>SUM(D174:D177)</f>
        <v/>
      </c>
      <c r="E178" s="393">
        <f>SUM(E174:E177)</f>
        <v/>
      </c>
      <c r="F178" s="393">
        <f>SUM(F174:F177)</f>
        <v/>
      </c>
      <c r="G178" s="393">
        <f>SUM(G174:G177)</f>
        <v/>
      </c>
      <c r="H178" s="393">
        <f>SUM(H174:H177)</f>
        <v/>
      </c>
      <c r="I178" s="394">
        <f>SUM(I174:I177)</f>
        <v/>
      </c>
      <c r="J178" s="298" t="n"/>
      <c r="K178" s="298" t="n"/>
      <c r="L178" s="298" t="n"/>
      <c r="M178" s="298" t="n"/>
      <c r="N178" s="298" t="n"/>
      <c r="O178" s="298" t="n"/>
      <c r="P178" s="298" t="n"/>
      <c r="Q178" s="298" t="n"/>
      <c r="R178" s="298" t="n"/>
    </row>
    <row r="179" spans="1:18">
      <c r="A179" s="315" t="n"/>
      <c r="B179" s="315" t="n"/>
      <c r="C179" s="315" t="n"/>
    </row>
    <row r="180" spans="1:18">
      <c r="A180" s="315" t="n"/>
      <c r="B180" s="315" t="n"/>
      <c r="C180" s="315" t="n"/>
    </row>
    <row customFormat="1" customHeight="1" ht="18" r="181" s="312" spans="1:18">
      <c r="A181" s="314" t="s">
        <v>323</v>
      </c>
      <c r="B181" s="314" t="n"/>
      <c r="C181" s="314" t="n"/>
      <c r="D181" s="314" t="n"/>
      <c r="E181" s="314" t="n"/>
      <c r="F181" s="314" t="n"/>
      <c r="G181" s="314" t="n"/>
      <c r="H181" s="314" t="n"/>
      <c r="I181" s="314" t="n"/>
    </row>
    <row customFormat="1" r="182" s="368" spans="1:18"/>
    <row customFormat="1" customHeight="1" ht="16" r="183" s="368" spans="1:18">
      <c r="B183" s="29" t="s">
        <v>256</v>
      </c>
      <c r="C183" s="196" t="s">
        <v>324</v>
      </c>
      <c r="D183" s="29" t="s">
        <v>325</v>
      </c>
      <c r="E183" s="395" t="s">
        <v>258</v>
      </c>
      <c r="F183" s="395" t="n"/>
      <c r="G183" s="395" t="n"/>
      <c r="H183" s="395" t="n"/>
      <c r="I183" s="395" t="n"/>
    </row>
    <row customFormat="1" r="184" s="112" spans="1:18">
      <c r="B184" s="31">
        <f>D184</f>
        <v/>
      </c>
      <c r="C184" s="197" t="s">
        <v>326</v>
      </c>
      <c r="D184" s="30" t="n">
        <v>36525</v>
      </c>
      <c r="E184" s="31">
        <f>EOM(D184,12)</f>
        <v/>
      </c>
      <c r="F184" s="31">
        <f>EOM(E184,12)</f>
        <v/>
      </c>
      <c r="G184" s="31">
        <f>EOM(F184,12)</f>
        <v/>
      </c>
      <c r="H184" s="31">
        <f>EOM(G184,12)</f>
        <v/>
      </c>
      <c r="I184" s="31">
        <f>EOM(H184,12)</f>
        <v/>
      </c>
    </row>
    <row customFormat="1" r="185" s="368" spans="1:18">
      <c r="A185" s="396" t="s">
        <v>327</v>
      </c>
      <c r="E185" s="397" t="n"/>
      <c r="F185" s="397" t="n"/>
      <c r="G185" s="397" t="n"/>
      <c r="H185" s="397" t="n"/>
      <c r="I185" s="397" t="n"/>
    </row>
    <row r="186" spans="1:18">
      <c r="A186" s="315" t="s">
        <v>328</v>
      </c>
      <c r="B186" s="363" t="n">
        <v>3.5</v>
      </c>
      <c r="C186" s="329">
        <f>-H396+H404</f>
        <v/>
      </c>
      <c r="D186" s="329">
        <f>C186+B186</f>
        <v/>
      </c>
      <c r="E186" s="329">
        <f>D186+E266</f>
        <v/>
      </c>
      <c r="F186" s="329">
        <f>E186+F266</f>
        <v/>
      </c>
      <c r="G186" s="329">
        <f>F186+G266</f>
        <v/>
      </c>
      <c r="H186" s="329">
        <f>G186+H266</f>
        <v/>
      </c>
      <c r="I186" s="329">
        <f>H186+I266</f>
        <v/>
      </c>
    </row>
    <row r="187" spans="1:18">
      <c r="A187" s="315" t="s">
        <v>329</v>
      </c>
      <c r="B187" s="315" t="n">
        <v>10</v>
      </c>
      <c r="C187" s="398" t="n">
        <v>0</v>
      </c>
      <c r="D187" s="320">
        <f>C187+B187</f>
        <v/>
      </c>
      <c r="E187" s="320">
        <f>E114</f>
        <v/>
      </c>
      <c r="F187" s="320">
        <f>F114</f>
        <v/>
      </c>
      <c r="G187" s="320">
        <f>G114</f>
        <v/>
      </c>
      <c r="H187" s="320">
        <f>H114</f>
        <v/>
      </c>
      <c r="I187" s="320">
        <f>I114</f>
        <v/>
      </c>
    </row>
    <row r="188" spans="1:18">
      <c r="A188" s="315" t="s">
        <v>330</v>
      </c>
      <c r="B188" s="315" t="n">
        <v>8</v>
      </c>
      <c r="C188" s="398" t="n">
        <v>0</v>
      </c>
      <c r="D188" s="320">
        <f>C188+B188</f>
        <v/>
      </c>
      <c r="E188" s="320">
        <f>E115</f>
        <v/>
      </c>
      <c r="F188" s="320">
        <f>F115</f>
        <v/>
      </c>
      <c r="G188" s="320">
        <f>G115</f>
        <v/>
      </c>
      <c r="H188" s="320">
        <f>H115</f>
        <v/>
      </c>
      <c r="I188" s="320">
        <f>I115</f>
        <v/>
      </c>
    </row>
    <row r="189" spans="1:18">
      <c r="A189" s="315" t="s">
        <v>331</v>
      </c>
      <c r="B189" s="315" t="n">
        <v>5</v>
      </c>
      <c r="C189" s="398" t="n">
        <v>0</v>
      </c>
      <c r="D189" s="320">
        <f>C189+B189</f>
        <v/>
      </c>
      <c r="E189" s="320">
        <f>E116</f>
        <v/>
      </c>
      <c r="F189" s="320">
        <f>F116</f>
        <v/>
      </c>
      <c r="G189" s="320">
        <f>G116</f>
        <v/>
      </c>
      <c r="H189" s="320">
        <f>H116</f>
        <v/>
      </c>
      <c r="I189" s="320">
        <f>I116</f>
        <v/>
      </c>
    </row>
    <row customHeight="1" ht="6" r="190" spans="1:18">
      <c r="A190" s="315" t="n"/>
      <c r="B190" s="332" t="s">
        <v>232</v>
      </c>
      <c r="C190" s="399" t="s">
        <v>232</v>
      </c>
      <c r="D190" s="332" t="s">
        <v>232</v>
      </c>
      <c r="E190" s="332" t="s">
        <v>232</v>
      </c>
      <c r="F190" s="369" t="s">
        <v>232</v>
      </c>
      <c r="G190" s="369" t="s">
        <v>232</v>
      </c>
      <c r="H190" s="369" t="s">
        <v>232</v>
      </c>
      <c r="I190" s="369" t="s">
        <v>232</v>
      </c>
    </row>
    <row r="191" spans="1:18">
      <c r="A191" s="315" t="s">
        <v>332</v>
      </c>
      <c r="B191" s="320">
        <f>SUM(B186:B190)</f>
        <v/>
      </c>
      <c r="C191" s="400">
        <f>SUM(C186:C190)</f>
        <v/>
      </c>
      <c r="D191" s="320">
        <f>SUM(D186:D190)</f>
        <v/>
      </c>
      <c r="E191" s="320">
        <f>SUM(E186:E190)</f>
        <v/>
      </c>
      <c r="F191" s="320">
        <f>SUM(F186:F190)</f>
        <v/>
      </c>
      <c r="G191" s="320">
        <f>SUM(G186:G190)</f>
        <v/>
      </c>
      <c r="H191" s="320">
        <f>SUM(H186:H190)</f>
        <v/>
      </c>
      <c r="I191" s="320">
        <f>SUM(I186:I190)</f>
        <v/>
      </c>
    </row>
    <row r="192" spans="1:18">
      <c r="A192" s="315" t="n"/>
      <c r="C192" s="401" t="n"/>
      <c r="E192" s="368" t="n"/>
      <c r="F192" s="368" t="n"/>
      <c r="G192" s="368" t="n"/>
      <c r="H192" s="368" t="n"/>
      <c r="I192" s="368" t="n"/>
    </row>
    <row r="193" spans="1:18">
      <c r="A193" s="315" t="s">
        <v>333</v>
      </c>
      <c r="B193" s="315" t="n">
        <v>135</v>
      </c>
      <c r="C193" s="398" t="n">
        <v>0</v>
      </c>
      <c r="D193" s="320">
        <f>C193+B193</f>
        <v/>
      </c>
      <c r="E193" s="320">
        <f>D193+E103</f>
        <v/>
      </c>
      <c r="F193" s="320">
        <f>E193+F103</f>
        <v/>
      </c>
      <c r="G193" s="320">
        <f>F193+G103</f>
        <v/>
      </c>
      <c r="H193" s="320">
        <f>G193+H103</f>
        <v/>
      </c>
      <c r="I193" s="320">
        <f>H193+I103</f>
        <v/>
      </c>
    </row>
    <row r="194" spans="1:18">
      <c r="A194" s="315" t="s">
        <v>334</v>
      </c>
      <c r="B194" s="315" t="n">
        <v>-34</v>
      </c>
      <c r="C194" s="398" t="n">
        <v>0</v>
      </c>
      <c r="D194" s="320">
        <f>C194+B194</f>
        <v/>
      </c>
      <c r="E194" s="320">
        <f>D194-E76</f>
        <v/>
      </c>
      <c r="F194" s="320">
        <f>E194-F76</f>
        <v/>
      </c>
      <c r="G194" s="320">
        <f>F194-G76</f>
        <v/>
      </c>
      <c r="H194" s="320">
        <f>G194-H76</f>
        <v/>
      </c>
      <c r="I194" s="320">
        <f>H194-I76</f>
        <v/>
      </c>
    </row>
    <row customHeight="1" ht="6" r="195" spans="1:18">
      <c r="A195" s="315" t="n"/>
      <c r="B195" s="332" t="s">
        <v>232</v>
      </c>
      <c r="C195" s="399" t="s">
        <v>232</v>
      </c>
      <c r="D195" s="332" t="s">
        <v>232</v>
      </c>
      <c r="E195" s="332" t="s">
        <v>232</v>
      </c>
      <c r="F195" s="369" t="s">
        <v>232</v>
      </c>
      <c r="G195" s="369" t="s">
        <v>232</v>
      </c>
      <c r="H195" s="369" t="s">
        <v>232</v>
      </c>
      <c r="I195" s="369" t="s">
        <v>232</v>
      </c>
    </row>
    <row r="196" spans="1:18">
      <c r="A196" s="315" t="s">
        <v>335</v>
      </c>
      <c r="B196" s="320">
        <f>SUM(B193:B195)</f>
        <v/>
      </c>
      <c r="C196" s="400">
        <f>SUM(C193:C195)</f>
        <v/>
      </c>
      <c r="D196" s="320">
        <f>SUM(D193:D195)</f>
        <v/>
      </c>
      <c r="E196" s="320">
        <f>SUM(E193:E195)</f>
        <v/>
      </c>
      <c r="F196" s="320">
        <f>SUM(F193:F195)</f>
        <v/>
      </c>
      <c r="G196" s="320">
        <f>SUM(G193:G195)</f>
        <v/>
      </c>
      <c r="H196" s="320">
        <f>SUM(H193:H195)</f>
        <v/>
      </c>
      <c r="I196" s="320">
        <f>SUM(I193:I195)</f>
        <v/>
      </c>
    </row>
    <row r="197" spans="1:18">
      <c r="A197" s="315" t="n"/>
      <c r="C197" s="401" t="n"/>
      <c r="E197" s="368" t="n"/>
      <c r="F197" s="368" t="n"/>
      <c r="G197" s="368" t="n"/>
      <c r="H197" s="368" t="n"/>
      <c r="I197" s="368" t="n"/>
    </row>
    <row r="198" spans="1:18">
      <c r="A198" s="315" t="s">
        <v>336</v>
      </c>
      <c r="B198" s="315" t="n">
        <v>10</v>
      </c>
      <c r="C198" s="398" t="n">
        <v>0</v>
      </c>
      <c r="D198" s="320">
        <f>C198+B198</f>
        <v/>
      </c>
      <c r="E198" s="320">
        <f>D198-E94</f>
        <v/>
      </c>
      <c r="F198" s="320">
        <f>E198-F94</f>
        <v/>
      </c>
      <c r="G198" s="320">
        <f>F198-G94</f>
        <v/>
      </c>
      <c r="H198" s="320">
        <f>G198-H94</f>
        <v/>
      </c>
      <c r="I198" s="320">
        <f>H198-I94</f>
        <v/>
      </c>
    </row>
    <row r="199" spans="1:18">
      <c r="A199" s="315" t="s">
        <v>337</v>
      </c>
      <c r="B199" s="315" t="n">
        <v>5</v>
      </c>
      <c r="C199" s="400">
        <f>H408+H409</f>
        <v/>
      </c>
      <c r="D199" s="320">
        <f>C199+B199</f>
        <v/>
      </c>
      <c r="E199" s="320">
        <f>D199-E164</f>
        <v/>
      </c>
      <c r="F199" s="320">
        <f>E199-F164</f>
        <v/>
      </c>
      <c r="G199" s="320">
        <f>F199-G164</f>
        <v/>
      </c>
      <c r="H199" s="320">
        <f>G199-H164</f>
        <v/>
      </c>
      <c r="I199" s="320">
        <f>H199-I164</f>
        <v/>
      </c>
    </row>
    <row customHeight="1" ht="6" r="200" spans="1:18">
      <c r="A200" s="315" t="n"/>
      <c r="B200" s="332" t="s">
        <v>232</v>
      </c>
      <c r="C200" s="399" t="s">
        <v>232</v>
      </c>
      <c r="D200" s="332" t="s">
        <v>232</v>
      </c>
      <c r="E200" s="332" t="s">
        <v>232</v>
      </c>
      <c r="F200" s="369" t="s">
        <v>232</v>
      </c>
      <c r="G200" s="369" t="s">
        <v>232</v>
      </c>
      <c r="H200" s="369" t="s">
        <v>232</v>
      </c>
      <c r="I200" s="369" t="s">
        <v>232</v>
      </c>
    </row>
    <row customHeight="1" ht="16" r="201" spans="1:18">
      <c r="A201" s="315" t="s">
        <v>338</v>
      </c>
      <c r="B201" s="402">
        <f>SUM(B196:B200,B191)</f>
        <v/>
      </c>
      <c r="C201" s="402">
        <f>SUM(C196:C200,C191)</f>
        <v/>
      </c>
      <c r="D201" s="402">
        <f>SUM(D196:D200,D191)</f>
        <v/>
      </c>
      <c r="E201" s="402">
        <f>SUM(E196:E200,E191)</f>
        <v/>
      </c>
      <c r="F201" s="402">
        <f>SUM(F196:F200,F191)</f>
        <v/>
      </c>
      <c r="G201" s="402">
        <f>SUM(G196:G200,G191)</f>
        <v/>
      </c>
      <c r="H201" s="402">
        <f>SUM(H196:H200,H191)</f>
        <v/>
      </c>
      <c r="I201" s="402">
        <f>SUM(I196:I200,I191)</f>
        <v/>
      </c>
    </row>
    <row r="202" spans="1:18">
      <c r="A202" s="315" t="n"/>
      <c r="C202" s="401" t="n"/>
      <c r="E202" s="368" t="n"/>
      <c r="F202" s="368" t="n"/>
      <c r="G202" s="368" t="n"/>
      <c r="H202" s="368" t="n"/>
      <c r="I202" s="368" t="n"/>
    </row>
    <row r="203" spans="1:18">
      <c r="A203" s="396" t="s">
        <v>339</v>
      </c>
      <c r="C203" s="401" t="n"/>
      <c r="E203" s="368" t="n"/>
      <c r="F203" s="368" t="n"/>
      <c r="G203" s="368" t="n"/>
      <c r="H203" s="368" t="n"/>
      <c r="I203" s="368" t="n"/>
    </row>
    <row r="204" spans="1:18">
      <c r="A204" s="315" t="s">
        <v>340</v>
      </c>
      <c r="B204" s="315" t="n">
        <v>7</v>
      </c>
      <c r="C204" s="398" t="n">
        <v>0</v>
      </c>
      <c r="D204" s="320">
        <f>C204+B204</f>
        <v/>
      </c>
      <c r="E204" s="320">
        <f>E121</f>
        <v/>
      </c>
      <c r="F204" s="320">
        <f>F121</f>
        <v/>
      </c>
      <c r="G204" s="320">
        <f>G121</f>
        <v/>
      </c>
      <c r="H204" s="320">
        <f>H121</f>
        <v/>
      </c>
      <c r="I204" s="320">
        <f>I121</f>
        <v/>
      </c>
    </row>
    <row r="205" spans="1:18">
      <c r="A205" s="315" t="s">
        <v>341</v>
      </c>
      <c r="B205" s="315" t="n">
        <v>6</v>
      </c>
      <c r="C205" s="398" t="n">
        <v>0</v>
      </c>
      <c r="D205" s="320">
        <f>C205+B205</f>
        <v/>
      </c>
      <c r="E205" s="320">
        <f>E122</f>
        <v/>
      </c>
      <c r="F205" s="320">
        <f>F122</f>
        <v/>
      </c>
      <c r="G205" s="320">
        <f>G122</f>
        <v/>
      </c>
      <c r="H205" s="320">
        <f>H122</f>
        <v/>
      </c>
      <c r="I205" s="320">
        <f>I122</f>
        <v/>
      </c>
    </row>
    <row customHeight="1" ht="6" r="206" spans="1:18">
      <c r="A206" s="315" t="n"/>
      <c r="B206" s="332" t="s">
        <v>232</v>
      </c>
      <c r="C206" s="399" t="s">
        <v>232</v>
      </c>
      <c r="D206" s="332" t="s">
        <v>232</v>
      </c>
      <c r="E206" s="332" t="s">
        <v>232</v>
      </c>
      <c r="F206" s="369" t="s">
        <v>232</v>
      </c>
      <c r="G206" s="369" t="s">
        <v>232</v>
      </c>
      <c r="H206" s="369" t="s">
        <v>232</v>
      </c>
      <c r="I206" s="369" t="s">
        <v>232</v>
      </c>
    </row>
    <row r="207" spans="1:18">
      <c r="A207" s="315" t="s">
        <v>342</v>
      </c>
      <c r="B207" s="320">
        <f>SUM(B204:B206)</f>
        <v/>
      </c>
      <c r="C207" s="400">
        <f>SUM(C204:C206)</f>
        <v/>
      </c>
      <c r="D207" s="320">
        <f>SUM(D204:D206)</f>
        <v/>
      </c>
      <c r="E207" s="320">
        <f>SUM(E204:E206)</f>
        <v/>
      </c>
      <c r="F207" s="320">
        <f>SUM(F204:F206)</f>
        <v/>
      </c>
      <c r="G207" s="320">
        <f>SUM(G204:G206)</f>
        <v/>
      </c>
      <c r="H207" s="320">
        <f>SUM(H204:H206)</f>
        <v/>
      </c>
      <c r="I207" s="320">
        <f>SUM(I204:I206)</f>
        <v/>
      </c>
    </row>
    <row r="208" spans="1:18">
      <c r="A208" s="315" t="n"/>
      <c r="C208" s="401" t="n"/>
      <c r="E208" s="368" t="n"/>
      <c r="F208" s="368" t="n"/>
      <c r="G208" s="368" t="n"/>
      <c r="H208" s="368" t="n"/>
      <c r="I208" s="368" t="n"/>
    </row>
    <row r="209" spans="1:18">
      <c r="A209" s="315" t="s">
        <v>343</v>
      </c>
      <c r="B209" s="315" t="n">
        <v>89.5</v>
      </c>
      <c r="C209" s="400">
        <f>H397-H405</f>
        <v/>
      </c>
      <c r="D209" s="320">
        <f>C209+B209</f>
        <v/>
      </c>
      <c r="E209" s="320">
        <f>D209+E260</f>
        <v/>
      </c>
      <c r="F209" s="320">
        <f>E209+F260</f>
        <v/>
      </c>
      <c r="G209" s="320">
        <f>F209+G260</f>
        <v/>
      </c>
      <c r="H209" s="320">
        <f>G209+H260</f>
        <v/>
      </c>
      <c r="I209" s="320">
        <f>H209+I260</f>
        <v/>
      </c>
    </row>
    <row r="210" spans="1:18">
      <c r="A210" s="315" t="s">
        <v>344</v>
      </c>
      <c r="B210" s="315" t="n">
        <v>0</v>
      </c>
      <c r="C210" s="400">
        <f>H398-H406</f>
        <v/>
      </c>
      <c r="D210" s="320">
        <f>C210+B210</f>
        <v/>
      </c>
      <c r="E210" s="320">
        <f>D210+E261</f>
        <v/>
      </c>
      <c r="F210" s="320">
        <f>E210+F261</f>
        <v/>
      </c>
      <c r="G210" s="320">
        <f>F210+G261</f>
        <v/>
      </c>
      <c r="H210" s="320">
        <f>G210+H261</f>
        <v/>
      </c>
      <c r="I210" s="320">
        <f>H210+I261</f>
        <v/>
      </c>
    </row>
    <row r="211" spans="1:18">
      <c r="A211" s="315" t="s">
        <v>345</v>
      </c>
      <c r="B211" s="315" t="n">
        <v>0</v>
      </c>
      <c r="C211" s="400">
        <f>H399-H407</f>
        <v/>
      </c>
      <c r="D211" s="320">
        <f>C211+B211</f>
        <v/>
      </c>
      <c r="E211" s="320">
        <f>D211+E262</f>
        <v/>
      </c>
      <c r="F211" s="320">
        <f>E211+F262</f>
        <v/>
      </c>
      <c r="G211" s="320">
        <f>F211+G262</f>
        <v/>
      </c>
      <c r="H211" s="320">
        <f>G211+H262</f>
        <v/>
      </c>
      <c r="I211" s="320">
        <f>H211+I262</f>
        <v/>
      </c>
    </row>
    <row customHeight="1" ht="6" r="212" spans="1:18">
      <c r="A212" s="315" t="n"/>
      <c r="B212" s="332" t="s">
        <v>232</v>
      </c>
      <c r="C212" s="399" t="s">
        <v>232</v>
      </c>
      <c r="D212" s="332" t="s">
        <v>232</v>
      </c>
      <c r="E212" s="332" t="s">
        <v>232</v>
      </c>
      <c r="F212" s="369" t="s">
        <v>232</v>
      </c>
      <c r="G212" s="369" t="s">
        <v>232</v>
      </c>
      <c r="H212" s="369" t="s">
        <v>232</v>
      </c>
      <c r="I212" s="369" t="s">
        <v>232</v>
      </c>
    </row>
    <row r="213" spans="1:18">
      <c r="A213" s="315" t="s">
        <v>346</v>
      </c>
      <c r="B213" s="320">
        <f>SUM(B209:B212)</f>
        <v/>
      </c>
      <c r="C213" s="400">
        <f>SUM(C209:C212)</f>
        <v/>
      </c>
      <c r="D213" s="320">
        <f>SUM(D209:D212)</f>
        <v/>
      </c>
      <c r="E213" s="320">
        <f>SUM(E209:E212)</f>
        <v/>
      </c>
      <c r="F213" s="320">
        <f>SUM(F209:F212)</f>
        <v/>
      </c>
      <c r="G213" s="320">
        <f>SUM(G209:G212)</f>
        <v/>
      </c>
      <c r="H213" s="320">
        <f>SUM(H209:H212)</f>
        <v/>
      </c>
      <c r="I213" s="320">
        <f>SUM(I209:I212)</f>
        <v/>
      </c>
    </row>
    <row r="214" spans="1:18">
      <c r="A214" s="315" t="n"/>
      <c r="C214" s="401" t="n"/>
      <c r="E214" s="368" t="n"/>
      <c r="F214" s="368" t="n"/>
      <c r="G214" s="368" t="n"/>
      <c r="H214" s="368" t="n"/>
      <c r="I214" s="368" t="n"/>
    </row>
    <row r="215" spans="1:18">
      <c r="A215" s="315" t="s">
        <v>347</v>
      </c>
      <c r="B215" s="315" t="n">
        <v>2</v>
      </c>
      <c r="C215" s="398" t="n">
        <v>0</v>
      </c>
      <c r="D215" s="320">
        <f>C215+B215</f>
        <v/>
      </c>
      <c r="E215" s="320">
        <f>D215</f>
        <v/>
      </c>
      <c r="F215" s="320">
        <f>E215</f>
        <v/>
      </c>
      <c r="G215" s="320">
        <f>F215</f>
        <v/>
      </c>
      <c r="H215" s="320">
        <f>G215</f>
        <v/>
      </c>
      <c r="I215" s="320">
        <f>H215</f>
        <v/>
      </c>
    </row>
    <row r="216" spans="1:18">
      <c r="A216" s="315" t="n"/>
      <c r="B216" s="332" t="s">
        <v>232</v>
      </c>
      <c r="C216" s="399" t="s">
        <v>232</v>
      </c>
      <c r="D216" s="332" t="s">
        <v>232</v>
      </c>
      <c r="E216" s="332" t="s">
        <v>232</v>
      </c>
      <c r="F216" s="369" t="s">
        <v>232</v>
      </c>
      <c r="G216" s="369" t="s">
        <v>232</v>
      </c>
      <c r="H216" s="369" t="s">
        <v>232</v>
      </c>
      <c r="I216" s="369" t="s">
        <v>232</v>
      </c>
    </row>
    <row r="217" spans="1:18">
      <c r="A217" s="315" t="s">
        <v>348</v>
      </c>
      <c r="B217" s="320">
        <f>SUM(B213:B216,B207)</f>
        <v/>
      </c>
      <c r="C217" s="400">
        <f>SUM(C213:C216,C207)</f>
        <v/>
      </c>
      <c r="D217" s="320">
        <f>SUM(D213:D216,D207)</f>
        <v/>
      </c>
      <c r="E217" s="320">
        <f>SUM(E213:E216,E207)</f>
        <v/>
      </c>
      <c r="F217" s="320">
        <f>SUM(F213:F216,F207)</f>
        <v/>
      </c>
      <c r="G217" s="320">
        <f>SUM(G213:G216,G207)</f>
        <v/>
      </c>
      <c r="H217" s="320">
        <f>SUM(H213:H216,H207)</f>
        <v/>
      </c>
      <c r="I217" s="320">
        <f>SUM(I213:I216,I207)</f>
        <v/>
      </c>
    </row>
    <row r="218" spans="1:18">
      <c r="A218" s="315" t="n"/>
      <c r="C218" s="401" t="n"/>
      <c r="E218" s="368" t="n"/>
      <c r="F218" s="368" t="n"/>
      <c r="G218" s="368" t="n"/>
      <c r="H218" s="368" t="n"/>
      <c r="I218" s="368" t="n"/>
    </row>
    <row r="219" spans="1:18">
      <c r="A219" s="315" t="s">
        <v>349</v>
      </c>
      <c r="B219" s="315" t="n">
        <v>38</v>
      </c>
      <c r="C219" s="398" t="n">
        <v>0</v>
      </c>
      <c r="D219" s="320">
        <f>C219+B219</f>
        <v/>
      </c>
      <c r="E219" s="320">
        <f>D219+E169</f>
        <v/>
      </c>
      <c r="F219" s="320">
        <f>E219+F169</f>
        <v/>
      </c>
      <c r="G219" s="320">
        <f>F219+G169</f>
        <v/>
      </c>
      <c r="H219" s="320">
        <f>G219+H169</f>
        <v/>
      </c>
      <c r="I219" s="320">
        <f>H219+I169</f>
        <v/>
      </c>
    </row>
    <row customHeight="1" ht="6" r="220" spans="1:18">
      <c r="A220" s="315" t="n"/>
      <c r="B220" s="332" t="s">
        <v>232</v>
      </c>
      <c r="C220" s="399" t="s">
        <v>232</v>
      </c>
      <c r="D220" s="332" t="s">
        <v>232</v>
      </c>
      <c r="E220" s="332" t="s">
        <v>232</v>
      </c>
      <c r="F220" s="369" t="s">
        <v>232</v>
      </c>
      <c r="G220" s="369" t="s">
        <v>232</v>
      </c>
      <c r="H220" s="369" t="s">
        <v>232</v>
      </c>
      <c r="I220" s="369" t="s">
        <v>232</v>
      </c>
    </row>
    <row customHeight="1" ht="16" r="221" spans="1:18">
      <c r="A221" s="315" t="s">
        <v>350</v>
      </c>
      <c r="B221" s="402">
        <f>SUM(B217:B220)</f>
        <v/>
      </c>
      <c r="C221" s="402">
        <f>SUM(C217:C220)</f>
        <v/>
      </c>
      <c r="D221" s="402">
        <f>SUM(D217:D220)</f>
        <v/>
      </c>
      <c r="E221" s="402">
        <f>SUM(E217:E220)</f>
        <v/>
      </c>
      <c r="F221" s="402">
        <f>SUM(F217:F220)</f>
        <v/>
      </c>
      <c r="G221" s="402">
        <f>SUM(G217:G220)</f>
        <v/>
      </c>
      <c r="H221" s="402">
        <f>SUM(H217:H220)</f>
        <v/>
      </c>
      <c r="I221" s="402">
        <f>SUM(I217:I220)</f>
        <v/>
      </c>
    </row>
    <row r="222" spans="1:18">
      <c r="A222" s="315" t="n"/>
      <c r="E222" s="368" t="n"/>
      <c r="F222" s="368" t="n"/>
      <c r="G222" s="368" t="n"/>
      <c r="H222" s="368" t="n"/>
      <c r="I222" s="368" t="n"/>
    </row>
    <row r="223" spans="1:18">
      <c r="A223" s="315" t="s">
        <v>351</v>
      </c>
      <c r="B223" s="340">
        <f>ABS(B221-B201)</f>
        <v/>
      </c>
      <c r="C223" s="340">
        <f>ABS(C221-C201)</f>
        <v/>
      </c>
      <c r="D223" s="340">
        <f>ABS(D221-D201)</f>
        <v/>
      </c>
      <c r="E223" s="340">
        <f>ABS(E221-E201)+D223</f>
        <v/>
      </c>
      <c r="F223" s="340">
        <f>ABS(F221-F201)+E223</f>
        <v/>
      </c>
      <c r="G223" s="340">
        <f>ABS(G221-G201)+F223</f>
        <v/>
      </c>
      <c r="H223" s="340">
        <f>ABS(H221-H201)+G223</f>
        <v/>
      </c>
      <c r="I223" s="340">
        <f>ABS(I221-I201)+H223</f>
        <v/>
      </c>
    </row>
    <row customFormat="1" customHeight="1" ht="18" r="226" s="312" spans="1:18">
      <c r="A226" s="314" t="s">
        <v>352</v>
      </c>
      <c r="B226" s="314" t="n"/>
      <c r="C226" s="314" t="n"/>
      <c r="D226" s="314" t="n"/>
      <c r="E226" s="314" t="n"/>
      <c r="F226" s="314" t="n"/>
      <c r="G226" s="314" t="n"/>
      <c r="H226" s="314" t="n"/>
      <c r="I226" s="314" t="n"/>
    </row>
    <row customHeight="1" ht="6" r="227" spans="1:18">
      <c r="A227" s="315" t="n"/>
    </row>
    <row customHeight="1" ht="16" r="228" spans="1:18">
      <c r="A228" s="396" t="n"/>
      <c r="E228" s="395" t="s">
        <v>258</v>
      </c>
      <c r="F228" s="395" t="n"/>
      <c r="G228" s="395" t="n"/>
      <c r="H228" s="395" t="n"/>
      <c r="I228" s="395" t="n"/>
    </row>
    <row r="229" spans="1:18">
      <c r="A229" s="112" t="n"/>
      <c r="E229" s="260">
        <f>E$67</f>
        <v/>
      </c>
      <c r="F229" s="260">
        <f>F$67</f>
        <v/>
      </c>
      <c r="G229" s="260">
        <f>G$67</f>
        <v/>
      </c>
      <c r="H229" s="260">
        <f>H$67</f>
        <v/>
      </c>
      <c r="I229" s="260">
        <f>I$67</f>
        <v/>
      </c>
    </row>
    <row customHeight="1" ht="6" r="230" spans="1:18">
      <c r="A230" s="112" t="n"/>
    </row>
    <row r="231" spans="1:18">
      <c r="A231" s="66" t="s">
        <v>353</v>
      </c>
    </row>
    <row customHeight="1" ht="6" r="232" spans="1:18">
      <c r="A232" s="371" t="n"/>
    </row>
    <row r="233" spans="1:18">
      <c r="A233" s="329">
        <f>A169</f>
        <v/>
      </c>
      <c r="E233" s="329">
        <f>E169</f>
        <v/>
      </c>
      <c r="F233" s="329">
        <f>F169</f>
        <v/>
      </c>
      <c r="G233" s="329">
        <f>G169</f>
        <v/>
      </c>
      <c r="H233" s="329">
        <f>H169</f>
        <v/>
      </c>
      <c r="I233" s="329">
        <f>I169</f>
        <v/>
      </c>
    </row>
    <row r="234" spans="1:18">
      <c r="A234" s="320">
        <f>A76</f>
        <v/>
      </c>
      <c r="E234" s="320">
        <f>E76</f>
        <v/>
      </c>
      <c r="F234" s="320">
        <f>F76</f>
        <v/>
      </c>
      <c r="G234" s="320">
        <f>G76</f>
        <v/>
      </c>
      <c r="H234" s="320">
        <f>H76</f>
        <v/>
      </c>
      <c r="I234" s="320">
        <f>I76</f>
        <v/>
      </c>
    </row>
    <row r="235" spans="1:18">
      <c r="A235" s="320">
        <f>"  "&amp;A152</f>
        <v/>
      </c>
      <c r="E235" s="320">
        <f>E152</f>
        <v/>
      </c>
      <c r="F235" s="320">
        <f>F152</f>
        <v/>
      </c>
      <c r="G235" s="320">
        <f>G152</f>
        <v/>
      </c>
      <c r="H235" s="320">
        <f>H152</f>
        <v/>
      </c>
      <c r="I235" s="320">
        <f>I152</f>
        <v/>
      </c>
    </row>
    <row r="236" spans="1:18">
      <c r="A236" s="315" t="s">
        <v>354</v>
      </c>
      <c r="E236" s="320">
        <f>E164</f>
        <v/>
      </c>
      <c r="F236" s="320">
        <f>F164</f>
        <v/>
      </c>
      <c r="G236" s="320">
        <f>G164</f>
        <v/>
      </c>
      <c r="H236" s="320">
        <f>H164</f>
        <v/>
      </c>
      <c r="I236" s="320">
        <f>I164</f>
        <v/>
      </c>
    </row>
    <row customHeight="1" ht="6" r="237" spans="1:18">
      <c r="A237" s="315" t="n"/>
      <c r="E237" s="332" t="s">
        <v>232</v>
      </c>
      <c r="F237" s="369" t="s">
        <v>232</v>
      </c>
      <c r="G237" s="369" t="s">
        <v>232</v>
      </c>
      <c r="H237" s="369" t="s">
        <v>232</v>
      </c>
      <c r="I237" s="369" t="s">
        <v>232</v>
      </c>
    </row>
    <row r="238" spans="1:18">
      <c r="A238" s="315" t="s">
        <v>355</v>
      </c>
      <c r="E238" s="320">
        <f>SUM(E233:E237)</f>
        <v/>
      </c>
      <c r="F238" s="320">
        <f>SUM(F233:F237)</f>
        <v/>
      </c>
      <c r="G238" s="320">
        <f>SUM(G233:G237)</f>
        <v/>
      </c>
      <c r="H238" s="320">
        <f>SUM(H233:H237)</f>
        <v/>
      </c>
      <c r="I238" s="320">
        <f>SUM(I233:I237)</f>
        <v/>
      </c>
    </row>
    <row r="239" spans="1:18">
      <c r="A239" s="366" t="s">
        <v>356</v>
      </c>
    </row>
    <row r="240" spans="1:18">
      <c r="A240" s="320">
        <f>"  "&amp;A187</f>
        <v/>
      </c>
      <c r="E240" s="320">
        <f>D187-E187</f>
        <v/>
      </c>
      <c r="F240" s="320">
        <f>E187-F187</f>
        <v/>
      </c>
      <c r="G240" s="320">
        <f>F187-G187</f>
        <v/>
      </c>
      <c r="H240" s="320">
        <f>G187-H187</f>
        <v/>
      </c>
      <c r="I240" s="320">
        <f>H187-I187</f>
        <v/>
      </c>
    </row>
    <row r="241" spans="1:18">
      <c r="A241" s="320">
        <f>"  "&amp;A188</f>
        <v/>
      </c>
      <c r="E241" s="320">
        <f>D188-E188</f>
        <v/>
      </c>
      <c r="F241" s="320">
        <f>E188-F188</f>
        <v/>
      </c>
      <c r="G241" s="320">
        <f>F188-G188</f>
        <v/>
      </c>
      <c r="H241" s="320">
        <f>G188-H188</f>
        <v/>
      </c>
      <c r="I241" s="320">
        <f>H188-I188</f>
        <v/>
      </c>
    </row>
    <row r="242" spans="1:18">
      <c r="A242" s="320">
        <f>"  "&amp;A189</f>
        <v/>
      </c>
      <c r="E242" s="320">
        <f>D189-E189</f>
        <v/>
      </c>
      <c r="F242" s="320">
        <f>E189-F189</f>
        <v/>
      </c>
      <c r="G242" s="320">
        <f>F189-G189</f>
        <v/>
      </c>
      <c r="H242" s="320">
        <f>G189-H189</f>
        <v/>
      </c>
      <c r="I242" s="320">
        <f>H189-I189</f>
        <v/>
      </c>
    </row>
    <row r="243" spans="1:18">
      <c r="A243" s="320">
        <f>"  "&amp;A204</f>
        <v/>
      </c>
      <c r="E243" s="320">
        <f>E204-D204</f>
        <v/>
      </c>
      <c r="F243" s="320">
        <f>F204-E204</f>
        <v/>
      </c>
      <c r="G243" s="320">
        <f>G204-F204</f>
        <v/>
      </c>
      <c r="H243" s="320">
        <f>H204-G204</f>
        <v/>
      </c>
      <c r="I243" s="320">
        <f>I204-H204</f>
        <v/>
      </c>
    </row>
    <row r="244" spans="1:18">
      <c r="A244" s="320">
        <f>"  "&amp;A205</f>
        <v/>
      </c>
      <c r="E244" s="320">
        <f>E205-D205</f>
        <v/>
      </c>
      <c r="F244" s="320">
        <f>F205-E205</f>
        <v/>
      </c>
      <c r="G244" s="320">
        <f>G205-F205</f>
        <v/>
      </c>
      <c r="H244" s="320">
        <f>H205-G205</f>
        <v/>
      </c>
      <c r="I244" s="320">
        <f>I205-H205</f>
        <v/>
      </c>
    </row>
    <row customHeight="1" ht="6" r="245" spans="1:18">
      <c r="A245" s="315" t="n"/>
      <c r="E245" s="332" t="s">
        <v>232</v>
      </c>
      <c r="F245" s="369" t="s">
        <v>232</v>
      </c>
      <c r="G245" s="369" t="s">
        <v>232</v>
      </c>
      <c r="H245" s="369" t="s">
        <v>232</v>
      </c>
      <c r="I245" s="369" t="s">
        <v>232</v>
      </c>
    </row>
    <row r="246" spans="1:18">
      <c r="A246" s="315" t="s">
        <v>357</v>
      </c>
      <c r="E246" s="320">
        <f>SUM(E240:E245)</f>
        <v/>
      </c>
      <c r="F246" s="320">
        <f>SUM(F240:F245)</f>
        <v/>
      </c>
      <c r="G246" s="320">
        <f>SUM(G240:G245)</f>
        <v/>
      </c>
      <c r="H246" s="320">
        <f>SUM(H240:H245)</f>
        <v/>
      </c>
      <c r="I246" s="320">
        <f>SUM(I240:I245)</f>
        <v/>
      </c>
    </row>
    <row customHeight="1" ht="6" r="247" spans="1:18">
      <c r="A247" s="368" t="n"/>
      <c r="E247" s="332" t="s">
        <v>232</v>
      </c>
      <c r="F247" s="369" t="s">
        <v>232</v>
      </c>
      <c r="G247" s="369" t="s">
        <v>232</v>
      </c>
      <c r="H247" s="369" t="s">
        <v>232</v>
      </c>
      <c r="I247" s="369" t="s">
        <v>232</v>
      </c>
    </row>
    <row r="248" spans="1:18">
      <c r="A248" s="315" t="s">
        <v>358</v>
      </c>
      <c r="E248" s="320">
        <f>SUM(E246,E238)</f>
        <v/>
      </c>
      <c r="F248" s="320">
        <f>SUM(F246,F238)</f>
        <v/>
      </c>
      <c r="G248" s="320">
        <f>SUM(G246,G238)</f>
        <v/>
      </c>
      <c r="H248" s="320">
        <f>SUM(H246,H238)</f>
        <v/>
      </c>
      <c r="I248" s="320">
        <f>SUM(I246,I238)</f>
        <v/>
      </c>
    </row>
    <row customHeight="1" ht="6" r="249" spans="1:18">
      <c r="A249" s="368" t="n"/>
    </row>
    <row r="250" spans="1:18">
      <c r="A250" s="66" t="s">
        <v>359</v>
      </c>
    </row>
    <row customHeight="1" ht="6" r="251" spans="1:18">
      <c r="A251" s="371" t="n"/>
    </row>
    <row r="252" spans="1:18">
      <c r="A252" s="315" t="s">
        <v>360</v>
      </c>
      <c r="E252" s="320">
        <f>-E103</f>
        <v/>
      </c>
      <c r="F252" s="320">
        <f>-F103</f>
        <v/>
      </c>
      <c r="G252" s="320">
        <f>-G103</f>
        <v/>
      </c>
      <c r="H252" s="320">
        <f>-H103</f>
        <v/>
      </c>
      <c r="I252" s="320">
        <f>-I103</f>
        <v/>
      </c>
    </row>
    <row customHeight="1" ht="6" r="253" spans="1:18">
      <c r="A253" s="315" t="n"/>
      <c r="E253" s="332" t="s">
        <v>232</v>
      </c>
      <c r="F253" s="369" t="s">
        <v>232</v>
      </c>
      <c r="G253" s="369" t="s">
        <v>232</v>
      </c>
      <c r="H253" s="369" t="s">
        <v>232</v>
      </c>
      <c r="I253" s="369" t="s">
        <v>232</v>
      </c>
    </row>
    <row r="254" spans="1:18">
      <c r="A254" s="315" t="s">
        <v>361</v>
      </c>
      <c r="E254" s="320">
        <f>SUM(E252:E253)</f>
        <v/>
      </c>
      <c r="F254" s="320">
        <f>SUM(F252:F253)</f>
        <v/>
      </c>
      <c r="G254" s="320">
        <f>SUM(G252:G253)</f>
        <v/>
      </c>
      <c r="H254" s="320">
        <f>SUM(H252:H253)</f>
        <v/>
      </c>
      <c r="I254" s="320">
        <f>SUM(I252:I253)</f>
        <v/>
      </c>
    </row>
    <row customHeight="1" ht="6" r="255" spans="1:18">
      <c r="A255" s="368" t="n"/>
    </row>
    <row r="256" spans="1:18">
      <c r="A256" s="403" t="s">
        <v>362</v>
      </c>
      <c r="E256" s="404">
        <f>E254+E248</f>
        <v/>
      </c>
      <c r="F256" s="404">
        <f>F254+F248</f>
        <v/>
      </c>
      <c r="G256" s="404">
        <f>G254+G248</f>
        <v/>
      </c>
      <c r="H256" s="404">
        <f>H254+H248</f>
        <v/>
      </c>
      <c r="I256" s="404">
        <f>I254+I248</f>
        <v/>
      </c>
    </row>
    <row customHeight="1" ht="6" r="257" spans="1:18">
      <c r="A257" s="368" t="n"/>
    </row>
    <row r="258" spans="1:18">
      <c r="A258" s="371" t="s">
        <v>363</v>
      </c>
    </row>
    <row customHeight="1" ht="6" r="259" spans="1:18">
      <c r="A259" s="371" t="n"/>
    </row>
    <row r="260" spans="1:18">
      <c r="A260" s="320">
        <f>A209</f>
        <v/>
      </c>
      <c r="E260" s="320">
        <f>E305-E288</f>
        <v/>
      </c>
      <c r="F260" s="320">
        <f>F305-F288</f>
        <v/>
      </c>
      <c r="G260" s="320">
        <f>G305-G288</f>
        <v/>
      </c>
      <c r="H260" s="320">
        <f>H305-H288</f>
        <v/>
      </c>
      <c r="I260" s="320">
        <f>I305-I288</f>
        <v/>
      </c>
    </row>
    <row r="261" spans="1:18">
      <c r="A261" s="320">
        <f>A210</f>
        <v/>
      </c>
      <c r="E261" s="320">
        <f>-E282-E289</f>
        <v/>
      </c>
      <c r="F261" s="320">
        <f>-F282-F289</f>
        <v/>
      </c>
      <c r="G261" s="320">
        <f>-G282-G289</f>
        <v/>
      </c>
      <c r="H261" s="320">
        <f>-H282-H289</f>
        <v/>
      </c>
      <c r="I261" s="320">
        <f>-I282-I289</f>
        <v/>
      </c>
    </row>
    <row r="262" spans="1:18">
      <c r="A262" s="320">
        <f>A211</f>
        <v/>
      </c>
      <c r="E262" s="320">
        <f>-E283-E290</f>
        <v/>
      </c>
      <c r="F262" s="320">
        <f>-F283-F290</f>
        <v/>
      </c>
      <c r="G262" s="320">
        <f>-G283-G290</f>
        <v/>
      </c>
      <c r="H262" s="320">
        <f>-H283-H290</f>
        <v/>
      </c>
      <c r="I262" s="320">
        <f>-I283-I290</f>
        <v/>
      </c>
    </row>
    <row customHeight="1" ht="6" r="263" spans="1:18">
      <c r="A263" s="315" t="n"/>
      <c r="E263" s="332" t="s">
        <v>232</v>
      </c>
      <c r="F263" s="369" t="s">
        <v>232</v>
      </c>
      <c r="G263" s="369" t="s">
        <v>232</v>
      </c>
      <c r="H263" s="369" t="s">
        <v>232</v>
      </c>
      <c r="I263" s="369" t="s">
        <v>232</v>
      </c>
    </row>
    <row r="264" spans="1:18">
      <c r="A264" s="315" t="s">
        <v>364</v>
      </c>
      <c r="E264" s="320">
        <f>SUM(E260:E263)</f>
        <v/>
      </c>
      <c r="F264" s="320">
        <f>SUM(F260:F263)</f>
        <v/>
      </c>
      <c r="G264" s="320">
        <f>SUM(G260:G263)</f>
        <v/>
      </c>
      <c r="H264" s="320">
        <f>SUM(H260:H263)</f>
        <v/>
      </c>
      <c r="I264" s="320">
        <f>SUM(I260:I263)</f>
        <v/>
      </c>
    </row>
    <row customHeight="1" ht="6" r="265" spans="1:18">
      <c r="A265" s="368" t="n"/>
    </row>
    <row r="266" spans="1:18">
      <c r="A266" s="403" t="s">
        <v>365</v>
      </c>
      <c r="E266" s="404">
        <f>E264+E256</f>
        <v/>
      </c>
      <c r="F266" s="404">
        <f>F264+F256</f>
        <v/>
      </c>
      <c r="G266" s="404">
        <f>G264+G256</f>
        <v/>
      </c>
      <c r="H266" s="404">
        <f>H264+H256</f>
        <v/>
      </c>
      <c r="I266" s="404">
        <f>I264+I256</f>
        <v/>
      </c>
    </row>
    <row customHeight="1" ht="18" r="270" spans="1:18">
      <c r="A270" s="314" t="s">
        <v>366</v>
      </c>
      <c r="B270" s="405" t="n"/>
      <c r="C270" s="405" t="n"/>
      <c r="D270" s="405" t="n"/>
      <c r="E270" s="405" t="n"/>
      <c r="F270" s="405" t="n"/>
      <c r="G270" s="405" t="n"/>
      <c r="H270" s="405" t="n"/>
      <c r="I270" s="405" t="n"/>
    </row>
    <row customHeight="1" ht="6" r="271" spans="1:18">
      <c r="A271" s="315" t="n"/>
    </row>
    <row customHeight="1" ht="16" r="272" spans="1:18">
      <c r="E272" s="395" t="s">
        <v>258</v>
      </c>
      <c r="F272" s="395" t="n"/>
      <c r="G272" s="395" t="n"/>
      <c r="H272" s="395" t="n"/>
      <c r="I272" s="395" t="n"/>
    </row>
    <row r="273" spans="1:18">
      <c r="E273" s="260">
        <f>E$67</f>
        <v/>
      </c>
      <c r="F273" s="260">
        <f>F$67</f>
        <v/>
      </c>
      <c r="G273" s="260">
        <f>G$67</f>
        <v/>
      </c>
      <c r="H273" s="260">
        <f>H$67</f>
        <v/>
      </c>
      <c r="I273" s="260">
        <f>I$67</f>
        <v/>
      </c>
    </row>
    <row customHeight="1" ht="6" r="274" spans="1:18">
      <c r="A274" s="112" t="n"/>
    </row>
    <row r="275" spans="1:18">
      <c r="A275" s="66" t="s">
        <v>367</v>
      </c>
    </row>
    <row r="276" spans="1:18">
      <c r="A276" s="329">
        <f>"  "&amp;A210</f>
        <v/>
      </c>
      <c r="B276" s="406" t="s">
        <v>368</v>
      </c>
      <c r="C276" s="407" t="n"/>
      <c r="D276" s="78" t="n">
        <v>7</v>
      </c>
      <c r="E276" s="408">
        <f>IF(ISERROR($D210/$D276),"NM",$D210/$D276)</f>
        <v/>
      </c>
      <c r="F276" s="408">
        <f>IF(ISERROR($D210/$D276),"NM",$D210/$D276)</f>
        <v/>
      </c>
      <c r="G276" s="408">
        <f>IF(ISERROR($D210/$D276),"NM",$D210/$D276)</f>
        <v/>
      </c>
      <c r="H276" s="408">
        <f>IF(ISERROR($D210/$D276),"NM",$D210/$D276)</f>
        <v/>
      </c>
      <c r="I276" s="408">
        <f>IF(ISERROR($D210/$D276),"NM",$D210/$D276)</f>
        <v/>
      </c>
    </row>
    <row r="277" spans="1:18">
      <c r="A277" s="329">
        <f>"  "&amp;A211</f>
        <v/>
      </c>
      <c r="B277" s="368" t="n"/>
      <c r="C277" s="368" t="n"/>
      <c r="D277" s="368" t="n"/>
      <c r="E277" s="315" t="n">
        <v>0</v>
      </c>
      <c r="F277" s="315" t="n">
        <v>0</v>
      </c>
      <c r="G277" s="315" t="n">
        <v>0</v>
      </c>
      <c r="H277" s="315" t="n">
        <v>0</v>
      </c>
      <c r="I277" s="315" t="n">
        <v>0</v>
      </c>
    </row>
    <row customHeight="1" ht="6" r="278" spans="1:18">
      <c r="A278" s="320" t="n"/>
      <c r="B278" s="368" t="n"/>
      <c r="C278" s="368" t="n"/>
      <c r="D278" s="368" t="n"/>
    </row>
    <row r="279" spans="1:18">
      <c r="A279" s="396" t="s">
        <v>369</v>
      </c>
      <c r="B279" s="368" t="n"/>
      <c r="C279" s="368" t="n"/>
      <c r="D279" s="368" t="n"/>
    </row>
    <row customHeight="1" ht="6" r="280" spans="1:18">
      <c r="A280" s="396" t="n"/>
      <c r="B280" s="368" t="n"/>
      <c r="C280" s="368" t="n"/>
      <c r="D280" s="368" t="n"/>
    </row>
    <row r="281" spans="1:18">
      <c r="A281" s="66" t="s">
        <v>370</v>
      </c>
      <c r="B281" s="112" t="n"/>
      <c r="C281" s="112" t="n"/>
      <c r="D281" s="260" t="n"/>
    </row>
    <row r="282" spans="1:18">
      <c r="A282" s="329">
        <f>"  "&amp;A210</f>
        <v/>
      </c>
      <c r="E282" s="320">
        <f>MIN(E276,D210)</f>
        <v/>
      </c>
      <c r="F282" s="320">
        <f>MIN(F276,E210)</f>
        <v/>
      </c>
      <c r="G282" s="320">
        <f>MIN(G276,F210)</f>
        <v/>
      </c>
      <c r="H282" s="320">
        <f>MIN(H276,G210)</f>
        <v/>
      </c>
      <c r="I282" s="320">
        <f>MIN(I276,H210)</f>
        <v/>
      </c>
    </row>
    <row r="283" spans="1:18">
      <c r="A283" s="329">
        <f>"  "&amp;A211</f>
        <v/>
      </c>
      <c r="B283" s="368" t="n"/>
      <c r="C283" s="368" t="n"/>
      <c r="D283" s="368" t="n"/>
      <c r="E283" s="320">
        <f>MIN(E277,D211)</f>
        <v/>
      </c>
      <c r="F283" s="320">
        <f>MIN(F277,E211)</f>
        <v/>
      </c>
      <c r="G283" s="320">
        <f>MIN(G277,F211)</f>
        <v/>
      </c>
      <c r="H283" s="320">
        <f>MIN(H277,G211)</f>
        <v/>
      </c>
      <c r="I283" s="320">
        <f>MIN(I277,H211)</f>
        <v/>
      </c>
    </row>
    <row customHeight="1" ht="6" r="284" spans="1:18">
      <c r="A284" s="320" t="n"/>
      <c r="B284" s="368" t="n"/>
      <c r="C284" s="368" t="n"/>
      <c r="D284" s="368" t="n"/>
      <c r="E284" s="332" t="s">
        <v>232</v>
      </c>
      <c r="F284" s="369" t="s">
        <v>232</v>
      </c>
      <c r="G284" s="369" t="s">
        <v>232</v>
      </c>
      <c r="H284" s="369" t="s">
        <v>232</v>
      </c>
      <c r="I284" s="369" t="s">
        <v>232</v>
      </c>
    </row>
    <row r="285" spans="1:18">
      <c r="A285" s="320">
        <f>"    "&amp;A281</f>
        <v/>
      </c>
      <c r="B285" s="368" t="n"/>
      <c r="C285" s="368" t="n"/>
      <c r="D285" s="368" t="n"/>
      <c r="E285" s="320">
        <f>SUM(E282:E284)</f>
        <v/>
      </c>
      <c r="F285" s="320">
        <f>SUM(F282:F284)</f>
        <v/>
      </c>
      <c r="G285" s="320">
        <f>SUM(G282:G284)</f>
        <v/>
      </c>
      <c r="H285" s="320">
        <f>SUM(H282:H284)</f>
        <v/>
      </c>
      <c r="I285" s="320">
        <f>SUM(I282:I284)</f>
        <v/>
      </c>
    </row>
    <row r="286" spans="1:18">
      <c r="A286" s="320" t="n"/>
      <c r="B286" s="368" t="n"/>
      <c r="C286" s="368" t="n"/>
      <c r="D286" s="368" t="n"/>
    </row>
    <row r="287" spans="1:18">
      <c r="A287" s="66" t="s">
        <v>371</v>
      </c>
      <c r="B287" s="112" t="n"/>
      <c r="C287" s="112" t="n"/>
      <c r="D287" s="74" t="s">
        <v>372</v>
      </c>
    </row>
    <row r="288" spans="1:18">
      <c r="A288" s="329">
        <f>"  "&amp;A209</f>
        <v/>
      </c>
      <c r="D288" s="409" t="n">
        <v>1</v>
      </c>
      <c r="E288" s="320">
        <f>MAX(MIN(D209,E$304-SUM(E$285:E287)),0)*$D288</f>
        <v/>
      </c>
      <c r="F288" s="320">
        <f>MAX(MIN(E209,F$304-SUM(F$285:F287)),0)*$D288</f>
        <v/>
      </c>
      <c r="G288" s="320">
        <f>MAX(MIN(F209,G$304-SUM(G$285:G287)),0)*$D288</f>
        <v/>
      </c>
      <c r="H288" s="320">
        <f>MAX(MIN(G209,H$304-SUM(H$285:H287)),0)*$D288</f>
        <v/>
      </c>
      <c r="I288" s="320">
        <f>MAX(MIN(H209,I$304-SUM(I$285:I287)),0)*$D288</f>
        <v/>
      </c>
    </row>
    <row r="289" spans="1:18">
      <c r="A289" s="329">
        <f>"  "&amp;A210</f>
        <v/>
      </c>
      <c r="D289" s="409" t="n">
        <v>1</v>
      </c>
      <c r="E289" s="320">
        <f>MAX(MIN(D210-E282,E$304-SUM(E$285:E288)),0)*$D289</f>
        <v/>
      </c>
      <c r="F289" s="320">
        <f>MAX(MIN(E210-F282,F$304-SUM(F$285:F288)),0)*$D289</f>
        <v/>
      </c>
      <c r="G289" s="320">
        <f>MAX(MIN(F210-G282,G$304-SUM(G$285:G288)),0)*$D289</f>
        <v/>
      </c>
      <c r="H289" s="320">
        <f>MAX(MIN(G210-H282,H$304-SUM(H$285:H288)),0)*$D289</f>
        <v/>
      </c>
      <c r="I289" s="320">
        <f>MAX(MIN(H210-I282,I$304-SUM(I$285:I288)),0)*$D289</f>
        <v/>
      </c>
    </row>
    <row r="290" spans="1:18">
      <c r="A290" s="329">
        <f>"  "&amp;A211</f>
        <v/>
      </c>
      <c r="B290" s="368" t="n"/>
      <c r="C290" s="368" t="n"/>
      <c r="D290" s="410" t="n">
        <v>0</v>
      </c>
      <c r="E290" s="320">
        <f>MAX(MIN(D211-E283,E$304-SUM(E$285:E289)),0)*$D290</f>
        <v/>
      </c>
      <c r="F290" s="320">
        <f>MAX(MIN(E211-F283,F$304-SUM(F$285:F289)),0)*$D290</f>
        <v/>
      </c>
      <c r="G290" s="320">
        <f>MAX(MIN(F211-G283,G$304-SUM(G$285:G289)),0)*$D290</f>
        <v/>
      </c>
      <c r="H290" s="320">
        <f>MAX(MIN(G211-H283,H$304-SUM(H$285:H289)),0)*$D290</f>
        <v/>
      </c>
      <c r="I290" s="320">
        <f>MAX(MIN(H211-I283,I$304-SUM(I$285:I289)),0)*$D290</f>
        <v/>
      </c>
    </row>
    <row customHeight="1" ht="6" r="291" spans="1:18">
      <c r="A291" s="320" t="n"/>
      <c r="E291" s="332" t="s">
        <v>232</v>
      </c>
      <c r="F291" s="369" t="s">
        <v>232</v>
      </c>
      <c r="G291" s="369" t="s">
        <v>232</v>
      </c>
      <c r="H291" s="369" t="s">
        <v>232</v>
      </c>
      <c r="I291" s="369" t="s">
        <v>232</v>
      </c>
    </row>
    <row r="292" spans="1:18">
      <c r="A292" s="320">
        <f>"    "&amp;A287</f>
        <v/>
      </c>
      <c r="E292" s="320">
        <f>SUM(E288:E291)</f>
        <v/>
      </c>
      <c r="F292" s="320">
        <f>SUM(F288:F291)</f>
        <v/>
      </c>
      <c r="G292" s="320">
        <f>SUM(G288:G291)</f>
        <v/>
      </c>
      <c r="H292" s="320">
        <f>SUM(H288:H291)</f>
        <v/>
      </c>
      <c r="I292" s="320">
        <f>SUM(I288:I291)</f>
        <v/>
      </c>
    </row>
    <row customHeight="1" ht="6" r="293" spans="1:18">
      <c r="A293" s="320" t="n"/>
      <c r="E293" s="332" t="s">
        <v>232</v>
      </c>
      <c r="F293" s="369" t="s">
        <v>232</v>
      </c>
      <c r="G293" s="369" t="s">
        <v>232</v>
      </c>
      <c r="H293" s="369" t="s">
        <v>232</v>
      </c>
      <c r="I293" s="369" t="s">
        <v>232</v>
      </c>
    </row>
    <row r="294" spans="1:18">
      <c r="A294" s="315" t="s">
        <v>373</v>
      </c>
      <c r="E294" s="320">
        <f>E292+E285</f>
        <v/>
      </c>
      <c r="F294" s="320">
        <f>F292+F285</f>
        <v/>
      </c>
      <c r="G294" s="320">
        <f>G292+G285</f>
        <v/>
      </c>
      <c r="H294" s="320">
        <f>H292+H285</f>
        <v/>
      </c>
      <c r="I294" s="320">
        <f>I292+I285</f>
        <v/>
      </c>
    </row>
    <row r="295" spans="1:18">
      <c r="A295" s="315" t="s">
        <v>374</v>
      </c>
      <c r="E295" s="320">
        <f>MAX(E304-E294,0)</f>
        <v/>
      </c>
      <c r="F295" s="320">
        <f>MAX(F304-F294,0)</f>
        <v/>
      </c>
      <c r="G295" s="320">
        <f>MAX(G304-G294,0)</f>
        <v/>
      </c>
      <c r="H295" s="320">
        <f>MAX(H304-H294,0)</f>
        <v/>
      </c>
      <c r="I295" s="320">
        <f>MAX(I304-I294,0)</f>
        <v/>
      </c>
    </row>
    <row customHeight="1" ht="6" r="296" spans="1:18">
      <c r="A296" s="368" t="n"/>
      <c r="E296" s="332" t="s">
        <v>232</v>
      </c>
      <c r="F296" s="369" t="s">
        <v>232</v>
      </c>
      <c r="G296" s="369" t="s">
        <v>232</v>
      </c>
      <c r="H296" s="369" t="s">
        <v>232</v>
      </c>
      <c r="I296" s="369" t="s">
        <v>232</v>
      </c>
    </row>
    <row r="297" spans="1:18">
      <c r="A297" s="403" t="s">
        <v>375</v>
      </c>
      <c r="E297" s="404">
        <f>SUM(E294:E296)</f>
        <v/>
      </c>
      <c r="F297" s="404">
        <f>SUM(F294:F296)</f>
        <v/>
      </c>
      <c r="G297" s="404">
        <f>SUM(G294:G296)</f>
        <v/>
      </c>
      <c r="H297" s="404">
        <f>SUM(H294:H296)</f>
        <v/>
      </c>
      <c r="I297" s="404">
        <f>SUM(I294:I296)</f>
        <v/>
      </c>
    </row>
    <row r="298" spans="1:18">
      <c r="A298" s="320" t="n"/>
    </row>
    <row r="299" spans="1:18">
      <c r="A299" s="396" t="s">
        <v>376</v>
      </c>
    </row>
    <row customHeight="1" ht="6" r="300" spans="1:18">
      <c r="A300" s="320" t="n"/>
    </row>
    <row r="301" spans="1:18">
      <c r="A301" s="315" t="s">
        <v>377</v>
      </c>
      <c r="E301" s="329">
        <f>D186</f>
        <v/>
      </c>
      <c r="F301" s="329">
        <f>E186</f>
        <v/>
      </c>
      <c r="G301" s="329">
        <f>F186</f>
        <v/>
      </c>
      <c r="H301" s="329">
        <f>G186</f>
        <v/>
      </c>
      <c r="I301" s="329">
        <f>H186</f>
        <v/>
      </c>
    </row>
    <row r="302" spans="1:18">
      <c r="A302" s="315" t="s">
        <v>378</v>
      </c>
      <c r="E302" s="320">
        <f>E256</f>
        <v/>
      </c>
      <c r="F302" s="320">
        <f>F256</f>
        <v/>
      </c>
      <c r="G302" s="320">
        <f>G256</f>
        <v/>
      </c>
      <c r="H302" s="320">
        <f>H256</f>
        <v/>
      </c>
      <c r="I302" s="320">
        <f>I256</f>
        <v/>
      </c>
    </row>
    <row customHeight="1" ht="6" r="303" spans="1:18">
      <c r="A303" s="320" t="n"/>
      <c r="E303" s="332" t="s">
        <v>232</v>
      </c>
      <c r="F303" s="369" t="s">
        <v>232</v>
      </c>
      <c r="G303" s="369" t="s">
        <v>232</v>
      </c>
      <c r="H303" s="369" t="s">
        <v>232</v>
      </c>
      <c r="I303" s="369" t="s">
        <v>232</v>
      </c>
    </row>
    <row r="304" spans="1:18">
      <c r="A304" s="315" t="s">
        <v>379</v>
      </c>
      <c r="E304" s="320">
        <f>SUM(E301:E303)</f>
        <v/>
      </c>
      <c r="F304" s="320">
        <f>SUM(F301:F303)</f>
        <v/>
      </c>
      <c r="G304" s="320">
        <f>SUM(G301:G303)</f>
        <v/>
      </c>
      <c r="H304" s="320">
        <f>SUM(H301:H303)</f>
        <v/>
      </c>
      <c r="I304" s="320">
        <f>SUM(I301:I303)</f>
        <v/>
      </c>
    </row>
    <row r="305" spans="1:18">
      <c r="A305" s="315" t="s">
        <v>380</v>
      </c>
      <c r="E305" s="320">
        <f>MAX(E294-E304,0)</f>
        <v/>
      </c>
      <c r="F305" s="320">
        <f>MAX(F294-F304,0)</f>
        <v/>
      </c>
      <c r="G305" s="320">
        <f>MAX(G294-G304,0)</f>
        <v/>
      </c>
      <c r="H305" s="320">
        <f>MAX(H294-H304,0)</f>
        <v/>
      </c>
      <c r="I305" s="320">
        <f>MAX(I294-I304,0)</f>
        <v/>
      </c>
    </row>
    <row customHeight="1" ht="6" r="306" spans="1:18">
      <c r="A306" s="320" t="n"/>
      <c r="E306" s="332" t="s">
        <v>232</v>
      </c>
      <c r="F306" s="369" t="s">
        <v>232</v>
      </c>
      <c r="G306" s="369" t="s">
        <v>232</v>
      </c>
      <c r="H306" s="369" t="s">
        <v>232</v>
      </c>
      <c r="I306" s="369" t="s">
        <v>232</v>
      </c>
    </row>
    <row r="307" spans="1:18">
      <c r="A307" s="403" t="s">
        <v>381</v>
      </c>
      <c r="E307" s="404">
        <f>SUM(E304:E306)</f>
        <v/>
      </c>
      <c r="F307" s="404">
        <f>SUM(F304:F306)</f>
        <v/>
      </c>
      <c r="G307" s="404">
        <f>SUM(G304:G306)</f>
        <v/>
      </c>
      <c r="H307" s="404">
        <f>SUM(H304:H306)</f>
        <v/>
      </c>
      <c r="I307" s="404">
        <f>SUM(I304:I306)</f>
        <v/>
      </c>
    </row>
    <row r="308" spans="1:18">
      <c r="A308" s="368" t="n"/>
    </row>
    <row r="309" spans="1:18">
      <c r="A309" s="315" t="s">
        <v>382</v>
      </c>
      <c r="E309" s="340">
        <f>ABS(E307-E297)+D309</f>
        <v/>
      </c>
      <c r="F309" s="340">
        <f>ABS(F307-F297)+E309</f>
        <v/>
      </c>
      <c r="G309" s="340">
        <f>ABS(G307-G297)+F309</f>
        <v/>
      </c>
      <c r="H309" s="340">
        <f>ABS(H307-H297)+G309</f>
        <v/>
      </c>
      <c r="I309" s="340">
        <f>ABS(I307-I297)+H309</f>
        <v/>
      </c>
    </row>
    <row r="310" spans="1:18">
      <c r="A310" s="315" t="n"/>
      <c r="E310" s="340" t="n"/>
      <c r="F310" s="340" t="n"/>
      <c r="G310" s="340" t="n"/>
      <c r="H310" s="340" t="n"/>
      <c r="I310" s="340" t="n"/>
    </row>
    <row customFormat="1" customHeight="1" ht="18" r="311" s="312" spans="1:18">
      <c r="A311" s="314" t="s">
        <v>383</v>
      </c>
      <c r="B311" s="314" t="n"/>
      <c r="C311" s="314" t="n"/>
      <c r="D311" s="314" t="n"/>
      <c r="E311" s="314" t="n"/>
      <c r="F311" s="314" t="n"/>
      <c r="G311" s="314" t="n"/>
      <c r="H311" s="314" t="n"/>
      <c r="I311" s="314" t="n"/>
    </row>
    <row customFormat="1" customHeight="1" ht="16" r="312" s="368" spans="1:18">
      <c r="A312" s="396" t="n"/>
      <c r="B312" s="112" t="n"/>
      <c r="C312" s="112" t="n"/>
      <c r="D312" s="369" t="n"/>
      <c r="E312" s="395" t="s">
        <v>258</v>
      </c>
      <c r="F312" s="395" t="n"/>
      <c r="G312" s="395" t="n"/>
      <c r="H312" s="395" t="n"/>
      <c r="I312" s="395" t="n"/>
    </row>
    <row customFormat="1" r="313" s="112" spans="1:18">
      <c r="B313" s="112" t="n"/>
      <c r="C313" s="112" t="n"/>
      <c r="D313" s="260">
        <f>D67</f>
        <v/>
      </c>
      <c r="E313" s="260">
        <f>E67</f>
        <v/>
      </c>
      <c r="F313" s="260">
        <f>F67</f>
        <v/>
      </c>
      <c r="G313" s="260">
        <f>G67</f>
        <v/>
      </c>
      <c r="H313" s="260">
        <f>H67</f>
        <v/>
      </c>
      <c r="I313" s="260">
        <f>I67</f>
        <v/>
      </c>
    </row>
    <row customFormat="1" r="314" s="115" spans="1:18">
      <c r="B314" s="115" t="n"/>
      <c r="C314" s="115" t="n"/>
      <c r="D314" s="116" t="n">
        <v>0</v>
      </c>
      <c r="E314" s="117">
        <f>D314+1</f>
        <v/>
      </c>
      <c r="F314" s="117">
        <f>E314+1</f>
        <v/>
      </c>
      <c r="G314" s="117">
        <f>F314+1</f>
        <v/>
      </c>
      <c r="H314" s="117">
        <f>G314+1</f>
        <v/>
      </c>
      <c r="I314" s="117">
        <f>H314+1</f>
        <v/>
      </c>
    </row>
    <row customFormat="1" r="315" s="112" spans="1:18">
      <c r="A315" s="118" t="s">
        <v>384</v>
      </c>
      <c r="B315" s="112" t="n"/>
      <c r="C315" s="112" t="n"/>
      <c r="D315" s="260" t="n"/>
      <c r="E315" s="260" t="n"/>
      <c r="F315" s="260" t="n"/>
      <c r="G315" s="260" t="n"/>
      <c r="H315" s="260" t="n"/>
      <c r="I315" s="260" t="n"/>
    </row>
    <row customFormat="1" customHeight="1" ht="6" r="316" s="112" spans="1:18">
      <c r="A316" s="118" t="n"/>
      <c r="B316" s="112" t="n"/>
      <c r="C316" s="112" t="n"/>
      <c r="D316" s="260" t="n"/>
      <c r="E316" s="260" t="n"/>
      <c r="F316" s="260" t="n"/>
      <c r="G316" s="260" t="n"/>
      <c r="H316" s="260" t="n"/>
      <c r="I316" s="260" t="n"/>
    </row>
    <row customFormat="1" r="317" s="368" spans="1:18">
      <c r="A317" s="315" t="s">
        <v>385</v>
      </c>
      <c r="E317" s="329">
        <f>E154</f>
        <v/>
      </c>
      <c r="F317" s="329">
        <f>F154</f>
        <v/>
      </c>
      <c r="G317" s="329">
        <f>G154</f>
        <v/>
      </c>
      <c r="H317" s="329">
        <f>H154</f>
        <v/>
      </c>
      <c r="I317" s="329">
        <f>I154</f>
        <v/>
      </c>
    </row>
    <row customFormat="1" r="318" s="368" spans="1:18">
      <c r="A318" s="315" t="s">
        <v>320</v>
      </c>
      <c r="E318" s="320">
        <f>E175</f>
        <v/>
      </c>
      <c r="F318" s="320">
        <f>F175</f>
        <v/>
      </c>
      <c r="G318" s="320">
        <f>G175</f>
        <v/>
      </c>
      <c r="H318" s="320">
        <f>H175</f>
        <v/>
      </c>
      <c r="I318" s="320">
        <f>I175</f>
        <v/>
      </c>
    </row>
    <row customFormat="1" r="319" s="368" spans="1:18">
      <c r="A319" s="315" t="s">
        <v>321</v>
      </c>
      <c r="E319" s="320">
        <f>E176</f>
        <v/>
      </c>
      <c r="F319" s="320">
        <f>F176</f>
        <v/>
      </c>
      <c r="G319" s="320">
        <f>G176</f>
        <v/>
      </c>
      <c r="H319" s="320">
        <f>H176</f>
        <v/>
      </c>
      <c r="I319" s="320">
        <f>I176</f>
        <v/>
      </c>
    </row>
    <row customFormat="1" r="320" s="368" spans="1:18">
      <c r="A320" s="315" t="n"/>
      <c r="E320" s="332" t="s">
        <v>232</v>
      </c>
      <c r="F320" s="369" t="s">
        <v>232</v>
      </c>
      <c r="G320" s="369" t="s">
        <v>232</v>
      </c>
      <c r="H320" s="369" t="s">
        <v>232</v>
      </c>
      <c r="I320" s="369" t="s">
        <v>232</v>
      </c>
    </row>
    <row customFormat="1" r="321" s="411" spans="1:18">
      <c r="A321" s="403" t="s">
        <v>386</v>
      </c>
      <c r="E321" s="412">
        <f>SUM(E317:E320)</f>
        <v/>
      </c>
      <c r="F321" s="412">
        <f>SUM(F317:F320)</f>
        <v/>
      </c>
      <c r="G321" s="412">
        <f>SUM(G317:G320)</f>
        <v/>
      </c>
      <c r="H321" s="412">
        <f>SUM(H317:H320)</f>
        <v/>
      </c>
      <c r="I321" s="412">
        <f>SUM(I317:I320)</f>
        <v/>
      </c>
    </row>
    <row customFormat="1" r="322" s="368" spans="1:18">
      <c r="A322" s="315" t="s">
        <v>387</v>
      </c>
      <c r="E322" s="320">
        <f>E252</f>
        <v/>
      </c>
      <c r="F322" s="320">
        <f>F252</f>
        <v/>
      </c>
      <c r="G322" s="320">
        <f>G252</f>
        <v/>
      </c>
      <c r="H322" s="320">
        <f>H252</f>
        <v/>
      </c>
      <c r="I322" s="320">
        <f>I252</f>
        <v/>
      </c>
    </row>
    <row customFormat="1" r="323" s="368" spans="1:18">
      <c r="A323" s="315" t="n"/>
      <c r="E323" s="332" t="s">
        <v>232</v>
      </c>
      <c r="F323" s="369" t="s">
        <v>232</v>
      </c>
      <c r="G323" s="369" t="s">
        <v>232</v>
      </c>
      <c r="H323" s="369" t="s">
        <v>232</v>
      </c>
      <c r="I323" s="369" t="s">
        <v>232</v>
      </c>
    </row>
    <row customFormat="1" r="324" s="411" spans="1:18">
      <c r="A324" s="403" t="s">
        <v>388</v>
      </c>
      <c r="E324" s="413">
        <f>SUM(E321:E323)</f>
        <v/>
      </c>
      <c r="F324" s="413">
        <f>SUM(F321:F323)</f>
        <v/>
      </c>
      <c r="G324" s="413">
        <f>SUM(G321:G323)</f>
        <v/>
      </c>
      <c r="H324" s="413">
        <f>SUM(H321:H323)</f>
        <v/>
      </c>
      <c r="I324" s="413">
        <f>SUM(I321:I323)</f>
        <v/>
      </c>
    </row>
    <row customFormat="1" r="325" s="368" spans="1:18">
      <c r="A325" s="315" t="s">
        <v>389</v>
      </c>
      <c r="C325" s="372">
        <f>C167</f>
        <v/>
      </c>
      <c r="E325" s="320">
        <f>-$C325*(E317+E319)</f>
        <v/>
      </c>
      <c r="F325" s="320">
        <f>-$C325*(F317+F319)</f>
        <v/>
      </c>
      <c r="G325" s="320">
        <f>-$C325*(G317+G319)</f>
        <v/>
      </c>
      <c r="H325" s="320">
        <f>-$C325*(H317+H319)</f>
        <v/>
      </c>
      <c r="I325" s="320">
        <f>-$C325*(I317+I319)</f>
        <v/>
      </c>
    </row>
    <row customFormat="1" r="326" s="368" spans="1:18">
      <c r="A326" s="315" t="s">
        <v>390</v>
      </c>
      <c r="E326" s="320">
        <f>E246</f>
        <v/>
      </c>
      <c r="F326" s="320">
        <f>F246</f>
        <v/>
      </c>
      <c r="G326" s="320">
        <f>G246</f>
        <v/>
      </c>
      <c r="H326" s="320">
        <f>H246</f>
        <v/>
      </c>
      <c r="I326" s="320">
        <f>I246</f>
        <v/>
      </c>
    </row>
    <row customFormat="1" r="327" s="368" spans="1:18">
      <c r="A327" s="315" t="n"/>
      <c r="E327" s="332" t="s">
        <v>232</v>
      </c>
      <c r="F327" s="369" t="s">
        <v>232</v>
      </c>
      <c r="G327" s="369" t="s">
        <v>232</v>
      </c>
      <c r="H327" s="369" t="s">
        <v>232</v>
      </c>
      <c r="I327" s="369" t="s">
        <v>232</v>
      </c>
    </row>
    <row customFormat="1" r="328" s="411" spans="1:18">
      <c r="A328" s="403" t="s">
        <v>391</v>
      </c>
      <c r="E328" s="413">
        <f>SUM(E324:E327)</f>
        <v/>
      </c>
      <c r="F328" s="413">
        <f>SUM(F324:F327)</f>
        <v/>
      </c>
      <c r="G328" s="413">
        <f>SUM(G324:G327)</f>
        <v/>
      </c>
      <c r="H328" s="413">
        <f>SUM(H324:H327)</f>
        <v/>
      </c>
      <c r="I328" s="413">
        <f>SUM(I324:I327)</f>
        <v/>
      </c>
    </row>
    <row customFormat="1" r="329" s="368" spans="1:18"/>
    <row customFormat="1" r="330" s="112" spans="1:18">
      <c r="A330" s="118" t="s">
        <v>392</v>
      </c>
      <c r="B330" s="112" t="n"/>
      <c r="C330" s="112" t="n"/>
      <c r="D330" s="260" t="n"/>
      <c r="E330" s="260" t="n"/>
      <c r="F330" s="260" t="n"/>
      <c r="G330" s="260" t="n"/>
      <c r="H330" s="260" t="n"/>
      <c r="I330" s="260" t="n"/>
    </row>
    <row customFormat="1" customHeight="1" ht="6" r="331" s="112" spans="1:18">
      <c r="A331" s="118" t="n"/>
      <c r="B331" s="112" t="n"/>
      <c r="C331" s="112" t="n"/>
      <c r="D331" s="260" t="n"/>
      <c r="E331" s="260" t="n"/>
      <c r="F331" s="260" t="n"/>
      <c r="G331" s="260" t="n"/>
      <c r="H331" s="260" t="n"/>
      <c r="I331" s="260" t="n"/>
    </row>
    <row customFormat="1" r="332" s="112" spans="1:18">
      <c r="A332" s="141" t="s">
        <v>393</v>
      </c>
      <c r="B332" s="112" t="n"/>
      <c r="C332" s="112" t="n"/>
      <c r="D332" s="260" t="n"/>
      <c r="E332" s="260" t="n"/>
      <c r="F332" s="260" t="n"/>
      <c r="G332" s="260" t="n"/>
      <c r="H332" s="260" t="n"/>
      <c r="I332" s="260" t="n"/>
    </row>
    <row customFormat="1" r="333" s="368" spans="1:18">
      <c r="A333" s="315" t="s">
        <v>394</v>
      </c>
      <c r="I333" s="414" t="n">
        <v>0.05</v>
      </c>
    </row>
    <row customFormat="1" r="334" s="368" spans="1:18">
      <c r="A334" s="315" t="s">
        <v>395</v>
      </c>
      <c r="I334" s="320">
        <f>I328*(1+I333)</f>
        <v/>
      </c>
    </row>
    <row customFormat="1" r="335" s="368" spans="1:18">
      <c r="A335" s="315" t="s">
        <v>396</v>
      </c>
      <c r="I335" s="414" t="n">
        <v>0.12</v>
      </c>
    </row>
    <row customFormat="1" r="336" s="368" spans="1:18">
      <c r="A336" s="315" t="s">
        <v>397</v>
      </c>
      <c r="I336" s="320">
        <f>I334/(I335-I333)</f>
        <v/>
      </c>
    </row>
    <row customFormat="1" r="337" s="368" spans="1:18">
      <c r="A337" s="315" t="s">
        <v>398</v>
      </c>
      <c r="I337" s="357">
        <f>I336/I321</f>
        <v/>
      </c>
    </row>
    <row customFormat="1" r="338" s="368" spans="1:18"/>
    <row customFormat="1" r="339" s="368" spans="1:18">
      <c r="A339" s="366" t="s">
        <v>399</v>
      </c>
    </row>
    <row customFormat="1" r="340" s="368" spans="1:18">
      <c r="A340" s="315" t="s">
        <v>391</v>
      </c>
      <c r="E340" s="320">
        <f>E328/(1+$I$335)^E$314</f>
        <v/>
      </c>
      <c r="F340" s="320">
        <f>F328/(1+$I$335)^F$314</f>
        <v/>
      </c>
      <c r="G340" s="320">
        <f>G328/(1+$I$335)^G$314</f>
        <v/>
      </c>
      <c r="H340" s="320">
        <f>H328/(1+$I$335)^H$314</f>
        <v/>
      </c>
      <c r="I340" s="320">
        <f>I328/(1+$I$335)^I$314</f>
        <v/>
      </c>
    </row>
    <row customFormat="1" r="341" s="368" spans="1:18">
      <c r="A341" s="315" t="s">
        <v>400</v>
      </c>
      <c r="E341" s="320" t="n"/>
      <c r="F341" s="320" t="n"/>
      <c r="G341" s="320" t="n"/>
      <c r="H341" s="320" t="n"/>
      <c r="I341" s="320">
        <f>I336/(1+$I$335)^I$314</f>
        <v/>
      </c>
    </row>
    <row customFormat="1" r="342" s="368" spans="1:18">
      <c r="E342" s="332" t="s">
        <v>232</v>
      </c>
      <c r="F342" s="369" t="s">
        <v>232</v>
      </c>
      <c r="G342" s="369" t="s">
        <v>232</v>
      </c>
      <c r="H342" s="369" t="s">
        <v>232</v>
      </c>
      <c r="I342" s="369" t="s">
        <v>232</v>
      </c>
    </row>
    <row customFormat="1" r="343" s="368" spans="1:18">
      <c r="A343" s="315" t="s">
        <v>401</v>
      </c>
      <c r="D343" s="368">
        <f>SUM(E343:I343)</f>
        <v/>
      </c>
      <c r="E343" s="320">
        <f>SUM(E340:E342)</f>
        <v/>
      </c>
      <c r="F343" s="320">
        <f>SUM(F340:F342)</f>
        <v/>
      </c>
      <c r="G343" s="320">
        <f>SUM(G340:G342)</f>
        <v/>
      </c>
      <c r="H343" s="320">
        <f>SUM(H340:H342)</f>
        <v/>
      </c>
      <c r="I343" s="320">
        <f>SUM(I340:I342)</f>
        <v/>
      </c>
    </row>
    <row customFormat="1" r="344" s="368" spans="1:18">
      <c r="A344" s="315" t="n"/>
      <c r="E344" s="320" t="n"/>
      <c r="F344" s="320" t="n"/>
      <c r="G344" s="320" t="n"/>
      <c r="H344" s="320" t="n"/>
      <c r="I344" s="320" t="n"/>
    </row>
    <row customFormat="1" customHeight="1" ht="16" r="345" s="368" spans="1:18">
      <c r="A345" s="316" t="s">
        <v>402</v>
      </c>
      <c r="B345" s="415" t="n"/>
      <c r="C345" s="415" t="n"/>
      <c r="D345" s="416" t="n"/>
      <c r="F345" s="316" t="s">
        <v>403</v>
      </c>
      <c r="G345" s="415" t="n"/>
      <c r="H345" s="415" t="n"/>
      <c r="I345" s="416" t="n"/>
    </row>
    <row customFormat="1" customHeight="1" ht="16" r="346" s="368" spans="1:18">
      <c r="A346" s="319" t="s">
        <v>404</v>
      </c>
      <c r="B346" s="329">
        <f>SUM(E343:I343)</f>
        <v/>
      </c>
      <c r="C346" s="417">
        <f>B346/D96</f>
        <v/>
      </c>
      <c r="D346" s="418" t="n"/>
      <c r="F346" s="419" t="s">
        <v>405</v>
      </c>
      <c r="G346" s="420" t="n"/>
      <c r="H346" s="420" t="n"/>
      <c r="I346" s="421" t="n"/>
    </row>
    <row customFormat="1" r="347" s="368" spans="1:18">
      <c r="A347" s="319" t="s">
        <v>406</v>
      </c>
      <c r="B347" s="320">
        <f>-(B213-B186)</f>
        <v/>
      </c>
      <c r="C347" s="368" t="n"/>
      <c r="D347" s="422" t="n"/>
      <c r="F347" s="419" t="s">
        <v>407</v>
      </c>
      <c r="G347" s="423">
        <f>H347-0.02</f>
        <v/>
      </c>
      <c r="H347" s="423">
        <f>I335</f>
        <v/>
      </c>
      <c r="I347" s="424">
        <f>H347+0.02</f>
        <v/>
      </c>
    </row>
    <row customFormat="1" r="348" s="368" spans="1:18">
      <c r="A348" s="425" t="n"/>
      <c r="B348" s="332" t="s">
        <v>232</v>
      </c>
      <c r="C348" s="368" t="n"/>
      <c r="D348" s="422" t="n"/>
      <c r="F348" s="426">
        <f>F349-0.01</f>
        <v/>
      </c>
      <c r="G348" s="427">
        <f>((NPV(G$347,$D$328:$I$328)+(($I$328*(1+$F348))/(G$347-$F348))/((1+G$347)^$I$314))+$B$347)/$B$350</f>
        <v/>
      </c>
      <c r="H348" s="428">
        <f>((NPV(H$347,$D$328:$I$328)+(($I$328*(1+$F348))/(H$347-$F348))/((1+H$347)^$I$314))+$B$347)/$B$350</f>
        <v/>
      </c>
      <c r="I348" s="429">
        <f>((NPV(I$347,$D$328:$I$328)+(($I$328*(1+$F348))/(I$347-$F348))/((1+I$347)^$I$314))+$B$347)/$B$350</f>
        <v/>
      </c>
    </row>
    <row customFormat="1" r="349" s="368" spans="1:18">
      <c r="A349" s="319" t="s">
        <v>408</v>
      </c>
      <c r="B349" s="320">
        <f>SUM(B346:B348)</f>
        <v/>
      </c>
      <c r="C349" s="368" t="n"/>
      <c r="D349" s="422" t="n"/>
      <c r="F349" s="426">
        <f>F350-0.01</f>
        <v/>
      </c>
      <c r="G349" s="160">
        <f>((NPV(G$347,$D$328:$I$328)+(($I$328*(1+$F349))/(G$347-$F349))/((1+G$347)^$I$314))+$B$347)/$B$350</f>
        <v/>
      </c>
      <c r="H349" s="161">
        <f>((NPV(H$347,$D$328:$I$328)+(($I$328*(1+$F349))/(H$347-$F349))/((1+H$347)^$I$314))+$B$347)/$B$350</f>
        <v/>
      </c>
      <c r="I349" s="162">
        <f>((NPV(I$347,$D$328:$I$328)+(($I$328*(1+$F349))/(I$347-$F349))/((1+I$347)^$I$314))+$B$347)/$B$350</f>
        <v/>
      </c>
    </row>
    <row customFormat="1" r="350" s="368" spans="1:18">
      <c r="A350" s="319" t="s">
        <v>409</v>
      </c>
      <c r="B350" s="340">
        <f>E170</f>
        <v/>
      </c>
      <c r="C350" s="368" t="n"/>
      <c r="D350" s="422" t="n"/>
      <c r="F350" s="426">
        <f>I333</f>
        <v/>
      </c>
      <c r="G350" s="160">
        <f>((NPV(G$347,$D$328:$I$328)+(($I$328*(1+$F350))/(G$347-$F350))/((1+G$347)^$I$314))+$B$347)/$B$350</f>
        <v/>
      </c>
      <c r="H350" s="155">
        <f>((NPV(H$347,$D$328:$I$328)+(($I$328*(1+$F350))/(H$347-$F350))/((1+H$347)^$I$314))+$B$347)/$B$350</f>
        <v/>
      </c>
      <c r="I350" s="162">
        <f>((NPV(I$347,$D$328:$I$328)+(($I$328*(1+$F350))/(I$347-$F350))/((1+I$347)^$I$314))+$B$347)/$B$350</f>
        <v/>
      </c>
    </row>
    <row customFormat="1" r="351" s="368" spans="1:18">
      <c r="A351" s="322" t="s">
        <v>410</v>
      </c>
      <c r="B351" s="430">
        <f>B349/B350</f>
        <v/>
      </c>
      <c r="C351" s="431">
        <f>B351/E171</f>
        <v/>
      </c>
      <c r="D351" s="432" t="n"/>
      <c r="F351" s="426">
        <f>F350+0.01</f>
        <v/>
      </c>
      <c r="G351" s="160">
        <f>((NPV(G$347,$D$328:$I$328)+(($I$328*(1+$F351))/(G$347-$F351))/((1+G$347)^$I$314))+$B$347)/$B$350</f>
        <v/>
      </c>
      <c r="H351" s="161">
        <f>((NPV(H$347,$D$328:$I$328)+(($I$328*(1+$F351))/(H$347-$F351))/((1+H$347)^$I$314))+$B$347)/$B$350</f>
        <v/>
      </c>
      <c r="I351" s="162">
        <f>((NPV(I$347,$D$328:$I$328)+(($I$328*(1+$F351))/(I$347-$F351))/((1+I$347)^$I$314))+$B$347)/$B$350</f>
        <v/>
      </c>
    </row>
    <row customFormat="1" r="352" s="368" spans="1:18">
      <c r="F352" s="433">
        <f>F351+0.01</f>
        <v/>
      </c>
      <c r="G352" s="163">
        <f>((NPV(G$347,$D$328:$I$328)+(($I$328*(1+$F352))/(G$347-$F352))/((1+G$347)^$I$314))+$B$347)/$B$350</f>
        <v/>
      </c>
      <c r="H352" s="164">
        <f>((NPV(H$347,$D$328:$I$328)+(($I$328*(1+$F352))/(H$347-$F352))/((1+H$347)^$I$314))+$B$347)/$B$350</f>
        <v/>
      </c>
      <c r="I352" s="165">
        <f>((NPV(I$347,$D$328:$I$328)+(($I$328*(1+$F352))/(I$347-$F352))/((1+I$347)^$I$314))+$B$347)/$B$350</f>
        <v/>
      </c>
    </row>
    <row customFormat="1" r="353" s="368" spans="1:18"/>
    <row customFormat="1" customHeight="1" ht="18" r="355" s="434" spans="1:18">
      <c r="A355" s="435" t="s">
        <v>411</v>
      </c>
    </row>
    <row customFormat="1" r="356" s="436" spans="1:18"/>
    <row customFormat="1" r="357" s="436" spans="1:18"/>
    <row customFormat="1" customHeight="1" ht="16" r="358" s="436" spans="1:18">
      <c r="A358" s="437" t="s">
        <v>235</v>
      </c>
      <c r="B358" s="91" t="n">
        <v>1</v>
      </c>
    </row>
    <row customFormat="1" customHeight="1" ht="16" r="359" s="436" spans="1:18">
      <c r="A359" s="438" t="s">
        <v>236</v>
      </c>
      <c r="B359" s="93" t="n">
        <v>2</v>
      </c>
    </row>
    <row customFormat="1" r="360" s="436" spans="1:18"/>
    <row customFormat="1" r="361" s="436" spans="1:18"/>
    <row customFormat="1" customHeight="1" ht="18" r="362" s="439" spans="1:18">
      <c r="A362" s="440" t="s">
        <v>412</v>
      </c>
    </row>
    <row customFormat="1" r="363" s="436" spans="1:18"/>
    <row customFormat="1" r="364" s="436" spans="1:18">
      <c r="A364" s="441" t="s">
        <v>413</v>
      </c>
      <c r="E364" s="97">
        <f>E$67</f>
        <v/>
      </c>
      <c r="F364" s="97">
        <f>F$67</f>
        <v/>
      </c>
      <c r="G364" s="97">
        <f>G$67</f>
        <v/>
      </c>
      <c r="H364" s="97">
        <f>H$67</f>
        <v/>
      </c>
      <c r="I364" s="97">
        <f>I$67</f>
        <v/>
      </c>
    </row>
    <row customFormat="1" r="365" s="436" spans="1:18">
      <c r="A365" s="98" t="n">
        <v>1</v>
      </c>
      <c r="B365" s="299" t="s">
        <v>414</v>
      </c>
      <c r="E365" s="442" t="n">
        <v>0.1</v>
      </c>
      <c r="F365" s="442" t="n">
        <v>0.1</v>
      </c>
      <c r="G365" s="442" t="n">
        <v>0.1</v>
      </c>
      <c r="H365" s="442" t="n">
        <v>0.1</v>
      </c>
      <c r="I365" s="442" t="n">
        <v>0.1</v>
      </c>
    </row>
    <row customFormat="1" r="366" s="436" spans="1:18">
      <c r="A366" s="100">
        <f>A365+1</f>
        <v/>
      </c>
      <c r="B366" s="299" t="s">
        <v>415</v>
      </c>
      <c r="E366" s="442" t="n">
        <v>0.08</v>
      </c>
      <c r="F366" s="442" t="n">
        <v>0.06</v>
      </c>
      <c r="G366" s="442" t="n">
        <v>0.05</v>
      </c>
      <c r="H366" s="442" t="n">
        <v>0.07000000000000001</v>
      </c>
      <c r="I366" s="442" t="n">
        <v>0.075</v>
      </c>
    </row>
    <row customFormat="1" r="367" s="436" spans="1:18">
      <c r="A367" s="100">
        <f>A366+1</f>
        <v/>
      </c>
      <c r="B367" s="299" t="s">
        <v>416</v>
      </c>
      <c r="E367" s="442" t="n">
        <v>0.03</v>
      </c>
      <c r="F367" s="442" t="n">
        <v>0.03</v>
      </c>
      <c r="G367" s="442" t="n">
        <v>0.03</v>
      </c>
      <c r="H367" s="442" t="n">
        <v>0.03</v>
      </c>
      <c r="I367" s="442" t="n">
        <v>0.03</v>
      </c>
    </row>
    <row customFormat="1" r="368" s="436" spans="1:18">
      <c r="A368" s="104">
        <f>OFFSET(A364,opcase,0)</f>
        <v/>
      </c>
      <c r="B368" s="443">
        <f>OFFSET(B364,opcase,0)</f>
        <v/>
      </c>
      <c r="E368" s="443">
        <f>OFFSET(E364,opcase,0)</f>
        <v/>
      </c>
      <c r="F368" s="443">
        <f>OFFSET(F364,opcase,0)</f>
        <v/>
      </c>
      <c r="G368" s="443">
        <f>OFFSET(G364,opcase,0)</f>
        <v/>
      </c>
      <c r="H368" s="443">
        <f>OFFSET(H364,opcase,0)</f>
        <v/>
      </c>
      <c r="I368" s="443">
        <f>OFFSET(I364,opcase,0)</f>
        <v/>
      </c>
    </row>
    <row customFormat="1" r="369" s="436" spans="1:18">
      <c r="A369" s="98" t="n"/>
    </row>
    <row customFormat="1" r="370" s="436" spans="1:18">
      <c r="A370" s="441" t="s">
        <v>417</v>
      </c>
      <c r="E370" s="97">
        <f>E$67</f>
        <v/>
      </c>
      <c r="F370" s="97">
        <f>F$67</f>
        <v/>
      </c>
      <c r="G370" s="97">
        <f>G$67</f>
        <v/>
      </c>
      <c r="H370" s="97">
        <f>H$67</f>
        <v/>
      </c>
      <c r="I370" s="97">
        <f>I$67</f>
        <v/>
      </c>
    </row>
    <row customFormat="1" r="371" s="436" spans="1:18">
      <c r="A371" s="100">
        <f>$A$365</f>
        <v/>
      </c>
      <c r="B371" s="444">
        <f>$B$365</f>
        <v/>
      </c>
      <c r="E371" s="442" t="n">
        <v>0.73</v>
      </c>
      <c r="F371" s="442" t="n">
        <v>0.73</v>
      </c>
      <c r="G371" s="442" t="n">
        <v>0.73</v>
      </c>
      <c r="H371" s="442" t="n">
        <v>0.73</v>
      </c>
      <c r="I371" s="442" t="n">
        <v>0.73</v>
      </c>
    </row>
    <row customFormat="1" r="372" s="436" spans="1:18">
      <c r="A372" s="100">
        <f>$A$366</f>
        <v/>
      </c>
      <c r="B372" s="444">
        <f>$B$366</f>
        <v/>
      </c>
      <c r="E372" s="442" t="n">
        <v>0.73</v>
      </c>
      <c r="F372" s="442" t="n">
        <v>0.73</v>
      </c>
      <c r="G372" s="442" t="n">
        <v>0.735</v>
      </c>
      <c r="H372" s="442" t="n">
        <v>0.735</v>
      </c>
      <c r="I372" s="442" t="n">
        <v>0.735</v>
      </c>
    </row>
    <row customFormat="1" r="373" s="436" spans="1:18">
      <c r="A373" s="100">
        <f>$A$367</f>
        <v/>
      </c>
      <c r="B373" s="444">
        <f>$B$367</f>
        <v/>
      </c>
      <c r="E373" s="442" t="n">
        <v>0.725</v>
      </c>
      <c r="F373" s="442" t="n">
        <v>0.73</v>
      </c>
      <c r="G373" s="442" t="n">
        <v>0.74</v>
      </c>
      <c r="H373" s="442" t="n">
        <v>0.74</v>
      </c>
      <c r="I373" s="442" t="n">
        <v>0.74</v>
      </c>
    </row>
    <row customFormat="1" r="374" s="436" spans="1:18">
      <c r="A374" s="104">
        <f>OFFSET(A370,opcase,0)</f>
        <v/>
      </c>
      <c r="B374" s="443">
        <f>OFFSET(B370,opcase,0)</f>
        <v/>
      </c>
      <c r="E374" s="443">
        <f>OFFSET(E370,opcase,0)</f>
        <v/>
      </c>
      <c r="F374" s="443">
        <f>OFFSET(F370,opcase,0)</f>
        <v/>
      </c>
      <c r="G374" s="443">
        <f>OFFSET(G370,opcase,0)</f>
        <v/>
      </c>
      <c r="H374" s="443">
        <f>OFFSET(H370,opcase,0)</f>
        <v/>
      </c>
      <c r="I374" s="443">
        <f>OFFSET(I370,opcase,0)</f>
        <v/>
      </c>
    </row>
    <row customFormat="1" r="375" s="436" spans="1:18">
      <c r="A375" s="98" t="n"/>
    </row>
    <row customFormat="1" r="376" s="436" spans="1:18">
      <c r="A376" s="441" t="s">
        <v>418</v>
      </c>
      <c r="E376" s="97">
        <f>E$67</f>
        <v/>
      </c>
      <c r="F376" s="97">
        <f>F$67</f>
        <v/>
      </c>
      <c r="G376" s="97">
        <f>G$67</f>
        <v/>
      </c>
      <c r="H376" s="97">
        <f>H$67</f>
        <v/>
      </c>
      <c r="I376" s="97">
        <f>I$67</f>
        <v/>
      </c>
    </row>
    <row customFormat="1" r="377" s="436" spans="1:18">
      <c r="A377" s="100">
        <f>$A$365</f>
        <v/>
      </c>
      <c r="B377" s="444">
        <f>$B$365</f>
        <v/>
      </c>
      <c r="E377" s="442" t="n">
        <v>0.08</v>
      </c>
      <c r="F377" s="442" t="n">
        <v>0.08</v>
      </c>
      <c r="G377" s="442" t="n">
        <v>0.08</v>
      </c>
      <c r="H377" s="442" t="n">
        <v>0.08</v>
      </c>
      <c r="I377" s="442" t="n">
        <v>0.08</v>
      </c>
    </row>
    <row customFormat="1" r="378" s="436" spans="1:18">
      <c r="A378" s="100">
        <f>$A$366</f>
        <v/>
      </c>
      <c r="B378" s="444">
        <f>$B$366</f>
        <v/>
      </c>
      <c r="E378" s="442" t="n">
        <v>0.08500000000000001</v>
      </c>
      <c r="F378" s="442" t="n">
        <v>0.08500000000000001</v>
      </c>
      <c r="G378" s="442" t="n">
        <v>0.08500000000000001</v>
      </c>
      <c r="H378" s="442" t="n">
        <v>0.08500000000000001</v>
      </c>
      <c r="I378" s="442" t="n">
        <v>0.08500000000000001</v>
      </c>
    </row>
    <row customFormat="1" r="379" s="436" spans="1:18">
      <c r="A379" s="100">
        <f>$A$367</f>
        <v/>
      </c>
      <c r="B379" s="444">
        <f>$B$367</f>
        <v/>
      </c>
      <c r="E379" s="442" t="n">
        <v>0.08</v>
      </c>
      <c r="F379" s="442" t="n">
        <v>0.08500000000000001</v>
      </c>
      <c r="G379" s="442" t="n">
        <v>0.09</v>
      </c>
      <c r="H379" s="442" t="n">
        <v>0.09</v>
      </c>
      <c r="I379" s="442" t="n">
        <v>0.09</v>
      </c>
    </row>
    <row customFormat="1" r="380" s="436" spans="1:18">
      <c r="A380" s="104">
        <f>OFFSET(A376,opcase,0)</f>
        <v/>
      </c>
      <c r="B380" s="443">
        <f>OFFSET(B376,opcase,0)</f>
        <v/>
      </c>
      <c r="E380" s="443">
        <f>OFFSET(E376,opcase,0)</f>
        <v/>
      </c>
      <c r="F380" s="443">
        <f>OFFSET(F376,opcase,0)</f>
        <v/>
      </c>
      <c r="G380" s="443">
        <f>OFFSET(G376,opcase,0)</f>
        <v/>
      </c>
      <c r="H380" s="443">
        <f>OFFSET(H376,opcase,0)</f>
        <v/>
      </c>
      <c r="I380" s="443">
        <f>OFFSET(I376,opcase,0)</f>
        <v/>
      </c>
    </row>
    <row customFormat="1" r="381" s="436" spans="1:18">
      <c r="A381" s="98" t="n"/>
    </row>
    <row customFormat="1" r="382" s="436" spans="1:18">
      <c r="A382" s="441" t="s">
        <v>262</v>
      </c>
      <c r="E382" s="97">
        <f>E$67</f>
        <v/>
      </c>
      <c r="F382" s="97">
        <f>F$67</f>
        <v/>
      </c>
      <c r="G382" s="97">
        <f>G$67</f>
        <v/>
      </c>
      <c r="H382" s="97">
        <f>H$67</f>
        <v/>
      </c>
      <c r="I382" s="97">
        <f>I$67</f>
        <v/>
      </c>
    </row>
    <row customFormat="1" r="383" s="436" spans="1:18">
      <c r="A383" s="100">
        <f>$A$365</f>
        <v/>
      </c>
      <c r="B383" s="444">
        <f>$B$365</f>
        <v/>
      </c>
      <c r="E383" s="299" t="n">
        <v>2</v>
      </c>
      <c r="F383" s="299" t="n">
        <v>2</v>
      </c>
      <c r="G383" s="299" t="n">
        <v>2</v>
      </c>
      <c r="H383" s="299" t="n">
        <v>2</v>
      </c>
      <c r="I383" s="299" t="n">
        <v>2</v>
      </c>
    </row>
    <row customFormat="1" r="384" s="436" spans="1:18">
      <c r="A384" s="100">
        <f>$A$366</f>
        <v/>
      </c>
      <c r="B384" s="444">
        <f>$B$366</f>
        <v/>
      </c>
      <c r="E384" s="299" t="n">
        <v>2.5</v>
      </c>
      <c r="F384" s="299" t="n">
        <v>2.5</v>
      </c>
      <c r="G384" s="299" t="n">
        <v>2.5</v>
      </c>
      <c r="H384" s="299" t="n">
        <v>2.5</v>
      </c>
      <c r="I384" s="299" t="n">
        <v>2.5</v>
      </c>
    </row>
    <row customFormat="1" r="385" s="436" spans="1:18">
      <c r="A385" s="100">
        <f>$A$367</f>
        <v/>
      </c>
      <c r="B385" s="444">
        <f>$B$367</f>
        <v/>
      </c>
      <c r="E385" s="299" t="n">
        <v>2.5</v>
      </c>
      <c r="F385" s="299" t="n">
        <v>3</v>
      </c>
      <c r="G385" s="299" t="n">
        <v>3</v>
      </c>
      <c r="H385" s="299" t="n">
        <v>3</v>
      </c>
      <c r="I385" s="299" t="n">
        <v>3</v>
      </c>
    </row>
    <row customFormat="1" r="386" s="436" spans="1:18">
      <c r="A386" s="104">
        <f>OFFSET(A382,opcase,0)</f>
        <v/>
      </c>
      <c r="B386" s="443">
        <f>OFFSET(B382,opcase,0)</f>
        <v/>
      </c>
      <c r="E386" s="445">
        <f>OFFSET(E382,opcase,0)</f>
        <v/>
      </c>
      <c r="F386" s="445">
        <f>OFFSET(F382,opcase,0)</f>
        <v/>
      </c>
      <c r="G386" s="445">
        <f>OFFSET(G382,opcase,0)</f>
        <v/>
      </c>
      <c r="H386" s="445">
        <f>OFFSET(H382,opcase,0)</f>
        <v/>
      </c>
      <c r="I386" s="445">
        <f>OFFSET(I382,opcase,0)</f>
        <v/>
      </c>
    </row>
    <row customFormat="1" r="387" s="436" spans="1:18">
      <c r="A387" s="98" t="n"/>
    </row>
    <row customFormat="1" customHeight="1" ht="18" r="388" s="439" spans="1:18">
      <c r="A388" s="440" t="s">
        <v>419</v>
      </c>
    </row>
    <row customFormat="1" r="389" s="436" spans="1:18"/>
    <row customFormat="1" r="390" s="446" spans="1:18">
      <c r="A390" s="436" t="n"/>
      <c r="B390" s="436" t="n"/>
      <c r="C390" s="436" t="n"/>
      <c r="D390" s="436" t="n"/>
      <c r="E390" s="436" t="n"/>
      <c r="F390" s="436" t="n"/>
      <c r="G390" s="436" t="n"/>
      <c r="H390" s="447" t="s">
        <v>420</v>
      </c>
    </row>
    <row customFormat="1" r="391" s="446" spans="1:18">
      <c r="A391" s="168" t="s">
        <v>421</v>
      </c>
      <c r="B391" s="448" t="n"/>
      <c r="C391" s="449" t="s">
        <v>422</v>
      </c>
      <c r="D391" s="171" t="n">
        <v>1</v>
      </c>
      <c r="E391" s="172">
        <f>D391+1</f>
        <v/>
      </c>
      <c r="F391" s="172">
        <f>E391+1</f>
        <v/>
      </c>
      <c r="G391" s="172" t="n"/>
      <c r="H391" s="172">
        <f>OFFSET(C391,0,transcase)</f>
        <v/>
      </c>
    </row>
    <row customFormat="1" r="392" s="446" spans="1:18">
      <c r="A392" s="436" t="n"/>
      <c r="B392" s="436" t="n"/>
      <c r="C392" s="450" t="n"/>
      <c r="D392" s="436" t="n"/>
      <c r="E392" s="436" t="n"/>
      <c r="F392" s="436" t="n"/>
      <c r="G392" s="436" t="n"/>
      <c r="H392" s="436" t="n"/>
    </row>
    <row customFormat="1" customHeight="1" ht="104" r="393" s="446" spans="1:18">
      <c r="A393" s="451" t="s">
        <v>423</v>
      </c>
      <c r="B393" s="452" t="n"/>
      <c r="C393" s="453" t="s">
        <v>422</v>
      </c>
      <c r="D393" s="451" t="s">
        <v>424</v>
      </c>
      <c r="E393" s="454">
        <f>"Refinance w/ $"&amp;FIXED(E398,1,0)&amp;" Term Loan, $"&amp;FIXED(E399,1,0)&amp;" High Yield"</f>
        <v/>
      </c>
      <c r="F393" s="454">
        <f>"Refinance w/ $"&amp;FIXED(F398,1,0)&amp;" Term Loan, $"&amp;FIXED(F399,1,0)&amp;" High Yield"</f>
        <v/>
      </c>
      <c r="G393" s="455" t="n"/>
      <c r="H393" s="456">
        <f>OFFSET(C393,0,transcase)</f>
        <v/>
      </c>
    </row>
    <row customFormat="1" r="394" s="446" spans="1:18">
      <c r="A394" s="436" t="n"/>
      <c r="B394" s="436" t="n"/>
      <c r="C394" s="436" t="n"/>
      <c r="D394" s="436" t="n"/>
      <c r="E394" s="436" t="n"/>
      <c r="F394" s="436" t="n"/>
      <c r="G394" s="436" t="n"/>
      <c r="H394" s="436" t="n"/>
    </row>
    <row customFormat="1" r="395" s="446" spans="1:18">
      <c r="A395" s="307" t="s">
        <v>425</v>
      </c>
      <c r="B395" s="436" t="n"/>
      <c r="C395" s="457" t="n"/>
      <c r="D395" s="436" t="n"/>
      <c r="E395" s="436" t="n"/>
      <c r="F395" s="436" t="n"/>
      <c r="G395" s="436" t="n"/>
      <c r="H395" s="436" t="n"/>
    </row>
    <row customFormat="1" r="396" s="446" spans="1:18">
      <c r="A396" s="299" t="s">
        <v>426</v>
      </c>
      <c r="B396" s="436" t="n"/>
      <c r="C396" s="449" t="s">
        <v>422</v>
      </c>
      <c r="D396" s="299" t="n">
        <v>0</v>
      </c>
      <c r="E396" s="299" t="n">
        <v>0</v>
      </c>
      <c r="F396" s="299" t="n">
        <v>0</v>
      </c>
      <c r="G396" s="299" t="n"/>
      <c r="H396" s="448">
        <f>OFFSET(C396,0,transcase)</f>
        <v/>
      </c>
    </row>
    <row customFormat="1" r="397" s="446" spans="1:18">
      <c r="A397" s="299" t="s">
        <v>427</v>
      </c>
      <c r="B397" s="436" t="n"/>
      <c r="C397" s="449" t="s">
        <v>422</v>
      </c>
      <c r="D397" s="299" t="n">
        <v>0</v>
      </c>
      <c r="E397" s="299" t="n">
        <v>0</v>
      </c>
      <c r="F397" s="299" t="n">
        <v>0</v>
      </c>
      <c r="G397" s="299" t="n"/>
      <c r="H397" s="448">
        <f>OFFSET(C397,0,transcase)</f>
        <v/>
      </c>
    </row>
    <row customFormat="1" r="398" s="446" spans="1:18">
      <c r="A398" s="299" t="s">
        <v>428</v>
      </c>
      <c r="B398" s="436" t="n"/>
      <c r="C398" s="449" t="s">
        <v>422</v>
      </c>
      <c r="D398" s="299" t="n">
        <v>0</v>
      </c>
      <c r="E398" s="299" t="n">
        <v>30</v>
      </c>
      <c r="F398" s="299" t="n">
        <v>0</v>
      </c>
      <c r="G398" s="299" t="n"/>
      <c r="H398" s="448">
        <f>OFFSET(C398,0,transcase)</f>
        <v/>
      </c>
    </row>
    <row customFormat="1" r="399" s="446" spans="1:18">
      <c r="A399" s="299" t="s">
        <v>429</v>
      </c>
      <c r="B399" s="436" t="n"/>
      <c r="C399" s="449" t="s">
        <v>422</v>
      </c>
      <c r="D399" s="299" t="n">
        <v>0</v>
      </c>
      <c r="E399" s="299" t="n">
        <v>70</v>
      </c>
      <c r="F399" s="299" t="n">
        <v>100</v>
      </c>
      <c r="G399" s="299" t="n"/>
      <c r="H399" s="448">
        <f>OFFSET(C399,0,transcase)</f>
        <v/>
      </c>
    </row>
    <row customFormat="1" r="400" s="446" spans="1:18">
      <c r="A400" s="436" t="n"/>
      <c r="B400" s="436" t="n"/>
      <c r="C400" s="450" t="n"/>
      <c r="D400" s="458" t="s">
        <v>232</v>
      </c>
      <c r="E400" s="459" t="s">
        <v>232</v>
      </c>
      <c r="F400" s="459" t="s">
        <v>232</v>
      </c>
      <c r="G400" s="459" t="n"/>
      <c r="H400" s="459" t="s">
        <v>232</v>
      </c>
    </row>
    <row customFormat="1" r="401" s="446" spans="1:18">
      <c r="A401" s="307" t="s">
        <v>240</v>
      </c>
      <c r="B401" s="448" t="n"/>
      <c r="C401" s="449" t="n"/>
      <c r="D401" s="460">
        <f>SUM(D396:D400)</f>
        <v/>
      </c>
      <c r="E401" s="460">
        <f>SUM(E396:E400)</f>
        <v/>
      </c>
      <c r="F401" s="460">
        <f>SUM(F396:F400)</f>
        <v/>
      </c>
      <c r="G401" s="460" t="n"/>
      <c r="H401" s="460">
        <f>SUM(H396:H400)</f>
        <v/>
      </c>
    </row>
    <row customFormat="1" r="402" s="446" spans="1:18">
      <c r="A402" s="436" t="n"/>
      <c r="B402" s="436" t="n"/>
      <c r="C402" s="450" t="n"/>
      <c r="D402" s="436" t="n"/>
      <c r="E402" s="436" t="n"/>
      <c r="F402" s="436" t="n"/>
      <c r="G402" s="436" t="n"/>
      <c r="H402" s="436" t="n"/>
    </row>
    <row customFormat="1" r="403" s="446" spans="1:18">
      <c r="A403" s="307" t="s">
        <v>239</v>
      </c>
      <c r="B403" s="436" t="n"/>
      <c r="C403" s="449" t="n"/>
      <c r="D403" s="436" t="n"/>
      <c r="E403" s="436" t="n"/>
      <c r="F403" s="436" t="n"/>
      <c r="G403" s="436" t="n"/>
      <c r="H403" s="436" t="n"/>
    </row>
    <row customFormat="1" r="404" s="446" spans="1:18">
      <c r="A404" s="299" t="s">
        <v>430</v>
      </c>
      <c r="B404" s="436" t="n"/>
      <c r="C404" s="449" t="s">
        <v>422</v>
      </c>
      <c r="D404" s="299" t="n">
        <v>0</v>
      </c>
      <c r="E404" s="299" t="n">
        <v>10</v>
      </c>
      <c r="F404" s="299" t="n">
        <v>10</v>
      </c>
      <c r="G404" s="299" t="n"/>
      <c r="H404" s="445">
        <f>OFFSET(C404,0,transcase)</f>
        <v/>
      </c>
    </row>
    <row customFormat="1" r="405" s="446" spans="1:18">
      <c r="A405" s="299" t="s">
        <v>431</v>
      </c>
      <c r="B405" s="436" t="n"/>
      <c r="C405" s="449" t="s">
        <v>422</v>
      </c>
      <c r="D405" s="299" t="n">
        <v>0</v>
      </c>
      <c r="E405" s="444">
        <f>E401-SUM(E404,E406:E410)</f>
        <v/>
      </c>
      <c r="F405" s="444">
        <f>F401-SUM(F404,F406:F410)</f>
        <v/>
      </c>
      <c r="G405" s="461" t="n"/>
      <c r="H405" s="445">
        <f>OFFSET(C405,0,transcase)</f>
        <v/>
      </c>
    </row>
    <row customFormat="1" r="406" s="446" spans="1:18">
      <c r="A406" s="299" t="s">
        <v>432</v>
      </c>
      <c r="B406" s="436" t="n"/>
      <c r="C406" s="449" t="s">
        <v>422</v>
      </c>
      <c r="D406" s="299" t="n">
        <v>0</v>
      </c>
      <c r="E406" s="299" t="n">
        <v>0</v>
      </c>
      <c r="F406" s="299" t="n">
        <v>0</v>
      </c>
      <c r="G406" s="444" t="n"/>
      <c r="H406" s="445">
        <f>OFFSET(C406,0,transcase)</f>
        <v/>
      </c>
    </row>
    <row customFormat="1" r="407" s="446" spans="1:18">
      <c r="A407" s="299" t="s">
        <v>433</v>
      </c>
      <c r="B407" s="436" t="n"/>
      <c r="C407" s="449" t="s">
        <v>422</v>
      </c>
      <c r="D407" s="299" t="n">
        <v>0</v>
      </c>
      <c r="E407" s="299" t="n">
        <v>0</v>
      </c>
      <c r="F407" s="299" t="n">
        <v>0</v>
      </c>
      <c r="G407" s="299" t="n"/>
      <c r="H407" s="445">
        <f>OFFSET(C407,0,transcase)</f>
        <v/>
      </c>
    </row>
    <row customFormat="1" r="408" s="446" spans="1:18">
      <c r="A408" s="299" t="s">
        <v>434</v>
      </c>
      <c r="B408" s="436" t="n"/>
      <c r="C408" s="449" t="s">
        <v>422</v>
      </c>
      <c r="D408" s="299" t="n">
        <v>0</v>
      </c>
      <c r="E408" s="444">
        <f>E416*E398</f>
        <v/>
      </c>
      <c r="F408" s="444">
        <f>F416*F398</f>
        <v/>
      </c>
      <c r="G408" s="444" t="n"/>
      <c r="H408" s="445">
        <f>OFFSET(C408,0,transcase)</f>
        <v/>
      </c>
    </row>
    <row customFormat="1" r="409" s="446" spans="1:18">
      <c r="A409" s="299" t="s">
        <v>435</v>
      </c>
      <c r="B409" s="436" t="n"/>
      <c r="C409" s="449" t="s">
        <v>422</v>
      </c>
      <c r="D409" s="299" t="n">
        <v>0</v>
      </c>
      <c r="E409" s="444">
        <f>E417*E399</f>
        <v/>
      </c>
      <c r="F409" s="444">
        <f>F417*F399</f>
        <v/>
      </c>
      <c r="G409" s="444" t="n"/>
      <c r="H409" s="445">
        <f>OFFSET(C409,0,transcase)</f>
        <v/>
      </c>
    </row>
    <row customFormat="1" r="410" s="446" spans="1:18">
      <c r="A410" s="436" t="n"/>
      <c r="B410" s="436" t="n"/>
      <c r="C410" s="436" t="n"/>
      <c r="D410" s="458" t="s">
        <v>232</v>
      </c>
      <c r="E410" s="459" t="s">
        <v>232</v>
      </c>
      <c r="F410" s="459" t="s">
        <v>232</v>
      </c>
      <c r="G410" s="459" t="n"/>
      <c r="H410" s="459" t="s">
        <v>232</v>
      </c>
    </row>
    <row customFormat="1" r="411" s="446" spans="1:18">
      <c r="A411" s="307" t="s">
        <v>241</v>
      </c>
      <c r="B411" s="436" t="n"/>
      <c r="C411" s="457" t="n"/>
      <c r="D411" s="460">
        <f>SUM(D404:D410)</f>
        <v/>
      </c>
      <c r="E411" s="460">
        <f>SUM(E404:E410)</f>
        <v/>
      </c>
      <c r="F411" s="460">
        <f>SUM(F404:F410)</f>
        <v/>
      </c>
      <c r="G411" s="460" t="n"/>
      <c r="H411" s="460">
        <f>SUM(H404:H410)</f>
        <v/>
      </c>
    </row>
    <row customFormat="1" r="412" s="446" spans="1:18">
      <c r="A412" s="436" t="n"/>
      <c r="B412" s="436" t="n"/>
      <c r="C412" s="436" t="n"/>
      <c r="D412" s="436" t="n"/>
      <c r="E412" s="436" t="n"/>
      <c r="F412" s="436" t="n"/>
      <c r="G412" s="436" t="n"/>
      <c r="H412" s="436" t="n"/>
    </row>
    <row customFormat="1" r="413" s="446" spans="1:18">
      <c r="A413" s="462" t="s">
        <v>436</v>
      </c>
      <c r="B413" s="463" t="n"/>
      <c r="C413" s="463" t="n"/>
      <c r="D413" s="308">
        <f>ABS(D401-D411)</f>
        <v/>
      </c>
      <c r="E413" s="308">
        <f>ABS(E401-E411)</f>
        <v/>
      </c>
      <c r="F413" s="308">
        <f>ABS(F401-F411)</f>
        <v/>
      </c>
      <c r="G413" s="308" t="n"/>
      <c r="H413" s="308">
        <f>ABS(H401-H411)</f>
        <v/>
      </c>
    </row>
    <row customFormat="1" r="414" s="446" spans="1:18">
      <c r="A414" s="436" t="n"/>
      <c r="B414" s="436" t="n"/>
      <c r="C414" s="436" t="n"/>
      <c r="D414" s="436" t="n"/>
      <c r="E414" s="436" t="n"/>
      <c r="F414" s="436" t="n"/>
      <c r="G414" s="436" t="n"/>
      <c r="H414" s="436" t="n"/>
    </row>
    <row customFormat="1" r="415" s="446" spans="1:18">
      <c r="A415" s="307" t="s">
        <v>437</v>
      </c>
      <c r="B415" s="436" t="n"/>
      <c r="C415" s="436" t="n"/>
      <c r="D415" s="436" t="n"/>
      <c r="E415" s="436" t="n"/>
      <c r="F415" s="436" t="n"/>
      <c r="G415" s="436" t="n"/>
      <c r="H415" s="436" t="n"/>
    </row>
    <row customFormat="1" r="416" s="446" spans="1:18">
      <c r="A416" s="299" t="s">
        <v>438</v>
      </c>
      <c r="B416" s="436" t="n"/>
      <c r="C416" s="436" t="n"/>
      <c r="D416" s="442" t="n">
        <v>0.025</v>
      </c>
      <c r="E416" s="442" t="n">
        <v>0.025</v>
      </c>
      <c r="F416" s="442" t="n">
        <v>0.025</v>
      </c>
      <c r="G416" s="442" t="n"/>
      <c r="H416" s="443">
        <f>OFFSET(C416,0,transcase)</f>
        <v/>
      </c>
    </row>
    <row customFormat="1" r="417" s="446" spans="1:18">
      <c r="A417" s="299" t="s">
        <v>439</v>
      </c>
      <c r="B417" s="436" t="n"/>
      <c r="C417" s="436" t="n"/>
      <c r="D417" s="442" t="n">
        <v>0.03</v>
      </c>
      <c r="E417" s="442" t="n">
        <v>0.03</v>
      </c>
      <c r="F417" s="442" t="n">
        <v>0.03</v>
      </c>
      <c r="G417" s="442" t="n"/>
      <c r="H417" s="443">
        <f>OFFSET(C417,0,transcase)</f>
        <v/>
      </c>
    </row>
    <row customFormat="1" r="418" s="446" spans="1:18">
      <c r="A418" s="442" t="s">
        <v>440</v>
      </c>
      <c r="B418" s="464" t="n"/>
      <c r="C418" s="464" t="n"/>
      <c r="D418" s="442" t="n">
        <v>0.08500000000000001</v>
      </c>
      <c r="E418" s="442" t="n">
        <v>0.08500000000000001</v>
      </c>
      <c r="F418" s="442" t="n">
        <v>0.08500000000000001</v>
      </c>
      <c r="G418" s="442" t="n"/>
      <c r="H418" s="443">
        <f>OFFSET(C418,0,transcase)</f>
        <v/>
      </c>
    </row>
    <row customFormat="1" r="419" s="446" spans="1:18">
      <c r="A419" s="442" t="s">
        <v>441</v>
      </c>
      <c r="B419" s="464" t="n"/>
      <c r="C419" s="464" t="n"/>
      <c r="D419" s="442" t="n">
        <v>0.11</v>
      </c>
      <c r="E419" s="442" t="n">
        <v>0.11</v>
      </c>
      <c r="F419" s="442" t="n">
        <v>0.115</v>
      </c>
      <c r="G419" s="442" t="n"/>
      <c r="H419" s="443">
        <f>OFFSET(C419,0,transcase)</f>
        <v/>
      </c>
    </row>
    <row customFormat="1" r="420" s="446" spans="1:18"/>
    <row customFormat="1" r="421" s="446" spans="1:18"/>
    <row customFormat="1" r="422" s="446" spans="1:18"/>
    <row customFormat="1" r="423" s="446" spans="1:18"/>
  </sheetData>
  <conditionalFormatting sqref="D288:D290">
    <cfRule dxfId="0" operator="greaterThan" priority="1" stopIfTrue="1" type="cellIs">
      <formula>1</formula>
    </cfRule>
    <cfRule dxfId="0" operator="between" priority="2" stopIfTrue="1" type="cellIs">
      <formula>0.00001</formula>
      <formula>0.99999</formula>
    </cfRule>
  </conditionalFormatting>
  <hyperlinks>
    <hyperlink display="© 2000 by DealMaven, LLC" ref="G4" r:id="rId1"/>
    <hyperlink ref="G5" r:id="rId2"/>
  </hyperlinks>
  <pageMargins bottom="0.5" footer="0.5" header="0.5" left="0.5" right="0.5" top="0.5"/>
  <pageSetup orientation="landscape" scale="85"/>
  <headerFooter>
    <oddHeader/>
    <oddFooter>&amp;L© 1999-2002 by DealMaven, Inc.&amp;CPage &amp;P&amp;R&amp;F / &amp;D / &amp;T</oddFooter>
    <evenHeader/>
    <evenFooter/>
    <firstHeader/>
    <firstFooter/>
  </headerFooter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2017-05-25T22:40:10Z</dcterms:created>
  <dcterms:modified xsi:type="dcterms:W3CDTF">2017-05-26T02:38:55Z</dcterms:modified>
  <cp:lastModifiedBy>Microsoft Office User</cp:lastModifiedBy>
</cp:coreProperties>
</file>