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eifeng/GitHub/Oil-and-Gas-Lease-Sales-Revenue-Model/"/>
    </mc:Choice>
  </mc:AlternateContent>
  <xr:revisionPtr revIDLastSave="0" documentId="13_ncr:1_{5260CAAF-0ED5-664C-B1E2-CABC9DE6720D}" xr6:coauthVersionLast="47" xr6:coauthVersionMax="47" xr10:uidLastSave="{00000000-0000-0000-0000-000000000000}"/>
  <bookViews>
    <workbookView xWindow="0" yWindow="760" windowWidth="30240" windowHeight="16620" xr2:uid="{17D0D21B-2EC7-4E7E-8F88-93BA29AC1272}"/>
  </bookViews>
  <sheets>
    <sheet name="Scores" sheetId="10" r:id="rId1"/>
    <sheet name="Scenario Core Assumptions" sheetId="7" r:id="rId2"/>
    <sheet name="Scenario Model (10-yr lag)" sheetId="8" r:id="rId3"/>
    <sheet name="Scenario Model (7-yr lag)" sheetId="9" r:id="rId4"/>
    <sheet name="Scenario Model (5-yr lag)" sheetId="11" r:id="rId5"/>
    <sheet name="Baseline Core Assumptions" sheetId="2" r:id="rId6"/>
    <sheet name="Baseline Model (10-yr lag)" sheetId="3" r:id="rId7"/>
    <sheet name="Baseline Model (7-yr lag)" sheetId="6" r:id="rId8"/>
    <sheet name="Baseline Model (5-yr lag)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0" l="1"/>
  <c r="C5" i="10"/>
  <c r="T16" i="12" l="1"/>
  <c r="U16" i="12" s="1"/>
  <c r="T15" i="12"/>
  <c r="U15" i="12" s="1"/>
  <c r="R15" i="12"/>
  <c r="S15" i="12" s="1"/>
  <c r="T14" i="12"/>
  <c r="U14" i="12" s="1"/>
  <c r="R14" i="12"/>
  <c r="S14" i="12" s="1"/>
  <c r="P14" i="12"/>
  <c r="Q14" i="12" s="1"/>
  <c r="T13" i="12"/>
  <c r="U13" i="12" s="1"/>
  <c r="R13" i="12"/>
  <c r="S13" i="12" s="1"/>
  <c r="P13" i="12"/>
  <c r="Q13" i="12" s="1"/>
  <c r="N13" i="12"/>
  <c r="O13" i="12" s="1"/>
  <c r="U12" i="12"/>
  <c r="T12" i="12"/>
  <c r="R12" i="12"/>
  <c r="S12" i="12" s="1"/>
  <c r="P12" i="12"/>
  <c r="Q12" i="12" s="1"/>
  <c r="N12" i="12"/>
  <c r="O12" i="12" s="1"/>
  <c r="L12" i="12"/>
  <c r="M12" i="12" s="1"/>
  <c r="U11" i="12"/>
  <c r="R11" i="12"/>
  <c r="S11" i="12" s="1"/>
  <c r="P11" i="12"/>
  <c r="Q11" i="12" s="1"/>
  <c r="N11" i="12"/>
  <c r="O11" i="12" s="1"/>
  <c r="M11" i="12"/>
  <c r="L11" i="12"/>
  <c r="J11" i="12"/>
  <c r="K11" i="12" s="1"/>
  <c r="U10" i="12"/>
  <c r="S10" i="12"/>
  <c r="P10" i="12"/>
  <c r="Q10" i="12" s="1"/>
  <c r="N10" i="12"/>
  <c r="O10" i="12" s="1"/>
  <c r="L10" i="12"/>
  <c r="M10" i="12" s="1"/>
  <c r="J10" i="12"/>
  <c r="K10" i="12" s="1"/>
  <c r="H10" i="12"/>
  <c r="I10" i="12" s="1"/>
  <c r="U9" i="12"/>
  <c r="S9" i="12"/>
  <c r="Q9" i="12"/>
  <c r="N9" i="12"/>
  <c r="O9" i="12" s="1"/>
  <c r="L9" i="12"/>
  <c r="M9" i="12" s="1"/>
  <c r="J9" i="12"/>
  <c r="K9" i="12" s="1"/>
  <c r="H9" i="12"/>
  <c r="I9" i="12" s="1"/>
  <c r="F9" i="12"/>
  <c r="G9" i="12" s="1"/>
  <c r="U8" i="12"/>
  <c r="S8" i="12"/>
  <c r="Q8" i="12"/>
  <c r="O8" i="12"/>
  <c r="M8" i="12"/>
  <c r="L8" i="12"/>
  <c r="J8" i="12"/>
  <c r="K8" i="12" s="1"/>
  <c r="H8" i="12"/>
  <c r="I8" i="12" s="1"/>
  <c r="F8" i="12"/>
  <c r="G8" i="12" s="1"/>
  <c r="D8" i="12"/>
  <c r="E8" i="12" s="1"/>
  <c r="U7" i="12"/>
  <c r="S7" i="12"/>
  <c r="Q7" i="12"/>
  <c r="O7" i="12"/>
  <c r="M7" i="12"/>
  <c r="K7" i="12"/>
  <c r="J7" i="12"/>
  <c r="H7" i="12"/>
  <c r="I7" i="12" s="1"/>
  <c r="F7" i="12"/>
  <c r="G7" i="12" s="1"/>
  <c r="D7" i="12"/>
  <c r="E7" i="12" s="1"/>
  <c r="B7" i="12"/>
  <c r="C7" i="12" s="1"/>
  <c r="V7" i="12" s="1"/>
  <c r="AB6" i="12"/>
  <c r="AB7" i="12" s="1"/>
  <c r="AB8" i="12" s="1"/>
  <c r="AB9" i="12" s="1"/>
  <c r="AB10" i="12" s="1"/>
  <c r="AB11" i="12" s="1"/>
  <c r="AB12" i="12" s="1"/>
  <c r="U6" i="12"/>
  <c r="S6" i="12"/>
  <c r="Q6" i="12"/>
  <c r="O6" i="12"/>
  <c r="M6" i="12"/>
  <c r="K6" i="12"/>
  <c r="H6" i="12"/>
  <c r="I6" i="12" s="1"/>
  <c r="F6" i="12"/>
  <c r="G6" i="12" s="1"/>
  <c r="D6" i="12"/>
  <c r="E6" i="12" s="1"/>
  <c r="B6" i="12"/>
  <c r="W6" i="12" s="1"/>
  <c r="AB5" i="12"/>
  <c r="U5" i="12"/>
  <c r="S5" i="12"/>
  <c r="Q5" i="12"/>
  <c r="O5" i="12"/>
  <c r="M5" i="12"/>
  <c r="K5" i="12"/>
  <c r="I5" i="12"/>
  <c r="F5" i="12"/>
  <c r="G5" i="12" s="1"/>
  <c r="D5" i="12"/>
  <c r="W5" i="12" s="1"/>
  <c r="B5" i="12"/>
  <c r="C5" i="12" s="1"/>
  <c r="AB4" i="12"/>
  <c r="U4" i="12"/>
  <c r="S4" i="12"/>
  <c r="Q4" i="12"/>
  <c r="O4" i="12"/>
  <c r="M4" i="12"/>
  <c r="K4" i="12"/>
  <c r="I4" i="12"/>
  <c r="G4" i="12"/>
  <c r="D4" i="12"/>
  <c r="E4" i="12" s="1"/>
  <c r="B4" i="12"/>
  <c r="C4" i="12" s="1"/>
  <c r="V4" i="12" s="1"/>
  <c r="U3" i="12"/>
  <c r="S3" i="12"/>
  <c r="Q3" i="12"/>
  <c r="O3" i="12"/>
  <c r="M3" i="12"/>
  <c r="K3" i="12"/>
  <c r="I3" i="12"/>
  <c r="G3" i="12"/>
  <c r="E3" i="12"/>
  <c r="B3" i="12"/>
  <c r="W3" i="12" s="1"/>
  <c r="T16" i="11"/>
  <c r="U16" i="11" s="1"/>
  <c r="T15" i="11"/>
  <c r="U15" i="11" s="1"/>
  <c r="R15" i="11"/>
  <c r="S15" i="11" s="1"/>
  <c r="T14" i="11"/>
  <c r="U14" i="11" s="1"/>
  <c r="R14" i="11"/>
  <c r="S14" i="11" s="1"/>
  <c r="P14" i="11"/>
  <c r="Q14" i="11" s="1"/>
  <c r="T13" i="11"/>
  <c r="U13" i="11" s="1"/>
  <c r="R13" i="11"/>
  <c r="S13" i="11" s="1"/>
  <c r="P13" i="11"/>
  <c r="Q13" i="11" s="1"/>
  <c r="N13" i="11"/>
  <c r="O13" i="11" s="1"/>
  <c r="AC12" i="11"/>
  <c r="T12" i="11"/>
  <c r="U12" i="11" s="1"/>
  <c r="R12" i="11"/>
  <c r="S12" i="11" s="1"/>
  <c r="P12" i="11"/>
  <c r="Q12" i="11" s="1"/>
  <c r="N12" i="11"/>
  <c r="O12" i="11" s="1"/>
  <c r="L12" i="11"/>
  <c r="M12" i="11" s="1"/>
  <c r="AC11" i="11"/>
  <c r="U11" i="11"/>
  <c r="R11" i="11"/>
  <c r="S11" i="11" s="1"/>
  <c r="P11" i="11"/>
  <c r="Q11" i="11" s="1"/>
  <c r="O11" i="11"/>
  <c r="N11" i="11"/>
  <c r="L11" i="11"/>
  <c r="M11" i="11" s="1"/>
  <c r="J11" i="11"/>
  <c r="K11" i="11" s="1"/>
  <c r="AC10" i="11"/>
  <c r="U10" i="11"/>
  <c r="S10" i="11"/>
  <c r="Q10" i="11"/>
  <c r="P10" i="11"/>
  <c r="N10" i="11"/>
  <c r="O10" i="11" s="1"/>
  <c r="L10" i="11"/>
  <c r="M10" i="11" s="1"/>
  <c r="J10" i="11"/>
  <c r="K10" i="11" s="1"/>
  <c r="H10" i="11"/>
  <c r="I10" i="11" s="1"/>
  <c r="AC9" i="11"/>
  <c r="U9" i="11"/>
  <c r="S9" i="11"/>
  <c r="Q9" i="11"/>
  <c r="N9" i="11"/>
  <c r="O9" i="11" s="1"/>
  <c r="L9" i="11"/>
  <c r="M9" i="11" s="1"/>
  <c r="J9" i="11"/>
  <c r="K9" i="11" s="1"/>
  <c r="H9" i="11"/>
  <c r="I9" i="11" s="1"/>
  <c r="F9" i="11"/>
  <c r="G9" i="11" s="1"/>
  <c r="AC8" i="11"/>
  <c r="U8" i="11"/>
  <c r="S8" i="11"/>
  <c r="Q8" i="11"/>
  <c r="O8" i="11"/>
  <c r="L8" i="11"/>
  <c r="M8" i="11" s="1"/>
  <c r="J8" i="11"/>
  <c r="K8" i="11" s="1"/>
  <c r="H8" i="11"/>
  <c r="I8" i="11" s="1"/>
  <c r="F8" i="11"/>
  <c r="G8" i="11" s="1"/>
  <c r="D8" i="11"/>
  <c r="E8" i="11" s="1"/>
  <c r="AC7" i="11"/>
  <c r="AB7" i="11"/>
  <c r="AB8" i="11" s="1"/>
  <c r="AB9" i="11" s="1"/>
  <c r="AB10" i="11" s="1"/>
  <c r="AB11" i="11" s="1"/>
  <c r="AB12" i="11" s="1"/>
  <c r="U7" i="11"/>
  <c r="S7" i="11"/>
  <c r="Q7" i="11"/>
  <c r="O7" i="11"/>
  <c r="M7" i="11"/>
  <c r="J7" i="11"/>
  <c r="K7" i="11" s="1"/>
  <c r="H7" i="11"/>
  <c r="I7" i="11" s="1"/>
  <c r="G7" i="11"/>
  <c r="F7" i="11"/>
  <c r="D7" i="11"/>
  <c r="E7" i="11" s="1"/>
  <c r="B7" i="11"/>
  <c r="C7" i="11" s="1"/>
  <c r="AC6" i="11"/>
  <c r="AB6" i="11"/>
  <c r="U6" i="11"/>
  <c r="S6" i="11"/>
  <c r="Q6" i="11"/>
  <c r="O6" i="11"/>
  <c r="M6" i="11"/>
  <c r="K6" i="11"/>
  <c r="H6" i="11"/>
  <c r="I6" i="11" s="1"/>
  <c r="F6" i="11"/>
  <c r="G6" i="11" s="1"/>
  <c r="E6" i="11"/>
  <c r="D6" i="11"/>
  <c r="B6" i="11"/>
  <c r="C6" i="11" s="1"/>
  <c r="AC5" i="11"/>
  <c r="AB5" i="11"/>
  <c r="U5" i="11"/>
  <c r="S5" i="11"/>
  <c r="Q5" i="11"/>
  <c r="O5" i="11"/>
  <c r="M5" i="11"/>
  <c r="K5" i="11"/>
  <c r="I5" i="11"/>
  <c r="F5" i="11"/>
  <c r="G5" i="11" s="1"/>
  <c r="D5" i="11"/>
  <c r="E5" i="11" s="1"/>
  <c r="B5" i="11"/>
  <c r="AC4" i="11"/>
  <c r="AB4" i="11"/>
  <c r="U4" i="11"/>
  <c r="S4" i="11"/>
  <c r="Q4" i="11"/>
  <c r="O4" i="11"/>
  <c r="M4" i="11"/>
  <c r="K4" i="11"/>
  <c r="I4" i="11"/>
  <c r="G4" i="11"/>
  <c r="D4" i="11"/>
  <c r="E4" i="11" s="1"/>
  <c r="B4" i="11"/>
  <c r="AC3" i="11"/>
  <c r="U3" i="11"/>
  <c r="S3" i="11"/>
  <c r="Q3" i="11"/>
  <c r="O3" i="11"/>
  <c r="M3" i="11"/>
  <c r="K3" i="11"/>
  <c r="I3" i="11"/>
  <c r="G3" i="11"/>
  <c r="E3" i="11"/>
  <c r="B3" i="11"/>
  <c r="C3" i="11" s="1"/>
  <c r="AC12" i="9"/>
  <c r="AC11" i="9"/>
  <c r="AC10" i="9"/>
  <c r="AC9" i="9"/>
  <c r="AC8" i="9"/>
  <c r="AC7" i="9"/>
  <c r="AC6" i="9"/>
  <c r="AC5" i="9"/>
  <c r="AC4" i="9"/>
  <c r="AC3" i="9"/>
  <c r="AC12" i="8"/>
  <c r="AC11" i="8"/>
  <c r="AC10" i="8"/>
  <c r="AC9" i="8"/>
  <c r="AC8" i="8"/>
  <c r="AC7" i="8"/>
  <c r="AC6" i="8"/>
  <c r="AC5" i="8"/>
  <c r="AC4" i="8"/>
  <c r="AC3" i="8"/>
  <c r="B24" i="2"/>
  <c r="B22" i="2"/>
  <c r="B24" i="7"/>
  <c r="B22" i="7"/>
  <c r="K3" i="2"/>
  <c r="K3" i="7"/>
  <c r="L3" i="2"/>
  <c r="L3" i="7"/>
  <c r="W9" i="6"/>
  <c r="V9" i="6"/>
  <c r="W8" i="6"/>
  <c r="V8" i="6"/>
  <c r="W7" i="6"/>
  <c r="V7" i="6"/>
  <c r="W6" i="6"/>
  <c r="V6" i="6"/>
  <c r="W5" i="6"/>
  <c r="V5" i="6"/>
  <c r="W4" i="6"/>
  <c r="V4" i="6"/>
  <c r="W3" i="6"/>
  <c r="V3" i="6"/>
  <c r="V6" i="3"/>
  <c r="V7" i="3"/>
  <c r="V8" i="3"/>
  <c r="V9" i="3"/>
  <c r="V10" i="3"/>
  <c r="V11" i="3"/>
  <c r="V12" i="3"/>
  <c r="W8" i="3"/>
  <c r="W9" i="3"/>
  <c r="W10" i="3"/>
  <c r="W11" i="3"/>
  <c r="W12" i="3"/>
  <c r="W4" i="3"/>
  <c r="W5" i="3"/>
  <c r="W6" i="3"/>
  <c r="W7" i="3"/>
  <c r="W3" i="3"/>
  <c r="V5" i="3"/>
  <c r="V4" i="3"/>
  <c r="V3" i="3"/>
  <c r="AB4" i="6"/>
  <c r="AB5" i="6" s="1"/>
  <c r="AB6" i="6" s="1"/>
  <c r="AB7" i="6" s="1"/>
  <c r="AB8" i="6" s="1"/>
  <c r="AB9" i="6" s="1"/>
  <c r="AB10" i="6" s="1"/>
  <c r="AB11" i="6" s="1"/>
  <c r="AB12" i="6" s="1"/>
  <c r="AB4" i="3"/>
  <c r="AB5" i="3" s="1"/>
  <c r="AB6" i="3" s="1"/>
  <c r="AB7" i="3" s="1"/>
  <c r="AB8" i="3" s="1"/>
  <c r="AB9" i="3" s="1"/>
  <c r="AB10" i="3" s="1"/>
  <c r="AB11" i="3" s="1"/>
  <c r="AB12" i="3" s="1"/>
  <c r="AB4" i="9"/>
  <c r="AB5" i="9" s="1"/>
  <c r="AB6" i="9" s="1"/>
  <c r="AB7" i="9" s="1"/>
  <c r="AB8" i="9" s="1"/>
  <c r="AB9" i="9" s="1"/>
  <c r="AB10" i="9" s="1"/>
  <c r="AB11" i="9" s="1"/>
  <c r="AB12" i="9" s="1"/>
  <c r="AB7" i="8"/>
  <c r="AB8" i="8"/>
  <c r="AB9" i="8"/>
  <c r="AB10" i="8"/>
  <c r="AB11" i="8"/>
  <c r="AB12" i="8"/>
  <c r="T18" i="6"/>
  <c r="U18" i="6" s="1"/>
  <c r="T17" i="6"/>
  <c r="U17" i="6" s="1"/>
  <c r="R17" i="6"/>
  <c r="S17" i="6" s="1"/>
  <c r="T16" i="6"/>
  <c r="U16" i="6" s="1"/>
  <c r="R16" i="6"/>
  <c r="S16" i="6" s="1"/>
  <c r="P16" i="6"/>
  <c r="Q16" i="6" s="1"/>
  <c r="T15" i="6"/>
  <c r="U15" i="6" s="1"/>
  <c r="R15" i="6"/>
  <c r="S15" i="6" s="1"/>
  <c r="P15" i="6"/>
  <c r="Q15" i="6" s="1"/>
  <c r="N15" i="6"/>
  <c r="O15" i="6" s="1"/>
  <c r="T14" i="6"/>
  <c r="U14" i="6" s="1"/>
  <c r="R14" i="6"/>
  <c r="S14" i="6" s="1"/>
  <c r="P14" i="6"/>
  <c r="Q14" i="6" s="1"/>
  <c r="N14" i="6"/>
  <c r="O14" i="6" s="1"/>
  <c r="L14" i="6"/>
  <c r="M14" i="6" s="1"/>
  <c r="T13" i="6"/>
  <c r="U13" i="6" s="1"/>
  <c r="R13" i="6"/>
  <c r="S13" i="6" s="1"/>
  <c r="P13" i="6"/>
  <c r="Q13" i="6" s="1"/>
  <c r="N13" i="6"/>
  <c r="O13" i="6" s="1"/>
  <c r="L13" i="6"/>
  <c r="M13" i="6" s="1"/>
  <c r="T12" i="6"/>
  <c r="U12" i="6" s="1"/>
  <c r="R12" i="6"/>
  <c r="S12" i="6" s="1"/>
  <c r="P12" i="6"/>
  <c r="Q12" i="6" s="1"/>
  <c r="N12" i="6"/>
  <c r="O12" i="6" s="1"/>
  <c r="L12" i="6"/>
  <c r="M12" i="6" s="1"/>
  <c r="U11" i="6"/>
  <c r="R11" i="6"/>
  <c r="S11" i="6" s="1"/>
  <c r="P11" i="6"/>
  <c r="Q11" i="6" s="1"/>
  <c r="N11" i="6"/>
  <c r="O11" i="6" s="1"/>
  <c r="L11" i="6"/>
  <c r="M11" i="6" s="1"/>
  <c r="U10" i="6"/>
  <c r="S10" i="6"/>
  <c r="P10" i="6"/>
  <c r="Q10" i="6" s="1"/>
  <c r="N10" i="6"/>
  <c r="O10" i="6" s="1"/>
  <c r="L10" i="6"/>
  <c r="M10" i="6" s="1"/>
  <c r="U9" i="6"/>
  <c r="S9" i="6"/>
  <c r="Q9" i="6"/>
  <c r="N9" i="6"/>
  <c r="O9" i="6" s="1"/>
  <c r="L9" i="6"/>
  <c r="M9" i="6" s="1"/>
  <c r="U8" i="6"/>
  <c r="S8" i="6"/>
  <c r="Q8" i="6"/>
  <c r="O8" i="6"/>
  <c r="L8" i="6"/>
  <c r="M8" i="6" s="1"/>
  <c r="U7" i="6"/>
  <c r="S7" i="6"/>
  <c r="Q7" i="6"/>
  <c r="O7" i="6"/>
  <c r="M7" i="6"/>
  <c r="U6" i="6"/>
  <c r="S6" i="6"/>
  <c r="Q6" i="6"/>
  <c r="O6" i="6"/>
  <c r="M6" i="6"/>
  <c r="U5" i="6"/>
  <c r="S5" i="6"/>
  <c r="Q5" i="6"/>
  <c r="O5" i="6"/>
  <c r="M5" i="6"/>
  <c r="U4" i="6"/>
  <c r="S4" i="6"/>
  <c r="Q4" i="6"/>
  <c r="O4" i="6"/>
  <c r="M4" i="6"/>
  <c r="U3" i="6"/>
  <c r="S3" i="6"/>
  <c r="Q3" i="6"/>
  <c r="O3" i="6"/>
  <c r="M3" i="6"/>
  <c r="U18" i="9"/>
  <c r="T18" i="9"/>
  <c r="U17" i="9"/>
  <c r="T17" i="9"/>
  <c r="R17" i="9"/>
  <c r="S17" i="9" s="1"/>
  <c r="U16" i="9"/>
  <c r="T16" i="9"/>
  <c r="R16" i="9"/>
  <c r="S16" i="9" s="1"/>
  <c r="P16" i="9"/>
  <c r="Q16" i="9" s="1"/>
  <c r="U15" i="9"/>
  <c r="T15" i="9"/>
  <c r="R15" i="9"/>
  <c r="S15" i="9" s="1"/>
  <c r="P15" i="9"/>
  <c r="Q15" i="9" s="1"/>
  <c r="N15" i="9"/>
  <c r="O15" i="9" s="1"/>
  <c r="U14" i="9"/>
  <c r="T14" i="9"/>
  <c r="R14" i="9"/>
  <c r="S14" i="9" s="1"/>
  <c r="P14" i="9"/>
  <c r="Q14" i="9" s="1"/>
  <c r="N14" i="9"/>
  <c r="O14" i="9" s="1"/>
  <c r="L14" i="9"/>
  <c r="M14" i="9" s="1"/>
  <c r="U13" i="9"/>
  <c r="T13" i="9"/>
  <c r="R13" i="9"/>
  <c r="S13" i="9" s="1"/>
  <c r="P13" i="9"/>
  <c r="Q13" i="9" s="1"/>
  <c r="N13" i="9"/>
  <c r="O13" i="9" s="1"/>
  <c r="L13" i="9"/>
  <c r="M13" i="9" s="1"/>
  <c r="U12" i="9"/>
  <c r="T12" i="9"/>
  <c r="R12" i="9"/>
  <c r="S12" i="9" s="1"/>
  <c r="P12" i="9"/>
  <c r="Q12" i="9" s="1"/>
  <c r="N12" i="9"/>
  <c r="O12" i="9" s="1"/>
  <c r="L12" i="9"/>
  <c r="M12" i="9" s="1"/>
  <c r="U11" i="9"/>
  <c r="R11" i="9"/>
  <c r="S11" i="9" s="1"/>
  <c r="P11" i="9"/>
  <c r="Q11" i="9" s="1"/>
  <c r="N11" i="9"/>
  <c r="O11" i="9" s="1"/>
  <c r="L11" i="9"/>
  <c r="M11" i="9" s="1"/>
  <c r="U10" i="9"/>
  <c r="S10" i="9"/>
  <c r="P10" i="9"/>
  <c r="Q10" i="9" s="1"/>
  <c r="N10" i="9"/>
  <c r="O10" i="9" s="1"/>
  <c r="L10" i="9"/>
  <c r="M10" i="9" s="1"/>
  <c r="U9" i="9"/>
  <c r="S9" i="9"/>
  <c r="Q9" i="9"/>
  <c r="O9" i="9"/>
  <c r="N9" i="9"/>
  <c r="L9" i="9"/>
  <c r="M9" i="9" s="1"/>
  <c r="U8" i="9"/>
  <c r="S8" i="9"/>
  <c r="Q8" i="9"/>
  <c r="O8" i="9"/>
  <c r="L8" i="9"/>
  <c r="M8" i="9" s="1"/>
  <c r="U7" i="9"/>
  <c r="S7" i="9"/>
  <c r="Q7" i="9"/>
  <c r="O7" i="9"/>
  <c r="M7" i="9"/>
  <c r="U6" i="9"/>
  <c r="S6" i="9"/>
  <c r="Q6" i="9"/>
  <c r="O6" i="9"/>
  <c r="M6" i="9"/>
  <c r="U5" i="9"/>
  <c r="S5" i="9"/>
  <c r="Q5" i="9"/>
  <c r="O5" i="9"/>
  <c r="M5" i="9"/>
  <c r="U4" i="9"/>
  <c r="S4" i="9"/>
  <c r="Q4" i="9"/>
  <c r="O4" i="9"/>
  <c r="M4" i="9"/>
  <c r="U3" i="9"/>
  <c r="S3" i="9"/>
  <c r="Q3" i="9"/>
  <c r="O3" i="9"/>
  <c r="M3" i="9"/>
  <c r="T21" i="3"/>
  <c r="U21" i="3" s="1"/>
  <c r="T20" i="3"/>
  <c r="U20" i="3" s="1"/>
  <c r="T19" i="3"/>
  <c r="U19" i="3" s="1"/>
  <c r="T18" i="3"/>
  <c r="U18" i="3" s="1"/>
  <c r="T17" i="3"/>
  <c r="U17" i="3" s="1"/>
  <c r="T16" i="3"/>
  <c r="U16" i="3" s="1"/>
  <c r="T15" i="3"/>
  <c r="U15" i="3" s="1"/>
  <c r="U14" i="3"/>
  <c r="T14" i="3"/>
  <c r="T13" i="3"/>
  <c r="U13" i="3" s="1"/>
  <c r="T12" i="3"/>
  <c r="U12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K8" i="3"/>
  <c r="K9" i="3"/>
  <c r="K10" i="3"/>
  <c r="K11" i="3"/>
  <c r="K12" i="3"/>
  <c r="K13" i="3"/>
  <c r="K14" i="3"/>
  <c r="K15" i="3"/>
  <c r="K16" i="3"/>
  <c r="K7" i="3"/>
  <c r="U11" i="3"/>
  <c r="U10" i="3"/>
  <c r="S10" i="3"/>
  <c r="U9" i="3"/>
  <c r="S9" i="3"/>
  <c r="Q9" i="3"/>
  <c r="U8" i="3"/>
  <c r="S8" i="3"/>
  <c r="Q8" i="3"/>
  <c r="O8" i="3"/>
  <c r="U7" i="3"/>
  <c r="S7" i="3"/>
  <c r="Q7" i="3"/>
  <c r="O7" i="3"/>
  <c r="M7" i="3"/>
  <c r="U6" i="3"/>
  <c r="S6" i="3"/>
  <c r="Q6" i="3"/>
  <c r="O6" i="3"/>
  <c r="M6" i="3"/>
  <c r="U5" i="3"/>
  <c r="S5" i="3"/>
  <c r="Q5" i="3"/>
  <c r="O5" i="3"/>
  <c r="M5" i="3"/>
  <c r="U4" i="3"/>
  <c r="S4" i="3"/>
  <c r="Q4" i="3"/>
  <c r="O4" i="3"/>
  <c r="M4" i="3"/>
  <c r="U3" i="3"/>
  <c r="S3" i="3"/>
  <c r="Q3" i="3"/>
  <c r="O3" i="3"/>
  <c r="M3" i="3"/>
  <c r="T21" i="8"/>
  <c r="U21" i="8" s="1"/>
  <c r="T20" i="8"/>
  <c r="U20" i="8" s="1"/>
  <c r="T19" i="8"/>
  <c r="U19" i="8" s="1"/>
  <c r="T18" i="8"/>
  <c r="U18" i="8" s="1"/>
  <c r="T17" i="8"/>
  <c r="U17" i="8" s="1"/>
  <c r="T16" i="8"/>
  <c r="U16" i="8" s="1"/>
  <c r="T15" i="8"/>
  <c r="U15" i="8" s="1"/>
  <c r="T14" i="8"/>
  <c r="U14" i="8" s="1"/>
  <c r="T13" i="8"/>
  <c r="U13" i="8" s="1"/>
  <c r="T12" i="8"/>
  <c r="U12" i="8" s="1"/>
  <c r="R20" i="8"/>
  <c r="S20" i="8" s="1"/>
  <c r="R19" i="8"/>
  <c r="S19" i="8" s="1"/>
  <c r="R18" i="8"/>
  <c r="S18" i="8" s="1"/>
  <c r="R17" i="8"/>
  <c r="S17" i="8" s="1"/>
  <c r="R16" i="8"/>
  <c r="S16" i="8" s="1"/>
  <c r="R15" i="8"/>
  <c r="S15" i="8" s="1"/>
  <c r="R14" i="8"/>
  <c r="S14" i="8" s="1"/>
  <c r="R13" i="8"/>
  <c r="S13" i="8" s="1"/>
  <c r="R12" i="8"/>
  <c r="S12" i="8" s="1"/>
  <c r="R11" i="8"/>
  <c r="S11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O13" i="8"/>
  <c r="O14" i="8"/>
  <c r="O15" i="8"/>
  <c r="O16" i="8"/>
  <c r="O17" i="8"/>
  <c r="O18" i="8"/>
  <c r="N11" i="8"/>
  <c r="O11" i="8" s="1"/>
  <c r="N12" i="8"/>
  <c r="O12" i="8" s="1"/>
  <c r="N13" i="8"/>
  <c r="N14" i="8"/>
  <c r="N15" i="8"/>
  <c r="N16" i="8"/>
  <c r="N17" i="8"/>
  <c r="N18" i="8"/>
  <c r="N10" i="8"/>
  <c r="O10" i="8" s="1"/>
  <c r="N9" i="8"/>
  <c r="O9" i="8" s="1"/>
  <c r="L8" i="8"/>
  <c r="M8" i="8" s="1"/>
  <c r="M10" i="8"/>
  <c r="M11" i="8"/>
  <c r="M12" i="8"/>
  <c r="M13" i="8"/>
  <c r="M14" i="8"/>
  <c r="M15" i="8"/>
  <c r="M16" i="8"/>
  <c r="M17" i="8"/>
  <c r="L10" i="8"/>
  <c r="L11" i="8"/>
  <c r="L12" i="8"/>
  <c r="L13" i="8"/>
  <c r="L14" i="8"/>
  <c r="L15" i="8"/>
  <c r="L16" i="8"/>
  <c r="L17" i="8"/>
  <c r="L9" i="8"/>
  <c r="M9" i="8" s="1"/>
  <c r="U11" i="8"/>
  <c r="U10" i="8"/>
  <c r="S10" i="8"/>
  <c r="U9" i="8"/>
  <c r="S9" i="8"/>
  <c r="Q9" i="8"/>
  <c r="U8" i="8"/>
  <c r="S8" i="8"/>
  <c r="Q8" i="8"/>
  <c r="O8" i="8"/>
  <c r="U7" i="8"/>
  <c r="S7" i="8"/>
  <c r="Q7" i="8"/>
  <c r="O7" i="8"/>
  <c r="M7" i="8"/>
  <c r="U6" i="8"/>
  <c r="S6" i="8"/>
  <c r="Q6" i="8"/>
  <c r="O6" i="8"/>
  <c r="M6" i="8"/>
  <c r="U5" i="8"/>
  <c r="S5" i="8"/>
  <c r="Q5" i="8"/>
  <c r="O5" i="8"/>
  <c r="M5" i="8"/>
  <c r="U4" i="8"/>
  <c r="S4" i="8"/>
  <c r="Q4" i="8"/>
  <c r="O4" i="8"/>
  <c r="M4" i="8"/>
  <c r="U3" i="8"/>
  <c r="S3" i="8"/>
  <c r="Q3" i="8"/>
  <c r="O3" i="8"/>
  <c r="M3" i="8"/>
  <c r="V6" i="11" l="1"/>
  <c r="W11" i="8"/>
  <c r="W9" i="9"/>
  <c r="V3" i="11"/>
  <c r="W4" i="11"/>
  <c r="W5" i="11"/>
  <c r="W12" i="8"/>
  <c r="V5" i="12"/>
  <c r="C3" i="12"/>
  <c r="V3" i="12" s="1"/>
  <c r="W4" i="12"/>
  <c r="E5" i="12"/>
  <c r="W7" i="12"/>
  <c r="C6" i="12"/>
  <c r="V6" i="12" s="1"/>
  <c r="V7" i="11"/>
  <c r="W6" i="11"/>
  <c r="C4" i="11"/>
  <c r="V4" i="11" s="1"/>
  <c r="W3" i="11"/>
  <c r="C5" i="11"/>
  <c r="V5" i="11" s="1"/>
  <c r="W7" i="11"/>
  <c r="W4" i="8"/>
  <c r="W3" i="8"/>
  <c r="W5" i="8"/>
  <c r="V3" i="8"/>
  <c r="V10" i="8"/>
  <c r="V5" i="9"/>
  <c r="V8" i="9"/>
  <c r="W8" i="9"/>
  <c r="V6" i="9"/>
  <c r="W6" i="9"/>
  <c r="V7" i="9"/>
  <c r="W7" i="9"/>
  <c r="W3" i="9"/>
  <c r="V4" i="9"/>
  <c r="V9" i="9"/>
  <c r="W5" i="9"/>
  <c r="V3" i="9"/>
  <c r="W4" i="9"/>
  <c r="W9" i="8"/>
  <c r="V12" i="8"/>
  <c r="W8" i="8"/>
  <c r="W7" i="8"/>
  <c r="V11" i="8"/>
  <c r="V9" i="8"/>
  <c r="W6" i="8"/>
  <c r="V8" i="8"/>
  <c r="V7" i="8"/>
  <c r="V6" i="8"/>
  <c r="V5" i="8"/>
  <c r="W10" i="8"/>
  <c r="V4" i="8"/>
  <c r="J13" i="9"/>
  <c r="K13" i="9" s="1"/>
  <c r="J12" i="9"/>
  <c r="H12" i="9"/>
  <c r="J11" i="9"/>
  <c r="K11" i="9" s="1"/>
  <c r="H11" i="9"/>
  <c r="F11" i="9"/>
  <c r="G11" i="9" s="1"/>
  <c r="J10" i="9"/>
  <c r="K10" i="9" s="1"/>
  <c r="H10" i="9"/>
  <c r="I10" i="9" s="1"/>
  <c r="F10" i="9"/>
  <c r="G10" i="9" s="1"/>
  <c r="D10" i="9"/>
  <c r="E10" i="9" s="1"/>
  <c r="J9" i="9"/>
  <c r="H9" i="9"/>
  <c r="F9" i="9"/>
  <c r="D9" i="9"/>
  <c r="E9" i="9" s="1"/>
  <c r="B9" i="9"/>
  <c r="C9" i="9" s="1"/>
  <c r="J8" i="9"/>
  <c r="K8" i="9" s="1"/>
  <c r="H8" i="9"/>
  <c r="I8" i="9" s="1"/>
  <c r="F8" i="9"/>
  <c r="G8" i="9" s="1"/>
  <c r="D8" i="9"/>
  <c r="E8" i="9" s="1"/>
  <c r="B8" i="9"/>
  <c r="J7" i="9"/>
  <c r="H7" i="9"/>
  <c r="I7" i="9" s="1"/>
  <c r="F7" i="9"/>
  <c r="G7" i="9" s="1"/>
  <c r="D7" i="9"/>
  <c r="E7" i="9" s="1"/>
  <c r="B7" i="9"/>
  <c r="C7" i="9" s="1"/>
  <c r="H6" i="9"/>
  <c r="F6" i="9"/>
  <c r="D6" i="9"/>
  <c r="E6" i="9" s="1"/>
  <c r="B6" i="9"/>
  <c r="F5" i="9"/>
  <c r="G5" i="9" s="1"/>
  <c r="D5" i="9"/>
  <c r="B5" i="9"/>
  <c r="D4" i="9"/>
  <c r="E4" i="9" s="1"/>
  <c r="B4" i="9"/>
  <c r="C4" i="9" s="1"/>
  <c r="B3" i="9"/>
  <c r="C3" i="9" s="1"/>
  <c r="K12" i="9"/>
  <c r="I12" i="9"/>
  <c r="K9" i="9"/>
  <c r="I9" i="9"/>
  <c r="G9" i="9"/>
  <c r="K6" i="9"/>
  <c r="I6" i="9"/>
  <c r="K5" i="9"/>
  <c r="I5" i="9"/>
  <c r="E5" i="9"/>
  <c r="K4" i="9"/>
  <c r="I4" i="9"/>
  <c r="G4" i="9"/>
  <c r="K3" i="9"/>
  <c r="I3" i="9"/>
  <c r="G3" i="9"/>
  <c r="E3" i="9"/>
  <c r="J16" i="8"/>
  <c r="K16" i="8" s="1"/>
  <c r="J15" i="8"/>
  <c r="K15" i="8" s="1"/>
  <c r="H15" i="8"/>
  <c r="I15" i="8" s="1"/>
  <c r="J14" i="8"/>
  <c r="K14" i="8" s="1"/>
  <c r="H14" i="8"/>
  <c r="I14" i="8" s="1"/>
  <c r="F14" i="8"/>
  <c r="G14" i="8" s="1"/>
  <c r="J13" i="8"/>
  <c r="K13" i="8" s="1"/>
  <c r="H13" i="8"/>
  <c r="I13" i="8" s="1"/>
  <c r="F13" i="8"/>
  <c r="G13" i="8" s="1"/>
  <c r="D13" i="8"/>
  <c r="E13" i="8" s="1"/>
  <c r="J12" i="8"/>
  <c r="K12" i="8" s="1"/>
  <c r="H12" i="8"/>
  <c r="I12" i="8" s="1"/>
  <c r="F12" i="8"/>
  <c r="G12" i="8" s="1"/>
  <c r="D12" i="8"/>
  <c r="E12" i="8" s="1"/>
  <c r="B12" i="8"/>
  <c r="C12" i="8" s="1"/>
  <c r="J11" i="8"/>
  <c r="K11" i="8" s="1"/>
  <c r="H11" i="8"/>
  <c r="I11" i="8" s="1"/>
  <c r="F11" i="8"/>
  <c r="G11" i="8" s="1"/>
  <c r="D11" i="8"/>
  <c r="E11" i="8" s="1"/>
  <c r="B11" i="8"/>
  <c r="C11" i="8" s="1"/>
  <c r="J10" i="8"/>
  <c r="K10" i="8" s="1"/>
  <c r="H10" i="8"/>
  <c r="I10" i="8" s="1"/>
  <c r="F10" i="8"/>
  <c r="G10" i="8" s="1"/>
  <c r="D10" i="8"/>
  <c r="E10" i="8" s="1"/>
  <c r="B10" i="8"/>
  <c r="C10" i="8" s="1"/>
  <c r="J9" i="8"/>
  <c r="K9" i="8" s="1"/>
  <c r="H9" i="8"/>
  <c r="I9" i="8" s="1"/>
  <c r="F9" i="8"/>
  <c r="G9" i="8" s="1"/>
  <c r="D9" i="8"/>
  <c r="E9" i="8" s="1"/>
  <c r="B9" i="8"/>
  <c r="J8" i="8"/>
  <c r="K8" i="8" s="1"/>
  <c r="H8" i="8"/>
  <c r="I8" i="8" s="1"/>
  <c r="F8" i="8"/>
  <c r="G8" i="8" s="1"/>
  <c r="D8" i="8"/>
  <c r="E8" i="8" s="1"/>
  <c r="B8" i="8"/>
  <c r="J7" i="8"/>
  <c r="K7" i="8" s="1"/>
  <c r="H7" i="8"/>
  <c r="I7" i="8" s="1"/>
  <c r="F7" i="8"/>
  <c r="G7" i="8" s="1"/>
  <c r="D7" i="8"/>
  <c r="E7" i="8" s="1"/>
  <c r="B7" i="8"/>
  <c r="C7" i="8" s="1"/>
  <c r="H6" i="8"/>
  <c r="I6" i="8" s="1"/>
  <c r="F6" i="8"/>
  <c r="G6" i="8" s="1"/>
  <c r="D6" i="8"/>
  <c r="E6" i="8" s="1"/>
  <c r="B6" i="8"/>
  <c r="F5" i="8"/>
  <c r="G5" i="8" s="1"/>
  <c r="D5" i="8"/>
  <c r="E5" i="8" s="1"/>
  <c r="B5" i="8"/>
  <c r="D4" i="8"/>
  <c r="E4" i="8" s="1"/>
  <c r="B4" i="8"/>
  <c r="C4" i="8" s="1"/>
  <c r="B3" i="8"/>
  <c r="C3" i="8" s="1"/>
  <c r="K6" i="8"/>
  <c r="K5" i="8"/>
  <c r="I5" i="8"/>
  <c r="AB4" i="8"/>
  <c r="AB5" i="8" s="1"/>
  <c r="AB6" i="8" s="1"/>
  <c r="K4" i="8"/>
  <c r="I4" i="8"/>
  <c r="G4" i="8"/>
  <c r="K3" i="8"/>
  <c r="I3" i="8"/>
  <c r="G3" i="8"/>
  <c r="E3" i="8"/>
  <c r="D47" i="7"/>
  <c r="C47" i="7"/>
  <c r="A51" i="7" s="1"/>
  <c r="E12" i="7"/>
  <c r="E10" i="7"/>
  <c r="I8" i="7"/>
  <c r="H8" i="7"/>
  <c r="G8" i="7"/>
  <c r="I7" i="7"/>
  <c r="H7" i="7"/>
  <c r="G7" i="7"/>
  <c r="I6" i="7"/>
  <c r="H6" i="7"/>
  <c r="G6" i="7"/>
  <c r="I5" i="7"/>
  <c r="H5" i="7"/>
  <c r="G5" i="7"/>
  <c r="I4" i="7"/>
  <c r="H4" i="7"/>
  <c r="D4" i="7"/>
  <c r="G4" i="7" s="1"/>
  <c r="B12" i="7"/>
  <c r="I3" i="7"/>
  <c r="H3" i="7"/>
  <c r="G3" i="7"/>
  <c r="C6" i="9" l="1"/>
  <c r="C6" i="8"/>
  <c r="C8" i="9"/>
  <c r="G6" i="9"/>
  <c r="K7" i="9"/>
  <c r="I11" i="9"/>
  <c r="C5" i="9"/>
  <c r="C8" i="8"/>
  <c r="C5" i="8"/>
  <c r="C9" i="8"/>
  <c r="B10" i="7"/>
  <c r="B12" i="2"/>
  <c r="B10" i="2"/>
  <c r="B40" i="2" l="1"/>
  <c r="B38" i="2"/>
  <c r="B36" i="2"/>
  <c r="B40" i="7"/>
  <c r="B38" i="7"/>
  <c r="B36" i="7"/>
  <c r="V24" i="8"/>
  <c r="W24" i="8"/>
  <c r="E21" i="7" s="1"/>
  <c r="E14" i="7" l="1"/>
  <c r="D16" i="9" s="1"/>
  <c r="E16" i="9" s="1"/>
  <c r="N19" i="8"/>
  <c r="O19" i="8" s="1"/>
  <c r="E12" i="2"/>
  <c r="E10" i="2"/>
  <c r="H3" i="2"/>
  <c r="D5" i="3"/>
  <c r="F5" i="3"/>
  <c r="J13" i="6"/>
  <c r="J12" i="6"/>
  <c r="J11" i="6"/>
  <c r="J10" i="6"/>
  <c r="J9" i="6"/>
  <c r="J8" i="6"/>
  <c r="J7" i="6"/>
  <c r="H7" i="6"/>
  <c r="H12" i="6"/>
  <c r="H11" i="6"/>
  <c r="H10" i="6"/>
  <c r="H9" i="6"/>
  <c r="H8" i="6"/>
  <c r="H6" i="6"/>
  <c r="F6" i="6"/>
  <c r="F11" i="6"/>
  <c r="F10" i="6"/>
  <c r="F9" i="6"/>
  <c r="F8" i="6"/>
  <c r="F7" i="6"/>
  <c r="F5" i="6"/>
  <c r="D5" i="6"/>
  <c r="D10" i="6"/>
  <c r="D9" i="6"/>
  <c r="D8" i="6"/>
  <c r="D7" i="6"/>
  <c r="D6" i="6"/>
  <c r="D4" i="6"/>
  <c r="B4" i="6"/>
  <c r="B9" i="6"/>
  <c r="B8" i="6"/>
  <c r="B7" i="6"/>
  <c r="B6" i="6"/>
  <c r="B5" i="6"/>
  <c r="B4" i="3"/>
  <c r="J16" i="3"/>
  <c r="J15" i="3"/>
  <c r="J14" i="3"/>
  <c r="J13" i="3"/>
  <c r="J12" i="3"/>
  <c r="J11" i="3"/>
  <c r="J10" i="3"/>
  <c r="J9" i="3"/>
  <c r="J8" i="3"/>
  <c r="J7" i="3"/>
  <c r="H7" i="3"/>
  <c r="H15" i="3"/>
  <c r="H14" i="3"/>
  <c r="H13" i="3"/>
  <c r="H12" i="3"/>
  <c r="H11" i="3"/>
  <c r="H10" i="3"/>
  <c r="H9" i="3"/>
  <c r="H8" i="3"/>
  <c r="H6" i="3"/>
  <c r="B6" i="3"/>
  <c r="F14" i="3"/>
  <c r="F13" i="3"/>
  <c r="F12" i="3"/>
  <c r="F11" i="3"/>
  <c r="F10" i="3"/>
  <c r="F9" i="3"/>
  <c r="F8" i="3"/>
  <c r="F7" i="3"/>
  <c r="F6" i="3"/>
  <c r="D13" i="3"/>
  <c r="D12" i="3"/>
  <c r="D11" i="3"/>
  <c r="D10" i="3"/>
  <c r="D9" i="3"/>
  <c r="D8" i="3"/>
  <c r="D7" i="3"/>
  <c r="D6" i="3"/>
  <c r="D4" i="3"/>
  <c r="B12" i="3"/>
  <c r="B11" i="3"/>
  <c r="B10" i="3"/>
  <c r="B9" i="3"/>
  <c r="B8" i="3"/>
  <c r="B7" i="3"/>
  <c r="B5" i="3"/>
  <c r="N20" i="8" l="1"/>
  <c r="O20" i="8" s="1"/>
  <c r="L22" i="8"/>
  <c r="M22" i="8" s="1"/>
  <c r="J14" i="9"/>
  <c r="K14" i="9" s="1"/>
  <c r="B18" i="9"/>
  <c r="C18" i="9" s="1"/>
  <c r="D22" i="8"/>
  <c r="E22" i="8" s="1"/>
  <c r="P17" i="9"/>
  <c r="Q17" i="9" s="1"/>
  <c r="N14" i="11"/>
  <c r="O14" i="11" s="1"/>
  <c r="F11" i="11"/>
  <c r="G11" i="11" s="1"/>
  <c r="J22" i="11"/>
  <c r="K22" i="11" s="1"/>
  <c r="J21" i="11"/>
  <c r="K21" i="11" s="1"/>
  <c r="J20" i="11"/>
  <c r="K20" i="11" s="1"/>
  <c r="J19" i="11"/>
  <c r="K19" i="11" s="1"/>
  <c r="J18" i="11"/>
  <c r="K18" i="11" s="1"/>
  <c r="H17" i="11"/>
  <c r="I17" i="11" s="1"/>
  <c r="H16" i="11"/>
  <c r="I16" i="11" s="1"/>
  <c r="H15" i="11"/>
  <c r="I15" i="11" s="1"/>
  <c r="H14" i="11"/>
  <c r="I14" i="11" s="1"/>
  <c r="H13" i="11"/>
  <c r="I13" i="11" s="1"/>
  <c r="D9" i="11"/>
  <c r="E9" i="11" s="1"/>
  <c r="F17" i="11"/>
  <c r="G17" i="11" s="1"/>
  <c r="F16" i="11"/>
  <c r="G16" i="11" s="1"/>
  <c r="F13" i="11"/>
  <c r="G13" i="11" s="1"/>
  <c r="B9" i="11"/>
  <c r="B21" i="11"/>
  <c r="B19" i="11"/>
  <c r="B12" i="11"/>
  <c r="T18" i="11"/>
  <c r="U18" i="11" s="1"/>
  <c r="T21" i="11"/>
  <c r="U21" i="11" s="1"/>
  <c r="R21" i="11"/>
  <c r="S21" i="11" s="1"/>
  <c r="R18" i="11"/>
  <c r="S18" i="11" s="1"/>
  <c r="P21" i="11"/>
  <c r="Q21" i="11" s="1"/>
  <c r="P20" i="11"/>
  <c r="Q20" i="11" s="1"/>
  <c r="N16" i="11"/>
  <c r="O16" i="11" s="1"/>
  <c r="N22" i="11"/>
  <c r="O22" i="11" s="1"/>
  <c r="N19" i="11"/>
  <c r="O19" i="11" s="1"/>
  <c r="L16" i="11"/>
  <c r="M16" i="11" s="1"/>
  <c r="P16" i="11"/>
  <c r="Q16" i="11" s="1"/>
  <c r="L19" i="11"/>
  <c r="M19" i="11" s="1"/>
  <c r="J15" i="11"/>
  <c r="K15" i="11" s="1"/>
  <c r="N15" i="11"/>
  <c r="O15" i="11" s="1"/>
  <c r="H22" i="11"/>
  <c r="I22" i="11" s="1"/>
  <c r="H21" i="11"/>
  <c r="I21" i="11" s="1"/>
  <c r="H20" i="11"/>
  <c r="I20" i="11" s="1"/>
  <c r="H19" i="11"/>
  <c r="I19" i="11" s="1"/>
  <c r="H18" i="11"/>
  <c r="I18" i="11" s="1"/>
  <c r="F15" i="11"/>
  <c r="G15" i="11" s="1"/>
  <c r="F14" i="11"/>
  <c r="G14" i="11" s="1"/>
  <c r="B22" i="11"/>
  <c r="T22" i="11"/>
  <c r="U22" i="11" s="1"/>
  <c r="T19" i="11"/>
  <c r="U19" i="11" s="1"/>
  <c r="R16" i="11"/>
  <c r="S16" i="11" s="1"/>
  <c r="R19" i="11"/>
  <c r="S19" i="11" s="1"/>
  <c r="D11" i="11"/>
  <c r="E11" i="11" s="1"/>
  <c r="R17" i="11"/>
  <c r="S17" i="11" s="1"/>
  <c r="P19" i="11"/>
  <c r="Q19" i="11" s="1"/>
  <c r="P15" i="11"/>
  <c r="Q15" i="11" s="1"/>
  <c r="N20" i="11"/>
  <c r="O20" i="11" s="1"/>
  <c r="L17" i="11"/>
  <c r="M17" i="11" s="1"/>
  <c r="L21" i="11"/>
  <c r="M21" i="11" s="1"/>
  <c r="L20" i="11"/>
  <c r="M20" i="11" s="1"/>
  <c r="J17" i="11"/>
  <c r="K17" i="11" s="1"/>
  <c r="L13" i="11"/>
  <c r="M13" i="11" s="1"/>
  <c r="D10" i="11"/>
  <c r="E10" i="11" s="1"/>
  <c r="F22" i="11"/>
  <c r="G22" i="11" s="1"/>
  <c r="F21" i="11"/>
  <c r="G21" i="11" s="1"/>
  <c r="F20" i="11"/>
  <c r="G20" i="11" s="1"/>
  <c r="F19" i="11"/>
  <c r="G19" i="11" s="1"/>
  <c r="F18" i="11"/>
  <c r="G18" i="11" s="1"/>
  <c r="D17" i="11"/>
  <c r="E17" i="11" s="1"/>
  <c r="D16" i="11"/>
  <c r="E16" i="11" s="1"/>
  <c r="D15" i="11"/>
  <c r="E15" i="11" s="1"/>
  <c r="D14" i="11"/>
  <c r="E14" i="11" s="1"/>
  <c r="D13" i="11"/>
  <c r="E13" i="11" s="1"/>
  <c r="F12" i="11"/>
  <c r="G12" i="11" s="1"/>
  <c r="D22" i="11"/>
  <c r="E22" i="11" s="1"/>
  <c r="D20" i="11"/>
  <c r="E20" i="11" s="1"/>
  <c r="D19" i="11"/>
  <c r="E19" i="11" s="1"/>
  <c r="B17" i="11"/>
  <c r="B16" i="11"/>
  <c r="B15" i="11"/>
  <c r="B14" i="11"/>
  <c r="B13" i="11"/>
  <c r="D12" i="11"/>
  <c r="E12" i="11" s="1"/>
  <c r="J12" i="11"/>
  <c r="K12" i="11" s="1"/>
  <c r="B20" i="11"/>
  <c r="B18" i="11"/>
  <c r="J13" i="11"/>
  <c r="K13" i="11" s="1"/>
  <c r="T20" i="11"/>
  <c r="U20" i="11" s="1"/>
  <c r="R22" i="11"/>
  <c r="S22" i="11" s="1"/>
  <c r="R20" i="11"/>
  <c r="S20" i="11" s="1"/>
  <c r="P17" i="11"/>
  <c r="Q17" i="11" s="1"/>
  <c r="H12" i="11"/>
  <c r="I12" i="11" s="1"/>
  <c r="P18" i="11"/>
  <c r="Q18" i="11" s="1"/>
  <c r="N18" i="11"/>
  <c r="O18" i="11" s="1"/>
  <c r="L15" i="11"/>
  <c r="M15" i="11" s="1"/>
  <c r="L22" i="11"/>
  <c r="M22" i="11" s="1"/>
  <c r="L18" i="11"/>
  <c r="M18" i="11" s="1"/>
  <c r="L14" i="11"/>
  <c r="M14" i="11" s="1"/>
  <c r="B8" i="11"/>
  <c r="D21" i="11"/>
  <c r="E21" i="11" s="1"/>
  <c r="D18" i="11"/>
  <c r="E18" i="11" s="1"/>
  <c r="J14" i="11"/>
  <c r="K14" i="11" s="1"/>
  <c r="T17" i="11"/>
  <c r="U17" i="11" s="1"/>
  <c r="H11" i="11"/>
  <c r="I11" i="11" s="1"/>
  <c r="P22" i="11"/>
  <c r="Q22" i="11" s="1"/>
  <c r="N17" i="11"/>
  <c r="O17" i="11" s="1"/>
  <c r="B11" i="11"/>
  <c r="N21" i="11"/>
  <c r="O21" i="11" s="1"/>
  <c r="F10" i="11"/>
  <c r="G10" i="11" s="1"/>
  <c r="J16" i="11"/>
  <c r="K16" i="11" s="1"/>
  <c r="B10" i="11"/>
  <c r="D12" i="9"/>
  <c r="E12" i="9" s="1"/>
  <c r="B16" i="9"/>
  <c r="C16" i="9" s="1"/>
  <c r="B16" i="8"/>
  <c r="C16" i="8" s="1"/>
  <c r="L21" i="8"/>
  <c r="M21" i="8" s="1"/>
  <c r="F19" i="9"/>
  <c r="G19" i="9" s="1"/>
  <c r="B18" i="8"/>
  <c r="C18" i="8" s="1"/>
  <c r="D21" i="8"/>
  <c r="E21" i="8" s="1"/>
  <c r="F19" i="8"/>
  <c r="G19" i="8" s="1"/>
  <c r="N21" i="8"/>
  <c r="O21" i="8" s="1"/>
  <c r="D17" i="9"/>
  <c r="E17" i="9" s="1"/>
  <c r="B14" i="8"/>
  <c r="C14" i="8" s="1"/>
  <c r="B13" i="8"/>
  <c r="W13" i="8" s="1"/>
  <c r="J22" i="9"/>
  <c r="K22" i="9" s="1"/>
  <c r="P22" i="8"/>
  <c r="Q22" i="8" s="1"/>
  <c r="J20" i="8"/>
  <c r="K20" i="8" s="1"/>
  <c r="N22" i="8"/>
  <c r="O22" i="8" s="1"/>
  <c r="B21" i="8"/>
  <c r="C21" i="8" s="1"/>
  <c r="D14" i="8"/>
  <c r="E14" i="8" s="1"/>
  <c r="N18" i="9"/>
  <c r="O18" i="9" s="1"/>
  <c r="F21" i="9"/>
  <c r="G21" i="9" s="1"/>
  <c r="F20" i="9"/>
  <c r="G20" i="9" s="1"/>
  <c r="H17" i="9"/>
  <c r="I17" i="9" s="1"/>
  <c r="F16" i="8"/>
  <c r="G16" i="8" s="1"/>
  <c r="H13" i="9"/>
  <c r="I13" i="9" s="1"/>
  <c r="T19" i="9"/>
  <c r="U19" i="9" s="1"/>
  <c r="R20" i="9"/>
  <c r="S20" i="9" s="1"/>
  <c r="D21" i="9"/>
  <c r="E21" i="9" s="1"/>
  <c r="F15" i="9"/>
  <c r="G15" i="9" s="1"/>
  <c r="H22" i="9"/>
  <c r="I22" i="9" s="1"/>
  <c r="D18" i="8"/>
  <c r="E18" i="8" s="1"/>
  <c r="H20" i="9"/>
  <c r="I20" i="9" s="1"/>
  <c r="B22" i="8"/>
  <c r="C22" i="8" s="1"/>
  <c r="H19" i="8"/>
  <c r="I19" i="8" s="1"/>
  <c r="H14" i="9"/>
  <c r="I14" i="9" s="1"/>
  <c r="B20" i="9"/>
  <c r="C20" i="9" s="1"/>
  <c r="J17" i="9"/>
  <c r="K17" i="9" s="1"/>
  <c r="J22" i="8"/>
  <c r="K22" i="8" s="1"/>
  <c r="J18" i="8"/>
  <c r="K18" i="8" s="1"/>
  <c r="R21" i="8"/>
  <c r="S21" i="8" s="1"/>
  <c r="R18" i="9"/>
  <c r="S18" i="9" s="1"/>
  <c r="L20" i="9"/>
  <c r="M20" i="9" s="1"/>
  <c r="L17" i="9"/>
  <c r="M17" i="9" s="1"/>
  <c r="P22" i="9"/>
  <c r="Q22" i="9" s="1"/>
  <c r="L15" i="9"/>
  <c r="M15" i="9" s="1"/>
  <c r="P18" i="9"/>
  <c r="Q18" i="9" s="1"/>
  <c r="R19" i="9"/>
  <c r="S19" i="9" s="1"/>
  <c r="L18" i="9"/>
  <c r="M18" i="9" s="1"/>
  <c r="F17" i="9"/>
  <c r="G17" i="9" s="1"/>
  <c r="D15" i="9"/>
  <c r="E15" i="9" s="1"/>
  <c r="F22" i="9"/>
  <c r="G22" i="9" s="1"/>
  <c r="L20" i="8"/>
  <c r="M20" i="8" s="1"/>
  <c r="H18" i="9"/>
  <c r="I18" i="9" s="1"/>
  <c r="F18" i="9"/>
  <c r="G18" i="9" s="1"/>
  <c r="D15" i="8"/>
  <c r="E15" i="8" s="1"/>
  <c r="L16" i="9"/>
  <c r="M16" i="9" s="1"/>
  <c r="J21" i="8"/>
  <c r="K21" i="8" s="1"/>
  <c r="D22" i="9"/>
  <c r="E22" i="9" s="1"/>
  <c r="H16" i="8"/>
  <c r="I16" i="8" s="1"/>
  <c r="D20" i="8"/>
  <c r="E20" i="8" s="1"/>
  <c r="N19" i="9"/>
  <c r="O19" i="9" s="1"/>
  <c r="B15" i="9"/>
  <c r="C15" i="9" s="1"/>
  <c r="H15" i="9"/>
  <c r="I15" i="9" s="1"/>
  <c r="J19" i="8"/>
  <c r="K19" i="8" s="1"/>
  <c r="F16" i="9"/>
  <c r="G16" i="9" s="1"/>
  <c r="F13" i="9"/>
  <c r="G13" i="9" s="1"/>
  <c r="T21" i="9"/>
  <c r="U21" i="9" s="1"/>
  <c r="R21" i="9"/>
  <c r="S21" i="9" s="1"/>
  <c r="T22" i="8"/>
  <c r="U22" i="8" s="1"/>
  <c r="D20" i="9"/>
  <c r="E20" i="9" s="1"/>
  <c r="B12" i="9"/>
  <c r="C12" i="9" s="1"/>
  <c r="H22" i="8"/>
  <c r="I22" i="8" s="1"/>
  <c r="D19" i="9"/>
  <c r="E19" i="9" s="1"/>
  <c r="L22" i="9"/>
  <c r="M22" i="9" s="1"/>
  <c r="F15" i="8"/>
  <c r="G15" i="8" s="1"/>
  <c r="J21" i="9"/>
  <c r="K21" i="9" s="1"/>
  <c r="J15" i="9"/>
  <c r="K15" i="9" s="1"/>
  <c r="B20" i="8"/>
  <c r="C20" i="8" s="1"/>
  <c r="D16" i="8"/>
  <c r="E16" i="8" s="1"/>
  <c r="N17" i="9"/>
  <c r="O17" i="9" s="1"/>
  <c r="B21" i="9"/>
  <c r="C21" i="9" s="1"/>
  <c r="H18" i="8"/>
  <c r="I18" i="8" s="1"/>
  <c r="F22" i="8"/>
  <c r="G22" i="8" s="1"/>
  <c r="B19" i="9"/>
  <c r="C19" i="9" s="1"/>
  <c r="B10" i="9"/>
  <c r="W10" i="9" s="1"/>
  <c r="B17" i="8"/>
  <c r="C17" i="8" s="1"/>
  <c r="P21" i="8"/>
  <c r="Q21" i="8" s="1"/>
  <c r="D17" i="8"/>
  <c r="E17" i="8" s="1"/>
  <c r="H21" i="9"/>
  <c r="I21" i="9" s="1"/>
  <c r="F12" i="9"/>
  <c r="G12" i="9" s="1"/>
  <c r="D13" i="9"/>
  <c r="E13" i="9" s="1"/>
  <c r="L19" i="8"/>
  <c r="M19" i="8" s="1"/>
  <c r="P19" i="9"/>
  <c r="Q19" i="9" s="1"/>
  <c r="D11" i="9"/>
  <c r="E11" i="9" s="1"/>
  <c r="F20" i="8"/>
  <c r="G20" i="8" s="1"/>
  <c r="B15" i="8"/>
  <c r="C15" i="8" s="1"/>
  <c r="B14" i="9"/>
  <c r="C14" i="9" s="1"/>
  <c r="H21" i="8"/>
  <c r="I21" i="8" s="1"/>
  <c r="D18" i="9"/>
  <c r="E18" i="9" s="1"/>
  <c r="D14" i="9"/>
  <c r="E14" i="9" s="1"/>
  <c r="J18" i="9"/>
  <c r="K18" i="9" s="1"/>
  <c r="D19" i="8"/>
  <c r="E19" i="8" s="1"/>
  <c r="B13" i="9"/>
  <c r="H19" i="9"/>
  <c r="I19" i="9" s="1"/>
  <c r="H16" i="9"/>
  <c r="I16" i="9" s="1"/>
  <c r="L21" i="9"/>
  <c r="M21" i="9" s="1"/>
  <c r="T20" i="9"/>
  <c r="U20" i="9" s="1"/>
  <c r="N20" i="9"/>
  <c r="O20" i="9" s="1"/>
  <c r="R22" i="9"/>
  <c r="S22" i="9" s="1"/>
  <c r="F17" i="8"/>
  <c r="G17" i="8" s="1"/>
  <c r="H17" i="8"/>
  <c r="I17" i="8" s="1"/>
  <c r="L18" i="8"/>
  <c r="M18" i="8" s="1"/>
  <c r="H20" i="8"/>
  <c r="I20" i="8" s="1"/>
  <c r="F14" i="9"/>
  <c r="G14" i="9" s="1"/>
  <c r="J19" i="9"/>
  <c r="K19" i="9" s="1"/>
  <c r="P20" i="8"/>
  <c r="Q20" i="8" s="1"/>
  <c r="N16" i="9"/>
  <c r="O16" i="9" s="1"/>
  <c r="N22" i="9"/>
  <c r="O22" i="9" s="1"/>
  <c r="J20" i="9"/>
  <c r="K20" i="9" s="1"/>
  <c r="B17" i="9"/>
  <c r="C17" i="9" s="1"/>
  <c r="J16" i="9"/>
  <c r="K16" i="9" s="1"/>
  <c r="B19" i="8"/>
  <c r="C19" i="8" s="1"/>
  <c r="B22" i="9"/>
  <c r="C22" i="9" s="1"/>
  <c r="J17" i="8"/>
  <c r="K17" i="8" s="1"/>
  <c r="F21" i="8"/>
  <c r="G21" i="8" s="1"/>
  <c r="F18" i="8"/>
  <c r="G18" i="8" s="1"/>
  <c r="B11" i="9"/>
  <c r="C11" i="9" s="1"/>
  <c r="N21" i="9"/>
  <c r="O21" i="9" s="1"/>
  <c r="L19" i="9"/>
  <c r="M19" i="9" s="1"/>
  <c r="P21" i="9"/>
  <c r="Q21" i="9" s="1"/>
  <c r="R22" i="8"/>
  <c r="S22" i="8" s="1"/>
  <c r="P20" i="9"/>
  <c r="Q20" i="9" s="1"/>
  <c r="T22" i="9"/>
  <c r="U22" i="9" s="1"/>
  <c r="C4" i="3"/>
  <c r="E14" i="2"/>
  <c r="G10" i="6"/>
  <c r="B3" i="3"/>
  <c r="K7" i="6"/>
  <c r="C9" i="6"/>
  <c r="K6" i="6"/>
  <c r="K5" i="6"/>
  <c r="I5" i="6"/>
  <c r="K4" i="6"/>
  <c r="I4" i="6"/>
  <c r="G4" i="6"/>
  <c r="K3" i="6"/>
  <c r="I3" i="6"/>
  <c r="G3" i="6"/>
  <c r="E3" i="6"/>
  <c r="G5" i="6"/>
  <c r="D47" i="2"/>
  <c r="A51" i="2" s="1"/>
  <c r="C47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I3" i="2"/>
  <c r="G3" i="2"/>
  <c r="D4" i="2"/>
  <c r="G4" i="2" s="1"/>
  <c r="V14" i="8" l="1"/>
  <c r="C13" i="8"/>
  <c r="V13" i="8" s="1"/>
  <c r="W20" i="11"/>
  <c r="C20" i="11"/>
  <c r="V20" i="11" s="1"/>
  <c r="W19" i="11"/>
  <c r="C19" i="11"/>
  <c r="V19" i="11" s="1"/>
  <c r="C21" i="11"/>
  <c r="V21" i="11" s="1"/>
  <c r="W21" i="11"/>
  <c r="C13" i="11"/>
  <c r="V13" i="11" s="1"/>
  <c r="W13" i="11"/>
  <c r="C9" i="11"/>
  <c r="V9" i="11" s="1"/>
  <c r="W9" i="11"/>
  <c r="C10" i="11"/>
  <c r="V10" i="11" s="1"/>
  <c r="W10" i="11"/>
  <c r="W14" i="11"/>
  <c r="C14" i="11"/>
  <c r="V14" i="11" s="1"/>
  <c r="W15" i="11"/>
  <c r="C15" i="11"/>
  <c r="V15" i="11" s="1"/>
  <c r="C8" i="11"/>
  <c r="V8" i="11" s="1"/>
  <c r="W8" i="11"/>
  <c r="W16" i="11"/>
  <c r="C16" i="11"/>
  <c r="V16" i="11" s="1"/>
  <c r="W17" i="11"/>
  <c r="C17" i="11"/>
  <c r="V17" i="11" s="1"/>
  <c r="W22" i="11"/>
  <c r="C22" i="11"/>
  <c r="V22" i="11" s="1"/>
  <c r="C11" i="11"/>
  <c r="V11" i="11" s="1"/>
  <c r="W11" i="11"/>
  <c r="C18" i="11"/>
  <c r="V18" i="11" s="1"/>
  <c r="W18" i="11"/>
  <c r="W12" i="11"/>
  <c r="C12" i="11"/>
  <c r="V12" i="11" s="1"/>
  <c r="F21" i="6"/>
  <c r="L13" i="12"/>
  <c r="M13" i="12" s="1"/>
  <c r="B8" i="12"/>
  <c r="D22" i="12"/>
  <c r="E22" i="12" s="1"/>
  <c r="D21" i="12"/>
  <c r="E21" i="12" s="1"/>
  <c r="D20" i="12"/>
  <c r="E20" i="12" s="1"/>
  <c r="D19" i="12"/>
  <c r="E19" i="12" s="1"/>
  <c r="B18" i="12"/>
  <c r="B17" i="12"/>
  <c r="B16" i="12"/>
  <c r="B15" i="12"/>
  <c r="B14" i="12"/>
  <c r="B13" i="12"/>
  <c r="D12" i="12"/>
  <c r="E12" i="12" s="1"/>
  <c r="R22" i="12"/>
  <c r="S22" i="12" s="1"/>
  <c r="P22" i="12"/>
  <c r="Q22" i="12" s="1"/>
  <c r="P20" i="12"/>
  <c r="Q20" i="12" s="1"/>
  <c r="N17" i="12"/>
  <c r="O17" i="12" s="1"/>
  <c r="H12" i="12"/>
  <c r="I12" i="12" s="1"/>
  <c r="N19" i="12"/>
  <c r="O19" i="12" s="1"/>
  <c r="L16" i="12"/>
  <c r="M16" i="12" s="1"/>
  <c r="P15" i="12"/>
  <c r="Q15" i="12" s="1"/>
  <c r="L22" i="12"/>
  <c r="M22" i="12" s="1"/>
  <c r="L20" i="12"/>
  <c r="M20" i="12" s="1"/>
  <c r="J18" i="12"/>
  <c r="K18" i="12" s="1"/>
  <c r="J16" i="12"/>
  <c r="K16" i="12" s="1"/>
  <c r="J14" i="12"/>
  <c r="K14" i="12" s="1"/>
  <c r="F11" i="12"/>
  <c r="G11" i="12" s="1"/>
  <c r="L14" i="12"/>
  <c r="M14" i="12" s="1"/>
  <c r="B9" i="12"/>
  <c r="B22" i="12"/>
  <c r="B21" i="12"/>
  <c r="B20" i="12"/>
  <c r="B19" i="12"/>
  <c r="B12" i="12"/>
  <c r="D11" i="12"/>
  <c r="E11" i="12" s="1"/>
  <c r="J13" i="12"/>
  <c r="K13" i="12" s="1"/>
  <c r="R20" i="12"/>
  <c r="S20" i="12" s="1"/>
  <c r="P18" i="12"/>
  <c r="Q18" i="12" s="1"/>
  <c r="B11" i="12"/>
  <c r="R16" i="12"/>
  <c r="S16" i="12" s="1"/>
  <c r="P19" i="12"/>
  <c r="Q19" i="12" s="1"/>
  <c r="N16" i="12"/>
  <c r="O16" i="12" s="1"/>
  <c r="N22" i="12"/>
  <c r="O22" i="12" s="1"/>
  <c r="N20" i="12"/>
  <c r="O20" i="12" s="1"/>
  <c r="L18" i="12"/>
  <c r="M18" i="12" s="1"/>
  <c r="L15" i="12"/>
  <c r="M15" i="12" s="1"/>
  <c r="J22" i="12"/>
  <c r="K22" i="12" s="1"/>
  <c r="H14" i="12"/>
  <c r="I14" i="12" s="1"/>
  <c r="N14" i="12"/>
  <c r="O14" i="12" s="1"/>
  <c r="H21" i="12"/>
  <c r="I21" i="12" s="1"/>
  <c r="H19" i="12"/>
  <c r="I19" i="12" s="1"/>
  <c r="F17" i="12"/>
  <c r="G17" i="12" s="1"/>
  <c r="F14" i="12"/>
  <c r="G14" i="12" s="1"/>
  <c r="N15" i="12"/>
  <c r="O15" i="12" s="1"/>
  <c r="F22" i="12"/>
  <c r="G22" i="12" s="1"/>
  <c r="F19" i="12"/>
  <c r="G19" i="12" s="1"/>
  <c r="D17" i="12"/>
  <c r="E17" i="12" s="1"/>
  <c r="D15" i="12"/>
  <c r="E15" i="12" s="1"/>
  <c r="D13" i="12"/>
  <c r="E13" i="12" s="1"/>
  <c r="T17" i="12"/>
  <c r="U17" i="12" s="1"/>
  <c r="J12" i="12"/>
  <c r="K12" i="12" s="1"/>
  <c r="T22" i="12"/>
  <c r="U22" i="12" s="1"/>
  <c r="T21" i="12"/>
  <c r="U21" i="12" s="1"/>
  <c r="T20" i="12"/>
  <c r="U20" i="12" s="1"/>
  <c r="T19" i="12"/>
  <c r="U19" i="12" s="1"/>
  <c r="R18" i="12"/>
  <c r="S18" i="12" s="1"/>
  <c r="T18" i="12"/>
  <c r="U18" i="12" s="1"/>
  <c r="R21" i="12"/>
  <c r="S21" i="12" s="1"/>
  <c r="R19" i="12"/>
  <c r="S19" i="12" s="1"/>
  <c r="P17" i="12"/>
  <c r="Q17" i="12" s="1"/>
  <c r="B10" i="12"/>
  <c r="H11" i="12"/>
  <c r="I11" i="12" s="1"/>
  <c r="P21" i="12"/>
  <c r="Q21" i="12" s="1"/>
  <c r="N18" i="12"/>
  <c r="O18" i="12" s="1"/>
  <c r="R17" i="12"/>
  <c r="S17" i="12" s="1"/>
  <c r="N21" i="12"/>
  <c r="O21" i="12" s="1"/>
  <c r="L17" i="12"/>
  <c r="M17" i="12" s="1"/>
  <c r="F10" i="12"/>
  <c r="G10" i="12" s="1"/>
  <c r="L21" i="12"/>
  <c r="M21" i="12" s="1"/>
  <c r="L19" i="12"/>
  <c r="M19" i="12" s="1"/>
  <c r="J17" i="12"/>
  <c r="K17" i="12" s="1"/>
  <c r="J15" i="12"/>
  <c r="K15" i="12" s="1"/>
  <c r="P16" i="12"/>
  <c r="Q16" i="12" s="1"/>
  <c r="J21" i="12"/>
  <c r="K21" i="12" s="1"/>
  <c r="J20" i="12"/>
  <c r="K20" i="12" s="1"/>
  <c r="J19" i="12"/>
  <c r="K19" i="12" s="1"/>
  <c r="H18" i="12"/>
  <c r="I18" i="12" s="1"/>
  <c r="H17" i="12"/>
  <c r="I17" i="12" s="1"/>
  <c r="H16" i="12"/>
  <c r="I16" i="12" s="1"/>
  <c r="H15" i="12"/>
  <c r="I15" i="12" s="1"/>
  <c r="H13" i="12"/>
  <c r="I13" i="12" s="1"/>
  <c r="D9" i="12"/>
  <c r="E9" i="12" s="1"/>
  <c r="H22" i="12"/>
  <c r="I22" i="12" s="1"/>
  <c r="H20" i="12"/>
  <c r="I20" i="12" s="1"/>
  <c r="F18" i="12"/>
  <c r="G18" i="12" s="1"/>
  <c r="F16" i="12"/>
  <c r="G16" i="12" s="1"/>
  <c r="F15" i="12"/>
  <c r="G15" i="12" s="1"/>
  <c r="F13" i="12"/>
  <c r="G13" i="12" s="1"/>
  <c r="D10" i="12"/>
  <c r="E10" i="12" s="1"/>
  <c r="F21" i="12"/>
  <c r="G21" i="12" s="1"/>
  <c r="F20" i="12"/>
  <c r="G20" i="12" s="1"/>
  <c r="D18" i="12"/>
  <c r="E18" i="12" s="1"/>
  <c r="D16" i="12"/>
  <c r="E16" i="12" s="1"/>
  <c r="D14" i="12"/>
  <c r="E14" i="12" s="1"/>
  <c r="F12" i="12"/>
  <c r="G12" i="12" s="1"/>
  <c r="W14" i="8"/>
  <c r="D17" i="3"/>
  <c r="F19" i="3"/>
  <c r="F22" i="6"/>
  <c r="D15" i="3"/>
  <c r="D16" i="3"/>
  <c r="F13" i="6"/>
  <c r="D22" i="3"/>
  <c r="E22" i="3" s="1"/>
  <c r="D18" i="3"/>
  <c r="F22" i="3"/>
  <c r="B17" i="6"/>
  <c r="B15" i="6"/>
  <c r="B22" i="6"/>
  <c r="D22" i="6"/>
  <c r="B17" i="3"/>
  <c r="H16" i="6"/>
  <c r="D13" i="6"/>
  <c r="J18" i="3"/>
  <c r="K18" i="3" s="1"/>
  <c r="B14" i="3"/>
  <c r="B14" i="6"/>
  <c r="D11" i="6"/>
  <c r="B21" i="3"/>
  <c r="J16" i="6"/>
  <c r="F17" i="6"/>
  <c r="D18" i="6"/>
  <c r="F15" i="6"/>
  <c r="H18" i="6"/>
  <c r="H20" i="3"/>
  <c r="F20" i="3"/>
  <c r="J17" i="3"/>
  <c r="K17" i="3" s="1"/>
  <c r="F15" i="3"/>
  <c r="F18" i="6"/>
  <c r="J19" i="6"/>
  <c r="F19" i="6"/>
  <c r="F16" i="6"/>
  <c r="H14" i="6"/>
  <c r="F20" i="6"/>
  <c r="J19" i="3"/>
  <c r="K19" i="3" s="1"/>
  <c r="H19" i="3"/>
  <c r="B21" i="6"/>
  <c r="D17" i="6"/>
  <c r="D14" i="3"/>
  <c r="F21" i="3"/>
  <c r="F18" i="3"/>
  <c r="H18" i="3"/>
  <c r="J18" i="6"/>
  <c r="D20" i="6"/>
  <c r="H17" i="6"/>
  <c r="R18" i="6"/>
  <c r="S18" i="6" s="1"/>
  <c r="L16" i="6"/>
  <c r="M16" i="6" s="1"/>
  <c r="L21" i="6"/>
  <c r="M21" i="6" s="1"/>
  <c r="L19" i="6"/>
  <c r="M19" i="6" s="1"/>
  <c r="L22" i="3"/>
  <c r="M22" i="3" s="1"/>
  <c r="R19" i="6"/>
  <c r="S19" i="6" s="1"/>
  <c r="L17" i="6"/>
  <c r="M17" i="6" s="1"/>
  <c r="R22" i="3"/>
  <c r="S22" i="3" s="1"/>
  <c r="L21" i="3"/>
  <c r="M21" i="3" s="1"/>
  <c r="R20" i="6"/>
  <c r="S20" i="6" s="1"/>
  <c r="T22" i="6"/>
  <c r="U22" i="6" s="1"/>
  <c r="R21" i="3"/>
  <c r="S21" i="3" s="1"/>
  <c r="L20" i="3"/>
  <c r="M20" i="3" s="1"/>
  <c r="P17" i="6"/>
  <c r="Q17" i="6" s="1"/>
  <c r="R22" i="6"/>
  <c r="S22" i="6" s="1"/>
  <c r="P20" i="6"/>
  <c r="Q20" i="6" s="1"/>
  <c r="P22" i="3"/>
  <c r="Q22" i="3" s="1"/>
  <c r="L19" i="3"/>
  <c r="M19" i="3" s="1"/>
  <c r="P18" i="6"/>
  <c r="Q18" i="6" s="1"/>
  <c r="P22" i="6"/>
  <c r="Q22" i="6" s="1"/>
  <c r="N20" i="6"/>
  <c r="O20" i="6" s="1"/>
  <c r="P21" i="3"/>
  <c r="Q21" i="3" s="1"/>
  <c r="L18" i="3"/>
  <c r="M18" i="3" s="1"/>
  <c r="P19" i="6"/>
  <c r="Q19" i="6" s="1"/>
  <c r="N22" i="6"/>
  <c r="O22" i="6" s="1"/>
  <c r="L20" i="6"/>
  <c r="M20" i="6" s="1"/>
  <c r="L18" i="6"/>
  <c r="M18" i="6" s="1"/>
  <c r="P20" i="3"/>
  <c r="Q20" i="3" s="1"/>
  <c r="N16" i="6"/>
  <c r="O16" i="6" s="1"/>
  <c r="L22" i="6"/>
  <c r="M22" i="6" s="1"/>
  <c r="N22" i="3"/>
  <c r="O22" i="3" s="1"/>
  <c r="T19" i="6"/>
  <c r="U19" i="6" s="1"/>
  <c r="N17" i="6"/>
  <c r="O17" i="6" s="1"/>
  <c r="R21" i="6"/>
  <c r="S21" i="6" s="1"/>
  <c r="N21" i="3"/>
  <c r="O21" i="3" s="1"/>
  <c r="T20" i="6"/>
  <c r="U20" i="6" s="1"/>
  <c r="L15" i="6"/>
  <c r="M15" i="6" s="1"/>
  <c r="P21" i="6"/>
  <c r="Q21" i="6" s="1"/>
  <c r="N21" i="6"/>
  <c r="O21" i="6" s="1"/>
  <c r="N20" i="3"/>
  <c r="O20" i="3" s="1"/>
  <c r="T21" i="6"/>
  <c r="U21" i="6" s="1"/>
  <c r="N19" i="3"/>
  <c r="O19" i="3" s="1"/>
  <c r="N18" i="6"/>
  <c r="O18" i="6" s="1"/>
  <c r="N19" i="6"/>
  <c r="O19" i="6" s="1"/>
  <c r="T22" i="3"/>
  <c r="U22" i="3" s="1"/>
  <c r="B13" i="3"/>
  <c r="W13" i="3" s="1"/>
  <c r="B20" i="6"/>
  <c r="D19" i="3"/>
  <c r="D19" i="6"/>
  <c r="J20" i="6"/>
  <c r="B15" i="3"/>
  <c r="D16" i="6"/>
  <c r="F14" i="6"/>
  <c r="D15" i="6"/>
  <c r="F17" i="3"/>
  <c r="H20" i="6"/>
  <c r="D20" i="3"/>
  <c r="H21" i="6"/>
  <c r="J22" i="3"/>
  <c r="K22" i="3" s="1"/>
  <c r="B18" i="6"/>
  <c r="J21" i="3"/>
  <c r="K21" i="3" s="1"/>
  <c r="B20" i="3"/>
  <c r="J21" i="6"/>
  <c r="H21" i="3"/>
  <c r="B19" i="3"/>
  <c r="J17" i="6"/>
  <c r="B10" i="6"/>
  <c r="W10" i="6" s="1"/>
  <c r="B22" i="3"/>
  <c r="H22" i="3"/>
  <c r="F12" i="6"/>
  <c r="B18" i="3"/>
  <c r="B13" i="6"/>
  <c r="B11" i="6"/>
  <c r="H16" i="3"/>
  <c r="H13" i="6"/>
  <c r="D14" i="6"/>
  <c r="D12" i="6"/>
  <c r="D21" i="6"/>
  <c r="H17" i="3"/>
  <c r="F16" i="3"/>
  <c r="J20" i="3"/>
  <c r="K20" i="3" s="1"/>
  <c r="V15" i="8"/>
  <c r="W18" i="9"/>
  <c r="W15" i="8"/>
  <c r="V16" i="9"/>
  <c r="V17" i="9"/>
  <c r="W13" i="9"/>
  <c r="V19" i="8"/>
  <c r="C13" i="9"/>
  <c r="V13" i="9" s="1"/>
  <c r="W20" i="8"/>
  <c r="W19" i="8"/>
  <c r="V17" i="8"/>
  <c r="V20" i="8"/>
  <c r="W17" i="9"/>
  <c r="V11" i="9"/>
  <c r="W17" i="8"/>
  <c r="V18" i="8"/>
  <c r="W16" i="8"/>
  <c r="V18" i="9"/>
  <c r="W12" i="9"/>
  <c r="W21" i="8"/>
  <c r="W15" i="9"/>
  <c r="V12" i="9"/>
  <c r="V15" i="9"/>
  <c r="W18" i="8"/>
  <c r="W22" i="8"/>
  <c r="C10" i="9"/>
  <c r="V10" i="9" s="1"/>
  <c r="V22" i="8"/>
  <c r="V16" i="8"/>
  <c r="V22" i="9"/>
  <c r="W14" i="9"/>
  <c r="V21" i="8"/>
  <c r="V19" i="9"/>
  <c r="W11" i="9"/>
  <c r="V21" i="9"/>
  <c r="W22" i="9"/>
  <c r="V14" i="9"/>
  <c r="W21" i="9"/>
  <c r="W20" i="9"/>
  <c r="V20" i="9"/>
  <c r="W16" i="9"/>
  <c r="W19" i="9"/>
  <c r="C3" i="3"/>
  <c r="W24" i="3"/>
  <c r="D21" i="3"/>
  <c r="J22" i="6"/>
  <c r="H19" i="6"/>
  <c r="J15" i="6"/>
  <c r="B16" i="3"/>
  <c r="J14" i="6"/>
  <c r="H15" i="6"/>
  <c r="B19" i="6"/>
  <c r="B16" i="6"/>
  <c r="H22" i="6"/>
  <c r="B12" i="6"/>
  <c r="K8" i="6"/>
  <c r="K9" i="6"/>
  <c r="C6" i="6"/>
  <c r="E6" i="6"/>
  <c r="G6" i="6"/>
  <c r="B3" i="6"/>
  <c r="I8" i="6"/>
  <c r="E9" i="6"/>
  <c r="G9" i="6"/>
  <c r="I9" i="6"/>
  <c r="E10" i="6"/>
  <c r="I6" i="6"/>
  <c r="I10" i="6"/>
  <c r="C4" i="6"/>
  <c r="G11" i="6"/>
  <c r="K10" i="6"/>
  <c r="E4" i="6"/>
  <c r="K11" i="6"/>
  <c r="C10" i="3"/>
  <c r="C7" i="6"/>
  <c r="I11" i="6"/>
  <c r="K12" i="6"/>
  <c r="E7" i="6"/>
  <c r="I7" i="6"/>
  <c r="C5" i="6"/>
  <c r="G7" i="6"/>
  <c r="I12" i="6"/>
  <c r="K13" i="6"/>
  <c r="E5" i="6"/>
  <c r="E8" i="6"/>
  <c r="C8" i="6"/>
  <c r="G8" i="6"/>
  <c r="W11" i="6" l="1"/>
  <c r="V25" i="11"/>
  <c r="V24" i="11"/>
  <c r="V26" i="11" s="1"/>
  <c r="W24" i="11"/>
  <c r="W26" i="11" s="1"/>
  <c r="W25" i="11"/>
  <c r="W11" i="12"/>
  <c r="C11" i="12"/>
  <c r="V11" i="12" s="1"/>
  <c r="C9" i="12"/>
  <c r="V9" i="12" s="1"/>
  <c r="W9" i="12"/>
  <c r="C16" i="12"/>
  <c r="V16" i="12" s="1"/>
  <c r="W16" i="12"/>
  <c r="W17" i="12"/>
  <c r="C17" i="12"/>
  <c r="V17" i="12" s="1"/>
  <c r="C18" i="12"/>
  <c r="V18" i="12" s="1"/>
  <c r="W18" i="12"/>
  <c r="C12" i="12"/>
  <c r="V12" i="12" s="1"/>
  <c r="W12" i="12"/>
  <c r="W19" i="12"/>
  <c r="C19" i="12"/>
  <c r="V19" i="12" s="1"/>
  <c r="W20" i="12"/>
  <c r="C20" i="12"/>
  <c r="V20" i="12" s="1"/>
  <c r="C13" i="12"/>
  <c r="V13" i="12" s="1"/>
  <c r="W13" i="12"/>
  <c r="C8" i="12"/>
  <c r="V8" i="12" s="1"/>
  <c r="W8" i="12"/>
  <c r="C10" i="12"/>
  <c r="V10" i="12" s="1"/>
  <c r="W10" i="12"/>
  <c r="W21" i="12"/>
  <c r="C21" i="12"/>
  <c r="V21" i="12" s="1"/>
  <c r="W14" i="12"/>
  <c r="C14" i="12"/>
  <c r="V14" i="12" s="1"/>
  <c r="C22" i="12"/>
  <c r="V22" i="12" s="1"/>
  <c r="W22" i="12"/>
  <c r="W15" i="12"/>
  <c r="C15" i="12"/>
  <c r="V15" i="12" s="1"/>
  <c r="W20" i="6"/>
  <c r="W19" i="3"/>
  <c r="W12" i="6"/>
  <c r="W24" i="6" s="1"/>
  <c r="B7" i="10" s="1"/>
  <c r="W21" i="3"/>
  <c r="W17" i="3"/>
  <c r="W22" i="6"/>
  <c r="W15" i="6"/>
  <c r="W17" i="6"/>
  <c r="W16" i="6"/>
  <c r="W13" i="6"/>
  <c r="W19" i="6"/>
  <c r="W20" i="3"/>
  <c r="W15" i="3"/>
  <c r="W18" i="6"/>
  <c r="W14" i="6"/>
  <c r="W14" i="3"/>
  <c r="W21" i="6"/>
  <c r="W18" i="3"/>
  <c r="W16" i="3"/>
  <c r="W22" i="3"/>
  <c r="V25" i="8"/>
  <c r="V26" i="8"/>
  <c r="V24" i="9"/>
  <c r="V26" i="9" s="1"/>
  <c r="W25" i="8"/>
  <c r="W25" i="9"/>
  <c r="W26" i="8"/>
  <c r="W24" i="9"/>
  <c r="V25" i="9"/>
  <c r="C3" i="6"/>
  <c r="I19" i="6"/>
  <c r="G16" i="6"/>
  <c r="I22" i="6"/>
  <c r="G21" i="6"/>
  <c r="I15" i="6"/>
  <c r="I14" i="6"/>
  <c r="G20" i="6"/>
  <c r="K22" i="6"/>
  <c r="C20" i="6"/>
  <c r="C17" i="6"/>
  <c r="C19" i="6"/>
  <c r="C18" i="6"/>
  <c r="C12" i="6"/>
  <c r="K17" i="6"/>
  <c r="K14" i="6"/>
  <c r="C11" i="6"/>
  <c r="K18" i="6"/>
  <c r="K20" i="6"/>
  <c r="E13" i="6"/>
  <c r="G14" i="6"/>
  <c r="G18" i="6"/>
  <c r="I16" i="6"/>
  <c r="K16" i="6"/>
  <c r="G17" i="6"/>
  <c r="E21" i="6"/>
  <c r="I21" i="6"/>
  <c r="C16" i="6"/>
  <c r="E18" i="6"/>
  <c r="C14" i="6"/>
  <c r="E17" i="6"/>
  <c r="E15" i="6"/>
  <c r="I18" i="6"/>
  <c r="E11" i="6"/>
  <c r="K15" i="6"/>
  <c r="C22" i="6"/>
  <c r="G12" i="6"/>
  <c r="C10" i="6"/>
  <c r="V10" i="6" s="1"/>
  <c r="E19" i="6"/>
  <c r="C21" i="6"/>
  <c r="I13" i="6"/>
  <c r="E12" i="6"/>
  <c r="E14" i="6"/>
  <c r="E22" i="6"/>
  <c r="E16" i="6"/>
  <c r="C15" i="6"/>
  <c r="I20" i="6"/>
  <c r="G22" i="6"/>
  <c r="C13" i="6"/>
  <c r="E20" i="6"/>
  <c r="K19" i="6"/>
  <c r="I17" i="6"/>
  <c r="G13" i="6"/>
  <c r="K21" i="6"/>
  <c r="G19" i="6"/>
  <c r="G15" i="6"/>
  <c r="C7" i="10" l="1"/>
  <c r="B8" i="10" s="1"/>
  <c r="W24" i="12"/>
  <c r="W26" i="12" s="1"/>
  <c r="W25" i="12"/>
  <c r="V24" i="12"/>
  <c r="V26" i="12" s="1"/>
  <c r="V25" i="12"/>
  <c r="W26" i="9"/>
  <c r="W25" i="6"/>
  <c r="E31" i="7" s="1"/>
  <c r="W25" i="3"/>
  <c r="E22" i="7" s="1"/>
  <c r="V21" i="6"/>
  <c r="V11" i="6"/>
  <c r="V16" i="6"/>
  <c r="V17" i="6"/>
  <c r="V19" i="6"/>
  <c r="W26" i="3"/>
  <c r="E23" i="7" s="1"/>
  <c r="V15" i="6"/>
  <c r="V12" i="6"/>
  <c r="V14" i="6"/>
  <c r="V20" i="6"/>
  <c r="V13" i="6"/>
  <c r="V22" i="6"/>
  <c r="V18" i="6"/>
  <c r="E30" i="7"/>
  <c r="W26" i="6"/>
  <c r="I15" i="3"/>
  <c r="I14" i="3"/>
  <c r="G14" i="3"/>
  <c r="I13" i="3"/>
  <c r="G13" i="3"/>
  <c r="E13" i="3"/>
  <c r="I12" i="3"/>
  <c r="G12" i="3"/>
  <c r="E12" i="3"/>
  <c r="I11" i="3"/>
  <c r="G11" i="3"/>
  <c r="E11" i="3"/>
  <c r="G10" i="3"/>
  <c r="E10" i="3"/>
  <c r="E9" i="3"/>
  <c r="K6" i="3"/>
  <c r="K5" i="3"/>
  <c r="I5" i="3"/>
  <c r="K4" i="3"/>
  <c r="I4" i="3"/>
  <c r="G4" i="3"/>
  <c r="K3" i="3"/>
  <c r="I3" i="3"/>
  <c r="G3" i="3"/>
  <c r="E3" i="3"/>
  <c r="C12" i="3"/>
  <c r="C11" i="3"/>
  <c r="C9" i="3"/>
  <c r="C8" i="3"/>
  <c r="I10" i="3"/>
  <c r="I9" i="3"/>
  <c r="I8" i="3"/>
  <c r="I7" i="3"/>
  <c r="G9" i="3"/>
  <c r="G8" i="3"/>
  <c r="G7" i="3"/>
  <c r="G6" i="3"/>
  <c r="E8" i="3"/>
  <c r="E7" i="3"/>
  <c r="E6" i="3"/>
  <c r="E5" i="3"/>
  <c r="C7" i="3"/>
  <c r="C6" i="3"/>
  <c r="C5" i="3"/>
  <c r="E32" i="7" l="1"/>
  <c r="V25" i="6"/>
  <c r="E35" i="7" s="1"/>
  <c r="V24" i="6"/>
  <c r="G16" i="3"/>
  <c r="C17" i="3"/>
  <c r="I17" i="3"/>
  <c r="G15" i="3"/>
  <c r="C16" i="3"/>
  <c r="C15" i="3"/>
  <c r="I22" i="3"/>
  <c r="E21" i="3"/>
  <c r="C14" i="3"/>
  <c r="E16" i="3"/>
  <c r="I21" i="3"/>
  <c r="E20" i="3"/>
  <c r="C13" i="3"/>
  <c r="V13" i="3" s="1"/>
  <c r="I6" i="3"/>
  <c r="I20" i="3"/>
  <c r="E19" i="3"/>
  <c r="G5" i="3"/>
  <c r="G21" i="3"/>
  <c r="G20" i="3"/>
  <c r="I19" i="3"/>
  <c r="E18" i="3"/>
  <c r="E4" i="3"/>
  <c r="G22" i="3"/>
  <c r="C22" i="3"/>
  <c r="C20" i="3"/>
  <c r="I18" i="3"/>
  <c r="E17" i="3"/>
  <c r="G19" i="3"/>
  <c r="C18" i="3"/>
  <c r="I16" i="3"/>
  <c r="E15" i="3"/>
  <c r="G17" i="3"/>
  <c r="E14" i="3"/>
  <c r="G18" i="3"/>
  <c r="C19" i="3"/>
  <c r="C21" i="3"/>
  <c r="V15" i="3" l="1"/>
  <c r="V20" i="3"/>
  <c r="V16" i="3"/>
  <c r="V22" i="3"/>
  <c r="V21" i="3"/>
  <c r="V19" i="3"/>
  <c r="V17" i="3"/>
  <c r="V18" i="3"/>
  <c r="V14" i="3"/>
  <c r="V26" i="6"/>
  <c r="E36" i="7" s="1"/>
  <c r="E34" i="7"/>
  <c r="V24" i="3"/>
  <c r="E25" i="7" s="1"/>
  <c r="V25" i="3" l="1"/>
  <c r="E26" i="7" s="1"/>
  <c r="V26" i="3"/>
  <c r="E27" i="7" s="1"/>
</calcChain>
</file>

<file path=xl/sharedStrings.xml><?xml version="1.0" encoding="utf-8"?>
<sst xmlns="http://schemas.openxmlformats.org/spreadsheetml/2006/main" count="365" uniqueCount="95">
  <si>
    <t>Year</t>
  </si>
  <si>
    <t>Baseline</t>
  </si>
  <si>
    <t>Oil Price</t>
  </si>
  <si>
    <t>Gasoline</t>
  </si>
  <si>
    <t>Diesel</t>
  </si>
  <si>
    <t>Jet Fuel</t>
  </si>
  <si>
    <t>Jet Fuel (Commercial)</t>
  </si>
  <si>
    <t>Federal Excise Taxes ($/gallon)</t>
  </si>
  <si>
    <t>One barrell of oil produces (gallons)</t>
  </si>
  <si>
    <t>Year 1 Sales</t>
  </si>
  <si>
    <t>Year 2 Sales</t>
  </si>
  <si>
    <t>Year 3 Sales</t>
  </si>
  <si>
    <t>Year 4 Sales</t>
  </si>
  <si>
    <t>Year 5 Sales</t>
  </si>
  <si>
    <t>PV</t>
  </si>
  <si>
    <t>Discount Rate</t>
  </si>
  <si>
    <t>Scenario</t>
  </si>
  <si>
    <t>Production Category</t>
  </si>
  <si>
    <t>Low Activity Level</t>
  </si>
  <si>
    <t>Mid-Activity Level</t>
  </si>
  <si>
    <t>High-Activity Level</t>
  </si>
  <si>
    <t>Oil (billions barrels)</t>
  </si>
  <si>
    <t>Gas (Tcf)</t>
  </si>
  <si>
    <t>Gulf of Mexico, 5-Sale Scenario</t>
  </si>
  <si>
    <t>Gulf of Mexico, 10-year Scenario</t>
  </si>
  <si>
    <t>Time Horizon (years)</t>
  </si>
  <si>
    <t>Mid-Activity Level (Annual)</t>
  </si>
  <si>
    <t>High-Activity Level (Annual)</t>
  </si>
  <si>
    <t>Sales</t>
  </si>
  <si>
    <t>Sales 10-sale Scenario</t>
  </si>
  <si>
    <t>Bonus Payment/Sale</t>
  </si>
  <si>
    <t>Royalty Payment/Barrel of Oil</t>
  </si>
  <si>
    <t>Royalty Payment/Mcf Natural Gas</t>
  </si>
  <si>
    <t>Natural Gas Price</t>
  </si>
  <si>
    <t>Eff. Corporate Tax Rate</t>
  </si>
  <si>
    <t>Fraction of Production Not Offset by Foreign or Onshore Production</t>
  </si>
  <si>
    <t>5-Sale Scenario</t>
  </si>
  <si>
    <t>Federal Sales Tax Revenue</t>
  </si>
  <si>
    <t>Sale Year Revenue</t>
  </si>
  <si>
    <t>Baseline, 3-Sale Scenario</t>
  </si>
  <si>
    <t>Annual Rental Payment/Sale</t>
  </si>
  <si>
    <t>Federal Royalty Rate</t>
  </si>
  <si>
    <t>No Activity Year Revenue</t>
  </si>
  <si>
    <t>Production Year Revenue</t>
  </si>
  <si>
    <t>Low Activity Level (Annual)</t>
  </si>
  <si>
    <t>Corporate Tax Revenue</t>
  </si>
  <si>
    <t>Fraction Offsetting Foreign Production</t>
  </si>
  <si>
    <t>Oil &amp; Gas Industry Profit Margin</t>
  </si>
  <si>
    <t>Total Discounted Revenue</t>
  </si>
  <si>
    <t>20-Year Total</t>
  </si>
  <si>
    <t>15-Year Total</t>
  </si>
  <si>
    <t>10-Year Total</t>
  </si>
  <si>
    <t>Scenario Sales by Year</t>
  </si>
  <si>
    <t>Goverment Revenue / Sale</t>
  </si>
  <si>
    <t>Additional Production Under Various Lease Sale Scenarios in the Gulf of Mexico</t>
  </si>
  <si>
    <t>Total Excise Tax Revenue Per Barrel</t>
  </si>
  <si>
    <t>Federal Royalty Revenues</t>
  </si>
  <si>
    <t>Copy and paste sales from scenario</t>
  </si>
  <si>
    <t>Inflation Rate</t>
  </si>
  <si>
    <t>Federal Retention Rate</t>
  </si>
  <si>
    <t>Total Undiscounted Revenue</t>
  </si>
  <si>
    <t>Output Oil/Year</t>
  </si>
  <si>
    <r>
      <t xml:space="preserve">Gas Output Level </t>
    </r>
    <r>
      <rPr>
        <b/>
        <sz val="11"/>
        <color rgb="FFFF0000"/>
        <rFont val="Aptos"/>
        <family val="2"/>
      </rPr>
      <t>(choose from scenario)</t>
    </r>
  </si>
  <si>
    <r>
      <t xml:space="preserve">Oil Output Level </t>
    </r>
    <r>
      <rPr>
        <b/>
        <sz val="11"/>
        <color rgb="FFFF0000"/>
        <rFont val="Aptos"/>
        <family val="2"/>
      </rPr>
      <t>(choose from scenario)</t>
    </r>
  </si>
  <si>
    <t>Output Gas/Year (Mcf)</t>
  </si>
  <si>
    <t>Calculate Scenario totals, then subtract from scenario totals</t>
  </si>
  <si>
    <t>Note: Must also update annual sales counts on model worksheets for 10-sale scenarios.</t>
  </si>
  <si>
    <t>Model Output (Scenario - Baseline)</t>
  </si>
  <si>
    <t>Undiscounted</t>
  </si>
  <si>
    <t>Present Value</t>
  </si>
  <si>
    <t>10 Year Lag</t>
  </si>
  <si>
    <t>7 Year Lag</t>
  </si>
  <si>
    <t>Year 6 Sales</t>
  </si>
  <si>
    <t>Year 7 Sales</t>
  </si>
  <si>
    <t>Year 8 Sales</t>
  </si>
  <si>
    <t>Year 9 Sales</t>
  </si>
  <si>
    <t>Year 10 Sales</t>
  </si>
  <si>
    <t>Updated to 10-sale scenario for the output level</t>
  </si>
  <si>
    <t>Activity level
(low, mid, or high )</t>
  </si>
  <si>
    <t>mid</t>
  </si>
  <si>
    <t>Oil price</t>
  </si>
  <si>
    <t>Gas price</t>
  </si>
  <si>
    <t>Baseline
(1 sale every 2 years for 10 years)</t>
  </si>
  <si>
    <t>Sales per year</t>
  </si>
  <si>
    <t>Revenue diff over 10 years</t>
  </si>
  <si>
    <t>Revenues over 10 years</t>
  </si>
  <si>
    <t>`</t>
  </si>
  <si>
    <t>Reform
(2 or more sales/year for 10 years)</t>
  </si>
  <si>
    <t>low</t>
  </si>
  <si>
    <t>Notes on choices of reform parameters</t>
  </si>
  <si>
    <t>Increasing sales above baseline is likely to increase activity level initially, but deminishing marginal returns will kick in as sales continue to increase.</t>
  </si>
  <si>
    <t>A reform that includes deregulation may shorten the production lag (from 10 to 7 years, from 7 to 5 years, or even from 10 to 5 years).</t>
  </si>
  <si>
    <t>Increased product may lower energy price (such as a 20% discount).</t>
  </si>
  <si>
    <t>Production lag
(in # of years, 10, 7 or 5)</t>
  </si>
  <si>
    <t>10 sales/year would be on par with the first Trump admin's 47-sale BOEM five-year plan.
3 sales/year would be on par with the average over 1992-2022.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</si>
</sst>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0_);[Red]\(&quot;$&quot;#,##0.000\)"/>
    <numFmt numFmtId="166" formatCode="0.000"/>
    <numFmt numFmtId="167" formatCode="&quot;$&quot;#,##0.00"/>
    <numFmt numFmtId="168" formatCode="0.0%"/>
    <numFmt numFmtId="169" formatCode="&quot;$&quot;#,##0.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rgb="FFFF0000"/>
      <name val="Aptos"/>
      <family val="2"/>
    </font>
    <font>
      <b/>
      <sz val="11"/>
      <name val="Aptos"/>
      <family val="2"/>
    </font>
    <font>
      <b/>
      <sz val="1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6" fontId="0" fillId="0" borderId="0" xfId="0" applyNumberFormat="1"/>
    <xf numFmtId="8" fontId="0" fillId="0" borderId="0" xfId="0" applyNumberFormat="1"/>
    <xf numFmtId="165" fontId="0" fillId="0" borderId="4" xfId="0" applyNumberFormat="1" applyBorder="1"/>
    <xf numFmtId="165" fontId="0" fillId="0" borderId="5" xfId="0" applyNumberFormat="1" applyBorder="1"/>
    <xf numFmtId="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/>
    <xf numFmtId="165" fontId="0" fillId="0" borderId="0" xfId="0" applyNumberForma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66" fontId="0" fillId="0" borderId="0" xfId="0" applyNumberFormat="1"/>
    <xf numFmtId="0" fontId="3" fillId="2" borderId="0" xfId="0" applyFont="1" applyFill="1" applyAlignment="1">
      <alignment vertical="center" wrapText="1"/>
    </xf>
    <xf numFmtId="0" fontId="0" fillId="2" borderId="0" xfId="0" applyFill="1"/>
    <xf numFmtId="166" fontId="0" fillId="2" borderId="0" xfId="0" applyNumberFormat="1" applyFill="1"/>
    <xf numFmtId="3" fontId="3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9" fontId="0" fillId="0" borderId="10" xfId="0" applyNumberFormat="1" applyBorder="1"/>
    <xf numFmtId="0" fontId="6" fillId="0" borderId="0" xfId="0" applyFont="1" applyAlignment="1">
      <alignment vertical="center" wrapText="1"/>
    </xf>
    <xf numFmtId="9" fontId="7" fillId="0" borderId="0" xfId="0" applyNumberFormat="1" applyFont="1"/>
    <xf numFmtId="0" fontId="7" fillId="0" borderId="0" xfId="0" applyFont="1"/>
    <xf numFmtId="168" fontId="0" fillId="0" borderId="0" xfId="0" applyNumberFormat="1"/>
    <xf numFmtId="0" fontId="2" fillId="0" borderId="0" xfId="0" applyFont="1"/>
    <xf numFmtId="6" fontId="0" fillId="0" borderId="4" xfId="0" applyNumberFormat="1" applyBorder="1"/>
    <xf numFmtId="6" fontId="0" fillId="0" borderId="5" xfId="0" applyNumberFormat="1" applyBorder="1"/>
    <xf numFmtId="0" fontId="0" fillId="0" borderId="2" xfId="0" applyBorder="1"/>
    <xf numFmtId="6" fontId="0" fillId="0" borderId="8" xfId="0" applyNumberFormat="1" applyBorder="1"/>
    <xf numFmtId="6" fontId="8" fillId="0" borderId="0" xfId="0" applyNumberFormat="1" applyFont="1"/>
    <xf numFmtId="0" fontId="8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left" vertical="center" wrapText="1"/>
    </xf>
    <xf numFmtId="164" fontId="9" fillId="0" borderId="0" xfId="0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9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167" fontId="0" fillId="0" borderId="6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6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BEB4-5231-DE40-AAA7-463E2959A9F0}">
  <dimension ref="A1:D8"/>
  <sheetViews>
    <sheetView tabSelected="1" zoomScale="140" zoomScaleNormal="140" workbookViewId="0">
      <selection activeCell="C3" sqref="C3"/>
    </sheetView>
  </sheetViews>
  <sheetFormatPr baseColWidth="10" defaultRowHeight="15" x14ac:dyDescent="0.2"/>
  <cols>
    <col min="1" max="1" width="21.83203125" style="45" bestFit="1" customWidth="1"/>
    <col min="2" max="2" width="27" style="42" bestFit="1" customWidth="1"/>
    <col min="3" max="3" width="28.6640625" style="42" bestFit="1" customWidth="1"/>
    <col min="4" max="4" width="64.6640625" customWidth="1"/>
  </cols>
  <sheetData>
    <row r="1" spans="1:4" ht="32" x14ac:dyDescent="0.2">
      <c r="A1" s="47" t="s">
        <v>86</v>
      </c>
      <c r="B1" s="48" t="s">
        <v>82</v>
      </c>
      <c r="C1" s="48" t="s">
        <v>87</v>
      </c>
      <c r="D1" s="50" t="s">
        <v>89</v>
      </c>
    </row>
    <row r="2" spans="1:4" ht="48" x14ac:dyDescent="0.2">
      <c r="A2" s="45" t="s">
        <v>83</v>
      </c>
      <c r="B2" s="41">
        <v>0.5</v>
      </c>
      <c r="C2" s="43">
        <v>20</v>
      </c>
      <c r="D2" s="49" t="s">
        <v>94</v>
      </c>
    </row>
    <row r="3" spans="1:4" ht="32" x14ac:dyDescent="0.2">
      <c r="A3" s="46" t="s">
        <v>78</v>
      </c>
      <c r="B3" s="42" t="s">
        <v>88</v>
      </c>
      <c r="C3" s="43" t="s">
        <v>79</v>
      </c>
      <c r="D3" s="49" t="s">
        <v>90</v>
      </c>
    </row>
    <row r="4" spans="1:4" ht="32" x14ac:dyDescent="0.2">
      <c r="A4" s="46" t="s">
        <v>93</v>
      </c>
      <c r="B4" s="42">
        <v>7</v>
      </c>
      <c r="C4" s="43">
        <v>5</v>
      </c>
      <c r="D4" s="49" t="s">
        <v>91</v>
      </c>
    </row>
    <row r="5" spans="1:4" ht="16" x14ac:dyDescent="0.2">
      <c r="A5" s="45" t="s">
        <v>80</v>
      </c>
      <c r="B5" s="44">
        <v>80</v>
      </c>
      <c r="C5" s="51">
        <f>0.8*B5</f>
        <v>64</v>
      </c>
      <c r="D5" s="49" t="s">
        <v>92</v>
      </c>
    </row>
    <row r="6" spans="1:4" ht="16" x14ac:dyDescent="0.2">
      <c r="A6" s="45" t="s">
        <v>81</v>
      </c>
      <c r="B6" s="44">
        <v>4</v>
      </c>
      <c r="C6" s="52">
        <f>0.8*B6</f>
        <v>3.2</v>
      </c>
      <c r="D6" s="49" t="s">
        <v>92</v>
      </c>
    </row>
    <row r="7" spans="1:4" x14ac:dyDescent="0.2">
      <c r="A7" s="45" t="s">
        <v>85</v>
      </c>
      <c r="B7" s="44">
        <f>IF(B4=10,'Baseline Model (10-yr lag)'!W24,IF(B4=7,'Baseline Model (7-yr lag)'!W24,IF(B4=5,'Baseline Model (5-yr lag)'!W24,"check")))</f>
        <v>1766591412.422163</v>
      </c>
      <c r="C7" s="44">
        <f>IF(C4=10,'Scenario Model (10-yr lag)'!W24,IF(C4=7,'Scenario Model (7-yr lag)'!W24,IF(C4=5,'Scenario Model (5-yr lag)'!W24,"check")))</f>
        <v>273828328092.61127</v>
      </c>
    </row>
    <row r="8" spans="1:4" x14ac:dyDescent="0.2">
      <c r="A8" s="47" t="s">
        <v>84</v>
      </c>
      <c r="B8" s="53">
        <f>C7-B7</f>
        <v>272061736680.18912</v>
      </c>
      <c r="C8" s="53"/>
    </row>
  </sheetData>
  <mergeCells count="1">
    <mergeCell ref="B8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4E8B-6189-4B43-AFD2-F6D5AC24DAF3}">
  <dimension ref="A1:L51"/>
  <sheetViews>
    <sheetView workbookViewId="0">
      <selection activeCell="K3" sqref="K3"/>
    </sheetView>
  </sheetViews>
  <sheetFormatPr baseColWidth="10" defaultColWidth="8.83203125" defaultRowHeight="15" x14ac:dyDescent="0.2"/>
  <cols>
    <col min="1" max="1" width="44.6640625" customWidth="1"/>
    <col min="2" max="2" width="15.1640625" bestFit="1" customWidth="1"/>
    <col min="3" max="3" width="19.5" bestFit="1" customWidth="1"/>
    <col min="4" max="4" width="24.33203125" customWidth="1"/>
    <col min="5" max="5" width="21" bestFit="1" customWidth="1"/>
    <col min="6" max="6" width="18.6640625" bestFit="1" customWidth="1"/>
    <col min="11" max="11" width="21.5" customWidth="1"/>
    <col min="12" max="12" width="23.6640625" customWidth="1"/>
  </cols>
  <sheetData>
    <row r="1" spans="1:12" x14ac:dyDescent="0.2">
      <c r="A1" s="24" t="s">
        <v>54</v>
      </c>
    </row>
    <row r="2" spans="1:12" ht="64" x14ac:dyDescent="0.2">
      <c r="A2" s="17" t="s">
        <v>16</v>
      </c>
      <c r="B2" s="17" t="s">
        <v>25</v>
      </c>
      <c r="C2" s="17" t="s">
        <v>17</v>
      </c>
      <c r="D2" s="17" t="s">
        <v>18</v>
      </c>
      <c r="E2" s="17" t="s">
        <v>19</v>
      </c>
      <c r="F2" s="17" t="s">
        <v>20</v>
      </c>
      <c r="G2" s="17" t="s">
        <v>44</v>
      </c>
      <c r="H2" s="17" t="s">
        <v>26</v>
      </c>
      <c r="I2" s="17" t="s">
        <v>27</v>
      </c>
      <c r="K2" s="17" t="s">
        <v>63</v>
      </c>
      <c r="L2" s="17" t="s">
        <v>62</v>
      </c>
    </row>
    <row r="3" spans="1:12" ht="16" x14ac:dyDescent="0.2">
      <c r="A3" s="62" t="s">
        <v>39</v>
      </c>
      <c r="B3" s="20">
        <v>41</v>
      </c>
      <c r="C3" s="19" t="s">
        <v>21</v>
      </c>
      <c r="D3" s="19">
        <v>0.34</v>
      </c>
      <c r="E3" s="19">
        <v>1.45</v>
      </c>
      <c r="F3" s="19">
        <v>2.23</v>
      </c>
      <c r="G3" s="21">
        <f t="shared" ref="G3:I8" si="0">D3/$B3</f>
        <v>8.2926829268292687E-3</v>
      </c>
      <c r="H3" s="21">
        <f>E3/$B3</f>
        <v>3.5365853658536582E-2</v>
      </c>
      <c r="I3" s="21">
        <f t="shared" si="0"/>
        <v>5.4390243902439024E-2</v>
      </c>
      <c r="K3" s="18">
        <f>IF(Scores!C3="high",I7,IF(Scores!C3="mid",H7,IF(Scores!C3="low",G7,"check")))</f>
        <v>6.851063829787235E-2</v>
      </c>
      <c r="L3" s="18">
        <f>IF(Scores!C3="high",I8,IF(Scores!C3="mid",H8,IF(Scores!C3="low",G8,"check")))</f>
        <v>8.851063829787234E-2</v>
      </c>
    </row>
    <row r="4" spans="1:12" ht="16" x14ac:dyDescent="0.2">
      <c r="A4" s="62"/>
      <c r="B4" s="20">
        <v>41</v>
      </c>
      <c r="C4" s="19" t="s">
        <v>22</v>
      </c>
      <c r="D4" s="19">
        <f>D7</f>
        <v>0.56999999999999995</v>
      </c>
      <c r="E4" s="19">
        <v>1.8720000000000001</v>
      </c>
      <c r="F4" s="19">
        <v>2.96</v>
      </c>
      <c r="G4" s="21">
        <f t="shared" si="0"/>
        <v>1.3902439024390242E-2</v>
      </c>
      <c r="H4" s="21">
        <f t="shared" si="0"/>
        <v>4.565853658536586E-2</v>
      </c>
      <c r="I4" s="21">
        <f t="shared" si="0"/>
        <v>7.2195121951219507E-2</v>
      </c>
    </row>
    <row r="5" spans="1:12" ht="16" x14ac:dyDescent="0.2">
      <c r="A5" s="63" t="s">
        <v>23</v>
      </c>
      <c r="B5">
        <v>44</v>
      </c>
      <c r="C5" s="16" t="s">
        <v>21</v>
      </c>
      <c r="D5" s="16">
        <v>0.56999999999999995</v>
      </c>
      <c r="E5" s="16">
        <v>2.41</v>
      </c>
      <c r="F5" s="16">
        <v>3.72</v>
      </c>
      <c r="G5" s="18">
        <f t="shared" si="0"/>
        <v>1.2954545454545453E-2</v>
      </c>
      <c r="H5" s="18">
        <f t="shared" si="0"/>
        <v>5.4772727272727278E-2</v>
      </c>
      <c r="I5" s="18">
        <f t="shared" si="0"/>
        <v>8.4545454545454549E-2</v>
      </c>
      <c r="K5" s="71" t="s">
        <v>66</v>
      </c>
      <c r="L5" s="72"/>
    </row>
    <row r="6" spans="1:12" ht="16" x14ac:dyDescent="0.2">
      <c r="A6" s="63"/>
      <c r="B6">
        <v>44</v>
      </c>
      <c r="C6" s="16" t="s">
        <v>22</v>
      </c>
      <c r="D6" s="16">
        <v>0.86</v>
      </c>
      <c r="E6" s="16">
        <v>3.12</v>
      </c>
      <c r="F6" s="16">
        <v>4.93</v>
      </c>
      <c r="G6" s="18">
        <f t="shared" si="0"/>
        <v>1.9545454545454546E-2</v>
      </c>
      <c r="H6" s="18">
        <f t="shared" si="0"/>
        <v>7.0909090909090908E-2</v>
      </c>
      <c r="I6" s="18">
        <f t="shared" si="0"/>
        <v>0.11204545454545455</v>
      </c>
      <c r="K6" s="72"/>
      <c r="L6" s="72"/>
    </row>
    <row r="7" spans="1:12" ht="16" x14ac:dyDescent="0.2">
      <c r="A7" s="62" t="s">
        <v>24</v>
      </c>
      <c r="B7" s="20">
        <v>47</v>
      </c>
      <c r="C7" s="19" t="s">
        <v>21</v>
      </c>
      <c r="D7" s="19">
        <v>0.56999999999999995</v>
      </c>
      <c r="E7" s="19">
        <v>3.22</v>
      </c>
      <c r="F7" s="19">
        <v>7.45</v>
      </c>
      <c r="G7" s="21">
        <f t="shared" si="0"/>
        <v>1.2127659574468085E-2</v>
      </c>
      <c r="H7" s="21">
        <f t="shared" si="0"/>
        <v>6.851063829787235E-2</v>
      </c>
      <c r="I7" s="21">
        <f t="shared" si="0"/>
        <v>0.15851063829787235</v>
      </c>
    </row>
    <row r="8" spans="1:12" ht="16" x14ac:dyDescent="0.2">
      <c r="A8" s="62"/>
      <c r="B8" s="20">
        <v>47</v>
      </c>
      <c r="C8" s="19" t="s">
        <v>22</v>
      </c>
      <c r="D8" s="19">
        <v>0.86</v>
      </c>
      <c r="E8" s="19">
        <v>4.16</v>
      </c>
      <c r="F8" s="19">
        <v>9.8699999999999992</v>
      </c>
      <c r="G8" s="21">
        <f t="shared" si="0"/>
        <v>1.8297872340425531E-2</v>
      </c>
      <c r="H8" s="21">
        <f t="shared" si="0"/>
        <v>8.851063829787234E-2</v>
      </c>
      <c r="I8" s="21">
        <f>F8/$B8</f>
        <v>0.21</v>
      </c>
      <c r="K8" s="40" t="s">
        <v>77</v>
      </c>
    </row>
    <row r="9" spans="1:12" x14ac:dyDescent="0.2">
      <c r="A9" s="16"/>
      <c r="C9" s="16"/>
      <c r="D9" s="16"/>
      <c r="E9" s="16"/>
      <c r="F9" s="16"/>
      <c r="G9" s="18"/>
      <c r="H9" s="18"/>
      <c r="I9" s="18"/>
    </row>
    <row r="10" spans="1:12" ht="16" x14ac:dyDescent="0.2">
      <c r="A10" s="16" t="s">
        <v>61</v>
      </c>
      <c r="B10" s="22">
        <f>K3*1000000000</f>
        <v>68510638.29787235</v>
      </c>
      <c r="D10" s="30" t="s">
        <v>38</v>
      </c>
      <c r="E10" s="23">
        <f>(B14+B16)*B34</f>
        <v>181948184.845</v>
      </c>
      <c r="F10" s="16"/>
      <c r="G10" s="18"/>
      <c r="H10" s="18"/>
      <c r="I10" s="18"/>
    </row>
    <row r="11" spans="1:12" x14ac:dyDescent="0.2">
      <c r="E11" s="16"/>
      <c r="F11" s="16"/>
      <c r="G11" s="18"/>
      <c r="H11" s="18"/>
      <c r="I11" s="18"/>
    </row>
    <row r="12" spans="1:12" ht="16" x14ac:dyDescent="0.2">
      <c r="A12" s="16" t="s">
        <v>64</v>
      </c>
      <c r="B12" s="22">
        <f>L3*1000000</f>
        <v>88510.638297872341</v>
      </c>
      <c r="D12" s="30" t="s">
        <v>42</v>
      </c>
      <c r="E12" s="23">
        <f>B16*B34</f>
        <v>12019683.859999999</v>
      </c>
      <c r="F12" s="16"/>
      <c r="G12" s="18"/>
      <c r="H12" s="18"/>
      <c r="I12" s="18"/>
    </row>
    <row r="13" spans="1:12" x14ac:dyDescent="0.2">
      <c r="F13" s="1"/>
    </row>
    <row r="14" spans="1:12" ht="16" x14ac:dyDescent="0.2">
      <c r="A14" t="s">
        <v>30</v>
      </c>
      <c r="B14" s="2">
        <v>179438755</v>
      </c>
      <c r="D14" s="30" t="s">
        <v>43</v>
      </c>
      <c r="E14" s="23">
        <f>B16*B34+B38+B36+B40</f>
        <v>593706419.55115509</v>
      </c>
      <c r="F14" s="14"/>
    </row>
    <row r="16" spans="1:12" x14ac:dyDescent="0.2">
      <c r="A16" t="s">
        <v>40</v>
      </c>
      <c r="B16" s="7">
        <v>12692380</v>
      </c>
    </row>
    <row r="17" spans="1:6" x14ac:dyDescent="0.2">
      <c r="E17" s="13"/>
    </row>
    <row r="18" spans="1:6" x14ac:dyDescent="0.2">
      <c r="A18" t="s">
        <v>31</v>
      </c>
      <c r="B18" s="8">
        <v>7.12</v>
      </c>
      <c r="D18" s="73" t="s">
        <v>67</v>
      </c>
      <c r="E18" s="74"/>
    </row>
    <row r="19" spans="1:6" x14ac:dyDescent="0.2">
      <c r="D19" s="57" t="s">
        <v>70</v>
      </c>
      <c r="E19" s="65"/>
    </row>
    <row r="20" spans="1:6" x14ac:dyDescent="0.2">
      <c r="A20" t="s">
        <v>32</v>
      </c>
      <c r="B20" s="8">
        <v>0.28999999999999998</v>
      </c>
      <c r="D20" s="69" t="s">
        <v>68</v>
      </c>
      <c r="E20" s="56"/>
    </row>
    <row r="21" spans="1:6" x14ac:dyDescent="0.2">
      <c r="D21" s="35" t="s">
        <v>51</v>
      </c>
      <c r="E21" s="36">
        <f>'Scenario Model (10-yr lag)'!W24-'Baseline Model (10-yr lag)'!W24</f>
        <v>53399723794.615486</v>
      </c>
    </row>
    <row r="22" spans="1:6" x14ac:dyDescent="0.2">
      <c r="A22" t="s">
        <v>2</v>
      </c>
      <c r="B22" s="7">
        <f>Scores!C5</f>
        <v>64</v>
      </c>
      <c r="D22" s="4" t="s">
        <v>50</v>
      </c>
      <c r="E22" s="36">
        <f>'Scenario Model (10-yr lag)'!W25-'Baseline Model (10-yr lag)'!W25</f>
        <v>323085050581.4649</v>
      </c>
    </row>
    <row r="23" spans="1:6" x14ac:dyDescent="0.2">
      <c r="D23" s="4" t="s">
        <v>49</v>
      </c>
      <c r="E23" s="36">
        <f>'Scenario Model (10-yr lag)'!W26-'Baseline Model (10-yr lag)'!W26</f>
        <v>1115397329370.053</v>
      </c>
    </row>
    <row r="24" spans="1:6" x14ac:dyDescent="0.2">
      <c r="A24" t="s">
        <v>33</v>
      </c>
      <c r="B24" s="7">
        <f>Scores!C6</f>
        <v>3.2</v>
      </c>
      <c r="D24" s="70" t="s">
        <v>69</v>
      </c>
      <c r="E24" s="56"/>
    </row>
    <row r="25" spans="1:6" x14ac:dyDescent="0.2">
      <c r="D25" s="35" t="s">
        <v>51</v>
      </c>
      <c r="E25" s="36">
        <f>'Scenario Model (10-yr lag)'!V24-'Baseline Model (10-yr lag)'!V24</f>
        <v>35836765390.969734</v>
      </c>
      <c r="F25" s="13"/>
    </row>
    <row r="26" spans="1:6" x14ac:dyDescent="0.2">
      <c r="A26" t="s">
        <v>34</v>
      </c>
      <c r="B26" s="33">
        <v>0.193</v>
      </c>
      <c r="D26" s="4" t="s">
        <v>50</v>
      </c>
      <c r="E26" s="36">
        <f>'Scenario Model (10-yr lag)'!V25-'Baseline Model (10-yr lag)'!V25</f>
        <v>143164760261.29791</v>
      </c>
    </row>
    <row r="27" spans="1:6" x14ac:dyDescent="0.2">
      <c r="D27" s="4" t="s">
        <v>49</v>
      </c>
      <c r="E27" s="36">
        <f>'Scenario Model (10-yr lag)'!V26-'Baseline Model (10-yr lag)'!V26</f>
        <v>373876294900.43799</v>
      </c>
      <c r="F27" s="13"/>
    </row>
    <row r="28" spans="1:6" x14ac:dyDescent="0.2">
      <c r="A28" t="s">
        <v>47</v>
      </c>
      <c r="B28" s="33">
        <v>0.2</v>
      </c>
      <c r="D28" s="57" t="s">
        <v>71</v>
      </c>
      <c r="E28" s="65"/>
    </row>
    <row r="29" spans="1:6" x14ac:dyDescent="0.2">
      <c r="D29" s="69" t="s">
        <v>68</v>
      </c>
      <c r="E29" s="56"/>
    </row>
    <row r="30" spans="1:6" x14ac:dyDescent="0.2">
      <c r="A30" s="11" t="s">
        <v>41</v>
      </c>
      <c r="B30" s="14">
        <v>0.1875</v>
      </c>
      <c r="D30" s="35" t="s">
        <v>51</v>
      </c>
      <c r="E30" s="36">
        <f>'Scenario Model (7-yr lag)'!W24-'Baseline Model (7-yr lag)'!W24</f>
        <v>142343117465.73376</v>
      </c>
    </row>
    <row r="31" spans="1:6" x14ac:dyDescent="0.2">
      <c r="A31" s="11"/>
      <c r="B31" s="14"/>
      <c r="D31" s="4" t="s">
        <v>50</v>
      </c>
      <c r="E31" s="36">
        <f>'Scenario Model (7-yr lag)'!W25-'Baseline Model (7-yr lag)'!W25</f>
        <v>660311693750.93469</v>
      </c>
    </row>
    <row r="32" spans="1:6" x14ac:dyDescent="0.2">
      <c r="A32" s="11" t="s">
        <v>46</v>
      </c>
      <c r="B32" s="11">
        <v>0.57999999999999996</v>
      </c>
      <c r="D32" s="4" t="s">
        <v>49</v>
      </c>
      <c r="E32" s="36">
        <f>'Scenario Model (7-yr lag)'!W26-'Baseline Model (7-yr lag)'!W26</f>
        <v>1755700109854.0071</v>
      </c>
    </row>
    <row r="33" spans="1:5" x14ac:dyDescent="0.2">
      <c r="A33" s="11"/>
      <c r="B33" s="11"/>
      <c r="D33" s="70" t="s">
        <v>69</v>
      </c>
      <c r="E33" s="56"/>
    </row>
    <row r="34" spans="1:5" x14ac:dyDescent="0.2">
      <c r="A34" s="11" t="s">
        <v>59</v>
      </c>
      <c r="B34" s="33">
        <v>0.94699999999999995</v>
      </c>
      <c r="D34" s="35" t="s">
        <v>51</v>
      </c>
      <c r="E34" s="36">
        <f>'Scenario Model (7-yr lag)'!V24-'Baseline Model (7-yr lag)'!V24</f>
        <v>83143812929.069229</v>
      </c>
    </row>
    <row r="35" spans="1:5" x14ac:dyDescent="0.2">
      <c r="D35" s="4" t="s">
        <v>50</v>
      </c>
      <c r="E35" s="36">
        <f>'Scenario Model (7-yr lag)'!V25-'Baseline Model (7-yr lag)'!V25</f>
        <v>293560079604.92438</v>
      </c>
    </row>
    <row r="36" spans="1:5" x14ac:dyDescent="0.2">
      <c r="A36" s="31" t="s">
        <v>56</v>
      </c>
      <c r="B36" s="2">
        <f>(B18*B10+B20*B12)*B34</f>
        <v>461966877.88936174</v>
      </c>
      <c r="D36" s="6" t="s">
        <v>49</v>
      </c>
      <c r="E36" s="38">
        <f>'Scenario Model (7-yr lag)'!V26-'Baseline Model (7-yr lag)'!V26</f>
        <v>653557119761.01111</v>
      </c>
    </row>
    <row r="37" spans="1:5" x14ac:dyDescent="0.2">
      <c r="D37" s="37"/>
      <c r="E37" s="13"/>
    </row>
    <row r="38" spans="1:5" x14ac:dyDescent="0.2">
      <c r="A38" s="32" t="s">
        <v>37</v>
      </c>
      <c r="B38" s="2">
        <f>(B10*A51+B12*B24*1.038)*A49</f>
        <v>4623037.9914893629</v>
      </c>
      <c r="E38" s="13"/>
    </row>
    <row r="39" spans="1:5" x14ac:dyDescent="0.2">
      <c r="A39" s="1"/>
      <c r="B39" s="2"/>
      <c r="E39" s="13"/>
    </row>
    <row r="40" spans="1:5" x14ac:dyDescent="0.2">
      <c r="A40" s="32" t="s">
        <v>45</v>
      </c>
      <c r="B40" s="2">
        <f>((B10*B22+B12*B24*1.038)*B28*B26)*(B32+A49)</f>
        <v>115096819.81030402</v>
      </c>
      <c r="E40" s="13"/>
    </row>
    <row r="41" spans="1:5" x14ac:dyDescent="0.2">
      <c r="E41" s="1"/>
    </row>
    <row r="42" spans="1:5" x14ac:dyDescent="0.2">
      <c r="A42" s="66" t="s">
        <v>7</v>
      </c>
      <c r="B42" s="67"/>
      <c r="C42" s="67"/>
      <c r="D42" s="68"/>
      <c r="E42" s="7"/>
    </row>
    <row r="43" spans="1:5" x14ac:dyDescent="0.2">
      <c r="A43" s="4" t="s">
        <v>3</v>
      </c>
      <c r="B43" t="s">
        <v>4</v>
      </c>
      <c r="C43" t="s">
        <v>5</v>
      </c>
      <c r="D43" s="5" t="s">
        <v>6</v>
      </c>
    </row>
    <row r="44" spans="1:5" x14ac:dyDescent="0.2">
      <c r="A44" s="9">
        <v>0.184</v>
      </c>
      <c r="B44" s="15">
        <v>0.24399999999999999</v>
      </c>
      <c r="C44" s="15">
        <v>0.219</v>
      </c>
      <c r="D44" s="10">
        <v>4.3999999999999997E-2</v>
      </c>
    </row>
    <row r="45" spans="1:5" x14ac:dyDescent="0.2">
      <c r="A45" s="57" t="s">
        <v>8</v>
      </c>
      <c r="B45" s="64"/>
      <c r="C45" s="64"/>
      <c r="D45" s="65"/>
    </row>
    <row r="46" spans="1:5" x14ac:dyDescent="0.2">
      <c r="A46" s="4" t="s">
        <v>3</v>
      </c>
      <c r="B46" t="s">
        <v>4</v>
      </c>
      <c r="C46" t="s">
        <v>5</v>
      </c>
      <c r="D46" s="5" t="s">
        <v>6</v>
      </c>
    </row>
    <row r="47" spans="1:5" x14ac:dyDescent="0.2">
      <c r="A47" s="4">
        <v>19</v>
      </c>
      <c r="B47">
        <v>12</v>
      </c>
      <c r="C47">
        <f>4*0.15</f>
        <v>0.6</v>
      </c>
      <c r="D47" s="5">
        <f>4*0.85</f>
        <v>3.4</v>
      </c>
    </row>
    <row r="48" spans="1:5" x14ac:dyDescent="0.2">
      <c r="A48" s="57" t="s">
        <v>35</v>
      </c>
      <c r="B48" s="64"/>
      <c r="C48" s="64"/>
      <c r="D48" s="65"/>
    </row>
    <row r="49" spans="1:4" x14ac:dyDescent="0.2">
      <c r="A49" s="54">
        <v>0.1</v>
      </c>
      <c r="B49" s="55"/>
      <c r="C49" s="55"/>
      <c r="D49" s="56"/>
    </row>
    <row r="50" spans="1:4" x14ac:dyDescent="0.2">
      <c r="A50" s="57" t="s">
        <v>55</v>
      </c>
      <c r="B50" s="55"/>
      <c r="C50" s="55"/>
      <c r="D50" s="58"/>
    </row>
    <row r="51" spans="1:4" x14ac:dyDescent="0.2">
      <c r="A51" s="59">
        <f>(A47*A44+B47*B44+C47*C44+D47*D44)*A49</f>
        <v>0.6705000000000001</v>
      </c>
      <c r="B51" s="60"/>
      <c r="C51" s="60"/>
      <c r="D51" s="61"/>
    </row>
  </sheetData>
  <mergeCells count="17">
    <mergeCell ref="K5:L6"/>
    <mergeCell ref="D18:E18"/>
    <mergeCell ref="D19:E19"/>
    <mergeCell ref="D20:E20"/>
    <mergeCell ref="D24:E24"/>
    <mergeCell ref="A49:D49"/>
    <mergeCell ref="A50:D50"/>
    <mergeCell ref="A51:D51"/>
    <mergeCell ref="A3:A4"/>
    <mergeCell ref="A5:A6"/>
    <mergeCell ref="A7:A8"/>
    <mergeCell ref="A45:D45"/>
    <mergeCell ref="A48:D48"/>
    <mergeCell ref="A42:D42"/>
    <mergeCell ref="D28:E28"/>
    <mergeCell ref="D29:E29"/>
    <mergeCell ref="D33:E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56D9-9017-4709-94EE-240C934B00AE}">
  <dimension ref="A1:AJ38"/>
  <sheetViews>
    <sheetView topLeftCell="V1" zoomScale="140" zoomScaleNormal="140" workbookViewId="0">
      <selection activeCell="AC3" sqref="AC3"/>
    </sheetView>
  </sheetViews>
  <sheetFormatPr baseColWidth="10" defaultColWidth="8.83203125" defaultRowHeight="15" x14ac:dyDescent="0.2"/>
  <cols>
    <col min="1" max="1" width="20.5" bestFit="1" customWidth="1"/>
    <col min="2" max="2" width="14.1640625" bestFit="1" customWidth="1"/>
    <col min="3" max="3" width="12.6640625" bestFit="1" customWidth="1"/>
    <col min="4" max="4" width="14.1640625" bestFit="1" customWidth="1"/>
    <col min="5" max="8" width="12.6640625" bestFit="1" customWidth="1"/>
    <col min="9" max="9" width="12.5" customWidth="1"/>
    <col min="10" max="10" width="12.5" bestFit="1" customWidth="1"/>
    <col min="11" max="13" width="12.5" customWidth="1"/>
    <col min="14" max="14" width="14.1640625" bestFit="1" customWidth="1"/>
    <col min="15" max="19" width="12.5" customWidth="1"/>
    <col min="20" max="20" width="14.1640625" bestFit="1" customWidth="1"/>
    <col min="21" max="21" width="12.5" customWidth="1"/>
    <col min="22" max="22" width="32.33203125" bestFit="1" customWidth="1"/>
    <col min="23" max="23" width="32.33203125" customWidth="1"/>
    <col min="25" max="25" width="12.6640625" bestFit="1" customWidth="1"/>
    <col min="28" max="28" width="18.33203125" customWidth="1"/>
    <col min="29" max="29" width="14.6640625" customWidth="1"/>
    <col min="31" max="31" width="14.1640625" bestFit="1" customWidth="1"/>
    <col min="32" max="32" width="19.1640625" bestFit="1" customWidth="1"/>
    <col min="33" max="33" width="20" bestFit="1" customWidth="1"/>
    <col min="34" max="34" width="16.83203125" bestFit="1" customWidth="1"/>
    <col min="35" max="35" width="14" bestFit="1" customWidth="1"/>
    <col min="36" max="36" width="20" bestFit="1" customWidth="1"/>
  </cols>
  <sheetData>
    <row r="1" spans="1:36" x14ac:dyDescent="0.2">
      <c r="A1" t="s">
        <v>53</v>
      </c>
      <c r="AB1" s="75" t="s">
        <v>57</v>
      </c>
      <c r="AC1" s="76"/>
      <c r="AD1" s="13"/>
      <c r="AE1" s="55" t="s">
        <v>52</v>
      </c>
      <c r="AF1" s="55"/>
      <c r="AG1" s="55"/>
      <c r="AH1" s="55"/>
      <c r="AI1" s="55"/>
      <c r="AJ1" s="55"/>
    </row>
    <row r="2" spans="1:36" x14ac:dyDescent="0.2">
      <c r="A2" s="1" t="s">
        <v>0</v>
      </c>
      <c r="B2" t="s">
        <v>9</v>
      </c>
      <c r="C2" t="s">
        <v>14</v>
      </c>
      <c r="D2" t="s">
        <v>10</v>
      </c>
      <c r="E2" t="s">
        <v>14</v>
      </c>
      <c r="F2" t="s">
        <v>11</v>
      </c>
      <c r="G2" t="s">
        <v>14</v>
      </c>
      <c r="H2" t="s">
        <v>12</v>
      </c>
      <c r="I2" t="s">
        <v>14</v>
      </c>
      <c r="J2" t="s">
        <v>13</v>
      </c>
      <c r="K2" t="s">
        <v>14</v>
      </c>
      <c r="L2" t="s">
        <v>72</v>
      </c>
      <c r="M2" t="s">
        <v>14</v>
      </c>
      <c r="N2" t="s">
        <v>73</v>
      </c>
      <c r="O2" t="s">
        <v>14</v>
      </c>
      <c r="P2" t="s">
        <v>74</v>
      </c>
      <c r="Q2" t="s">
        <v>14</v>
      </c>
      <c r="R2" t="s">
        <v>75</v>
      </c>
      <c r="S2" t="s">
        <v>14</v>
      </c>
      <c r="T2" t="s">
        <v>76</v>
      </c>
      <c r="U2" t="s">
        <v>14</v>
      </c>
      <c r="V2" s="3" t="s">
        <v>48</v>
      </c>
      <c r="W2" s="3" t="s">
        <v>60</v>
      </c>
      <c r="Y2" s="28" t="s">
        <v>15</v>
      </c>
      <c r="AB2" s="25" t="s">
        <v>0</v>
      </c>
      <c r="AC2" s="26" t="s">
        <v>28</v>
      </c>
      <c r="AE2" t="s">
        <v>1</v>
      </c>
      <c r="AF2" s="12" t="s">
        <v>36</v>
      </c>
      <c r="AG2" t="s">
        <v>29</v>
      </c>
      <c r="AI2" s="12"/>
    </row>
    <row r="3" spans="1:36" x14ac:dyDescent="0.2">
      <c r="A3">
        <v>1</v>
      </c>
      <c r="B3" s="7">
        <f>'Scenario Core Assumptions'!$E$10</f>
        <v>181948184.845</v>
      </c>
      <c r="C3" s="7">
        <f t="shared" ref="C3:C22" si="0">B3/((1+$Y$3)^A3)</f>
        <v>170045032.56542054</v>
      </c>
      <c r="D3" s="7">
        <v>0</v>
      </c>
      <c r="E3" s="7">
        <f>D3/((1+$Y$3)^$A$3)</f>
        <v>0</v>
      </c>
      <c r="F3" s="7">
        <v>0</v>
      </c>
      <c r="G3" s="7">
        <f>F3/((1+$Y$3)^$A$3)</f>
        <v>0</v>
      </c>
      <c r="H3" s="7">
        <v>0</v>
      </c>
      <c r="I3" s="7">
        <f>H3/((1+$Y$3)^$A$3)</f>
        <v>0</v>
      </c>
      <c r="J3" s="7">
        <v>0</v>
      </c>
      <c r="K3" s="7">
        <f>J3/((1+$Y$3)^$A$3)</f>
        <v>0</v>
      </c>
      <c r="L3" s="7">
        <v>0</v>
      </c>
      <c r="M3" s="7">
        <f>L3/((1+$Y$3)^$A$3)</f>
        <v>0</v>
      </c>
      <c r="N3" s="7">
        <v>0</v>
      </c>
      <c r="O3" s="7">
        <f>N3/((1+$Y$3)^$A$3)</f>
        <v>0</v>
      </c>
      <c r="P3" s="7">
        <v>0</v>
      </c>
      <c r="Q3" s="7">
        <f>P3/((1+$Y$3)^$A$3)</f>
        <v>0</v>
      </c>
      <c r="R3" s="7">
        <v>0</v>
      </c>
      <c r="S3" s="7">
        <f>R3/((1+$Y$3)^$A$3)</f>
        <v>0</v>
      </c>
      <c r="T3" s="7">
        <v>0</v>
      </c>
      <c r="U3" s="7">
        <f>T3/((1+$Y$3)^$A$3)</f>
        <v>0</v>
      </c>
      <c r="V3" s="7">
        <f>C3*$AC$3+E3*$AC$4+G3*$AC$5+I3*$AC$6+K3*$AC$7+M3*$AC$8+O3*$AC$9+Q3*$AC$10+S3*$AC$11+U3*$AC$12</f>
        <v>3400900651.3084106</v>
      </c>
      <c r="W3" s="7">
        <f>B3*$AC$3+D3*$AC$4+F3*$AC$5+H3*$AC$6+J3*$AC$7+L3*$AC$8+N3*$AC$9+P3*$AC$10+R3*$AC$11+T3*$AC$12</f>
        <v>3638963696.9000001</v>
      </c>
      <c r="Y3" s="29">
        <v>7.0000000000000007E-2</v>
      </c>
      <c r="AB3" s="4">
        <v>1</v>
      </c>
      <c r="AC3" s="5">
        <f>Scores!C2</f>
        <v>20</v>
      </c>
      <c r="AE3">
        <v>1</v>
      </c>
      <c r="AF3">
        <v>1</v>
      </c>
      <c r="AG3">
        <v>2</v>
      </c>
    </row>
    <row r="4" spans="1:36" x14ac:dyDescent="0.2">
      <c r="A4">
        <v>2</v>
      </c>
      <c r="B4" s="7">
        <f>'Scenario Core Assumptions'!$E$12*(1+$Y$6)^$A3</f>
        <v>12380274.375800001</v>
      </c>
      <c r="C4" s="7">
        <f>B4/((1+$Y$3)^A4)</f>
        <v>10813411.106472181</v>
      </c>
      <c r="D4" s="7">
        <f>'Scenario Core Assumptions'!$E$10*(1+$Y$6)^$A3</f>
        <v>187406630.39035001</v>
      </c>
      <c r="E4" s="7">
        <f>D4/((1+$Y$3)^$A4)</f>
        <v>163688208.91811514</v>
      </c>
      <c r="F4" s="7">
        <v>0</v>
      </c>
      <c r="G4" s="7">
        <f>F4/((1+$Y$3)^$A$4)</f>
        <v>0</v>
      </c>
      <c r="H4" s="7">
        <v>0</v>
      </c>
      <c r="I4" s="7">
        <f>H4/((1+$Y$3)^$A$4)</f>
        <v>0</v>
      </c>
      <c r="J4" s="7">
        <v>0</v>
      </c>
      <c r="K4" s="7">
        <f>J4/((1+$Y$3)^$A$4)</f>
        <v>0</v>
      </c>
      <c r="L4" s="7">
        <v>0</v>
      </c>
      <c r="M4" s="7">
        <f>L4/((1+$Y$3)^$A$4)</f>
        <v>0</v>
      </c>
      <c r="N4" s="7">
        <v>0</v>
      </c>
      <c r="O4" s="7">
        <f>N4/((1+$Y$3)^$A$4)</f>
        <v>0</v>
      </c>
      <c r="P4" s="7">
        <v>0</v>
      </c>
      <c r="Q4" s="7">
        <f>P4/((1+$Y$3)^$A$4)</f>
        <v>0</v>
      </c>
      <c r="R4" s="7">
        <v>0</v>
      </c>
      <c r="S4" s="7">
        <f>R4/((1+$Y$3)^$A$4)</f>
        <v>0</v>
      </c>
      <c r="T4" s="7">
        <v>0</v>
      </c>
      <c r="U4" s="7">
        <f>T4/((1+$Y$3)^$A$4)</f>
        <v>0</v>
      </c>
      <c r="V4" s="7">
        <f t="shared" ref="V4:V22" si="1">C4*$AC$3+E4*$AC$4+G4*$AC$5+I4*$AC$6+K4*$AC$7+M4*$AC$8+O4*$AC$9+Q4*$AC$10+S4*$AC$11+U4*$AC$12</f>
        <v>3490032400.4917464</v>
      </c>
      <c r="W4" s="7">
        <f>B4*$AC$3+D4*$AC$4+F4*$AC$5+H4*$AC$6+J4*$AC$7+L4*$AC$8+N4*$AC$9+P4*$AC$10+R4*$AC$11+T4*$AC$12</f>
        <v>3995738095.323</v>
      </c>
      <c r="AB4" s="4">
        <f>AB3+1</f>
        <v>2</v>
      </c>
      <c r="AC4" s="5">
        <f>Scores!C2</f>
        <v>20</v>
      </c>
      <c r="AE4">
        <v>0</v>
      </c>
      <c r="AF4">
        <v>1</v>
      </c>
      <c r="AG4">
        <v>2</v>
      </c>
    </row>
    <row r="5" spans="1:36" x14ac:dyDescent="0.2">
      <c r="A5">
        <v>3</v>
      </c>
      <c r="B5" s="7">
        <f>'Scenario Core Assumptions'!$E$12*(1+$Y$6)^$A4</f>
        <v>12751682.607073998</v>
      </c>
      <c r="C5" s="7">
        <f t="shared" si="0"/>
        <v>10409171.438940508</v>
      </c>
      <c r="D5" s="7">
        <f>'Scenario Core Assumptions'!$E$12*(1+$Y$6)^$A4</f>
        <v>12751682.607073998</v>
      </c>
      <c r="E5" s="7">
        <f t="shared" ref="E5:E22" si="2">D5/((1+$Y$3)^$A5)</f>
        <v>10409171.438940508</v>
      </c>
      <c r="F5" s="7">
        <f>'Scenario Core Assumptions'!$E$10*(1+$Y$6)^$A4</f>
        <v>193028829.30206048</v>
      </c>
      <c r="G5" s="7">
        <f>F5/((1+$Y$3)^$A5)</f>
        <v>157569023.53799865</v>
      </c>
      <c r="H5" s="7">
        <v>0</v>
      </c>
      <c r="I5" s="7">
        <f>H5/((1+$Y$3)^$A$5)</f>
        <v>0</v>
      </c>
      <c r="J5" s="7">
        <v>0</v>
      </c>
      <c r="K5" s="7">
        <f>J5/((1+$Y$3)^$A$5)</f>
        <v>0</v>
      </c>
      <c r="L5" s="7">
        <v>0</v>
      </c>
      <c r="M5" s="7">
        <f>L5/((1+$Y$3)^$A$5)</f>
        <v>0</v>
      </c>
      <c r="N5" s="7">
        <v>0</v>
      </c>
      <c r="O5" s="7">
        <f>N5/((1+$Y$3)^$A$5)</f>
        <v>0</v>
      </c>
      <c r="P5" s="7">
        <v>0</v>
      </c>
      <c r="Q5" s="7">
        <f>P5/((1+$Y$3)^$A$5)</f>
        <v>0</v>
      </c>
      <c r="R5" s="7">
        <v>0</v>
      </c>
      <c r="S5" s="7">
        <f>R5/((1+$Y$3)^$A$5)</f>
        <v>0</v>
      </c>
      <c r="T5" s="7">
        <v>0</v>
      </c>
      <c r="U5" s="7">
        <f>T5/((1+$Y$3)^$A$5)</f>
        <v>0</v>
      </c>
      <c r="V5" s="7">
        <f t="shared" si="1"/>
        <v>3567747328.3175936</v>
      </c>
      <c r="W5" s="7">
        <f t="shared" ref="W5:W8" si="3">B5*$AC$3+D5*$AC$4+F5*$AC$5+H5*$AC$6+J5*$AC$7+L5*$AC$8+N5*$AC$9+P5*$AC$10+R5*$AC$11+T5*$AC$12</f>
        <v>4370643890.3241692</v>
      </c>
      <c r="Y5" s="28" t="s">
        <v>58</v>
      </c>
      <c r="AB5" s="4">
        <f>AB4+1</f>
        <v>3</v>
      </c>
      <c r="AC5" s="5">
        <f>Scores!C2</f>
        <v>20</v>
      </c>
      <c r="AE5">
        <v>1</v>
      </c>
      <c r="AF5">
        <v>1</v>
      </c>
      <c r="AG5">
        <v>2</v>
      </c>
    </row>
    <row r="6" spans="1:36" x14ac:dyDescent="0.2">
      <c r="A6">
        <v>4</v>
      </c>
      <c r="B6" s="7">
        <f>'Scenario Core Assumptions'!$E$12*(1+$Y$6)^$A5</f>
        <v>13134233.085286219</v>
      </c>
      <c r="C6" s="7">
        <f t="shared" si="0"/>
        <v>10020043.534681052</v>
      </c>
      <c r="D6" s="7">
        <f>'Scenario Core Assumptions'!$E$12*(1+$Y$6)^$A5</f>
        <v>13134233.085286219</v>
      </c>
      <c r="E6" s="7">
        <f t="shared" si="2"/>
        <v>10020043.534681052</v>
      </c>
      <c r="F6" s="7">
        <f>'Scenario Core Assumptions'!$E$12*(1+$Y$6)^$A5</f>
        <v>13134233.085286219</v>
      </c>
      <c r="G6" s="7">
        <f t="shared" ref="G6:G22" si="4">F6/((1+$Y$3)^$A6)</f>
        <v>10020043.534681052</v>
      </c>
      <c r="H6" s="7">
        <f>'Scenario Core Assumptions'!$E$10*(1+$Y$6)^$A5</f>
        <v>198819694.1811223</v>
      </c>
      <c r="I6" s="7">
        <f>H6/((1+$Y$3)^$A6)</f>
        <v>151678592.75153142</v>
      </c>
      <c r="J6" s="7">
        <v>0</v>
      </c>
      <c r="K6" s="7">
        <f>J6/((1+$Y$3)^$A$6)</f>
        <v>0</v>
      </c>
      <c r="L6" s="7">
        <v>0</v>
      </c>
      <c r="M6" s="7">
        <f>L6/((1+$Y$3)^$A$6)</f>
        <v>0</v>
      </c>
      <c r="N6" s="7">
        <v>0</v>
      </c>
      <c r="O6" s="7">
        <f>N6/((1+$Y$3)^$A$6)</f>
        <v>0</v>
      </c>
      <c r="P6" s="7">
        <v>0</v>
      </c>
      <c r="Q6" s="7">
        <f>P6/((1+$Y$3)^$A$6)</f>
        <v>0</v>
      </c>
      <c r="R6" s="7">
        <v>0</v>
      </c>
      <c r="S6" s="7">
        <f>R6/((1+$Y$3)^$A$6)</f>
        <v>0</v>
      </c>
      <c r="T6" s="7">
        <v>0</v>
      </c>
      <c r="U6" s="7">
        <f>T6/((1+$Y$3)^$A$6)</f>
        <v>0</v>
      </c>
      <c r="V6" s="7">
        <f t="shared" si="1"/>
        <v>3634774467.1114912</v>
      </c>
      <c r="W6" s="7">
        <f t="shared" si="3"/>
        <v>4764447868.7396193</v>
      </c>
      <c r="Y6" s="29">
        <v>0.03</v>
      </c>
      <c r="AB6" s="4">
        <f>AB5+1</f>
        <v>4</v>
      </c>
      <c r="AC6" s="5">
        <f>Scores!C2</f>
        <v>20</v>
      </c>
      <c r="AE6">
        <v>0</v>
      </c>
      <c r="AF6">
        <v>1</v>
      </c>
      <c r="AG6">
        <v>2</v>
      </c>
    </row>
    <row r="7" spans="1:36" x14ac:dyDescent="0.2">
      <c r="A7">
        <v>5</v>
      </c>
      <c r="B7" s="7">
        <f>'Scenario Core Assumptions'!$E$12*(1+$Y$6)^$A6</f>
        <v>13528260.077844804</v>
      </c>
      <c r="C7" s="7">
        <f t="shared" si="0"/>
        <v>9645462.467964001</v>
      </c>
      <c r="D7" s="7">
        <f>'Scenario Core Assumptions'!$E$12*(1+$Y$6)^$A6</f>
        <v>13528260.077844804</v>
      </c>
      <c r="E7" s="7">
        <f t="shared" si="2"/>
        <v>9645462.467964001</v>
      </c>
      <c r="F7" s="7">
        <f>'Scenario Core Assumptions'!$E$12*(1+$Y$6)^$A6</f>
        <v>13528260.077844804</v>
      </c>
      <c r="G7" s="7">
        <f t="shared" si="4"/>
        <v>9645462.467964001</v>
      </c>
      <c r="H7" s="7">
        <f>'Scenario Core Assumptions'!$E$12*(1+$Y$6)^$A6</f>
        <v>13528260.077844804</v>
      </c>
      <c r="I7" s="7">
        <f t="shared" ref="I7:I22" si="5">H7/((1+$Y$3)^$A7)</f>
        <v>9645462.467964001</v>
      </c>
      <c r="J7" s="7">
        <f>'Scenario Core Assumptions'!$E$10*(1+$Y$6)^$A6</f>
        <v>204784285.00655597</v>
      </c>
      <c r="K7" s="7">
        <f>J7/((1+$Y$3)^$A7)</f>
        <v>146008364.98511901</v>
      </c>
      <c r="L7" s="7">
        <v>0</v>
      </c>
      <c r="M7" s="7">
        <f>L7/((1+$Y$3)^$A$7)</f>
        <v>0</v>
      </c>
      <c r="N7" s="7">
        <v>0</v>
      </c>
      <c r="O7" s="7">
        <f>N7/((1+$Y$3)^$A$7)</f>
        <v>0</v>
      </c>
      <c r="P7" s="7">
        <v>0</v>
      </c>
      <c r="Q7" s="7">
        <f>P7/((1+$Y$3)^$A$7)</f>
        <v>0</v>
      </c>
      <c r="R7" s="7">
        <v>0</v>
      </c>
      <c r="S7" s="7">
        <f>R7/((1+$Y$3)^$A$7)</f>
        <v>0</v>
      </c>
      <c r="T7" s="7">
        <v>0</v>
      </c>
      <c r="U7" s="7">
        <f>T7/((1+$Y$3)^$A$7)</f>
        <v>0</v>
      </c>
      <c r="V7" s="7">
        <f t="shared" si="1"/>
        <v>3691804297.1395001</v>
      </c>
      <c r="W7" s="7">
        <f t="shared" si="3"/>
        <v>5177946506.3587036</v>
      </c>
      <c r="AB7" s="4">
        <f t="shared" ref="AB7:AB12" si="6">AB6+1</f>
        <v>5</v>
      </c>
      <c r="AC7" s="5">
        <f>Scores!C2</f>
        <v>20</v>
      </c>
      <c r="AE7">
        <v>1</v>
      </c>
      <c r="AF7">
        <v>1</v>
      </c>
      <c r="AG7">
        <v>2</v>
      </c>
    </row>
    <row r="8" spans="1:36" x14ac:dyDescent="0.2">
      <c r="A8">
        <v>6</v>
      </c>
      <c r="B8" s="7">
        <f>'Scenario Core Assumptions'!$E$12*(1+$Y$6)^$A7</f>
        <v>13934107.880180148</v>
      </c>
      <c r="C8" s="7">
        <f t="shared" si="0"/>
        <v>9284884.4317784309</v>
      </c>
      <c r="D8" s="7">
        <f>'Scenario Core Assumptions'!$E$12*(1+$Y$6)^$A7</f>
        <v>13934107.880180148</v>
      </c>
      <c r="E8" s="7">
        <f t="shared" si="2"/>
        <v>9284884.4317784309</v>
      </c>
      <c r="F8" s="7">
        <f>'Scenario Core Assumptions'!$E$12*(1+$Y$6)^$A7</f>
        <v>13934107.880180148</v>
      </c>
      <c r="G8" s="7">
        <f t="shared" si="4"/>
        <v>9284884.4317784309</v>
      </c>
      <c r="H8" s="7">
        <f>'Scenario Core Assumptions'!$E$12*(1+$Y$6)^$A7</f>
        <v>13934107.880180148</v>
      </c>
      <c r="I8" s="7">
        <f t="shared" si="5"/>
        <v>9284884.4317784309</v>
      </c>
      <c r="J8" s="7">
        <f>'Scenario Core Assumptions'!$E$12*(1+$Y$6)^$A7</f>
        <v>13934107.880180148</v>
      </c>
      <c r="K8" s="7">
        <f t="shared" ref="K8:K22" si="7">J8/((1+$Y$3)^$A8)</f>
        <v>9284884.4317784309</v>
      </c>
      <c r="L8" s="7">
        <f>'Scenario Core Assumptions'!$E$10*(1+$Y$6)^$A7</f>
        <v>210927813.55675262</v>
      </c>
      <c r="M8" s="7">
        <f>L8/((1+$Y$3)^$A8)</f>
        <v>140550108.35016128</v>
      </c>
      <c r="N8" s="7">
        <v>0</v>
      </c>
      <c r="O8" s="7">
        <f>N8/((1+$Y$3)^$A$8)</f>
        <v>0</v>
      </c>
      <c r="P8" s="7">
        <v>0</v>
      </c>
      <c r="Q8" s="7">
        <f>P8/((1+$Y$3)^$A$8)</f>
        <v>0</v>
      </c>
      <c r="R8" s="7">
        <v>0</v>
      </c>
      <c r="S8" s="7">
        <f>R8/((1+$Y$3)^$A$8)</f>
        <v>0</v>
      </c>
      <c r="T8" s="7">
        <v>0</v>
      </c>
      <c r="U8" s="7">
        <f>T8/((1+$Y$3)^$A$8)</f>
        <v>0</v>
      </c>
      <c r="V8" s="7">
        <f t="shared" si="1"/>
        <v>3739490610.1810689</v>
      </c>
      <c r="W8" s="7">
        <f t="shared" si="3"/>
        <v>5611967059.1530676</v>
      </c>
      <c r="AB8" s="4">
        <f t="shared" si="6"/>
        <v>6</v>
      </c>
      <c r="AC8" s="5">
        <f>Scores!C2</f>
        <v>20</v>
      </c>
      <c r="AE8">
        <v>0</v>
      </c>
      <c r="AF8">
        <v>1</v>
      </c>
      <c r="AG8">
        <v>2</v>
      </c>
    </row>
    <row r="9" spans="1:36" x14ac:dyDescent="0.2">
      <c r="A9">
        <v>7</v>
      </c>
      <c r="B9" s="7">
        <f>'Scenario Core Assumptions'!$E$12*(1+$Y$6)^$A8</f>
        <v>14352131.116585553</v>
      </c>
      <c r="C9" s="7">
        <f t="shared" si="0"/>
        <v>8937785.9483474605</v>
      </c>
      <c r="D9" s="7">
        <f>'Scenario Core Assumptions'!$E$12*(1+$Y$6)^$A8</f>
        <v>14352131.116585553</v>
      </c>
      <c r="E9" s="7">
        <f t="shared" si="2"/>
        <v>8937785.9483474605</v>
      </c>
      <c r="F9" s="7">
        <f>'Scenario Core Assumptions'!$E$12*(1+$Y$6)^$A8</f>
        <v>14352131.116585553</v>
      </c>
      <c r="G9" s="7">
        <f t="shared" si="4"/>
        <v>8937785.9483474605</v>
      </c>
      <c r="H9" s="7">
        <f>'Scenario Core Assumptions'!$E$12*(1+$Y$6)^$A8</f>
        <v>14352131.116585553</v>
      </c>
      <c r="I9" s="7">
        <f t="shared" si="5"/>
        <v>8937785.9483474605</v>
      </c>
      <c r="J9" s="7">
        <f>'Scenario Core Assumptions'!$E$12*(1+$Y$6)^$A8</f>
        <v>14352131.116585553</v>
      </c>
      <c r="K9" s="7">
        <f t="shared" si="7"/>
        <v>8937785.9483474605</v>
      </c>
      <c r="L9" s="7">
        <f>'Scenario Core Assumptions'!$E$12*(1+$Y$6)^$A8</f>
        <v>14352131.116585553</v>
      </c>
      <c r="M9" s="7">
        <f t="shared" ref="M9:M22" si="8">L9/((1+$Y$3)^$A9)</f>
        <v>8937785.9483474605</v>
      </c>
      <c r="N9" s="7">
        <f>'Scenario Core Assumptions'!$E$10*(1+$Y$6)^$A8</f>
        <v>217255647.96345523</v>
      </c>
      <c r="O9" s="7">
        <f>N9/((1+$Y$3)^$A9)</f>
        <v>135295898.69221133</v>
      </c>
      <c r="P9" s="7">
        <v>0</v>
      </c>
      <c r="Q9" s="7">
        <f>P9/((1+$Y$3)^$A$9)</f>
        <v>0</v>
      </c>
      <c r="R9" s="7">
        <v>0</v>
      </c>
      <c r="S9" s="7">
        <f>R9/((1+$Y$3)^$A$9)</f>
        <v>0</v>
      </c>
      <c r="T9" s="7">
        <v>0</v>
      </c>
      <c r="U9" s="7">
        <f>T9/((1+$Y$3)^$A$9)</f>
        <v>0</v>
      </c>
      <c r="V9" s="7">
        <f t="shared" si="1"/>
        <v>3778452287.6459222</v>
      </c>
      <c r="W9" s="7">
        <f>B9*$AC$3+D9*$AC$4+F9*$AC$5+H9*$AC$6+J9*$AC$7+L9*$AC$8+N9*$AC$9+P9*$AC$10+R9*$AC$11+T9*$AC$12</f>
        <v>6067368693.2593708</v>
      </c>
      <c r="AB9" s="4">
        <f t="shared" si="6"/>
        <v>7</v>
      </c>
      <c r="AC9" s="5">
        <f>Scores!C2</f>
        <v>20</v>
      </c>
      <c r="AE9">
        <v>1</v>
      </c>
      <c r="AF9">
        <v>1</v>
      </c>
      <c r="AG9">
        <v>2</v>
      </c>
    </row>
    <row r="10" spans="1:36" x14ac:dyDescent="0.2">
      <c r="A10">
        <v>8</v>
      </c>
      <c r="B10" s="7">
        <f>'Scenario Core Assumptions'!$E$12*(1+$Y$6)^$A9</f>
        <v>14782695.050083121</v>
      </c>
      <c r="C10" s="7">
        <f t="shared" si="0"/>
        <v>8603663.1091569029</v>
      </c>
      <c r="D10" s="7">
        <f>'Scenario Core Assumptions'!$E$12*(1+$Y$6)^$A9</f>
        <v>14782695.050083121</v>
      </c>
      <c r="E10" s="7">
        <f t="shared" si="2"/>
        <v>8603663.1091569029</v>
      </c>
      <c r="F10" s="7">
        <f>'Scenario Core Assumptions'!$E$12*(1+$Y$6)^$A9</f>
        <v>14782695.050083121</v>
      </c>
      <c r="G10" s="7">
        <f t="shared" si="4"/>
        <v>8603663.1091569029</v>
      </c>
      <c r="H10" s="7">
        <f>'Scenario Core Assumptions'!$E$12*(1+$Y$6)^$A9</f>
        <v>14782695.050083121</v>
      </c>
      <c r="I10" s="7">
        <f t="shared" si="5"/>
        <v>8603663.1091569029</v>
      </c>
      <c r="J10" s="7">
        <f>'Scenario Core Assumptions'!$E$12*(1+$Y$6)^$A9</f>
        <v>14782695.050083121</v>
      </c>
      <c r="K10" s="7">
        <f t="shared" si="7"/>
        <v>8603663.1091569029</v>
      </c>
      <c r="L10" s="7">
        <f>'Scenario Core Assumptions'!$E$12*(1+$Y$6)^$A9</f>
        <v>14782695.050083121</v>
      </c>
      <c r="M10" s="7">
        <f t="shared" si="8"/>
        <v>8603663.1091569029</v>
      </c>
      <c r="N10" s="7">
        <f>'Scenario Core Assumptions'!$E$12*(1+$Y$6)^$A9</f>
        <v>14782695.050083121</v>
      </c>
      <c r="O10" s="7">
        <f t="shared" ref="O10:Q22" si="9">N10/((1+$Y$3)^$A10)</f>
        <v>8603663.1091569029</v>
      </c>
      <c r="P10" s="7">
        <f>'Scenario Core Assumptions'!$E$10*(1+$Y$6)^$A9</f>
        <v>223773317.40235889</v>
      </c>
      <c r="Q10" s="7">
        <f>P10/((1+$Y$3)^$A10)</f>
        <v>130238108.08689503</v>
      </c>
      <c r="R10" s="7">
        <v>0</v>
      </c>
      <c r="S10" s="7">
        <f>R10/((1+$Y$3)^$A$10)</f>
        <v>0</v>
      </c>
      <c r="T10" s="7">
        <v>0</v>
      </c>
      <c r="U10" s="7">
        <f>T10/((1+$Y$3)^$A$10)</f>
        <v>0</v>
      </c>
      <c r="V10" s="7">
        <f t="shared" si="1"/>
        <v>3809274997.0198674</v>
      </c>
      <c r="W10" s="7">
        <f>B10*$AC$3+D10*$AC$4+F10*$AC$5+H10*$AC$6+J10*$AC$7+L10*$AC$8+N10*$AC$9+P10*$AC$10+R10*$AC$11+T10*$AC$12</f>
        <v>6545043655.058815</v>
      </c>
      <c r="AB10" s="4">
        <f t="shared" si="6"/>
        <v>8</v>
      </c>
      <c r="AC10" s="5">
        <f>Scores!C2</f>
        <v>20</v>
      </c>
      <c r="AE10">
        <v>0</v>
      </c>
      <c r="AF10">
        <v>1</v>
      </c>
      <c r="AG10">
        <v>2</v>
      </c>
    </row>
    <row r="11" spans="1:36" x14ac:dyDescent="0.2">
      <c r="A11">
        <v>9</v>
      </c>
      <c r="B11" s="7">
        <f>'Scenario Core Assumptions'!$E$12*(1+$Y$6)^$A10</f>
        <v>15226175.901585612</v>
      </c>
      <c r="C11" s="7">
        <f t="shared" si="0"/>
        <v>8282030.8433940262</v>
      </c>
      <c r="D11" s="7">
        <f>'Scenario Core Assumptions'!$E$12*(1+$Y$6)^$A10</f>
        <v>15226175.901585612</v>
      </c>
      <c r="E11" s="7">
        <f t="shared" si="2"/>
        <v>8282030.8433940262</v>
      </c>
      <c r="F11" s="7">
        <f>'Scenario Core Assumptions'!$E$12*(1+$Y$6)^$A10</f>
        <v>15226175.901585612</v>
      </c>
      <c r="G11" s="7">
        <f t="shared" si="4"/>
        <v>8282030.8433940262</v>
      </c>
      <c r="H11" s="7">
        <f>'Scenario Core Assumptions'!$E$12*(1+$Y$6)^$A10</f>
        <v>15226175.901585612</v>
      </c>
      <c r="I11" s="7">
        <f t="shared" si="5"/>
        <v>8282030.8433940262</v>
      </c>
      <c r="J11" s="7">
        <f>'Scenario Core Assumptions'!$E$12*(1+$Y$6)^$A10</f>
        <v>15226175.901585612</v>
      </c>
      <c r="K11" s="7">
        <f t="shared" si="7"/>
        <v>8282030.8433940262</v>
      </c>
      <c r="L11" s="7">
        <f>'Scenario Core Assumptions'!$E$12*(1+$Y$6)^$A10</f>
        <v>15226175.901585612</v>
      </c>
      <c r="M11" s="7">
        <f t="shared" si="8"/>
        <v>8282030.8433940262</v>
      </c>
      <c r="N11" s="7">
        <f>'Scenario Core Assumptions'!$E$12*(1+$Y$6)^$A10</f>
        <v>15226175.901585612</v>
      </c>
      <c r="O11" s="7">
        <f t="shared" si="9"/>
        <v>8282030.8433940262</v>
      </c>
      <c r="P11" s="7">
        <f>'Scenario Core Assumptions'!$E$12*(1+$Y$6)^$A10</f>
        <v>15226175.901585612</v>
      </c>
      <c r="Q11" s="7">
        <f t="shared" si="9"/>
        <v>8282030.8433940262</v>
      </c>
      <c r="R11" s="7">
        <f>'Scenario Core Assumptions'!$E$10*(1+$Y$6)^$A10</f>
        <v>230486516.92442963</v>
      </c>
      <c r="S11" s="7">
        <f>R11/((1+$Y$3)^$A11)</f>
        <v>125369393.76588957</v>
      </c>
      <c r="T11" s="7">
        <v>0</v>
      </c>
      <c r="U11" s="7">
        <f>T11/((1+$Y$3)^$A$11)</f>
        <v>0</v>
      </c>
      <c r="V11" s="7">
        <f t="shared" si="1"/>
        <v>3832512810.2608356</v>
      </c>
      <c r="W11" s="7">
        <f t="shared" ref="W11:W13" si="10">B11*$AC$3+D11*$AC$4+F11*$AC$5+H11*$AC$6+J11*$AC$7+L11*$AC$8+N11*$AC$9+P11*$AC$10+R11*$AC$11+T11*$AC$12</f>
        <v>7045918482.7422905</v>
      </c>
      <c r="AB11" s="4">
        <f t="shared" si="6"/>
        <v>9</v>
      </c>
      <c r="AC11" s="5">
        <f>Scores!C2</f>
        <v>20</v>
      </c>
      <c r="AE11">
        <v>1</v>
      </c>
      <c r="AF11">
        <v>1</v>
      </c>
      <c r="AG11">
        <v>2</v>
      </c>
    </row>
    <row r="12" spans="1:36" x14ac:dyDescent="0.2">
      <c r="A12">
        <v>10</v>
      </c>
      <c r="B12" s="7">
        <f>'Scenario Core Assumptions'!$E$12*(1+$Y$6)^$A11</f>
        <v>15682961.178633181</v>
      </c>
      <c r="C12" s="7">
        <f t="shared" si="0"/>
        <v>7972422.2137344377</v>
      </c>
      <c r="D12" s="7">
        <f>'Scenario Core Assumptions'!$E$12*(1+$Y$6)^$A11</f>
        <v>15682961.178633181</v>
      </c>
      <c r="E12" s="7">
        <f t="shared" si="2"/>
        <v>7972422.2137344377</v>
      </c>
      <c r="F12" s="7">
        <f>'Scenario Core Assumptions'!$E$12*(1+$Y$6)^$A11</f>
        <v>15682961.178633181</v>
      </c>
      <c r="G12" s="7">
        <f t="shared" si="4"/>
        <v>7972422.2137344377</v>
      </c>
      <c r="H12" s="7">
        <f>'Scenario Core Assumptions'!$E$12*(1+$Y$6)^$A11</f>
        <v>15682961.178633181</v>
      </c>
      <c r="I12" s="7">
        <f t="shared" si="5"/>
        <v>7972422.2137344377</v>
      </c>
      <c r="J12" s="7">
        <f>'Scenario Core Assumptions'!$E$12*(1+$Y$6)^$A11</f>
        <v>15682961.178633181</v>
      </c>
      <c r="K12" s="7">
        <f t="shared" si="7"/>
        <v>7972422.2137344377</v>
      </c>
      <c r="L12" s="7">
        <f>'Scenario Core Assumptions'!$E$12*(1+$Y$6)^$A11</f>
        <v>15682961.178633181</v>
      </c>
      <c r="M12" s="7">
        <f t="shared" si="8"/>
        <v>7972422.2137344377</v>
      </c>
      <c r="N12" s="7">
        <f>'Scenario Core Assumptions'!$E$12*(1+$Y$6)^$A11</f>
        <v>15682961.178633181</v>
      </c>
      <c r="O12" s="7">
        <f t="shared" si="9"/>
        <v>7972422.2137344377</v>
      </c>
      <c r="P12" s="7">
        <f>'Scenario Core Assumptions'!$E$12*(1+$Y$6)^$A11</f>
        <v>15682961.178633181</v>
      </c>
      <c r="Q12" s="7">
        <f t="shared" si="9"/>
        <v>7972422.2137344377</v>
      </c>
      <c r="R12" s="7">
        <f>'Scenario Core Assumptions'!$E$12*(1+$Y$6)^$A11</f>
        <v>15682961.178633181</v>
      </c>
      <c r="S12" s="7">
        <f t="shared" ref="S12:U13" si="11">R12/((1+$Y$3)^$A12)</f>
        <v>7972422.2137344377</v>
      </c>
      <c r="T12" s="7">
        <f>'Scenario Core Assumptions'!$E$10*(1+$Y$6)^$A11</f>
        <v>237401112.43216252</v>
      </c>
      <c r="U12" s="7">
        <f>T12/((1+$Y$3)^$A12)</f>
        <v>120682687.45688437</v>
      </c>
      <c r="V12" s="7">
        <f t="shared" si="1"/>
        <v>3848689747.6098862</v>
      </c>
      <c r="W12" s="7">
        <f t="shared" si="10"/>
        <v>7570955260.7972231</v>
      </c>
      <c r="AB12" s="6">
        <f t="shared" si="6"/>
        <v>10</v>
      </c>
      <c r="AC12" s="27">
        <f>Scores!C2</f>
        <v>20</v>
      </c>
      <c r="AE12">
        <v>0</v>
      </c>
      <c r="AF12">
        <v>1</v>
      </c>
      <c r="AG12">
        <v>2</v>
      </c>
    </row>
    <row r="13" spans="1:36" x14ac:dyDescent="0.2">
      <c r="A13">
        <v>11</v>
      </c>
      <c r="B13" s="7">
        <f>'Scenario Core Assumptions'!$E$14*(1+$Y$6)^$A12</f>
        <v>797891781.75655043</v>
      </c>
      <c r="C13" s="7">
        <f t="shared" si="0"/>
        <v>379072637.80939353</v>
      </c>
      <c r="D13" s="7">
        <f>'Scenario Core Assumptions'!$E$12*(1+$Y$6)^$A12</f>
        <v>16153450.013992177</v>
      </c>
      <c r="E13" s="7">
        <f t="shared" si="2"/>
        <v>7674387.7384546446</v>
      </c>
      <c r="F13" s="7">
        <f>'Scenario Core Assumptions'!$E$12*(1+$Y$6)^$A12</f>
        <v>16153450.013992177</v>
      </c>
      <c r="G13" s="7">
        <f t="shared" si="4"/>
        <v>7674387.7384546446</v>
      </c>
      <c r="H13" s="7">
        <f>'Scenario Core Assumptions'!$E$12*(1+$Y$6)^$A12</f>
        <v>16153450.013992177</v>
      </c>
      <c r="I13" s="7">
        <f t="shared" si="5"/>
        <v>7674387.7384546446</v>
      </c>
      <c r="J13" s="7">
        <f>'Scenario Core Assumptions'!$E$12*(1+$Y$6)^$A12</f>
        <v>16153450.013992177</v>
      </c>
      <c r="K13" s="7">
        <f t="shared" si="7"/>
        <v>7674387.7384546446</v>
      </c>
      <c r="L13" s="7">
        <f>'Scenario Core Assumptions'!$E$12*(1+$Y$6)^$A12</f>
        <v>16153450.013992177</v>
      </c>
      <c r="M13" s="7">
        <f t="shared" si="8"/>
        <v>7674387.7384546446</v>
      </c>
      <c r="N13" s="7">
        <f>'Scenario Core Assumptions'!$E$12*(1+$Y$6)^$A12</f>
        <v>16153450.013992177</v>
      </c>
      <c r="O13" s="7">
        <f t="shared" si="9"/>
        <v>7674387.7384546446</v>
      </c>
      <c r="P13" s="7">
        <f>'Scenario Core Assumptions'!$E$12*(1+$Y$6)^$A12</f>
        <v>16153450.013992177</v>
      </c>
      <c r="Q13" s="7">
        <f t="shared" si="9"/>
        <v>7674387.7384546446</v>
      </c>
      <c r="R13" s="7">
        <f>'Scenario Core Assumptions'!$E$12*(1+$Y$6)^$A12</f>
        <v>16153450.013992177</v>
      </c>
      <c r="S13" s="7">
        <f t="shared" ref="S13:U14" si="12">R13/((1+$Y$3)^$A13)</f>
        <v>7674387.7384546446</v>
      </c>
      <c r="T13" s="7">
        <f>'Scenario Core Assumptions'!$E$12*(1+$Y$6)^$A12</f>
        <v>16153450.013992177</v>
      </c>
      <c r="U13" s="7">
        <f t="shared" si="11"/>
        <v>7674387.7384546446</v>
      </c>
      <c r="V13" s="7">
        <f t="shared" si="1"/>
        <v>8962842549.1097031</v>
      </c>
      <c r="W13" s="7">
        <f t="shared" si="10"/>
        <v>18865456637.649597</v>
      </c>
    </row>
    <row r="14" spans="1:36" x14ac:dyDescent="0.2">
      <c r="A14">
        <v>12</v>
      </c>
      <c r="B14" s="7">
        <f>'Scenario Core Assumptions'!$E$14*(1+$Y$6)^$A13</f>
        <v>821828535.20924699</v>
      </c>
      <c r="C14" s="7">
        <f t="shared" si="0"/>
        <v>364901698.07820135</v>
      </c>
      <c r="D14" s="7">
        <f>'Scenario Core Assumptions'!$E$14*(1+$Y$6)^$A13</f>
        <v>821828535.20924699</v>
      </c>
      <c r="E14" s="7">
        <f t="shared" si="2"/>
        <v>364901698.07820135</v>
      </c>
      <c r="F14" s="7">
        <f>'Scenario Core Assumptions'!$E$12*(1+$Y$6)^$A13</f>
        <v>16638053.514411943</v>
      </c>
      <c r="G14" s="7">
        <f t="shared" si="4"/>
        <v>7387494.7388862483</v>
      </c>
      <c r="H14" s="7">
        <f>'Scenario Core Assumptions'!$E$12*(1+$Y$6)^$A13</f>
        <v>16638053.514411943</v>
      </c>
      <c r="I14" s="7">
        <f t="shared" si="5"/>
        <v>7387494.7388862483</v>
      </c>
      <c r="J14" s="7">
        <f>'Scenario Core Assumptions'!$E$12*(1+$Y$6)^$A13</f>
        <v>16638053.514411943</v>
      </c>
      <c r="K14" s="7">
        <f t="shared" si="7"/>
        <v>7387494.7388862483</v>
      </c>
      <c r="L14" s="7">
        <f>'Scenario Core Assumptions'!$E$12*(1+$Y$6)^$A13</f>
        <v>16638053.514411943</v>
      </c>
      <c r="M14" s="7">
        <f t="shared" si="8"/>
        <v>7387494.7388862483</v>
      </c>
      <c r="N14" s="7">
        <f>'Scenario Core Assumptions'!$E$12*(1+$Y$6)^$A13</f>
        <v>16638053.514411943</v>
      </c>
      <c r="O14" s="7">
        <f t="shared" si="9"/>
        <v>7387494.7388862483</v>
      </c>
      <c r="P14" s="7">
        <f>'Scenario Core Assumptions'!$E$12*(1+$Y$6)^$A13</f>
        <v>16638053.514411943</v>
      </c>
      <c r="Q14" s="7">
        <f t="shared" si="9"/>
        <v>7387494.7388862483</v>
      </c>
      <c r="R14" s="7">
        <f>'Scenario Core Assumptions'!$E$12*(1+$Y$6)^$A13</f>
        <v>16638053.514411943</v>
      </c>
      <c r="S14" s="7">
        <f t="shared" ref="S14:U15" si="13">R14/((1+$Y$3)^$A14)</f>
        <v>7387494.7388862483</v>
      </c>
      <c r="T14" s="7">
        <f>'Scenario Core Assumptions'!$E$12*(1+$Y$6)^$A13</f>
        <v>16638053.514411943</v>
      </c>
      <c r="U14" s="7">
        <f t="shared" si="12"/>
        <v>7387494.7388862483</v>
      </c>
      <c r="V14" s="7">
        <f t="shared" si="1"/>
        <v>15778067081.349855</v>
      </c>
      <c r="W14" s="7">
        <f>B14*$AC$3+D14*$AC$4+F14*$AC$5+H14*$AC$6+J14*$AC$7+L14*$AC$8+N14*$AC$9+P14*$AC$10+R14*$AC$11+T14*$AC$12</f>
        <v>35535229970.675789</v>
      </c>
      <c r="AB14" s="34" t="s">
        <v>65</v>
      </c>
    </row>
    <row r="15" spans="1:36" x14ac:dyDescent="0.2">
      <c r="A15">
        <v>13</v>
      </c>
      <c r="B15" s="7">
        <f>'Scenario Core Assumptions'!$E$14*(1+$Y$6)^$A14</f>
        <v>846483391.26552427</v>
      </c>
      <c r="C15" s="7">
        <f t="shared" si="0"/>
        <v>351260513.10331523</v>
      </c>
      <c r="D15" s="7">
        <f>'Scenario Core Assumptions'!$E$14*(1+$Y$6)^$A14</f>
        <v>846483391.26552427</v>
      </c>
      <c r="E15" s="7">
        <f t="shared" si="2"/>
        <v>351260513.10331523</v>
      </c>
      <c r="F15" s="7">
        <f>'Scenario Core Assumptions'!$E$14*(1+$Y$6)^$A14</f>
        <v>846483391.26552427</v>
      </c>
      <c r="G15" s="7">
        <f t="shared" si="4"/>
        <v>351260513.10331523</v>
      </c>
      <c r="H15" s="7">
        <f>'Scenario Core Assumptions'!$E$12*(1+$Y$6)^$A14</f>
        <v>17137195.119844299</v>
      </c>
      <c r="I15" s="7">
        <f t="shared" si="5"/>
        <v>7111326.7112643309</v>
      </c>
      <c r="J15" s="7">
        <f>'Scenario Core Assumptions'!$E$12*(1+$Y$6)^$A14</f>
        <v>17137195.119844299</v>
      </c>
      <c r="K15" s="7">
        <f t="shared" si="7"/>
        <v>7111326.7112643309</v>
      </c>
      <c r="L15" s="7">
        <f>'Scenario Core Assumptions'!$E$12*(1+$Y$6)^$A14</f>
        <v>17137195.119844299</v>
      </c>
      <c r="M15" s="7">
        <f t="shared" si="8"/>
        <v>7111326.7112643309</v>
      </c>
      <c r="N15" s="7">
        <f>'Scenario Core Assumptions'!$E$12*(1+$Y$6)^$A14</f>
        <v>17137195.119844299</v>
      </c>
      <c r="O15" s="7">
        <f t="shared" si="9"/>
        <v>7111326.7112643309</v>
      </c>
      <c r="P15" s="7">
        <f>'Scenario Core Assumptions'!$E$12*(1+$Y$6)^$A14</f>
        <v>17137195.119844299</v>
      </c>
      <c r="Q15" s="7">
        <f t="shared" si="9"/>
        <v>7111326.7112643309</v>
      </c>
      <c r="R15" s="7">
        <f>'Scenario Core Assumptions'!$E$12*(1+$Y$6)^$A14</f>
        <v>17137195.119844299</v>
      </c>
      <c r="S15" s="7">
        <f t="shared" ref="S15:U16" si="14">R15/((1+$Y$3)^$A15)</f>
        <v>7111326.7112643309</v>
      </c>
      <c r="T15" s="7">
        <f>'Scenario Core Assumptions'!$E$12*(1+$Y$6)^$A14</f>
        <v>17137195.119844299</v>
      </c>
      <c r="U15" s="7">
        <f t="shared" si="13"/>
        <v>7111326.7112643309</v>
      </c>
      <c r="V15" s="7">
        <f t="shared" si="1"/>
        <v>22071216525.775932</v>
      </c>
      <c r="W15" s="7">
        <f>B15*$AC$3+D15*$AC$4+F15*$AC$5+H15*$AC$6+J15*$AC$7+L15*$AC$8+N15*$AC$9+P15*$AC$10+R15*$AC$11+T15*$AC$12</f>
        <v>53188210792.709679</v>
      </c>
    </row>
    <row r="16" spans="1:36" x14ac:dyDescent="0.2">
      <c r="A16">
        <v>14</v>
      </c>
      <c r="B16" s="7">
        <f>'Scenario Core Assumptions'!$E$14*(1+$Y$6)^$A15</f>
        <v>871877893.00348997</v>
      </c>
      <c r="C16" s="7">
        <f t="shared" si="0"/>
        <v>338129278.9686119</v>
      </c>
      <c r="D16" s="7">
        <f>'Scenario Core Assumptions'!$E$14*(1+$Y$6)^$A15</f>
        <v>871877893.00348997</v>
      </c>
      <c r="E16" s="7">
        <f t="shared" si="2"/>
        <v>338129278.9686119</v>
      </c>
      <c r="F16" s="7">
        <f>'Scenario Core Assumptions'!$E$14*(1+$Y$6)^$A15</f>
        <v>871877893.00348997</v>
      </c>
      <c r="G16" s="7">
        <f t="shared" si="4"/>
        <v>338129278.9686119</v>
      </c>
      <c r="H16" s="7">
        <f>'Scenario Core Assumptions'!$E$14*(1+$Y$6)^$A15</f>
        <v>871877893.00348997</v>
      </c>
      <c r="I16" s="7">
        <f t="shared" si="5"/>
        <v>338129278.9686119</v>
      </c>
      <c r="J16" s="7">
        <f>'Scenario Core Assumptions'!$E$12*(1+$Y$6)^$A15</f>
        <v>17651310.973439626</v>
      </c>
      <c r="K16" s="7">
        <f t="shared" si="7"/>
        <v>6845482.7220581872</v>
      </c>
      <c r="L16" s="7">
        <f>'Scenario Core Assumptions'!$E$12*(1+$Y$6)^$A15</f>
        <v>17651310.973439626</v>
      </c>
      <c r="M16" s="7">
        <f t="shared" si="8"/>
        <v>6845482.7220581872</v>
      </c>
      <c r="N16" s="7">
        <f>'Scenario Core Assumptions'!$E$12*(1+$Y$6)^$A15</f>
        <v>17651310.973439626</v>
      </c>
      <c r="O16" s="7">
        <f t="shared" si="9"/>
        <v>6845482.7220581872</v>
      </c>
      <c r="P16" s="7">
        <f>'Scenario Core Assumptions'!$E$12*(1+$Y$6)^$A15</f>
        <v>17651310.973439626</v>
      </c>
      <c r="Q16" s="7">
        <f t="shared" si="9"/>
        <v>6845482.7220581872</v>
      </c>
      <c r="R16" s="7">
        <f>'Scenario Core Assumptions'!$E$12*(1+$Y$6)^$A15</f>
        <v>17651310.973439626</v>
      </c>
      <c r="S16" s="7">
        <f t="shared" ref="S16:U17" si="15">R16/((1+$Y$3)^$A16)</f>
        <v>6845482.7220581872</v>
      </c>
      <c r="T16" s="7">
        <f>'Scenario Core Assumptions'!$E$12*(1+$Y$6)^$A15</f>
        <v>17651310.973439626</v>
      </c>
      <c r="U16" s="7">
        <f t="shared" si="14"/>
        <v>6845482.7220581872</v>
      </c>
      <c r="V16" s="7">
        <f t="shared" si="1"/>
        <v>27871800244.135925</v>
      </c>
      <c r="W16" s="7">
        <f t="shared" ref="W16:W19" si="16">B16*$AC$3+D16*$AC$4+F16*$AC$5+H16*$AC$6+J16*$AC$7+L16*$AC$8+N16*$AC$9+P16*$AC$10+R16*$AC$11+T16*$AC$12</f>
        <v>71868388757.09198</v>
      </c>
    </row>
    <row r="17" spans="1:30" x14ac:dyDescent="0.2">
      <c r="A17">
        <v>15</v>
      </c>
      <c r="B17" s="7">
        <f>'Scenario Core Assumptions'!$E$14*(1+$Y$6)^$A16</f>
        <v>898034229.79359472</v>
      </c>
      <c r="C17" s="7">
        <f t="shared" si="0"/>
        <v>325488932.09128058</v>
      </c>
      <c r="D17" s="7">
        <f>'Scenario Core Assumptions'!$E$14*(1+$Y$6)^$A16</f>
        <v>898034229.79359472</v>
      </c>
      <c r="E17" s="7">
        <f t="shared" si="2"/>
        <v>325488932.09128058</v>
      </c>
      <c r="F17" s="7">
        <f>'Scenario Core Assumptions'!$E$14*(1+$Y$6)^$A16</f>
        <v>898034229.79359472</v>
      </c>
      <c r="G17" s="7">
        <f t="shared" si="4"/>
        <v>325488932.09128058</v>
      </c>
      <c r="H17" s="7">
        <f>'Scenario Core Assumptions'!$E$14*(1+$Y$6)^$A16</f>
        <v>898034229.79359472</v>
      </c>
      <c r="I17" s="7">
        <f t="shared" si="5"/>
        <v>325488932.09128058</v>
      </c>
      <c r="J17" s="7">
        <f>'Scenario Core Assumptions'!$E$14*(1+$Y$6)^$A16</f>
        <v>898034229.79359472</v>
      </c>
      <c r="K17" s="7">
        <f t="shared" si="7"/>
        <v>325488932.09128058</v>
      </c>
      <c r="L17" s="7">
        <f>'Scenario Core Assumptions'!$E$12*(1+$Y$6)^$A16</f>
        <v>18180850.302642819</v>
      </c>
      <c r="M17" s="7">
        <f t="shared" si="8"/>
        <v>6589576.8259064797</v>
      </c>
      <c r="N17" s="7">
        <f>'Scenario Core Assumptions'!$E$12*(1+$Y$6)^$A16</f>
        <v>18180850.302642819</v>
      </c>
      <c r="O17" s="7">
        <f t="shared" si="9"/>
        <v>6589576.8259064797</v>
      </c>
      <c r="P17" s="7">
        <f>'Scenario Core Assumptions'!$E$12*(1+$Y$6)^$A16</f>
        <v>18180850.302642819</v>
      </c>
      <c r="Q17" s="7">
        <f t="shared" si="9"/>
        <v>6589576.8259064797</v>
      </c>
      <c r="R17" s="7">
        <f>'Scenario Core Assumptions'!$E$12*(1+$Y$6)^$A16</f>
        <v>18180850.302642819</v>
      </c>
      <c r="S17" s="7">
        <f t="shared" ref="S17:U18" si="17">R17/((1+$Y$3)^$A17)</f>
        <v>6589576.8259064797</v>
      </c>
      <c r="T17" s="7">
        <f>'Scenario Core Assumptions'!$E$12*(1+$Y$6)^$A16</f>
        <v>18180850.302642819</v>
      </c>
      <c r="U17" s="7">
        <f t="shared" si="15"/>
        <v>6589576.8259064797</v>
      </c>
      <c r="V17" s="7">
        <f t="shared" si="1"/>
        <v>33207850891.718712</v>
      </c>
      <c r="W17" s="7">
        <f t="shared" si="16"/>
        <v>91621508009.623749</v>
      </c>
    </row>
    <row r="18" spans="1:30" x14ac:dyDescent="0.2">
      <c r="A18">
        <v>16</v>
      </c>
      <c r="B18" s="7">
        <f>'Scenario Core Assumptions'!$E$14*(1+$Y$6)^$A17</f>
        <v>924975256.68740273</v>
      </c>
      <c r="C18" s="7">
        <f t="shared" si="0"/>
        <v>313321121.54581225</v>
      </c>
      <c r="D18" s="7">
        <f>'Scenario Core Assumptions'!$E$14*(1+$Y$6)^$A17</f>
        <v>924975256.68740273</v>
      </c>
      <c r="E18" s="7">
        <f t="shared" si="2"/>
        <v>313321121.54581225</v>
      </c>
      <c r="F18" s="7">
        <f>'Scenario Core Assumptions'!$E$14*(1+$Y$6)^$A17</f>
        <v>924975256.68740273</v>
      </c>
      <c r="G18" s="7">
        <f t="shared" si="4"/>
        <v>313321121.54581225</v>
      </c>
      <c r="H18" s="7">
        <f>'Scenario Core Assumptions'!$E$14*(1+$Y$6)^$A17</f>
        <v>924975256.68740273</v>
      </c>
      <c r="I18" s="7">
        <f t="shared" si="5"/>
        <v>313321121.54581225</v>
      </c>
      <c r="J18" s="7">
        <f>'Scenario Core Assumptions'!$E$14*(1+$Y$6)^$A17</f>
        <v>924975256.68740273</v>
      </c>
      <c r="K18" s="7">
        <f t="shared" si="7"/>
        <v>313321121.54581225</v>
      </c>
      <c r="L18" s="7">
        <f>'Scenario Core Assumptions'!$E$14*(1+$Y$6)^$A17</f>
        <v>924975256.68740273</v>
      </c>
      <c r="M18" s="7">
        <f t="shared" si="8"/>
        <v>313321121.54581225</v>
      </c>
      <c r="N18" s="7">
        <f>'Scenario Core Assumptions'!$E$12*(1+$Y$6)^$A17</f>
        <v>18726275.811722104</v>
      </c>
      <c r="O18" s="7">
        <f t="shared" si="9"/>
        <v>6343237.5053118458</v>
      </c>
      <c r="P18" s="7">
        <f>'Scenario Core Assumptions'!$E$12*(1+$Y$6)^$A17</f>
        <v>18726275.811722104</v>
      </c>
      <c r="Q18" s="7">
        <f t="shared" si="9"/>
        <v>6343237.5053118458</v>
      </c>
      <c r="R18" s="7">
        <f>'Scenario Core Assumptions'!$E$12*(1+$Y$6)^$A17</f>
        <v>18726275.811722104</v>
      </c>
      <c r="S18" s="7">
        <f t="shared" ref="S18:U19" si="18">R18/((1+$Y$3)^$A18)</f>
        <v>6343237.5053118458</v>
      </c>
      <c r="T18" s="7">
        <f>'Scenario Core Assumptions'!$E$12*(1+$Y$6)^$A17</f>
        <v>18726275.811722104</v>
      </c>
      <c r="U18" s="7">
        <f t="shared" si="17"/>
        <v>6343237.5053118458</v>
      </c>
      <c r="V18" s="7">
        <f t="shared" si="1"/>
        <v>38105993585.922424</v>
      </c>
      <c r="W18" s="7">
        <f t="shared" si="16"/>
        <v>112495132867.42606</v>
      </c>
    </row>
    <row r="19" spans="1:30" x14ac:dyDescent="0.2">
      <c r="A19">
        <v>17</v>
      </c>
      <c r="B19" s="7">
        <f>'Scenario Core Assumptions'!$E$14*(1+$Y$6)^$A18</f>
        <v>952724514.38802457</v>
      </c>
      <c r="C19" s="7">
        <f t="shared" si="0"/>
        <v>301608182.4226042</v>
      </c>
      <c r="D19" s="7">
        <f>'Scenario Core Assumptions'!$E$14*(1+$Y$6)^$A18</f>
        <v>952724514.38802457</v>
      </c>
      <c r="E19" s="7">
        <f t="shared" si="2"/>
        <v>301608182.4226042</v>
      </c>
      <c r="F19" s="7">
        <f>'Scenario Core Assumptions'!$E$14*(1+$Y$6)^$A18</f>
        <v>952724514.38802457</v>
      </c>
      <c r="G19" s="7">
        <f t="shared" si="4"/>
        <v>301608182.4226042</v>
      </c>
      <c r="H19" s="7">
        <f>'Scenario Core Assumptions'!$E$14*(1+$Y$6)^$A18</f>
        <v>952724514.38802457</v>
      </c>
      <c r="I19" s="7">
        <f t="shared" si="5"/>
        <v>301608182.4226042</v>
      </c>
      <c r="J19" s="7">
        <f>'Scenario Core Assumptions'!$E$14*(1+$Y$6)^$A18</f>
        <v>952724514.38802457</v>
      </c>
      <c r="K19" s="7">
        <f t="shared" si="7"/>
        <v>301608182.4226042</v>
      </c>
      <c r="L19" s="7">
        <f>'Scenario Core Assumptions'!$E$14*(1+$Y$6)^$A18</f>
        <v>952724514.38802457</v>
      </c>
      <c r="M19" s="7">
        <f t="shared" si="8"/>
        <v>301608182.4226042</v>
      </c>
      <c r="N19" s="7">
        <f>'Scenario Core Assumptions'!$E$14*(1+$Y$6)^$A18</f>
        <v>952724514.38802457</v>
      </c>
      <c r="O19" s="7">
        <f t="shared" si="9"/>
        <v>301608182.4226042</v>
      </c>
      <c r="P19" s="7">
        <f>'Scenario Core Assumptions'!$E$12*(1+$Y$6)^$A18</f>
        <v>19288064.086073764</v>
      </c>
      <c r="Q19" s="7">
        <f t="shared" si="9"/>
        <v>6106107.131281496</v>
      </c>
      <c r="R19" s="7">
        <f>'Scenario Core Assumptions'!$E$12*(1+$Y$6)^$A18</f>
        <v>19288064.086073764</v>
      </c>
      <c r="S19" s="7">
        <f t="shared" ref="S19:U20" si="19">R19/((1+$Y$3)^$A19)</f>
        <v>6106107.131281496</v>
      </c>
      <c r="T19" s="7">
        <f>'Scenario Core Assumptions'!$E$12*(1+$Y$6)^$A18</f>
        <v>19288064.086073764</v>
      </c>
      <c r="U19" s="7">
        <f t="shared" si="18"/>
        <v>6106107.131281496</v>
      </c>
      <c r="V19" s="7">
        <f t="shared" si="1"/>
        <v>42591511967.041481</v>
      </c>
      <c r="W19" s="7">
        <f t="shared" si="16"/>
        <v>134538715859.4879</v>
      </c>
    </row>
    <row r="20" spans="1:30" x14ac:dyDescent="0.2">
      <c r="A20">
        <v>18</v>
      </c>
      <c r="B20" s="7">
        <f>'Scenario Core Assumptions'!$E$14*(1+$Y$6)^$A19</f>
        <v>981306249.81966531</v>
      </c>
      <c r="C20" s="7">
        <f t="shared" si="0"/>
        <v>290333110.18250686</v>
      </c>
      <c r="D20" s="7">
        <f>'Scenario Core Assumptions'!$E$14*(1+$Y$6)^$A19</f>
        <v>981306249.81966531</v>
      </c>
      <c r="E20" s="7">
        <f t="shared" si="2"/>
        <v>290333110.18250686</v>
      </c>
      <c r="F20" s="7">
        <f>'Scenario Core Assumptions'!$E$14*(1+$Y$6)^$A19</f>
        <v>981306249.81966531</v>
      </c>
      <c r="G20" s="7">
        <f t="shared" si="4"/>
        <v>290333110.18250686</v>
      </c>
      <c r="H20" s="7">
        <f>'Scenario Core Assumptions'!$E$14*(1+$Y$6)^$A19</f>
        <v>981306249.81966531</v>
      </c>
      <c r="I20" s="7">
        <f t="shared" si="5"/>
        <v>290333110.18250686</v>
      </c>
      <c r="J20" s="7">
        <f>'Scenario Core Assumptions'!$E$14*(1+$Y$6)^$A19</f>
        <v>981306249.81966531</v>
      </c>
      <c r="K20" s="7">
        <f t="shared" si="7"/>
        <v>290333110.18250686</v>
      </c>
      <c r="L20" s="7">
        <f>'Scenario Core Assumptions'!$E$14*(1+$Y$6)^$A19</f>
        <v>981306249.81966531</v>
      </c>
      <c r="M20" s="7">
        <f t="shared" si="8"/>
        <v>290333110.18250686</v>
      </c>
      <c r="N20" s="7">
        <f>'Scenario Core Assumptions'!$E$14*(1+$Y$6)^$A19</f>
        <v>981306249.81966531</v>
      </c>
      <c r="O20" s="7">
        <f t="shared" si="9"/>
        <v>290333110.18250686</v>
      </c>
      <c r="P20" s="7">
        <f>'Scenario Core Assumptions'!$E$14*(1+$Y$6)^$A19</f>
        <v>981306249.81966531</v>
      </c>
      <c r="Q20" s="7">
        <f t="shared" si="9"/>
        <v>290333110.18250686</v>
      </c>
      <c r="R20" s="7">
        <f>'Scenario Core Assumptions'!$E$12*(1+$Y$6)^$A19</f>
        <v>19866706.008655977</v>
      </c>
      <c r="S20" s="7">
        <f t="shared" ref="S20:U21" si="20">R20/((1+$Y$3)^$A20)</f>
        <v>5877841.4441307858</v>
      </c>
      <c r="T20" s="7">
        <f>'Scenario Core Assumptions'!$E$12*(1+$Y$6)^$A19</f>
        <v>19866706.008655977</v>
      </c>
      <c r="U20" s="7">
        <f t="shared" si="19"/>
        <v>5877841.4441307858</v>
      </c>
      <c r="V20" s="7">
        <f t="shared" si="1"/>
        <v>46688411286.966331</v>
      </c>
      <c r="W20" s="7">
        <f>B20*$AC$3+D20*$AC$4+F20*$AC$5+H20*$AC$6+J20*$AC$7+L20*$AC$8+N20*$AC$9+P20*$AC$10+R20*$AC$11+T20*$AC$12</f>
        <v>157803668211.49271</v>
      </c>
    </row>
    <row r="21" spans="1:30" x14ac:dyDescent="0.2">
      <c r="A21">
        <v>19</v>
      </c>
      <c r="B21" s="7">
        <f>'Scenario Core Assumptions'!$E$14*(1+$Y$6)^$A20</f>
        <v>1010745437.3142552</v>
      </c>
      <c r="C21" s="7">
        <f t="shared" si="0"/>
        <v>279479535.97007668</v>
      </c>
      <c r="D21" s="7">
        <f>'Scenario Core Assumptions'!$E$14*(1+$Y$6)^$A20</f>
        <v>1010745437.3142552</v>
      </c>
      <c r="E21" s="7">
        <f t="shared" si="2"/>
        <v>279479535.97007668</v>
      </c>
      <c r="F21" s="7">
        <f>'Scenario Core Assumptions'!$E$14*(1+$Y$6)^$A20</f>
        <v>1010745437.3142552</v>
      </c>
      <c r="G21" s="7">
        <f t="shared" si="4"/>
        <v>279479535.97007668</v>
      </c>
      <c r="H21" s="7">
        <f>'Scenario Core Assumptions'!$E$14*(1+$Y$6)^$A20</f>
        <v>1010745437.3142552</v>
      </c>
      <c r="I21" s="7">
        <f t="shared" si="5"/>
        <v>279479535.97007668</v>
      </c>
      <c r="J21" s="7">
        <f>'Scenario Core Assumptions'!$E$14*(1+$Y$6)^$A20</f>
        <v>1010745437.3142552</v>
      </c>
      <c r="K21" s="7">
        <f t="shared" si="7"/>
        <v>279479535.97007668</v>
      </c>
      <c r="L21" s="7">
        <f>'Scenario Core Assumptions'!$E$14*(1+$Y$6)^$A20</f>
        <v>1010745437.3142552</v>
      </c>
      <c r="M21" s="7">
        <f t="shared" si="8"/>
        <v>279479535.97007668</v>
      </c>
      <c r="N21" s="7">
        <f>'Scenario Core Assumptions'!$E$14*(1+$Y$6)^$A20</f>
        <v>1010745437.3142552</v>
      </c>
      <c r="O21" s="7">
        <f t="shared" si="9"/>
        <v>279479535.97007668</v>
      </c>
      <c r="P21" s="7">
        <f>'Scenario Core Assumptions'!$E$14*(1+$Y$6)^$A20</f>
        <v>1010745437.3142552</v>
      </c>
      <c r="Q21" s="7">
        <f t="shared" si="9"/>
        <v>279479535.97007668</v>
      </c>
      <c r="R21" s="7">
        <f>'Scenario Core Assumptions'!$E$14*(1+$Y$6)^$A20</f>
        <v>1010745437.3142552</v>
      </c>
      <c r="S21" s="7">
        <f t="shared" ref="S21:U22" si="21">R21/((1+$Y$3)^$A21)</f>
        <v>279479535.97007668</v>
      </c>
      <c r="T21" s="7">
        <f>'Scenario Core Assumptions'!$E$12*(1+$Y$6)^$A20</f>
        <v>20462707.188915655</v>
      </c>
      <c r="U21" s="7">
        <f t="shared" si="20"/>
        <v>5658109.0536959888</v>
      </c>
      <c r="V21" s="7">
        <f t="shared" si="1"/>
        <v>50419478655.687729</v>
      </c>
      <c r="W21" s="7">
        <f>B21*$AC$3+D21*$AC$4+F21*$AC$5+H21*$AC$6+J21*$AC$7+L21*$AC$8+N21*$AC$9+P21*$AC$10+R21*$AC$11+T21*$AC$12</f>
        <v>182343432860.34421</v>
      </c>
    </row>
    <row r="22" spans="1:30" x14ac:dyDescent="0.2">
      <c r="A22">
        <v>20</v>
      </c>
      <c r="B22" s="7">
        <f>'Scenario Core Assumptions'!$E$14*(1+$Y$6)^$A21</f>
        <v>1041067800.4336829</v>
      </c>
      <c r="C22" s="7">
        <f t="shared" si="0"/>
        <v>269031702.84969997</v>
      </c>
      <c r="D22" s="7">
        <f>'Scenario Core Assumptions'!$E$14*(1+$Y$6)^$A21</f>
        <v>1041067800.4336829</v>
      </c>
      <c r="E22" s="7">
        <f t="shared" si="2"/>
        <v>269031702.84969997</v>
      </c>
      <c r="F22" s="7">
        <f>'Scenario Core Assumptions'!$E$14*(1+$Y$6)^$A21</f>
        <v>1041067800.4336829</v>
      </c>
      <c r="G22" s="7">
        <f t="shared" si="4"/>
        <v>269031702.84969997</v>
      </c>
      <c r="H22" s="7">
        <f>'Scenario Core Assumptions'!$E$14*(1+$Y$6)^$A21</f>
        <v>1041067800.4336829</v>
      </c>
      <c r="I22" s="7">
        <f t="shared" si="5"/>
        <v>269031702.84969997</v>
      </c>
      <c r="J22" s="7">
        <f>'Scenario Core Assumptions'!$E$14*(1+$Y$6)^$A21</f>
        <v>1041067800.4336829</v>
      </c>
      <c r="K22" s="7">
        <f t="shared" si="7"/>
        <v>269031702.84969997</v>
      </c>
      <c r="L22" s="7">
        <f>'Scenario Core Assumptions'!$E$14*(1+$Y$6)^$A21</f>
        <v>1041067800.4336829</v>
      </c>
      <c r="M22" s="7">
        <f t="shared" si="8"/>
        <v>269031702.84969997</v>
      </c>
      <c r="N22" s="7">
        <f>'Scenario Core Assumptions'!$E$14*(1+$Y$6)^$A21</f>
        <v>1041067800.4336829</v>
      </c>
      <c r="O22" s="7">
        <f t="shared" si="9"/>
        <v>269031702.84969997</v>
      </c>
      <c r="P22" s="7">
        <f>'Scenario Core Assumptions'!$E$14*(1+$Y$6)^$A21</f>
        <v>1041067800.4336829</v>
      </c>
      <c r="Q22" s="7">
        <f t="shared" si="9"/>
        <v>269031702.84969997</v>
      </c>
      <c r="R22" s="7">
        <f>'Scenario Core Assumptions'!$E$14*(1+$Y$6)^$A21</f>
        <v>1041067800.4336829</v>
      </c>
      <c r="S22" s="7">
        <f t="shared" ref="S22" si="22">R22/((1+$Y$3)^$A22)</f>
        <v>269031702.84969997</v>
      </c>
      <c r="T22" s="7">
        <f>'Scenario Core Assumptions'!$E$14*(1+$Y$6)^$A21</f>
        <v>1041067800.4336829</v>
      </c>
      <c r="U22" s="7">
        <f t="shared" si="21"/>
        <v>269031702.84969997</v>
      </c>
      <c r="V22" s="7">
        <f t="shared" si="1"/>
        <v>53806340569.940002</v>
      </c>
      <c r="W22" s="7">
        <f t="shared" ref="W22" si="23">B22*$AC$3+D22*$AC$4+F22*$AC$5+H22*$AC$6+J22*$AC$7+L22*$AC$8+N22*$AC$9+P22*$AC$10+R22*$AC$11+T22*$AC$12</f>
        <v>208213560086.73657</v>
      </c>
    </row>
    <row r="23" spans="1:30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30" x14ac:dyDescent="0.2">
      <c r="A24" s="7"/>
      <c r="B24" s="7"/>
      <c r="C24" s="7"/>
      <c r="D24" s="7"/>
      <c r="E24" s="7"/>
      <c r="I24" s="7"/>
      <c r="J24" s="7"/>
      <c r="L24" s="7"/>
      <c r="M24" s="7"/>
      <c r="N24" s="7"/>
      <c r="O24" s="7"/>
      <c r="P24" s="7"/>
      <c r="Q24" s="7"/>
      <c r="R24" s="7"/>
      <c r="S24" s="7"/>
      <c r="T24" s="7"/>
      <c r="U24" s="39" t="s">
        <v>51</v>
      </c>
      <c r="V24" s="7">
        <f>SUM(V3:V12)</f>
        <v>36793679597.086327</v>
      </c>
      <c r="W24" s="7">
        <f>SUM(W3:W12)</f>
        <v>54788993208.656265</v>
      </c>
      <c r="AD24" s="1"/>
    </row>
    <row r="25" spans="1:30" x14ac:dyDescent="0.2">
      <c r="A25" s="7"/>
      <c r="B25" s="8"/>
      <c r="D25" s="7"/>
      <c r="E25" s="7"/>
      <c r="U25" s="40" t="s">
        <v>50</v>
      </c>
      <c r="V25" s="7">
        <f>SUM(V3:V17)</f>
        <v>144685456889.17645</v>
      </c>
      <c r="W25" s="7">
        <f>SUM(W3:W17)</f>
        <v>325867787376.4071</v>
      </c>
      <c r="AD25" s="1"/>
    </row>
    <row r="26" spans="1:30" x14ac:dyDescent="0.2">
      <c r="A26" s="7"/>
      <c r="B26" s="8"/>
      <c r="D26" s="7"/>
      <c r="E26" s="7"/>
      <c r="U26" s="40" t="s">
        <v>49</v>
      </c>
      <c r="V26" s="7">
        <f>SUM(V3:V22)</f>
        <v>376297192954.73444</v>
      </c>
      <c r="W26" s="7">
        <f>SUM(W3:W22)</f>
        <v>1121262297261.8945</v>
      </c>
      <c r="AD26" s="1"/>
    </row>
    <row r="27" spans="1:30" x14ac:dyDescent="0.2">
      <c r="E27" s="7"/>
    </row>
    <row r="28" spans="1:30" x14ac:dyDescent="0.2">
      <c r="A28" s="7"/>
      <c r="B28" s="7"/>
      <c r="D28" s="7"/>
      <c r="E28" s="7"/>
    </row>
    <row r="29" spans="1:30" x14ac:dyDescent="0.2">
      <c r="A29" s="7"/>
      <c r="B29" s="7"/>
      <c r="D29" s="7"/>
      <c r="E29" s="7"/>
      <c r="AC29" s="1"/>
    </row>
    <row r="30" spans="1:30" x14ac:dyDescent="0.2">
      <c r="A30" s="7"/>
      <c r="B30" s="7"/>
      <c r="D30" s="7"/>
      <c r="E30" s="7"/>
      <c r="AC30" s="1"/>
    </row>
    <row r="31" spans="1:30" x14ac:dyDescent="0.2">
      <c r="E31" s="7"/>
      <c r="AC31" s="1"/>
    </row>
    <row r="32" spans="1:30" x14ac:dyDescent="0.2">
      <c r="A32" s="7"/>
      <c r="B32" s="7"/>
      <c r="D32" s="7"/>
      <c r="E32" s="7"/>
    </row>
    <row r="33" spans="1:5" x14ac:dyDescent="0.2">
      <c r="A33" s="7"/>
      <c r="B33" s="7"/>
      <c r="D33" s="7"/>
      <c r="E33" s="7"/>
    </row>
    <row r="34" spans="1:5" x14ac:dyDescent="0.2">
      <c r="A34" s="7"/>
      <c r="B34" s="7"/>
      <c r="D34" s="7"/>
      <c r="E34" s="7"/>
    </row>
    <row r="36" spans="1:5" x14ac:dyDescent="0.2">
      <c r="A36" s="7"/>
      <c r="B36" s="7"/>
    </row>
    <row r="37" spans="1:5" x14ac:dyDescent="0.2">
      <c r="A37" s="7"/>
      <c r="B37" s="7"/>
    </row>
    <row r="38" spans="1:5" x14ac:dyDescent="0.2">
      <c r="A38" s="7"/>
      <c r="B38" s="7"/>
    </row>
  </sheetData>
  <mergeCells count="3">
    <mergeCell ref="AB1:AC1"/>
    <mergeCell ref="AE1:AG1"/>
    <mergeCell ref="AH1:A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193F-569A-48E0-9E3B-79406ED80F25}">
  <dimension ref="A1:AJ26"/>
  <sheetViews>
    <sheetView topLeftCell="P1" workbookViewId="0">
      <selection activeCell="AC3" sqref="AC3:AC12"/>
    </sheetView>
  </sheetViews>
  <sheetFormatPr baseColWidth="10" defaultColWidth="8.83203125" defaultRowHeight="15" x14ac:dyDescent="0.2"/>
  <cols>
    <col min="1" max="1" width="20.5" bestFit="1" customWidth="1"/>
    <col min="2" max="11" width="12.5" bestFit="1" customWidth="1"/>
    <col min="12" max="21" width="12.5" customWidth="1"/>
    <col min="22" max="22" width="22.83203125" bestFit="1" customWidth="1"/>
    <col min="23" max="23" width="25.1640625" bestFit="1" customWidth="1"/>
    <col min="25" max="25" width="12.6640625" bestFit="1" customWidth="1"/>
    <col min="28" max="28" width="16.1640625" customWidth="1"/>
    <col min="29" max="29" width="16.6640625" customWidth="1"/>
    <col min="31" max="31" width="8.1640625" bestFit="1" customWidth="1"/>
  </cols>
  <sheetData>
    <row r="1" spans="1:36" x14ac:dyDescent="0.2">
      <c r="A1" t="s">
        <v>53</v>
      </c>
      <c r="AB1" s="75" t="s">
        <v>57</v>
      </c>
      <c r="AC1" s="76"/>
      <c r="AD1" s="13"/>
      <c r="AE1" s="55" t="s">
        <v>52</v>
      </c>
      <c r="AF1" s="55"/>
      <c r="AG1" s="55"/>
      <c r="AH1" s="55"/>
      <c r="AI1" s="55"/>
      <c r="AJ1" s="55"/>
    </row>
    <row r="2" spans="1:36" x14ac:dyDescent="0.2">
      <c r="A2" s="1" t="s">
        <v>0</v>
      </c>
      <c r="B2" t="s">
        <v>9</v>
      </c>
      <c r="C2" t="s">
        <v>14</v>
      </c>
      <c r="D2" t="s">
        <v>10</v>
      </c>
      <c r="E2" t="s">
        <v>14</v>
      </c>
      <c r="F2" t="s">
        <v>11</v>
      </c>
      <c r="G2" t="s">
        <v>14</v>
      </c>
      <c r="H2" t="s">
        <v>12</v>
      </c>
      <c r="I2" t="s">
        <v>14</v>
      </c>
      <c r="J2" t="s">
        <v>13</v>
      </c>
      <c r="K2" t="s">
        <v>14</v>
      </c>
      <c r="L2" t="s">
        <v>72</v>
      </c>
      <c r="M2" t="s">
        <v>14</v>
      </c>
      <c r="N2" t="s">
        <v>73</v>
      </c>
      <c r="O2" t="s">
        <v>14</v>
      </c>
      <c r="P2" t="s">
        <v>74</v>
      </c>
      <c r="Q2" t="s">
        <v>14</v>
      </c>
      <c r="R2" t="s">
        <v>75</v>
      </c>
      <c r="S2" t="s">
        <v>14</v>
      </c>
      <c r="T2" t="s">
        <v>76</v>
      </c>
      <c r="U2" t="s">
        <v>14</v>
      </c>
      <c r="V2" s="3" t="s">
        <v>48</v>
      </c>
      <c r="W2" s="3" t="s">
        <v>60</v>
      </c>
      <c r="Y2" s="28" t="s">
        <v>15</v>
      </c>
      <c r="AB2" s="25" t="s">
        <v>0</v>
      </c>
      <c r="AC2" s="26" t="s">
        <v>28</v>
      </c>
      <c r="AE2" t="s">
        <v>1</v>
      </c>
      <c r="AF2" s="12" t="s">
        <v>36</v>
      </c>
      <c r="AG2" t="s">
        <v>29</v>
      </c>
      <c r="AI2" s="12"/>
    </row>
    <row r="3" spans="1:36" x14ac:dyDescent="0.2">
      <c r="A3">
        <v>1</v>
      </c>
      <c r="B3" s="7">
        <f>'Scenario Core Assumptions'!$E$10</f>
        <v>181948184.845</v>
      </c>
      <c r="C3" s="7">
        <f t="shared" ref="C3:C22" si="0">B3/((1+$Y$3)^A3)</f>
        <v>170045032.56542054</v>
      </c>
      <c r="D3" s="7">
        <v>0</v>
      </c>
      <c r="E3" s="7">
        <f>D3/((1+$Y$3)^$A$3)</f>
        <v>0</v>
      </c>
      <c r="F3" s="7">
        <v>0</v>
      </c>
      <c r="G3" s="7">
        <f>F3/((1+$Y$3)^$A$3)</f>
        <v>0</v>
      </c>
      <c r="H3" s="7">
        <v>0</v>
      </c>
      <c r="I3" s="7">
        <f>H3/((1+$Y$3)^$A$3)</f>
        <v>0</v>
      </c>
      <c r="J3" s="7">
        <v>0</v>
      </c>
      <c r="K3" s="7">
        <f>J3/((1+$Y$3)^$A$3)</f>
        <v>0</v>
      </c>
      <c r="L3" s="7">
        <v>0</v>
      </c>
      <c r="M3" s="7">
        <f>L3/((1+$Y$3)^$A$3)</f>
        <v>0</v>
      </c>
      <c r="N3" s="7">
        <v>0</v>
      </c>
      <c r="O3" s="7">
        <f>N3/((1+$Y$3)^$A$3)</f>
        <v>0</v>
      </c>
      <c r="P3" s="7">
        <v>0</v>
      </c>
      <c r="Q3" s="7">
        <f>P3/((1+$Y$3)^$A$3)</f>
        <v>0</v>
      </c>
      <c r="R3" s="7">
        <v>0</v>
      </c>
      <c r="S3" s="7">
        <f>R3/((1+$Y$3)^$A$3)</f>
        <v>0</v>
      </c>
      <c r="T3" s="7">
        <v>0</v>
      </c>
      <c r="U3" s="7">
        <f>T3/((1+$Y$3)^$A$3)</f>
        <v>0</v>
      </c>
      <c r="V3" s="7">
        <f>C3*$AC$3+E3*$AC$4+G3*$AC$5+I3*$AC$6+K3*$AC$7+M3*$AC$8+O3*$AC$9+Q3*$AC$10+S3*$AC$11+U3*$AC$12</f>
        <v>3400900651.3084106</v>
      </c>
      <c r="W3" s="7">
        <f>B3*$AC$3+D3*$AC$4+F3*$AC$5+H3*$AC$6+J3*$AC$7+L3*$AC$8+N3*$AC$9+P3*$AC$10+R3*$AC$11+T3*$AC$12</f>
        <v>3638963696.9000001</v>
      </c>
      <c r="Y3" s="29">
        <v>7.0000000000000007E-2</v>
      </c>
      <c r="AB3" s="4">
        <v>1</v>
      </c>
      <c r="AC3" s="5">
        <f>Scores!C2</f>
        <v>20</v>
      </c>
      <c r="AE3">
        <v>1</v>
      </c>
      <c r="AF3">
        <v>1</v>
      </c>
      <c r="AG3">
        <v>2</v>
      </c>
    </row>
    <row r="4" spans="1:36" x14ac:dyDescent="0.2">
      <c r="A4">
        <v>2</v>
      </c>
      <c r="B4" s="7">
        <f>'Scenario Core Assumptions'!$E$12*(1+$Y$6)^$A3</f>
        <v>12380274.375800001</v>
      </c>
      <c r="C4" s="7">
        <f t="shared" si="0"/>
        <v>10813411.106472181</v>
      </c>
      <c r="D4" s="7">
        <f>'Scenario Core Assumptions'!$E$10*(1+$Y$6)^$A3</f>
        <v>187406630.39035001</v>
      </c>
      <c r="E4" s="7">
        <f>D4/((1+$Y$3)^$A$4)</f>
        <v>163688208.91811514</v>
      </c>
      <c r="F4" s="7">
        <v>0</v>
      </c>
      <c r="G4" s="7">
        <f>F4/((1+$Y$3)^$A$4)</f>
        <v>0</v>
      </c>
      <c r="H4" s="7">
        <v>0</v>
      </c>
      <c r="I4" s="7">
        <f>H4/((1+$Y$3)^$A$4)</f>
        <v>0</v>
      </c>
      <c r="J4" s="7">
        <v>0</v>
      </c>
      <c r="K4" s="7">
        <f>J4/((1+$Y$3)^$A$4)</f>
        <v>0</v>
      </c>
      <c r="L4" s="7">
        <v>0</v>
      </c>
      <c r="M4" s="7">
        <f>L4/((1+$Y$3)^$A$4)</f>
        <v>0</v>
      </c>
      <c r="N4" s="7">
        <v>0</v>
      </c>
      <c r="O4" s="7">
        <f>N4/((1+$Y$3)^$A$4)</f>
        <v>0</v>
      </c>
      <c r="P4" s="7">
        <v>0</v>
      </c>
      <c r="Q4" s="7">
        <f>P4/((1+$Y$3)^$A$4)</f>
        <v>0</v>
      </c>
      <c r="R4" s="7">
        <v>0</v>
      </c>
      <c r="S4" s="7">
        <f>R4/((1+$Y$3)^$A$4)</f>
        <v>0</v>
      </c>
      <c r="T4" s="7">
        <v>0</v>
      </c>
      <c r="U4" s="7">
        <f>T4/((1+$Y$3)^$A$4)</f>
        <v>0</v>
      </c>
      <c r="V4" s="7">
        <f t="shared" ref="V4:V22" si="1">C4*$AC$3+E4*$AC$4+G4*$AC$5+I4*$AC$6+K4*$AC$7+M4*$AC$8+O4*$AC$9+Q4*$AC$10+S4*$AC$11+U4*$AC$12</f>
        <v>3490032400.4917464</v>
      </c>
      <c r="W4" s="7">
        <f>B4*$AC$3+D4*$AC$4+F4*$AC$5+H4*$AC$6+J4*$AC$7+L4*$AC$8+N4*$AC$9+P4*$AC$10+R4*$AC$11+T4*$AC$12</f>
        <v>3995738095.323</v>
      </c>
      <c r="AB4" s="4">
        <f>AB3+1</f>
        <v>2</v>
      </c>
      <c r="AC4" s="5">
        <f>Scores!C2</f>
        <v>20</v>
      </c>
      <c r="AE4">
        <v>0</v>
      </c>
      <c r="AF4">
        <v>1</v>
      </c>
      <c r="AG4">
        <v>2</v>
      </c>
    </row>
    <row r="5" spans="1:36" x14ac:dyDescent="0.2">
      <c r="A5">
        <v>3</v>
      </c>
      <c r="B5" s="7">
        <f>'Scenario Core Assumptions'!$E$12*(1+$Y$6)^$A4</f>
        <v>12751682.607073998</v>
      </c>
      <c r="C5" s="7">
        <f t="shared" si="0"/>
        <v>10409171.438940508</v>
      </c>
      <c r="D5" s="7">
        <f>'Scenario Core Assumptions'!$E$12*(1+$Y$6)^$A4</f>
        <v>12751682.607073998</v>
      </c>
      <c r="E5" s="7">
        <f>D5/((1+$Y$3)^$A$5)</f>
        <v>10409171.438940508</v>
      </c>
      <c r="F5" s="7">
        <f>'Scenario Core Assumptions'!$E$10*(1+$Y$6)^$A4</f>
        <v>193028829.30206048</v>
      </c>
      <c r="G5" s="7">
        <f>F5/((1+$Y$3)^$A$5)</f>
        <v>157569023.53799865</v>
      </c>
      <c r="H5" s="7">
        <v>0</v>
      </c>
      <c r="I5" s="7">
        <f>H5/((1+$Y$3)^$A$5)</f>
        <v>0</v>
      </c>
      <c r="J5" s="7">
        <v>0</v>
      </c>
      <c r="K5" s="7">
        <f>J5/((1+$Y$3)^$A$5)</f>
        <v>0</v>
      </c>
      <c r="L5" s="7">
        <v>0</v>
      </c>
      <c r="M5" s="7">
        <f>L5/((1+$Y$3)^$A$5)</f>
        <v>0</v>
      </c>
      <c r="N5" s="7">
        <v>0</v>
      </c>
      <c r="O5" s="7">
        <f>N5/((1+$Y$3)^$A$5)</f>
        <v>0</v>
      </c>
      <c r="P5" s="7">
        <v>0</v>
      </c>
      <c r="Q5" s="7">
        <f>P5/((1+$Y$3)^$A$5)</f>
        <v>0</v>
      </c>
      <c r="R5" s="7">
        <v>0</v>
      </c>
      <c r="S5" s="7">
        <f>R5/((1+$Y$3)^$A$5)</f>
        <v>0</v>
      </c>
      <c r="T5" s="7">
        <v>0</v>
      </c>
      <c r="U5" s="7">
        <f>T5/((1+$Y$3)^$A$5)</f>
        <v>0</v>
      </c>
      <c r="V5" s="7">
        <f t="shared" si="1"/>
        <v>3567747328.3175936</v>
      </c>
      <c r="W5" s="7">
        <f t="shared" ref="W5:W8" si="2">B5*$AC$3+D5*$AC$4+F5*$AC$5+H5*$AC$6+J5*$AC$7+L5*$AC$8+N5*$AC$9+P5*$AC$10+R5*$AC$11+T5*$AC$12</f>
        <v>4370643890.3241692</v>
      </c>
      <c r="Y5" s="28" t="s">
        <v>58</v>
      </c>
      <c r="AB5" s="4">
        <f>AB4+1</f>
        <v>3</v>
      </c>
      <c r="AC5" s="5">
        <f>Scores!C2</f>
        <v>20</v>
      </c>
      <c r="AE5">
        <v>1</v>
      </c>
      <c r="AF5">
        <v>1</v>
      </c>
      <c r="AG5">
        <v>2</v>
      </c>
    </row>
    <row r="6" spans="1:36" x14ac:dyDescent="0.2">
      <c r="A6">
        <v>4</v>
      </c>
      <c r="B6" s="7">
        <f>'Scenario Core Assumptions'!$E$12*(1+$Y$6)^$A5</f>
        <v>13134233.085286219</v>
      </c>
      <c r="C6" s="7">
        <f t="shared" si="0"/>
        <v>10020043.534681052</v>
      </c>
      <c r="D6" s="7">
        <f>'Scenario Core Assumptions'!$E$12*(1+$Y$6)^$A5</f>
        <v>13134233.085286219</v>
      </c>
      <c r="E6" s="7">
        <f>D6/((1+$Y$3)^$A$6)</f>
        <v>10020043.534681052</v>
      </c>
      <c r="F6" s="7">
        <f>'Scenario Core Assumptions'!$E$12*(1+$Y$6)^$A5</f>
        <v>13134233.085286219</v>
      </c>
      <c r="G6" s="7">
        <f>F6/((1+$Y$3)^$A$6)</f>
        <v>10020043.534681052</v>
      </c>
      <c r="H6" s="7">
        <f>'Scenario Core Assumptions'!$E$10*(1+$Y$6)^$A5</f>
        <v>198819694.1811223</v>
      </c>
      <c r="I6" s="7">
        <f>H6/((1+$Y$3)^$A$6)</f>
        <v>151678592.75153142</v>
      </c>
      <c r="J6" s="7">
        <v>0</v>
      </c>
      <c r="K6" s="7">
        <f>J6/((1+$Y$3)^$A$6)</f>
        <v>0</v>
      </c>
      <c r="L6" s="7">
        <v>0</v>
      </c>
      <c r="M6" s="7">
        <f>L6/((1+$Y$3)^$A$6)</f>
        <v>0</v>
      </c>
      <c r="N6" s="7">
        <v>0</v>
      </c>
      <c r="O6" s="7">
        <f>N6/((1+$Y$3)^$A$6)</f>
        <v>0</v>
      </c>
      <c r="P6" s="7">
        <v>0</v>
      </c>
      <c r="Q6" s="7">
        <f>P6/((1+$Y$3)^$A$6)</f>
        <v>0</v>
      </c>
      <c r="R6" s="7">
        <v>0</v>
      </c>
      <c r="S6" s="7">
        <f>R6/((1+$Y$3)^$A$6)</f>
        <v>0</v>
      </c>
      <c r="T6" s="7">
        <v>0</v>
      </c>
      <c r="U6" s="7">
        <f>T6/((1+$Y$3)^$A$6)</f>
        <v>0</v>
      </c>
      <c r="V6" s="7">
        <f t="shared" si="1"/>
        <v>3634774467.1114912</v>
      </c>
      <c r="W6" s="7">
        <f t="shared" si="2"/>
        <v>4764447868.7396193</v>
      </c>
      <c r="Y6" s="29">
        <v>0.03</v>
      </c>
      <c r="AB6" s="4">
        <f>AB5+1</f>
        <v>4</v>
      </c>
      <c r="AC6" s="5">
        <f>Scores!C2</f>
        <v>20</v>
      </c>
      <c r="AE6">
        <v>0</v>
      </c>
      <c r="AF6">
        <v>1</v>
      </c>
      <c r="AG6">
        <v>2</v>
      </c>
    </row>
    <row r="7" spans="1:36" x14ac:dyDescent="0.2">
      <c r="A7">
        <v>5</v>
      </c>
      <c r="B7" s="7">
        <f>'Scenario Core Assumptions'!$E$12*(1+$Y$6)^$A6</f>
        <v>13528260.077844804</v>
      </c>
      <c r="C7" s="7">
        <f t="shared" si="0"/>
        <v>9645462.467964001</v>
      </c>
      <c r="D7" s="7">
        <f>'Scenario Core Assumptions'!$E$12*(1+$Y$6)^$A6</f>
        <v>13528260.077844804</v>
      </c>
      <c r="E7" s="7">
        <f>D7/((1+$Y$3)^$A$7)</f>
        <v>9645462.467964001</v>
      </c>
      <c r="F7" s="7">
        <f>'Scenario Core Assumptions'!$E$12*(1+$Y$6)^$A6</f>
        <v>13528260.077844804</v>
      </c>
      <c r="G7" s="7">
        <f>F7/((1+$Y$3)^$A$7)</f>
        <v>9645462.467964001</v>
      </c>
      <c r="H7" s="7">
        <f>'Scenario Core Assumptions'!$E$12*(1+$Y$6)^$A6</f>
        <v>13528260.077844804</v>
      </c>
      <c r="I7" s="7">
        <f>H7/((1+$Y$3)^$A$7)</f>
        <v>9645462.467964001</v>
      </c>
      <c r="J7" s="7">
        <f>'Scenario Core Assumptions'!$E$10*(1+$Y$6)^$A6</f>
        <v>204784285.00655597</v>
      </c>
      <c r="K7" s="7">
        <f>J7/((1+$Y$3)^$A$7)</f>
        <v>146008364.98511901</v>
      </c>
      <c r="L7" s="7">
        <v>0</v>
      </c>
      <c r="M7" s="7">
        <f>L7/((1+$Y$3)^$A$7)</f>
        <v>0</v>
      </c>
      <c r="N7" s="7">
        <v>0</v>
      </c>
      <c r="O7" s="7">
        <f>N7/((1+$Y$3)^$A$7)</f>
        <v>0</v>
      </c>
      <c r="P7" s="7">
        <v>0</v>
      </c>
      <c r="Q7" s="7">
        <f>P7/((1+$Y$3)^$A$7)</f>
        <v>0</v>
      </c>
      <c r="R7" s="7">
        <v>0</v>
      </c>
      <c r="S7" s="7">
        <f>R7/((1+$Y$3)^$A$7)</f>
        <v>0</v>
      </c>
      <c r="T7" s="7">
        <v>0</v>
      </c>
      <c r="U7" s="7">
        <f>T7/((1+$Y$3)^$A$7)</f>
        <v>0</v>
      </c>
      <c r="V7" s="7">
        <f t="shared" si="1"/>
        <v>3691804297.1395001</v>
      </c>
      <c r="W7" s="7">
        <f t="shared" si="2"/>
        <v>5177946506.3587036</v>
      </c>
      <c r="AB7" s="4">
        <f t="shared" ref="AB7:AB12" si="3">AB6+1</f>
        <v>5</v>
      </c>
      <c r="AC7" s="5">
        <f>Scores!C2</f>
        <v>20</v>
      </c>
      <c r="AE7">
        <v>1</v>
      </c>
      <c r="AF7">
        <v>1</v>
      </c>
      <c r="AG7">
        <v>2</v>
      </c>
    </row>
    <row r="8" spans="1:36" x14ac:dyDescent="0.2">
      <c r="A8">
        <v>6</v>
      </c>
      <c r="B8" s="7">
        <f>'Scenario Core Assumptions'!$E$12*(1+$Y$6)^$A7</f>
        <v>13934107.880180148</v>
      </c>
      <c r="C8" s="7">
        <f t="shared" si="0"/>
        <v>9284884.4317784309</v>
      </c>
      <c r="D8" s="7">
        <f>'Scenario Core Assumptions'!$E$12*(1+$Y$6)^$A7</f>
        <v>13934107.880180148</v>
      </c>
      <c r="E8" s="7">
        <f>D8/((1+$Y$3)^$A$8)</f>
        <v>9284884.4317784309</v>
      </c>
      <c r="F8" s="7">
        <f>'Scenario Core Assumptions'!$E$12*(1+$Y$6)^$A7</f>
        <v>13934107.880180148</v>
      </c>
      <c r="G8" s="7">
        <f>F8/((1+$Y$3)^$A$8)</f>
        <v>9284884.4317784309</v>
      </c>
      <c r="H8" s="7">
        <f>'Scenario Core Assumptions'!$E$12*(1+$Y$6)^$A7</f>
        <v>13934107.880180148</v>
      </c>
      <c r="I8" s="7">
        <f>H8/((1+$Y$3)^$A$8)</f>
        <v>9284884.4317784309</v>
      </c>
      <c r="J8" s="7">
        <f>'Scenario Core Assumptions'!$E$12*(1+$Y$6)^$A7</f>
        <v>13934107.880180148</v>
      </c>
      <c r="K8" s="7">
        <f>J8/((1+$Y$3)^$A$8)</f>
        <v>9284884.4317784309</v>
      </c>
      <c r="L8" s="7">
        <f>'Scenario Core Assumptions'!$E$10*(1+$Y$6)^$A7</f>
        <v>210927813.55675262</v>
      </c>
      <c r="M8" s="7">
        <f>L8/((1+$Y$3)^$A8)</f>
        <v>140550108.35016128</v>
      </c>
      <c r="N8" s="7">
        <v>0</v>
      </c>
      <c r="O8" s="7">
        <f>N8/((1+$Y$3)^$A$8)</f>
        <v>0</v>
      </c>
      <c r="P8" s="7">
        <v>0</v>
      </c>
      <c r="Q8" s="7">
        <f>P8/((1+$Y$3)^$A$8)</f>
        <v>0</v>
      </c>
      <c r="R8" s="7">
        <v>0</v>
      </c>
      <c r="S8" s="7">
        <f>R8/((1+$Y$3)^$A$8)</f>
        <v>0</v>
      </c>
      <c r="T8" s="7">
        <v>0</v>
      </c>
      <c r="U8" s="7">
        <f>T8/((1+$Y$3)^$A$8)</f>
        <v>0</v>
      </c>
      <c r="V8" s="7">
        <f t="shared" si="1"/>
        <v>3739490610.1810689</v>
      </c>
      <c r="W8" s="7">
        <f t="shared" si="2"/>
        <v>5611967059.1530676</v>
      </c>
      <c r="AB8" s="4">
        <f t="shared" si="3"/>
        <v>6</v>
      </c>
      <c r="AC8" s="5">
        <f>Scores!C2</f>
        <v>20</v>
      </c>
      <c r="AE8">
        <v>0</v>
      </c>
      <c r="AF8">
        <v>1</v>
      </c>
      <c r="AG8">
        <v>2</v>
      </c>
    </row>
    <row r="9" spans="1:36" x14ac:dyDescent="0.2">
      <c r="A9">
        <v>7</v>
      </c>
      <c r="B9" s="7">
        <f>'Scenario Core Assumptions'!$E$12*(1+$Y$6)^$A8</f>
        <v>14352131.116585553</v>
      </c>
      <c r="C9" s="7">
        <f t="shared" si="0"/>
        <v>8937785.9483474605</v>
      </c>
      <c r="D9" s="7">
        <f>'Scenario Core Assumptions'!$E$12*(1+$Y$6)^$A8</f>
        <v>14352131.116585553</v>
      </c>
      <c r="E9" s="7">
        <f>D9/((1+$Y$3)^$A$9)</f>
        <v>8937785.9483474605</v>
      </c>
      <c r="F9" s="7">
        <f>'Scenario Core Assumptions'!$E$12*(1+$Y$6)^$A8</f>
        <v>14352131.116585553</v>
      </c>
      <c r="G9" s="7">
        <f>F9/((1+$Y$3)^$A$9)</f>
        <v>8937785.9483474605</v>
      </c>
      <c r="H9" s="7">
        <f>'Scenario Core Assumptions'!$E$12*(1+$Y$6)^$A8</f>
        <v>14352131.116585553</v>
      </c>
      <c r="I9" s="7">
        <f>H9/((1+$Y$3)^$A$9)</f>
        <v>8937785.9483474605</v>
      </c>
      <c r="J9" s="7">
        <f>'Scenario Core Assumptions'!$E$12*(1+$Y$6)^$A8</f>
        <v>14352131.116585553</v>
      </c>
      <c r="K9" s="7">
        <f>J9/((1+$Y$3)^$A$9)</f>
        <v>8937785.9483474605</v>
      </c>
      <c r="L9" s="7">
        <f>'Scenario Core Assumptions'!$E$12*(1+$Y$6)^$A8</f>
        <v>14352131.116585553</v>
      </c>
      <c r="M9" s="7">
        <f t="shared" ref="M9:M22" si="4">L9/((1+$Y$3)^$A9)</f>
        <v>8937785.9483474605</v>
      </c>
      <c r="N9" s="7">
        <f>'Scenario Core Assumptions'!$E$10*(1+$Y$6)^$A8</f>
        <v>217255647.96345523</v>
      </c>
      <c r="O9" s="7">
        <f>N9/((1+$Y$3)^$A9)</f>
        <v>135295898.69221133</v>
      </c>
      <c r="P9" s="7">
        <v>0</v>
      </c>
      <c r="Q9" s="7">
        <f>P9/((1+$Y$3)^$A$9)</f>
        <v>0</v>
      </c>
      <c r="R9" s="7">
        <v>0</v>
      </c>
      <c r="S9" s="7">
        <f>R9/((1+$Y$3)^$A$9)</f>
        <v>0</v>
      </c>
      <c r="T9" s="7">
        <v>0</v>
      </c>
      <c r="U9" s="7">
        <f>T9/((1+$Y$3)^$A$9)</f>
        <v>0</v>
      </c>
      <c r="V9" s="7">
        <f t="shared" si="1"/>
        <v>3778452287.6459222</v>
      </c>
      <c r="W9" s="7">
        <f>B9*$AC$3+D9*$AC$4+F9*$AC$5+H9*$AC$6+J9*$AC$7+L9*$AC$8+N9*$AC$9+P9*$AC$10+R9*$AC$11+T9*$AC$12</f>
        <v>6067368693.2593708</v>
      </c>
      <c r="AB9" s="4">
        <f t="shared" si="3"/>
        <v>7</v>
      </c>
      <c r="AC9" s="5">
        <f>Scores!C2</f>
        <v>20</v>
      </c>
      <c r="AE9">
        <v>1</v>
      </c>
      <c r="AF9">
        <v>1</v>
      </c>
      <c r="AG9">
        <v>2</v>
      </c>
    </row>
    <row r="10" spans="1:36" x14ac:dyDescent="0.2">
      <c r="A10">
        <v>8</v>
      </c>
      <c r="B10" s="7">
        <f>'Scenario Core Assumptions'!$E$14*(1+$Y$6)^$A9</f>
        <v>730184009.14093876</v>
      </c>
      <c r="C10" s="7">
        <f t="shared" si="0"/>
        <v>424973741.32782763</v>
      </c>
      <c r="D10" s="7">
        <f>'Scenario Core Assumptions'!$E$12*(1+$Y$6)^$A9</f>
        <v>14782695.050083121</v>
      </c>
      <c r="E10" s="7">
        <f>D10/((1+$Y$3)^$A$10)</f>
        <v>8603663.1091569029</v>
      </c>
      <c r="F10" s="7">
        <f>'Scenario Core Assumptions'!$E$12*(1+$Y$6)^$A9</f>
        <v>14782695.050083121</v>
      </c>
      <c r="G10" s="7">
        <f>F10/((1+$Y$3)^$A$10)</f>
        <v>8603663.1091569029</v>
      </c>
      <c r="H10" s="7">
        <f>'Scenario Core Assumptions'!$E$12*(1+$Y$6)^$A9</f>
        <v>14782695.050083121</v>
      </c>
      <c r="I10" s="7">
        <f>H10/((1+$Y$3)^$A$10)</f>
        <v>8603663.1091569029</v>
      </c>
      <c r="J10" s="7">
        <f>'Scenario Core Assumptions'!$E$12*(1+$Y$6)^$A9</f>
        <v>14782695.050083121</v>
      </c>
      <c r="K10" s="7">
        <f>J10/((1+$Y$3)^$A$10)</f>
        <v>8603663.1091569029</v>
      </c>
      <c r="L10" s="7">
        <f>'Scenario Core Assumptions'!$E$12*(1+$Y$6)^$A9</f>
        <v>14782695.050083121</v>
      </c>
      <c r="M10" s="7">
        <f t="shared" si="4"/>
        <v>8603663.1091569029</v>
      </c>
      <c r="N10" s="7">
        <f>'Scenario Core Assumptions'!$E$12*(1+$Y$6)^$A9</f>
        <v>14782695.050083121</v>
      </c>
      <c r="O10" s="7">
        <f t="shared" ref="O10:Q22" si="5">N10/((1+$Y$3)^$A10)</f>
        <v>8603663.1091569029</v>
      </c>
      <c r="P10" s="7">
        <f>'Scenario Core Assumptions'!$E$10*(1+$Y$6)^$A9</f>
        <v>223773317.40235889</v>
      </c>
      <c r="Q10" s="7">
        <f>P10/((1+$Y$3)^$A10)</f>
        <v>130238108.08689503</v>
      </c>
      <c r="R10" s="7">
        <v>0</v>
      </c>
      <c r="S10" s="7">
        <f>R10/((1+$Y$3)^$A$10)</f>
        <v>0</v>
      </c>
      <c r="T10" s="7">
        <v>0</v>
      </c>
      <c r="U10" s="7">
        <f>T10/((1+$Y$3)^$A$10)</f>
        <v>0</v>
      </c>
      <c r="V10" s="7">
        <f t="shared" si="1"/>
        <v>12136676561.39328</v>
      </c>
      <c r="W10" s="7">
        <f>B10*$AC$3+D10*$AC$4+F10*$AC$5+H10*$AC$6+J10*$AC$7+L10*$AC$8+N10*$AC$9+P10*$AC$10+R10*$AC$11+T10*$AC$12</f>
        <v>20853069936.875931</v>
      </c>
      <c r="AB10" s="4">
        <f t="shared" si="3"/>
        <v>8</v>
      </c>
      <c r="AC10" s="5">
        <f>Scores!C2</f>
        <v>20</v>
      </c>
      <c r="AE10">
        <v>0</v>
      </c>
      <c r="AF10">
        <v>1</v>
      </c>
      <c r="AG10">
        <v>2</v>
      </c>
    </row>
    <row r="11" spans="1:36" x14ac:dyDescent="0.2">
      <c r="A11">
        <v>9</v>
      </c>
      <c r="B11" s="7">
        <f>'Scenario Core Assumptions'!$E$14*(1+$Y$6)^$A10</f>
        <v>752089529.41516674</v>
      </c>
      <c r="C11" s="7">
        <f t="shared" si="0"/>
        <v>409086872.49314231</v>
      </c>
      <c r="D11" s="7">
        <f>'Scenario Core Assumptions'!$E$14*(1+$Y$6)^$A10</f>
        <v>752089529.41516674</v>
      </c>
      <c r="E11" s="7">
        <f>D11/((1+$Y$3)^$A$11)</f>
        <v>409086872.49314231</v>
      </c>
      <c r="F11" s="7">
        <f>'Scenario Core Assumptions'!$E$12*(1+$Y$6)^$A10</f>
        <v>15226175.901585612</v>
      </c>
      <c r="G11" s="7">
        <f>F11/((1+$Y$3)^$A$11)</f>
        <v>8282030.8433940262</v>
      </c>
      <c r="H11" s="7">
        <f>'Scenario Core Assumptions'!$E$12*(1+$Y$6)^$A10</f>
        <v>15226175.901585612</v>
      </c>
      <c r="I11" s="7">
        <f>H11/((1+$Y$3)^$A$11)</f>
        <v>8282030.8433940262</v>
      </c>
      <c r="J11" s="7">
        <f>'Scenario Core Assumptions'!$E$12*(1+$Y$6)^$A10</f>
        <v>15226175.901585612</v>
      </c>
      <c r="K11" s="7">
        <f>J11/((1+$Y$3)^$A$11)</f>
        <v>8282030.8433940262</v>
      </c>
      <c r="L11" s="7">
        <f>'Scenario Core Assumptions'!$E$12*(1+$Y$6)^$A10</f>
        <v>15226175.901585612</v>
      </c>
      <c r="M11" s="7">
        <f t="shared" si="4"/>
        <v>8282030.8433940262</v>
      </c>
      <c r="N11" s="7">
        <f>'Scenario Core Assumptions'!$E$12*(1+$Y$6)^$A10</f>
        <v>15226175.901585612</v>
      </c>
      <c r="O11" s="7">
        <f t="shared" si="5"/>
        <v>8282030.8433940262</v>
      </c>
      <c r="P11" s="7">
        <f>'Scenario Core Assumptions'!$E$12*(1+$Y$6)^$A10</f>
        <v>15226175.901585612</v>
      </c>
      <c r="Q11" s="7">
        <f t="shared" si="5"/>
        <v>8282030.8433940262</v>
      </c>
      <c r="R11" s="7">
        <f>'Scenario Core Assumptions'!$E$10*(1+$Y$6)^$A10</f>
        <v>230486516.92442963</v>
      </c>
      <c r="S11" s="7">
        <f>R11/((1+$Y$3)^$A11)</f>
        <v>125369393.76588957</v>
      </c>
      <c r="T11" s="7">
        <v>0</v>
      </c>
      <c r="U11" s="7">
        <f>T11/((1+$Y$3)^$A$11)</f>
        <v>0</v>
      </c>
      <c r="V11" s="7">
        <f t="shared" si="1"/>
        <v>19864706476.250767</v>
      </c>
      <c r="W11" s="7">
        <f t="shared" ref="W11:W13" si="6">B11*$AC$3+D11*$AC$4+F11*$AC$5+H11*$AC$6+J11*$AC$7+L11*$AC$8+N11*$AC$9+P11*$AC$10+R11*$AC$11+T11*$AC$12</f>
        <v>36520452623.28553</v>
      </c>
      <c r="AB11" s="4">
        <f t="shared" si="3"/>
        <v>9</v>
      </c>
      <c r="AC11" s="5">
        <f>Scores!C2</f>
        <v>20</v>
      </c>
      <c r="AE11">
        <v>1</v>
      </c>
      <c r="AF11">
        <v>1</v>
      </c>
      <c r="AG11">
        <v>2</v>
      </c>
    </row>
    <row r="12" spans="1:36" x14ac:dyDescent="0.2">
      <c r="A12">
        <v>10</v>
      </c>
      <c r="B12" s="7">
        <f>'Scenario Core Assumptions'!$E$14*(1+$Y$6)^$A11</f>
        <v>774652215.29762185</v>
      </c>
      <c r="C12" s="7">
        <f t="shared" si="0"/>
        <v>393793905.29713708</v>
      </c>
      <c r="D12" s="7">
        <f>'Scenario Core Assumptions'!$E$14*(1+$Y$6)^$A11</f>
        <v>774652215.29762185</v>
      </c>
      <c r="E12" s="7">
        <f>D12/((1+$Y$3)^$A$12)</f>
        <v>393793905.29713708</v>
      </c>
      <c r="F12" s="7">
        <f>'Scenario Core Assumptions'!$E$14*(1+$Y$6)^$A11</f>
        <v>774652215.29762185</v>
      </c>
      <c r="G12" s="7">
        <f>F12/((1+$Y$3)^$A$12)</f>
        <v>393793905.29713708</v>
      </c>
      <c r="H12" s="7">
        <f>'Scenario Core Assumptions'!$E$12*(1+$Y$6)^$A11</f>
        <v>15682961.178633181</v>
      </c>
      <c r="I12" s="7">
        <f>H12/((1+$Y$3)^$A$12)</f>
        <v>7972422.2137344377</v>
      </c>
      <c r="J12" s="7">
        <f>'Scenario Core Assumptions'!$E$12*(1+$Y$6)^$A11</f>
        <v>15682961.178633181</v>
      </c>
      <c r="K12" s="7">
        <f>J12/((1+$Y$3)^$A$12)</f>
        <v>7972422.2137344377</v>
      </c>
      <c r="L12" s="7">
        <f>'Scenario Core Assumptions'!$E$12*(1+$Y$6)^$A11</f>
        <v>15682961.178633181</v>
      </c>
      <c r="M12" s="7">
        <f t="shared" si="4"/>
        <v>7972422.2137344377</v>
      </c>
      <c r="N12" s="7">
        <f>'Scenario Core Assumptions'!$E$12*(1+$Y$6)^$A11</f>
        <v>15682961.178633181</v>
      </c>
      <c r="O12" s="7">
        <f t="shared" si="5"/>
        <v>7972422.2137344377</v>
      </c>
      <c r="P12" s="7">
        <f>'Scenario Core Assumptions'!$E$12*(1+$Y$6)^$A11</f>
        <v>15682961.178633181</v>
      </c>
      <c r="Q12" s="7">
        <f t="shared" si="5"/>
        <v>7972422.2137344377</v>
      </c>
      <c r="R12" s="7">
        <f>'Scenario Core Assumptions'!$E$12*(1+$Y$6)^$A11</f>
        <v>15682961.178633181</v>
      </c>
      <c r="S12" s="7">
        <f t="shared" ref="S12:U22" si="7">R12/((1+$Y$3)^$A12)</f>
        <v>7972422.2137344377</v>
      </c>
      <c r="T12" s="7">
        <f>'Scenario Core Assumptions'!$E$10*(1+$Y$6)^$A11</f>
        <v>237401112.43216252</v>
      </c>
      <c r="U12" s="7">
        <f>T12/((1+$Y$3)^$A12)</f>
        <v>120682687.45688437</v>
      </c>
      <c r="V12" s="7">
        <f t="shared" si="1"/>
        <v>26997978732.614044</v>
      </c>
      <c r="W12" s="7">
        <f t="shared" si="6"/>
        <v>53109110507.936531</v>
      </c>
      <c r="AB12" s="6">
        <f t="shared" si="3"/>
        <v>10</v>
      </c>
      <c r="AC12" s="27">
        <f>Scores!C2</f>
        <v>20</v>
      </c>
      <c r="AE12">
        <v>0</v>
      </c>
      <c r="AF12">
        <v>1</v>
      </c>
      <c r="AG12">
        <v>2</v>
      </c>
    </row>
    <row r="13" spans="1:36" x14ac:dyDescent="0.2">
      <c r="A13">
        <v>11</v>
      </c>
      <c r="B13" s="7">
        <f>'Scenario Core Assumptions'!$E$14*(1+$Y$6)^$A12</f>
        <v>797891781.75655043</v>
      </c>
      <c r="C13" s="7">
        <f t="shared" si="0"/>
        <v>379072637.80939353</v>
      </c>
      <c r="D13" s="7">
        <f>'Scenario Core Assumptions'!$E$14*(1+$Y$6)^$A12</f>
        <v>797891781.75655043</v>
      </c>
      <c r="E13" s="7">
        <f>D13/((1+$Y$3)^$A$13)</f>
        <v>379072637.80939353</v>
      </c>
      <c r="F13" s="7">
        <f>'Scenario Core Assumptions'!$E$14*(1+$Y$6)^$A12</f>
        <v>797891781.75655043</v>
      </c>
      <c r="G13" s="7">
        <f>F13/((1+$Y$3)^$A$13)</f>
        <v>379072637.80939353</v>
      </c>
      <c r="H13" s="7">
        <f>'Scenario Core Assumptions'!$E$14*(1+$Y$6)^$A12</f>
        <v>797891781.75655043</v>
      </c>
      <c r="I13" s="7">
        <f>H13/((1+$Y$3)^$A$13)</f>
        <v>379072637.80939353</v>
      </c>
      <c r="J13" s="7">
        <f>'Scenario Core Assumptions'!$E$12*(1+$Y$6)^$A12</f>
        <v>16153450.013992177</v>
      </c>
      <c r="K13" s="7">
        <f>J13/((1+$Y$3)^$A$13)</f>
        <v>7674387.7384546446</v>
      </c>
      <c r="L13" s="7">
        <f>'Scenario Core Assumptions'!$E$12*(1+$Y$6)^$A12</f>
        <v>16153450.013992177</v>
      </c>
      <c r="M13" s="7">
        <f t="shared" si="4"/>
        <v>7674387.7384546446</v>
      </c>
      <c r="N13" s="7">
        <f>'Scenario Core Assumptions'!$E$12*(1+$Y$6)^$A12</f>
        <v>16153450.013992177</v>
      </c>
      <c r="O13" s="7">
        <f t="shared" si="5"/>
        <v>7674387.7384546446</v>
      </c>
      <c r="P13" s="7">
        <f>'Scenario Core Assumptions'!$E$12*(1+$Y$6)^$A12</f>
        <v>16153450.013992177</v>
      </c>
      <c r="Q13" s="7">
        <f t="shared" si="5"/>
        <v>7674387.7384546446</v>
      </c>
      <c r="R13" s="7">
        <f>'Scenario Core Assumptions'!$E$12*(1+$Y$6)^$A12</f>
        <v>16153450.013992177</v>
      </c>
      <c r="S13" s="7">
        <f t="shared" si="7"/>
        <v>7674387.7384546446</v>
      </c>
      <c r="T13" s="7">
        <f>'Scenario Core Assumptions'!$E$12*(1+$Y$6)^$A12</f>
        <v>16153450.013992177</v>
      </c>
      <c r="U13" s="7">
        <f t="shared" si="7"/>
        <v>7674387.7384546446</v>
      </c>
      <c r="V13" s="7">
        <f t="shared" si="1"/>
        <v>31246737553.366035</v>
      </c>
      <c r="W13" s="7">
        <f t="shared" si="6"/>
        <v>65769756542.20311</v>
      </c>
    </row>
    <row r="14" spans="1:36" x14ac:dyDescent="0.2">
      <c r="A14">
        <v>12</v>
      </c>
      <c r="B14" s="7">
        <f>'Scenario Core Assumptions'!$E$14*(1+$Y$6)^$A13</f>
        <v>821828535.20924699</v>
      </c>
      <c r="C14" s="7">
        <f t="shared" si="0"/>
        <v>364901698.07820135</v>
      </c>
      <c r="D14" s="7">
        <f>'Scenario Core Assumptions'!$E$14*(1+$Y$6)^$A13</f>
        <v>821828535.20924699</v>
      </c>
      <c r="E14" s="7">
        <f>D14/((1+$Y$3)^$A$14)</f>
        <v>364901698.07820135</v>
      </c>
      <c r="F14" s="7">
        <f>'Scenario Core Assumptions'!$E$14*(1+$Y$6)^$A13</f>
        <v>821828535.20924699</v>
      </c>
      <c r="G14" s="7">
        <f>F14/((1+$Y$3)^$A$14)</f>
        <v>364901698.07820135</v>
      </c>
      <c r="H14" s="7">
        <f>'Scenario Core Assumptions'!$E$14*(1+$Y$6)^$A13</f>
        <v>821828535.20924699</v>
      </c>
      <c r="I14" s="7">
        <f>H14/((1+$Y$3)^$A$14)</f>
        <v>364901698.07820135</v>
      </c>
      <c r="J14" s="7">
        <f>'Scenario Core Assumptions'!$E$14*(1+$Y$6)^$A13</f>
        <v>821828535.20924699</v>
      </c>
      <c r="K14" s="7">
        <f>J14/((1+$Y$3)^$A$14)</f>
        <v>364901698.07820135</v>
      </c>
      <c r="L14" s="7">
        <f>'Scenario Core Assumptions'!$E$12*(1+$Y$6)^$A13</f>
        <v>16638053.514411943</v>
      </c>
      <c r="M14" s="7">
        <f t="shared" si="4"/>
        <v>7387494.7388862483</v>
      </c>
      <c r="N14" s="7">
        <f>'Scenario Core Assumptions'!$E$12*(1+$Y$6)^$A13</f>
        <v>16638053.514411943</v>
      </c>
      <c r="O14" s="7">
        <f t="shared" si="5"/>
        <v>7387494.7388862483</v>
      </c>
      <c r="P14" s="7">
        <f>'Scenario Core Assumptions'!$E$12*(1+$Y$6)^$A13</f>
        <v>16638053.514411943</v>
      </c>
      <c r="Q14" s="7">
        <f t="shared" si="5"/>
        <v>7387494.7388862483</v>
      </c>
      <c r="R14" s="7">
        <f>'Scenario Core Assumptions'!$E$12*(1+$Y$6)^$A13</f>
        <v>16638053.514411943</v>
      </c>
      <c r="S14" s="7">
        <f t="shared" si="7"/>
        <v>7387494.7388862483</v>
      </c>
      <c r="T14" s="7">
        <f>'Scenario Core Assumptions'!$E$12*(1+$Y$6)^$A13</f>
        <v>16638053.514411943</v>
      </c>
      <c r="U14" s="7">
        <f t="shared" si="7"/>
        <v>7387494.7388862483</v>
      </c>
      <c r="V14" s="7">
        <f t="shared" si="1"/>
        <v>37228919281.708763</v>
      </c>
      <c r="W14" s="7">
        <f>B14*$AC$3+D14*$AC$4+F14*$AC$5+H14*$AC$6+J14*$AC$7+L14*$AC$8+N14*$AC$9+P14*$AC$10+R14*$AC$11+T14*$AC$12</f>
        <v>83846658872.365891</v>
      </c>
      <c r="AB14" s="34" t="s">
        <v>65</v>
      </c>
    </row>
    <row r="15" spans="1:36" x14ac:dyDescent="0.2">
      <c r="A15">
        <v>13</v>
      </c>
      <c r="B15" s="7">
        <f>'Scenario Core Assumptions'!$E$14*(1+$Y$6)^$A14</f>
        <v>846483391.26552427</v>
      </c>
      <c r="C15" s="7">
        <f t="shared" si="0"/>
        <v>351260513.10331523</v>
      </c>
      <c r="D15" s="7">
        <f>'Scenario Core Assumptions'!$E$14*(1+$Y$6)^$A14</f>
        <v>846483391.26552427</v>
      </c>
      <c r="E15" s="7">
        <f>D15/((1+$Y$3)^$A$15)</f>
        <v>351260513.10331523</v>
      </c>
      <c r="F15" s="7">
        <f>'Scenario Core Assumptions'!$E$14*(1+$Y$6)^$A14</f>
        <v>846483391.26552427</v>
      </c>
      <c r="G15" s="7">
        <f>F15/((1+$Y$3)^$A$15)</f>
        <v>351260513.10331523</v>
      </c>
      <c r="H15" s="7">
        <f>'Scenario Core Assumptions'!$E$14*(1+$Y$6)^$A14</f>
        <v>846483391.26552427</v>
      </c>
      <c r="I15" s="7">
        <f>H15/((1+$Y$3)^$A$15)</f>
        <v>351260513.10331523</v>
      </c>
      <c r="J15" s="7">
        <f>'Scenario Core Assumptions'!$E$14*(1+$Y$6)^$A14</f>
        <v>846483391.26552427</v>
      </c>
      <c r="K15" s="7">
        <f>J15/((1+$Y$3)^$A$15)</f>
        <v>351260513.10331523</v>
      </c>
      <c r="L15" s="7">
        <f>'Scenario Core Assumptions'!$E$14*(1+$Y$6)^$A14</f>
        <v>846483391.26552427</v>
      </c>
      <c r="M15" s="7">
        <f t="shared" si="4"/>
        <v>351260513.10331523</v>
      </c>
      <c r="N15" s="7">
        <f>'Scenario Core Assumptions'!$E$12*(1+$Y$6)^$A14</f>
        <v>17137195.119844299</v>
      </c>
      <c r="O15" s="7">
        <f t="shared" si="5"/>
        <v>7111326.7112643309</v>
      </c>
      <c r="P15" s="7">
        <f>'Scenario Core Assumptions'!$E$12*(1+$Y$6)^$A14</f>
        <v>17137195.119844299</v>
      </c>
      <c r="Q15" s="7">
        <f t="shared" si="5"/>
        <v>7111326.7112643309</v>
      </c>
      <c r="R15" s="7">
        <f>'Scenario Core Assumptions'!$E$12*(1+$Y$6)^$A14</f>
        <v>17137195.119844299</v>
      </c>
      <c r="S15" s="7">
        <f t="shared" si="7"/>
        <v>7111326.7112643309</v>
      </c>
      <c r="T15" s="7">
        <f>'Scenario Core Assumptions'!$E$12*(1+$Y$6)^$A14</f>
        <v>17137195.119844299</v>
      </c>
      <c r="U15" s="7">
        <f t="shared" si="7"/>
        <v>7111326.7112643309</v>
      </c>
      <c r="V15" s="7">
        <f t="shared" si="1"/>
        <v>42720167709.298988</v>
      </c>
      <c r="W15" s="7">
        <f>B15*$AC$3+D15*$AC$4+F15*$AC$5+H15*$AC$6+J15*$AC$7+L15*$AC$8+N15*$AC$9+P15*$AC$10+R15*$AC$11+T15*$AC$12</f>
        <v>102948982561.45044</v>
      </c>
    </row>
    <row r="16" spans="1:36" x14ac:dyDescent="0.2">
      <c r="A16">
        <v>14</v>
      </c>
      <c r="B16" s="7">
        <f>'Scenario Core Assumptions'!$E$14*(1+$Y$6)^$A15</f>
        <v>871877893.00348997</v>
      </c>
      <c r="C16" s="7">
        <f t="shared" si="0"/>
        <v>338129278.9686119</v>
      </c>
      <c r="D16" s="7">
        <f>'Scenario Core Assumptions'!$E$14*(1+$Y$6)^$A15</f>
        <v>871877893.00348997</v>
      </c>
      <c r="E16" s="7">
        <f>D16/((1+$Y$3)^$A$16)</f>
        <v>338129278.9686119</v>
      </c>
      <c r="F16" s="7">
        <f>'Scenario Core Assumptions'!$E$14*(1+$Y$6)^$A15</f>
        <v>871877893.00348997</v>
      </c>
      <c r="G16" s="7">
        <f>F16/((1+$Y$3)^$A$16)</f>
        <v>338129278.9686119</v>
      </c>
      <c r="H16" s="7">
        <f>'Scenario Core Assumptions'!$E$14*(1+$Y$6)^$A15</f>
        <v>871877893.00348997</v>
      </c>
      <c r="I16" s="7">
        <f>H16/((1+$Y$3)^$A$16)</f>
        <v>338129278.9686119</v>
      </c>
      <c r="J16" s="7">
        <f>'Scenario Core Assumptions'!$E$14*(1+$Y$6)^$A15</f>
        <v>871877893.00348997</v>
      </c>
      <c r="K16" s="7">
        <f>J16/((1+$Y$3)^$A$16)</f>
        <v>338129278.9686119</v>
      </c>
      <c r="L16" s="7">
        <f>'Scenario Core Assumptions'!$E$14*(1+$Y$6)^$A15</f>
        <v>871877893.00348997</v>
      </c>
      <c r="M16" s="7">
        <f t="shared" si="4"/>
        <v>338129278.9686119</v>
      </c>
      <c r="N16" s="7">
        <f>'Scenario Core Assumptions'!$E$14*(1+$Y$6)^$A15</f>
        <v>871877893.00348997</v>
      </c>
      <c r="O16" s="7">
        <f t="shared" si="5"/>
        <v>338129278.9686119</v>
      </c>
      <c r="P16" s="7">
        <f>'Scenario Core Assumptions'!$E$12*(1+$Y$6)^$A15</f>
        <v>17651310.973439626</v>
      </c>
      <c r="Q16" s="7">
        <f t="shared" si="5"/>
        <v>6845482.7220581872</v>
      </c>
      <c r="R16" s="7">
        <f>'Scenario Core Assumptions'!$E$12*(1+$Y$6)^$A15</f>
        <v>17651310.973439626</v>
      </c>
      <c r="S16" s="7">
        <f t="shared" si="7"/>
        <v>6845482.7220581872</v>
      </c>
      <c r="T16" s="7">
        <f>'Scenario Core Assumptions'!$E$12*(1+$Y$6)^$A15</f>
        <v>17651310.973439626</v>
      </c>
      <c r="U16" s="7">
        <f t="shared" si="7"/>
        <v>6845482.7220581872</v>
      </c>
      <c r="V16" s="7">
        <f t="shared" si="1"/>
        <v>47748828018.929153</v>
      </c>
      <c r="W16" s="7">
        <f t="shared" ref="W16:W19" si="8">B16*$AC$3+D16*$AC$4+F16*$AC$5+H16*$AC$6+J16*$AC$7+L16*$AC$8+N16*$AC$9+P16*$AC$10+R16*$AC$11+T16*$AC$12</f>
        <v>123121983678.89497</v>
      </c>
    </row>
    <row r="17" spans="1:30" x14ac:dyDescent="0.2">
      <c r="A17">
        <v>15</v>
      </c>
      <c r="B17" s="7">
        <f>'Scenario Core Assumptions'!$E$14*(1+$Y$6)^$A16</f>
        <v>898034229.79359472</v>
      </c>
      <c r="C17" s="7">
        <f t="shared" si="0"/>
        <v>325488932.09128058</v>
      </c>
      <c r="D17" s="7">
        <f>'Scenario Core Assumptions'!$E$14*(1+$Y$6)^$A16</f>
        <v>898034229.79359472</v>
      </c>
      <c r="E17" s="7">
        <f>D17/((1+$Y$3)^$A$17)</f>
        <v>325488932.09128058</v>
      </c>
      <c r="F17" s="7">
        <f>'Scenario Core Assumptions'!$E$14*(1+$Y$6)^$A16</f>
        <v>898034229.79359472</v>
      </c>
      <c r="G17" s="7">
        <f>F17/((1+$Y$3)^$A$17)</f>
        <v>325488932.09128058</v>
      </c>
      <c r="H17" s="7">
        <f>'Scenario Core Assumptions'!$E$14*(1+$Y$6)^$A16</f>
        <v>898034229.79359472</v>
      </c>
      <c r="I17" s="7">
        <f>H17/((1+$Y$3)^$A$17)</f>
        <v>325488932.09128058</v>
      </c>
      <c r="J17" s="7">
        <f>'Scenario Core Assumptions'!$E$14*(1+$Y$6)^$A16</f>
        <v>898034229.79359472</v>
      </c>
      <c r="K17" s="7">
        <f>J17/((1+$Y$3)^$A$17)</f>
        <v>325488932.09128058</v>
      </c>
      <c r="L17" s="7">
        <f>'Scenario Core Assumptions'!$E$14*(1+$Y$6)^$A16</f>
        <v>898034229.79359472</v>
      </c>
      <c r="M17" s="7">
        <f t="shared" si="4"/>
        <v>325488932.09128058</v>
      </c>
      <c r="N17" s="7">
        <f>'Scenario Core Assumptions'!$E$14*(1+$Y$6)^$A16</f>
        <v>898034229.79359472</v>
      </c>
      <c r="O17" s="7">
        <f t="shared" si="5"/>
        <v>325488932.09128058</v>
      </c>
      <c r="P17" s="7">
        <f>'Scenario Core Assumptions'!$E$14*(1+$Y$6)^$A16</f>
        <v>898034229.79359472</v>
      </c>
      <c r="Q17" s="7">
        <f t="shared" si="5"/>
        <v>325488932.09128058</v>
      </c>
      <c r="R17" s="7">
        <f>'Scenario Core Assumptions'!$E$12*(1+$Y$6)^$A16</f>
        <v>18180850.302642819</v>
      </c>
      <c r="S17" s="7">
        <f t="shared" si="7"/>
        <v>6589576.8259064797</v>
      </c>
      <c r="T17" s="7">
        <f>'Scenario Core Assumptions'!$E$12*(1+$Y$6)^$A16</f>
        <v>18180850.302642819</v>
      </c>
      <c r="U17" s="7">
        <f t="shared" si="7"/>
        <v>6589576.8259064797</v>
      </c>
      <c r="V17" s="7">
        <f t="shared" si="1"/>
        <v>52341812207.641144</v>
      </c>
      <c r="W17" s="7">
        <f t="shared" si="8"/>
        <v>144412710779.08084</v>
      </c>
    </row>
    <row r="18" spans="1:30" x14ac:dyDescent="0.2">
      <c r="A18">
        <v>16</v>
      </c>
      <c r="B18" s="7">
        <f>'Scenario Core Assumptions'!$E$14*(1+$Y$6)^$A17</f>
        <v>924975256.68740273</v>
      </c>
      <c r="C18" s="7">
        <f t="shared" si="0"/>
        <v>313321121.54581225</v>
      </c>
      <c r="D18" s="7">
        <f>'Scenario Core Assumptions'!$E$14*(1+$Y$6)^$A17</f>
        <v>924975256.68740273</v>
      </c>
      <c r="E18" s="7">
        <f>D18/((1+$Y$3)^$A$18)</f>
        <v>313321121.54581225</v>
      </c>
      <c r="F18" s="7">
        <f>'Scenario Core Assumptions'!$E$14*(1+$Y$6)^$A17</f>
        <v>924975256.68740273</v>
      </c>
      <c r="G18" s="7">
        <f>F18/((1+$Y$3)^$A$18)</f>
        <v>313321121.54581225</v>
      </c>
      <c r="H18" s="7">
        <f>'Scenario Core Assumptions'!$E$14*(1+$Y$6)^$A17</f>
        <v>924975256.68740273</v>
      </c>
      <c r="I18" s="7">
        <f>H18/((1+$Y$3)^$A$18)</f>
        <v>313321121.54581225</v>
      </c>
      <c r="J18" s="7">
        <f>'Scenario Core Assumptions'!$E$14*(1+$Y$6)^$A17</f>
        <v>924975256.68740273</v>
      </c>
      <c r="K18" s="7">
        <f>J18/((1+$Y$3)^$A$18)</f>
        <v>313321121.54581225</v>
      </c>
      <c r="L18" s="7">
        <f>'Scenario Core Assumptions'!$E$14*(1+$Y$6)^$A17</f>
        <v>924975256.68740273</v>
      </c>
      <c r="M18" s="7">
        <f t="shared" si="4"/>
        <v>313321121.54581225</v>
      </c>
      <c r="N18" s="7">
        <f>'Scenario Core Assumptions'!$E$14*(1+$Y$6)^$A17</f>
        <v>924975256.68740273</v>
      </c>
      <c r="O18" s="7">
        <f t="shared" si="5"/>
        <v>313321121.54581225</v>
      </c>
      <c r="P18" s="7">
        <f>'Scenario Core Assumptions'!$E$14*(1+$Y$6)^$A17</f>
        <v>924975256.68740273</v>
      </c>
      <c r="Q18" s="7">
        <f t="shared" si="5"/>
        <v>313321121.54581225</v>
      </c>
      <c r="R18" s="7">
        <f>'Scenario Core Assumptions'!$E$14*(1+$Y$6)^$A17</f>
        <v>924975256.68740273</v>
      </c>
      <c r="S18" s="7">
        <f t="shared" si="7"/>
        <v>313321121.54581225</v>
      </c>
      <c r="T18" s="7">
        <f>'Scenario Core Assumptions'!$E$12*(1+$Y$6)^$A17</f>
        <v>18726275.811722104</v>
      </c>
      <c r="U18" s="7">
        <f t="shared" si="7"/>
        <v>6343237.5053118458</v>
      </c>
      <c r="V18" s="7">
        <f t="shared" si="1"/>
        <v>56524666628.35244</v>
      </c>
      <c r="W18" s="7">
        <f t="shared" si="8"/>
        <v>166870071719.96689</v>
      </c>
    </row>
    <row r="19" spans="1:30" x14ac:dyDescent="0.2">
      <c r="A19">
        <v>17</v>
      </c>
      <c r="B19" s="7">
        <f>'Scenario Core Assumptions'!$E$14*(1+$Y$6)^$A18</f>
        <v>952724514.38802457</v>
      </c>
      <c r="C19" s="7">
        <f t="shared" si="0"/>
        <v>301608182.4226042</v>
      </c>
      <c r="D19" s="7">
        <f>'Scenario Core Assumptions'!$E$14*(1+$Y$6)^$A18</f>
        <v>952724514.38802457</v>
      </c>
      <c r="E19" s="7">
        <f>D19/((1+$Y$3)^$A$19)</f>
        <v>301608182.4226042</v>
      </c>
      <c r="F19" s="7">
        <f>'Scenario Core Assumptions'!$E$14*(1+$Y$6)^$A18</f>
        <v>952724514.38802457</v>
      </c>
      <c r="G19" s="7">
        <f>F19/((1+$Y$3)^$A$19)</f>
        <v>301608182.4226042</v>
      </c>
      <c r="H19" s="7">
        <f>'Scenario Core Assumptions'!$E$14*(1+$Y$6)^$A18</f>
        <v>952724514.38802457</v>
      </c>
      <c r="I19" s="7">
        <f>H19/((1+$Y$3)^$A$19)</f>
        <v>301608182.4226042</v>
      </c>
      <c r="J19" s="7">
        <f>'Scenario Core Assumptions'!$E$14*(1+$Y$6)^$A18</f>
        <v>952724514.38802457</v>
      </c>
      <c r="K19" s="7">
        <f>J19/((1+$Y$3)^$A$19)</f>
        <v>301608182.4226042</v>
      </c>
      <c r="L19" s="7">
        <f>'Scenario Core Assumptions'!$E$14*(1+$Y$6)^$A18</f>
        <v>952724514.38802457</v>
      </c>
      <c r="M19" s="7">
        <f t="shared" si="4"/>
        <v>301608182.4226042</v>
      </c>
      <c r="N19" s="7">
        <f>'Scenario Core Assumptions'!$E$14*(1+$Y$6)^$A18</f>
        <v>952724514.38802457</v>
      </c>
      <c r="O19" s="7">
        <f t="shared" si="5"/>
        <v>301608182.4226042</v>
      </c>
      <c r="P19" s="7">
        <f>'Scenario Core Assumptions'!$E$14*(1+$Y$6)^$A18</f>
        <v>952724514.38802457</v>
      </c>
      <c r="Q19" s="7">
        <f t="shared" si="5"/>
        <v>301608182.4226042</v>
      </c>
      <c r="R19" s="7">
        <f>'Scenario Core Assumptions'!$E$14*(1+$Y$6)^$A18</f>
        <v>952724514.38802457</v>
      </c>
      <c r="S19" s="7">
        <f t="shared" si="7"/>
        <v>301608182.4226042</v>
      </c>
      <c r="T19" s="7">
        <f>'Scenario Core Assumptions'!$E$14*(1+$Y$6)^$A18</f>
        <v>952724514.38802457</v>
      </c>
      <c r="U19" s="7">
        <f t="shared" si="7"/>
        <v>301608182.4226042</v>
      </c>
      <c r="V19" s="7">
        <f t="shared" si="1"/>
        <v>60321636484.520844</v>
      </c>
      <c r="W19" s="7">
        <f t="shared" si="8"/>
        <v>190544902877.60495</v>
      </c>
    </row>
    <row r="20" spans="1:30" x14ac:dyDescent="0.2">
      <c r="A20">
        <v>18</v>
      </c>
      <c r="B20" s="7">
        <f>'Scenario Core Assumptions'!$E$14*(1+$Y$6)^$A19</f>
        <v>981306249.81966531</v>
      </c>
      <c r="C20" s="7">
        <f t="shared" si="0"/>
        <v>290333110.18250686</v>
      </c>
      <c r="D20" s="7">
        <f>'Scenario Core Assumptions'!$E$14*(1+$Y$6)^$A19</f>
        <v>981306249.81966531</v>
      </c>
      <c r="E20" s="7">
        <f>D20/((1+$Y$3)^$A$20)</f>
        <v>290333110.18250686</v>
      </c>
      <c r="F20" s="7">
        <f>'Scenario Core Assumptions'!$E$14*(1+$Y$6)^$A19</f>
        <v>981306249.81966531</v>
      </c>
      <c r="G20" s="7">
        <f>F20/((1+$Y$3)^$A$20)</f>
        <v>290333110.18250686</v>
      </c>
      <c r="H20" s="7">
        <f>'Scenario Core Assumptions'!$E$14*(1+$Y$6)^$A19</f>
        <v>981306249.81966531</v>
      </c>
      <c r="I20" s="7">
        <f>H20/((1+$Y$3)^$A$20)</f>
        <v>290333110.18250686</v>
      </c>
      <c r="J20" s="7">
        <f>'Scenario Core Assumptions'!$E$14*(1+$Y$6)^$A19</f>
        <v>981306249.81966531</v>
      </c>
      <c r="K20" s="7">
        <f>J20/((1+$Y$3)^$A$20)</f>
        <v>290333110.18250686</v>
      </c>
      <c r="L20" s="7">
        <f>'Scenario Core Assumptions'!$E$14*(1+$Y$6)^$A19</f>
        <v>981306249.81966531</v>
      </c>
      <c r="M20" s="7">
        <f t="shared" si="4"/>
        <v>290333110.18250686</v>
      </c>
      <c r="N20" s="7">
        <f>'Scenario Core Assumptions'!$E$14*(1+$Y$6)^$A19</f>
        <v>981306249.81966531</v>
      </c>
      <c r="O20" s="7">
        <f t="shared" si="5"/>
        <v>290333110.18250686</v>
      </c>
      <c r="P20" s="7">
        <f>'Scenario Core Assumptions'!$E$14*(1+$Y$6)^$A19</f>
        <v>981306249.81966531</v>
      </c>
      <c r="Q20" s="7">
        <f t="shared" si="5"/>
        <v>290333110.18250686</v>
      </c>
      <c r="R20" s="7">
        <f>'Scenario Core Assumptions'!$E$14*(1+$Y$6)^$A19</f>
        <v>981306249.81966531</v>
      </c>
      <c r="S20" s="7">
        <f t="shared" si="7"/>
        <v>290333110.18250686</v>
      </c>
      <c r="T20" s="7">
        <f>'Scenario Core Assumptions'!$E$14*(1+$Y$6)^$A19</f>
        <v>981306249.81966531</v>
      </c>
      <c r="U20" s="7">
        <f t="shared" si="7"/>
        <v>290333110.18250686</v>
      </c>
      <c r="V20" s="7">
        <f t="shared" si="1"/>
        <v>58066622036.501381</v>
      </c>
      <c r="W20" s="7">
        <f>B20*$AC$3+D20*$AC$4+F20*$AC$5+H20*$AC$6+J20*$AC$7+L20*$AC$8+N20*$AC$9+P20*$AC$10+R20*$AC$11+T20*$AC$12</f>
        <v>196261249963.93307</v>
      </c>
    </row>
    <row r="21" spans="1:30" x14ac:dyDescent="0.2">
      <c r="A21">
        <v>19</v>
      </c>
      <c r="B21" s="7">
        <f>'Scenario Core Assumptions'!$E$14*(1+$Y$6)^$A20</f>
        <v>1010745437.3142552</v>
      </c>
      <c r="C21" s="7">
        <f t="shared" si="0"/>
        <v>279479535.97007668</v>
      </c>
      <c r="D21" s="7">
        <f>'Scenario Core Assumptions'!$E$14*(1+$Y$6)^$A20</f>
        <v>1010745437.3142552</v>
      </c>
      <c r="E21" s="7">
        <f>D21/((1+$Y$3)^$A$21)</f>
        <v>279479535.97007668</v>
      </c>
      <c r="F21" s="7">
        <f>'Scenario Core Assumptions'!$E$14*(1+$Y$6)^$A20</f>
        <v>1010745437.3142552</v>
      </c>
      <c r="G21" s="7">
        <f>F21/((1+$Y$3)^$A$21)</f>
        <v>279479535.97007668</v>
      </c>
      <c r="H21" s="7">
        <f>'Scenario Core Assumptions'!$E$14*(1+$Y$6)^$A20</f>
        <v>1010745437.3142552</v>
      </c>
      <c r="I21" s="7">
        <f>H21/((1+$Y$3)^$A$21)</f>
        <v>279479535.97007668</v>
      </c>
      <c r="J21" s="7">
        <f>'Scenario Core Assumptions'!$E$14*(1+$Y$6)^$A20</f>
        <v>1010745437.3142552</v>
      </c>
      <c r="K21" s="7">
        <f>J21/((1+$Y$3)^$A$21)</f>
        <v>279479535.97007668</v>
      </c>
      <c r="L21" s="7">
        <f>'Scenario Core Assumptions'!$E$14*(1+$Y$6)^$A20</f>
        <v>1010745437.3142552</v>
      </c>
      <c r="M21" s="7">
        <f t="shared" si="4"/>
        <v>279479535.97007668</v>
      </c>
      <c r="N21" s="7">
        <f>'Scenario Core Assumptions'!$E$14*(1+$Y$6)^$A20</f>
        <v>1010745437.3142552</v>
      </c>
      <c r="O21" s="7">
        <f t="shared" si="5"/>
        <v>279479535.97007668</v>
      </c>
      <c r="P21" s="7">
        <f>'Scenario Core Assumptions'!$E$14*(1+$Y$6)^$A20</f>
        <v>1010745437.3142552</v>
      </c>
      <c r="Q21" s="7">
        <f t="shared" si="5"/>
        <v>279479535.97007668</v>
      </c>
      <c r="R21" s="7">
        <f>'Scenario Core Assumptions'!$E$14*(1+$Y$6)^$A20</f>
        <v>1010745437.3142552</v>
      </c>
      <c r="S21" s="7">
        <f t="shared" si="7"/>
        <v>279479535.97007668</v>
      </c>
      <c r="T21" s="7">
        <f>'Scenario Core Assumptions'!$E$14*(1+$Y$6)^$A20</f>
        <v>1010745437.3142552</v>
      </c>
      <c r="U21" s="7">
        <f t="shared" si="7"/>
        <v>279479535.97007668</v>
      </c>
      <c r="V21" s="7">
        <f t="shared" si="1"/>
        <v>55895907194.015343</v>
      </c>
      <c r="W21" s="7">
        <f>B21*$AC$3+D21*$AC$4+F21*$AC$5+H21*$AC$6+J21*$AC$7+L21*$AC$8+N21*$AC$9+P21*$AC$10+R21*$AC$11+T21*$AC$12</f>
        <v>202149087462.85098</v>
      </c>
    </row>
    <row r="22" spans="1:30" x14ac:dyDescent="0.2">
      <c r="A22">
        <v>20</v>
      </c>
      <c r="B22" s="7">
        <f>'Scenario Core Assumptions'!$E$14*(1+$Y$6)^$A21</f>
        <v>1041067800.4336829</v>
      </c>
      <c r="C22" s="7">
        <f t="shared" si="0"/>
        <v>269031702.84969997</v>
      </c>
      <c r="D22" s="7">
        <f>'Scenario Core Assumptions'!$E$14*(1+$Y$6)^$A21</f>
        <v>1041067800.4336829</v>
      </c>
      <c r="E22" s="7">
        <f>D22/((1+$Y$3)^$A$22)</f>
        <v>269031702.84969997</v>
      </c>
      <c r="F22" s="7">
        <f>'Scenario Core Assumptions'!$E$14*(1+$Y$6)^$A21</f>
        <v>1041067800.4336829</v>
      </c>
      <c r="G22" s="7">
        <f>F22/((1+$Y$3)^$A$22)</f>
        <v>269031702.84969997</v>
      </c>
      <c r="H22" s="7">
        <f>'Scenario Core Assumptions'!$E$14*(1+$Y$6)^$A21</f>
        <v>1041067800.4336829</v>
      </c>
      <c r="I22" s="7">
        <f>H22/((1+$Y$3)^$A$22)</f>
        <v>269031702.84969997</v>
      </c>
      <c r="J22" s="7">
        <f>'Scenario Core Assumptions'!$E$14*(1+$Y$6)^$A21</f>
        <v>1041067800.4336829</v>
      </c>
      <c r="K22" s="7">
        <f>J22/((1+$Y$3)^$A$22)</f>
        <v>269031702.84969997</v>
      </c>
      <c r="L22" s="7">
        <f>'Scenario Core Assumptions'!$E$14*(1+$Y$6)^$A21</f>
        <v>1041067800.4336829</v>
      </c>
      <c r="M22" s="7">
        <f t="shared" si="4"/>
        <v>269031702.84969997</v>
      </c>
      <c r="N22" s="7">
        <f>'Scenario Core Assumptions'!$E$14*(1+$Y$6)^$A21</f>
        <v>1041067800.4336829</v>
      </c>
      <c r="O22" s="7">
        <f t="shared" si="5"/>
        <v>269031702.84969997</v>
      </c>
      <c r="P22" s="7">
        <f>'Scenario Core Assumptions'!$E$14*(1+$Y$6)^$A21</f>
        <v>1041067800.4336829</v>
      </c>
      <c r="Q22" s="7">
        <f t="shared" si="5"/>
        <v>269031702.84969997</v>
      </c>
      <c r="R22" s="7">
        <f>'Scenario Core Assumptions'!$E$14*(1+$Y$6)^$A21</f>
        <v>1041067800.4336829</v>
      </c>
      <c r="S22" s="7">
        <f t="shared" si="7"/>
        <v>269031702.84969997</v>
      </c>
      <c r="T22" s="7">
        <f>'Scenario Core Assumptions'!$E$14*(1+$Y$6)^$A21</f>
        <v>1041067800.4336829</v>
      </c>
      <c r="U22" s="7">
        <f t="shared" si="7"/>
        <v>269031702.84969997</v>
      </c>
      <c r="V22" s="7">
        <f t="shared" si="1"/>
        <v>53806340569.940002</v>
      </c>
      <c r="W22" s="7">
        <f t="shared" ref="W22" si="9">B22*$AC$3+D22*$AC$4+F22*$AC$5+H22*$AC$6+J22*$AC$7+L22*$AC$8+N22*$AC$9+P22*$AC$10+R22*$AC$11+T22*$AC$12</f>
        <v>208213560086.73657</v>
      </c>
    </row>
    <row r="23" spans="1:30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30" x14ac:dyDescent="0.2">
      <c r="A24" s="7"/>
      <c r="B24" s="7"/>
      <c r="C24" s="7"/>
      <c r="D24" s="7"/>
      <c r="E24" s="7"/>
      <c r="I24" s="7"/>
      <c r="J24" s="7"/>
      <c r="L24" s="7"/>
      <c r="M24" s="7"/>
      <c r="N24" s="7"/>
      <c r="O24" s="7"/>
      <c r="P24" s="7"/>
      <c r="Q24" s="7"/>
      <c r="R24" s="7"/>
      <c r="S24" s="7"/>
      <c r="T24" s="7"/>
      <c r="U24" s="39" t="s">
        <v>51</v>
      </c>
      <c r="V24" s="7">
        <f>SUM(V3:V12)</f>
        <v>84302563812.453827</v>
      </c>
      <c r="W24" s="7">
        <f>SUM(W3:W12)</f>
        <v>144109708878.15591</v>
      </c>
      <c r="AC24" s="1"/>
      <c r="AD24" s="1"/>
    </row>
    <row r="25" spans="1:30" x14ac:dyDescent="0.2">
      <c r="A25" s="7"/>
      <c r="B25" s="8"/>
      <c r="D25" s="7"/>
      <c r="E25" s="7"/>
      <c r="U25" s="40" t="s">
        <v>50</v>
      </c>
      <c r="V25" s="7">
        <f>SUM(V3:V17)</f>
        <v>295589028583.39795</v>
      </c>
      <c r="W25" s="7">
        <f>SUM(W3:W17)</f>
        <v>664209801312.15112</v>
      </c>
      <c r="AC25" s="1"/>
      <c r="AD25" s="1"/>
    </row>
    <row r="26" spans="1:30" x14ac:dyDescent="0.2">
      <c r="A26" s="7"/>
      <c r="B26" s="8"/>
      <c r="D26" s="7"/>
      <c r="E26" s="7"/>
      <c r="U26" s="40" t="s">
        <v>49</v>
      </c>
      <c r="V26" s="7">
        <f>SUM(V5:V24)</f>
        <v>657615832257.38159</v>
      </c>
      <c r="W26" s="7">
        <f>SUM(W5:W24)</f>
        <v>1764723680509.1768</v>
      </c>
      <c r="AC26" s="1"/>
      <c r="AD26" s="1"/>
    </row>
  </sheetData>
  <mergeCells count="3">
    <mergeCell ref="AB1:AC1"/>
    <mergeCell ref="AE1:AG1"/>
    <mergeCell ref="AH1:A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17F8-517F-9344-9D5C-3F2A9529098F}">
  <dimension ref="A1:AJ26"/>
  <sheetViews>
    <sheetView topLeftCell="N1" zoomScale="110" zoomScaleNormal="110" workbookViewId="0">
      <selection activeCell="T22" sqref="T22"/>
    </sheetView>
  </sheetViews>
  <sheetFormatPr baseColWidth="10" defaultColWidth="8.83203125" defaultRowHeight="15" x14ac:dyDescent="0.2"/>
  <cols>
    <col min="1" max="1" width="20.5" bestFit="1" customWidth="1"/>
    <col min="2" max="11" width="12.5" bestFit="1" customWidth="1"/>
    <col min="12" max="19" width="12.5" customWidth="1"/>
    <col min="20" max="20" width="14.1640625" bestFit="1" customWidth="1"/>
    <col min="21" max="21" width="12.5" customWidth="1"/>
    <col min="22" max="22" width="22.83203125" bestFit="1" customWidth="1"/>
    <col min="23" max="23" width="25.1640625" bestFit="1" customWidth="1"/>
    <col min="25" max="25" width="12.6640625" bestFit="1" customWidth="1"/>
    <col min="28" max="28" width="16.1640625" customWidth="1"/>
    <col min="29" max="29" width="16.6640625" customWidth="1"/>
    <col min="31" max="31" width="8.1640625" bestFit="1" customWidth="1"/>
  </cols>
  <sheetData>
    <row r="1" spans="1:36" x14ac:dyDescent="0.2">
      <c r="A1" t="s">
        <v>53</v>
      </c>
      <c r="AB1" s="75" t="s">
        <v>57</v>
      </c>
      <c r="AC1" s="76"/>
      <c r="AD1" s="13"/>
      <c r="AE1" s="55" t="s">
        <v>52</v>
      </c>
      <c r="AF1" s="55"/>
      <c r="AG1" s="55"/>
      <c r="AH1" s="55"/>
      <c r="AI1" s="55"/>
      <c r="AJ1" s="55"/>
    </row>
    <row r="2" spans="1:36" x14ac:dyDescent="0.2">
      <c r="A2" s="1" t="s">
        <v>0</v>
      </c>
      <c r="B2" t="s">
        <v>9</v>
      </c>
      <c r="C2" t="s">
        <v>14</v>
      </c>
      <c r="D2" t="s">
        <v>10</v>
      </c>
      <c r="E2" t="s">
        <v>14</v>
      </c>
      <c r="F2" t="s">
        <v>11</v>
      </c>
      <c r="G2" t="s">
        <v>14</v>
      </c>
      <c r="H2" t="s">
        <v>12</v>
      </c>
      <c r="I2" t="s">
        <v>14</v>
      </c>
      <c r="J2" t="s">
        <v>13</v>
      </c>
      <c r="K2" t="s">
        <v>14</v>
      </c>
      <c r="L2" t="s">
        <v>72</v>
      </c>
      <c r="M2" t="s">
        <v>14</v>
      </c>
      <c r="N2" t="s">
        <v>73</v>
      </c>
      <c r="O2" t="s">
        <v>14</v>
      </c>
      <c r="P2" t="s">
        <v>74</v>
      </c>
      <c r="Q2" t="s">
        <v>14</v>
      </c>
      <c r="R2" t="s">
        <v>75</v>
      </c>
      <c r="S2" t="s">
        <v>14</v>
      </c>
      <c r="T2" t="s">
        <v>76</v>
      </c>
      <c r="U2" t="s">
        <v>14</v>
      </c>
      <c r="V2" s="3" t="s">
        <v>48</v>
      </c>
      <c r="W2" s="3" t="s">
        <v>60</v>
      </c>
      <c r="Y2" s="28" t="s">
        <v>15</v>
      </c>
      <c r="AB2" s="25" t="s">
        <v>0</v>
      </c>
      <c r="AC2" s="26" t="s">
        <v>28</v>
      </c>
      <c r="AE2" t="s">
        <v>1</v>
      </c>
      <c r="AF2" s="12" t="s">
        <v>36</v>
      </c>
      <c r="AG2" t="s">
        <v>29</v>
      </c>
      <c r="AI2" s="12"/>
    </row>
    <row r="3" spans="1:36" x14ac:dyDescent="0.2">
      <c r="A3">
        <v>1</v>
      </c>
      <c r="B3" s="7">
        <f>'Scenario Core Assumptions'!$E$10</f>
        <v>181948184.845</v>
      </c>
      <c r="C3" s="7">
        <f t="shared" ref="C3:C22" si="0">B3/((1+$Y$3)^A3)</f>
        <v>170045032.56542054</v>
      </c>
      <c r="D3" s="7">
        <v>0</v>
      </c>
      <c r="E3" s="7">
        <f>D3/((1+$Y$3)^$A$3)</f>
        <v>0</v>
      </c>
      <c r="F3" s="7">
        <v>0</v>
      </c>
      <c r="G3" s="7">
        <f>F3/((1+$Y$3)^$A$3)</f>
        <v>0</v>
      </c>
      <c r="H3" s="7">
        <v>0</v>
      </c>
      <c r="I3" s="7">
        <f>H3/((1+$Y$3)^$A$3)</f>
        <v>0</v>
      </c>
      <c r="J3" s="7">
        <v>0</v>
      </c>
      <c r="K3" s="7">
        <f>J3/((1+$Y$3)^$A$3)</f>
        <v>0</v>
      </c>
      <c r="L3" s="7">
        <v>0</v>
      </c>
      <c r="M3" s="7">
        <f>L3/((1+$Y$3)^$A$3)</f>
        <v>0</v>
      </c>
      <c r="N3" s="7">
        <v>0</v>
      </c>
      <c r="O3" s="7">
        <f>N3/((1+$Y$3)^$A$3)</f>
        <v>0</v>
      </c>
      <c r="P3" s="7">
        <v>0</v>
      </c>
      <c r="Q3" s="7">
        <f>P3/((1+$Y$3)^$A$3)</f>
        <v>0</v>
      </c>
      <c r="R3" s="7">
        <v>0</v>
      </c>
      <c r="S3" s="7">
        <f>R3/((1+$Y$3)^$A$3)</f>
        <v>0</v>
      </c>
      <c r="T3" s="7">
        <v>0</v>
      </c>
      <c r="U3" s="7">
        <f>T3/((1+$Y$3)^$A$3)</f>
        <v>0</v>
      </c>
      <c r="V3" s="7">
        <f>C3*$AC$3+E3*$AC$4+G3*$AC$5+I3*$AC$6+K3*$AC$7+M3*$AC$8+O3*$AC$9+Q3*$AC$10+S3*$AC$11+U3*$AC$12</f>
        <v>3400900651.3084106</v>
      </c>
      <c r="W3" s="7">
        <f>B3*$AC$3+D3*$AC$4+F3*$AC$5+H3*$AC$6+J3*$AC$7+L3*$AC$8+N3*$AC$9+P3*$AC$10+R3*$AC$11+T3*$AC$12</f>
        <v>3638963696.9000001</v>
      </c>
      <c r="Y3" s="29">
        <v>7.0000000000000007E-2</v>
      </c>
      <c r="AB3" s="4">
        <v>1</v>
      </c>
      <c r="AC3" s="5">
        <f>Scores!C2</f>
        <v>20</v>
      </c>
      <c r="AE3">
        <v>1</v>
      </c>
      <c r="AF3">
        <v>1</v>
      </c>
      <c r="AG3">
        <v>2</v>
      </c>
    </row>
    <row r="4" spans="1:36" x14ac:dyDescent="0.2">
      <c r="A4">
        <v>2</v>
      </c>
      <c r="B4" s="7">
        <f>'Scenario Core Assumptions'!$E$12*(1+$Y$6)^$A3</f>
        <v>12380274.375800001</v>
      </c>
      <c r="C4" s="7">
        <f t="shared" si="0"/>
        <v>10813411.106472181</v>
      </c>
      <c r="D4" s="7">
        <f>'Scenario Core Assumptions'!$E$10*(1+$Y$6)^$A3</f>
        <v>187406630.39035001</v>
      </c>
      <c r="E4" s="7">
        <f>D4/((1+$Y$3)^$A$4)</f>
        <v>163688208.91811514</v>
      </c>
      <c r="F4" s="7">
        <v>0</v>
      </c>
      <c r="G4" s="7">
        <f>F4/((1+$Y$3)^$A$4)</f>
        <v>0</v>
      </c>
      <c r="H4" s="7">
        <v>0</v>
      </c>
      <c r="I4" s="7">
        <f>H4/((1+$Y$3)^$A$4)</f>
        <v>0</v>
      </c>
      <c r="J4" s="7">
        <v>0</v>
      </c>
      <c r="K4" s="7">
        <f>J4/((1+$Y$3)^$A$4)</f>
        <v>0</v>
      </c>
      <c r="L4" s="7">
        <v>0</v>
      </c>
      <c r="M4" s="7">
        <f>L4/((1+$Y$3)^$A$4)</f>
        <v>0</v>
      </c>
      <c r="N4" s="7">
        <v>0</v>
      </c>
      <c r="O4" s="7">
        <f>N4/((1+$Y$3)^$A$4)</f>
        <v>0</v>
      </c>
      <c r="P4" s="7">
        <v>0</v>
      </c>
      <c r="Q4" s="7">
        <f>P4/((1+$Y$3)^$A$4)</f>
        <v>0</v>
      </c>
      <c r="R4" s="7">
        <v>0</v>
      </c>
      <c r="S4" s="7">
        <f>R4/((1+$Y$3)^$A$4)</f>
        <v>0</v>
      </c>
      <c r="T4" s="7">
        <v>0</v>
      </c>
      <c r="U4" s="7">
        <f>T4/((1+$Y$3)^$A$4)</f>
        <v>0</v>
      </c>
      <c r="V4" s="7">
        <f t="shared" ref="V4:V22" si="1">C4*$AC$3+E4*$AC$4+G4*$AC$5+I4*$AC$6+K4*$AC$7+M4*$AC$8+O4*$AC$9+Q4*$AC$10+S4*$AC$11+U4*$AC$12</f>
        <v>3490032400.4917464</v>
      </c>
      <c r="W4" s="7">
        <f>B4*$AC$3+D4*$AC$4+F4*$AC$5+H4*$AC$6+J4*$AC$7+L4*$AC$8+N4*$AC$9+P4*$AC$10+R4*$AC$11+T4*$AC$12</f>
        <v>3995738095.323</v>
      </c>
      <c r="AB4" s="4">
        <f>AB3+1</f>
        <v>2</v>
      </c>
      <c r="AC4" s="5">
        <f>Scores!C2</f>
        <v>20</v>
      </c>
      <c r="AE4">
        <v>0</v>
      </c>
      <c r="AF4">
        <v>1</v>
      </c>
      <c r="AG4">
        <v>2</v>
      </c>
    </row>
    <row r="5" spans="1:36" x14ac:dyDescent="0.2">
      <c r="A5">
        <v>3</v>
      </c>
      <c r="B5" s="7">
        <f>'Scenario Core Assumptions'!$E$12*(1+$Y$6)^$A4</f>
        <v>12751682.607073998</v>
      </c>
      <c r="C5" s="7">
        <f t="shared" si="0"/>
        <v>10409171.438940508</v>
      </c>
      <c r="D5" s="7">
        <f>'Scenario Core Assumptions'!$E$12*(1+$Y$6)^$A4</f>
        <v>12751682.607073998</v>
      </c>
      <c r="E5" s="7">
        <f>D5/((1+$Y$3)^$A$5)</f>
        <v>10409171.438940508</v>
      </c>
      <c r="F5" s="7">
        <f>'Scenario Core Assumptions'!$E$10*(1+$Y$6)^$A4</f>
        <v>193028829.30206048</v>
      </c>
      <c r="G5" s="7">
        <f>F5/((1+$Y$3)^$A$5)</f>
        <v>157569023.53799865</v>
      </c>
      <c r="H5" s="7">
        <v>0</v>
      </c>
      <c r="I5" s="7">
        <f>H5/((1+$Y$3)^$A$5)</f>
        <v>0</v>
      </c>
      <c r="J5" s="7">
        <v>0</v>
      </c>
      <c r="K5" s="7">
        <f>J5/((1+$Y$3)^$A$5)</f>
        <v>0</v>
      </c>
      <c r="L5" s="7">
        <v>0</v>
      </c>
      <c r="M5" s="7">
        <f>L5/((1+$Y$3)^$A$5)</f>
        <v>0</v>
      </c>
      <c r="N5" s="7">
        <v>0</v>
      </c>
      <c r="O5" s="7">
        <f>N5/((1+$Y$3)^$A$5)</f>
        <v>0</v>
      </c>
      <c r="P5" s="7">
        <v>0</v>
      </c>
      <c r="Q5" s="7">
        <f>P5/((1+$Y$3)^$A$5)</f>
        <v>0</v>
      </c>
      <c r="R5" s="7">
        <v>0</v>
      </c>
      <c r="S5" s="7">
        <f>R5/((1+$Y$3)^$A$5)</f>
        <v>0</v>
      </c>
      <c r="T5" s="7">
        <v>0</v>
      </c>
      <c r="U5" s="7">
        <f>T5/((1+$Y$3)^$A$5)</f>
        <v>0</v>
      </c>
      <c r="V5" s="7">
        <f t="shared" si="1"/>
        <v>3567747328.3175936</v>
      </c>
      <c r="W5" s="7">
        <f t="shared" ref="W5:W8" si="2">B5*$AC$3+D5*$AC$4+F5*$AC$5+H5*$AC$6+J5*$AC$7+L5*$AC$8+N5*$AC$9+P5*$AC$10+R5*$AC$11+T5*$AC$12</f>
        <v>4370643890.3241692</v>
      </c>
      <c r="Y5" s="28" t="s">
        <v>58</v>
      </c>
      <c r="AB5" s="4">
        <f>AB4+1</f>
        <v>3</v>
      </c>
      <c r="AC5" s="5">
        <f>Scores!C2</f>
        <v>20</v>
      </c>
      <c r="AE5">
        <v>1</v>
      </c>
      <c r="AF5">
        <v>1</v>
      </c>
      <c r="AG5">
        <v>2</v>
      </c>
    </row>
    <row r="6" spans="1:36" x14ac:dyDescent="0.2">
      <c r="A6">
        <v>4</v>
      </c>
      <c r="B6" s="7">
        <f>'Scenario Core Assumptions'!$E$12*(1+$Y$6)^$A5</f>
        <v>13134233.085286219</v>
      </c>
      <c r="C6" s="7">
        <f t="shared" si="0"/>
        <v>10020043.534681052</v>
      </c>
      <c r="D6" s="7">
        <f>'Scenario Core Assumptions'!$E$12*(1+$Y$6)^$A5</f>
        <v>13134233.085286219</v>
      </c>
      <c r="E6" s="7">
        <f>D6/((1+$Y$3)^$A$6)</f>
        <v>10020043.534681052</v>
      </c>
      <c r="F6" s="7">
        <f>'Scenario Core Assumptions'!$E$12*(1+$Y$6)^$A5</f>
        <v>13134233.085286219</v>
      </c>
      <c r="G6" s="7">
        <f>F6/((1+$Y$3)^$A$6)</f>
        <v>10020043.534681052</v>
      </c>
      <c r="H6" s="7">
        <f>'Scenario Core Assumptions'!$E$10*(1+$Y$6)^$A5</f>
        <v>198819694.1811223</v>
      </c>
      <c r="I6" s="7">
        <f>H6/((1+$Y$3)^$A$6)</f>
        <v>151678592.75153142</v>
      </c>
      <c r="J6" s="7">
        <v>0</v>
      </c>
      <c r="K6" s="7">
        <f>J6/((1+$Y$3)^$A$6)</f>
        <v>0</v>
      </c>
      <c r="L6" s="7">
        <v>0</v>
      </c>
      <c r="M6" s="7">
        <f>L6/((1+$Y$3)^$A$6)</f>
        <v>0</v>
      </c>
      <c r="N6" s="7">
        <v>0</v>
      </c>
      <c r="O6" s="7">
        <f>N6/((1+$Y$3)^$A$6)</f>
        <v>0</v>
      </c>
      <c r="P6" s="7">
        <v>0</v>
      </c>
      <c r="Q6" s="7">
        <f>P6/((1+$Y$3)^$A$6)</f>
        <v>0</v>
      </c>
      <c r="R6" s="7">
        <v>0</v>
      </c>
      <c r="S6" s="7">
        <f>R6/((1+$Y$3)^$A$6)</f>
        <v>0</v>
      </c>
      <c r="T6" s="7">
        <v>0</v>
      </c>
      <c r="U6" s="7">
        <f>T6/((1+$Y$3)^$A$6)</f>
        <v>0</v>
      </c>
      <c r="V6" s="7">
        <f t="shared" si="1"/>
        <v>3634774467.1114912</v>
      </c>
      <c r="W6" s="7">
        <f t="shared" si="2"/>
        <v>4764447868.7396193</v>
      </c>
      <c r="Y6" s="29">
        <v>0.03</v>
      </c>
      <c r="AB6" s="4">
        <f>AB5+1</f>
        <v>4</v>
      </c>
      <c r="AC6" s="5">
        <f>Scores!C2</f>
        <v>20</v>
      </c>
      <c r="AE6">
        <v>0</v>
      </c>
      <c r="AF6">
        <v>1</v>
      </c>
      <c r="AG6">
        <v>2</v>
      </c>
    </row>
    <row r="7" spans="1:36" x14ac:dyDescent="0.2">
      <c r="A7">
        <v>5</v>
      </c>
      <c r="B7" s="7">
        <f>'Scenario Core Assumptions'!$E$12*(1+$Y$6)^$A6</f>
        <v>13528260.077844804</v>
      </c>
      <c r="C7" s="7">
        <f t="shared" si="0"/>
        <v>9645462.467964001</v>
      </c>
      <c r="D7" s="7">
        <f>'Scenario Core Assumptions'!$E$12*(1+$Y$6)^$A6</f>
        <v>13528260.077844804</v>
      </c>
      <c r="E7" s="7">
        <f>D7/((1+$Y$3)^$A$7)</f>
        <v>9645462.467964001</v>
      </c>
      <c r="F7" s="7">
        <f>'Scenario Core Assumptions'!$E$12*(1+$Y$6)^$A6</f>
        <v>13528260.077844804</v>
      </c>
      <c r="G7" s="7">
        <f>F7/((1+$Y$3)^$A$7)</f>
        <v>9645462.467964001</v>
      </c>
      <c r="H7" s="7">
        <f>'Scenario Core Assumptions'!$E$12*(1+$Y$6)^$A6</f>
        <v>13528260.077844804</v>
      </c>
      <c r="I7" s="7">
        <f>H7/((1+$Y$3)^$A$7)</f>
        <v>9645462.467964001</v>
      </c>
      <c r="J7" s="7">
        <f>'Scenario Core Assumptions'!$E$10*(1+$Y$6)^$A6</f>
        <v>204784285.00655597</v>
      </c>
      <c r="K7" s="7">
        <f>J7/((1+$Y$3)^$A$7)</f>
        <v>146008364.98511901</v>
      </c>
      <c r="L7" s="7">
        <v>0</v>
      </c>
      <c r="M7" s="7">
        <f>L7/((1+$Y$3)^$A$7)</f>
        <v>0</v>
      </c>
      <c r="N7" s="7">
        <v>0</v>
      </c>
      <c r="O7" s="7">
        <f>N7/((1+$Y$3)^$A$7)</f>
        <v>0</v>
      </c>
      <c r="P7" s="7">
        <v>0</v>
      </c>
      <c r="Q7" s="7">
        <f>P7/((1+$Y$3)^$A$7)</f>
        <v>0</v>
      </c>
      <c r="R7" s="7">
        <v>0</v>
      </c>
      <c r="S7" s="7">
        <f>R7/((1+$Y$3)^$A$7)</f>
        <v>0</v>
      </c>
      <c r="T7" s="7">
        <v>0</v>
      </c>
      <c r="U7" s="7">
        <f>T7/((1+$Y$3)^$A$7)</f>
        <v>0</v>
      </c>
      <c r="V7" s="7">
        <f t="shared" si="1"/>
        <v>3691804297.1395001</v>
      </c>
      <c r="W7" s="7">
        <f t="shared" si="2"/>
        <v>5177946506.3587036</v>
      </c>
      <c r="AB7" s="4">
        <f t="shared" ref="AB7:AB12" si="3">AB6+1</f>
        <v>5</v>
      </c>
      <c r="AC7" s="5">
        <f>Scores!C2</f>
        <v>20</v>
      </c>
      <c r="AE7">
        <v>1</v>
      </c>
      <c r="AF7">
        <v>1</v>
      </c>
      <c r="AG7">
        <v>2</v>
      </c>
    </row>
    <row r="8" spans="1:36" x14ac:dyDescent="0.2">
      <c r="A8">
        <v>6</v>
      </c>
      <c r="B8" s="7">
        <f>'Scenario Core Assumptions'!$E$14*(1+$Y$6)^$A7</f>
        <v>688268459.93113267</v>
      </c>
      <c r="C8" s="7">
        <f t="shared" si="0"/>
        <v>458622336.1732772</v>
      </c>
      <c r="D8" s="7">
        <f>'Scenario Core Assumptions'!$E$12*(1+$Y$6)^$A7</f>
        <v>13934107.880180148</v>
      </c>
      <c r="E8" s="7">
        <f>D8/((1+$Y$3)^$A$8)</f>
        <v>9284884.4317784309</v>
      </c>
      <c r="F8" s="7">
        <f>'Scenario Core Assumptions'!$E$12*(1+$Y$6)^$A7</f>
        <v>13934107.880180148</v>
      </c>
      <c r="G8" s="7">
        <f>F8/((1+$Y$3)^$A$8)</f>
        <v>9284884.4317784309</v>
      </c>
      <c r="H8" s="7">
        <f>'Scenario Core Assumptions'!$E$12*(1+$Y$6)^$A7</f>
        <v>13934107.880180148</v>
      </c>
      <c r="I8" s="7">
        <f>H8/((1+$Y$3)^$A$8)</f>
        <v>9284884.4317784309</v>
      </c>
      <c r="J8" s="7">
        <f>'Scenario Core Assumptions'!$E$12*(1+$Y$6)^$A7</f>
        <v>13934107.880180148</v>
      </c>
      <c r="K8" s="7">
        <f>J8/((1+$Y$3)^$A$8)</f>
        <v>9284884.4317784309</v>
      </c>
      <c r="L8" s="7">
        <f>'Scenario Core Assumptions'!$E$10*(1+$Y$6)^$A7</f>
        <v>210927813.55675262</v>
      </c>
      <c r="M8" s="7">
        <f>L8/((1+$Y$3)^$A8)</f>
        <v>140550108.35016128</v>
      </c>
      <c r="N8" s="7">
        <v>0</v>
      </c>
      <c r="O8" s="7">
        <f>N8/((1+$Y$3)^$A$8)</f>
        <v>0</v>
      </c>
      <c r="P8" s="7">
        <v>0</v>
      </c>
      <c r="Q8" s="7">
        <f>P8/((1+$Y$3)^$A$8)</f>
        <v>0</v>
      </c>
      <c r="R8" s="7">
        <v>0</v>
      </c>
      <c r="S8" s="7">
        <f>R8/((1+$Y$3)^$A$8)</f>
        <v>0</v>
      </c>
      <c r="T8" s="7">
        <v>0</v>
      </c>
      <c r="U8" s="7">
        <f>T8/((1+$Y$3)^$A$8)</f>
        <v>0</v>
      </c>
      <c r="V8" s="7">
        <f t="shared" si="1"/>
        <v>12726239645.011044</v>
      </c>
      <c r="W8" s="7">
        <f t="shared" si="2"/>
        <v>19098654100.172119</v>
      </c>
      <c r="AB8" s="4">
        <f t="shared" si="3"/>
        <v>6</v>
      </c>
      <c r="AC8" s="5">
        <f>Scores!C2</f>
        <v>20</v>
      </c>
      <c r="AE8">
        <v>0</v>
      </c>
      <c r="AF8">
        <v>1</v>
      </c>
      <c r="AG8">
        <v>2</v>
      </c>
    </row>
    <row r="9" spans="1:36" x14ac:dyDescent="0.2">
      <c r="A9">
        <v>7</v>
      </c>
      <c r="B9" s="7">
        <f>'Scenario Core Assumptions'!$E$14*(1+$Y$6)^$A8</f>
        <v>708916513.72906661</v>
      </c>
      <c r="C9" s="7">
        <f t="shared" si="0"/>
        <v>441477575.94250041</v>
      </c>
      <c r="D9" s="7">
        <f>'Scenario Core Assumptions'!$E$14*(1+$Y$6)^$A8</f>
        <v>708916513.72906661</v>
      </c>
      <c r="E9" s="7">
        <f>D9/((1+$Y$3)^$A$9)</f>
        <v>441477575.94250041</v>
      </c>
      <c r="F9" s="7">
        <f>'Scenario Core Assumptions'!$E$12*(1+$Y$6)^$A8</f>
        <v>14352131.116585553</v>
      </c>
      <c r="G9" s="7">
        <f>F9/((1+$Y$3)^$A$9)</f>
        <v>8937785.9483474605</v>
      </c>
      <c r="H9" s="7">
        <f>'Scenario Core Assumptions'!$E$12*(1+$Y$6)^$A8</f>
        <v>14352131.116585553</v>
      </c>
      <c r="I9" s="7">
        <f>H9/((1+$Y$3)^$A$9)</f>
        <v>8937785.9483474605</v>
      </c>
      <c r="J9" s="7">
        <f>'Scenario Core Assumptions'!$E$12*(1+$Y$6)^$A8</f>
        <v>14352131.116585553</v>
      </c>
      <c r="K9" s="7">
        <f>J9/((1+$Y$3)^$A$9)</f>
        <v>8937785.9483474605</v>
      </c>
      <c r="L9" s="7">
        <f>'Scenario Core Assumptions'!$E$12*(1+$Y$6)^$A8</f>
        <v>14352131.116585553</v>
      </c>
      <c r="M9" s="7">
        <f t="shared" ref="M9:M22" si="4">L9/((1+$Y$3)^$A9)</f>
        <v>8937785.9483474605</v>
      </c>
      <c r="N9" s="7">
        <f>'Scenario Core Assumptions'!$E$10*(1+$Y$6)^$A8</f>
        <v>217255647.96345523</v>
      </c>
      <c r="O9" s="7">
        <f>N9/((1+$Y$3)^$A9)</f>
        <v>135295898.69221133</v>
      </c>
      <c r="P9" s="7">
        <v>0</v>
      </c>
      <c r="Q9" s="7">
        <f>P9/((1+$Y$3)^$A$9)</f>
        <v>0</v>
      </c>
      <c r="R9" s="7">
        <v>0</v>
      </c>
      <c r="S9" s="7">
        <f>R9/((1+$Y$3)^$A$9)</f>
        <v>0</v>
      </c>
      <c r="T9" s="7">
        <v>0</v>
      </c>
      <c r="U9" s="7">
        <f>T9/((1+$Y$3)^$A$9)</f>
        <v>0</v>
      </c>
      <c r="V9" s="7">
        <f t="shared" si="1"/>
        <v>21080043887.412041</v>
      </c>
      <c r="W9" s="7">
        <f>B9*$AC$3+D9*$AC$4+F9*$AC$5+H9*$AC$6+J9*$AC$7+L9*$AC$8+N9*$AC$9+P9*$AC$10+R9*$AC$11+T9*$AC$12</f>
        <v>33849943997.758614</v>
      </c>
      <c r="AB9" s="4">
        <f t="shared" si="3"/>
        <v>7</v>
      </c>
      <c r="AC9" s="5">
        <f>Scores!C2</f>
        <v>20</v>
      </c>
      <c r="AE9">
        <v>1</v>
      </c>
      <c r="AF9">
        <v>1</v>
      </c>
      <c r="AG9">
        <v>2</v>
      </c>
    </row>
    <row r="10" spans="1:36" x14ac:dyDescent="0.2">
      <c r="A10">
        <v>8</v>
      </c>
      <c r="B10" s="7">
        <f>'Scenario Core Assumptions'!$E$14*(1+$Y$6)^$A9</f>
        <v>730184009.14093876</v>
      </c>
      <c r="C10" s="7">
        <f t="shared" si="0"/>
        <v>424973741.32782763</v>
      </c>
      <c r="D10" s="7">
        <f>'Scenario Core Assumptions'!$E$14*(1+$Y$6)^$A9</f>
        <v>730184009.14093876</v>
      </c>
      <c r="E10" s="7">
        <f>D10/((1+$Y$3)^$A$10)</f>
        <v>424973741.32782763</v>
      </c>
      <c r="F10" s="7">
        <f>'Scenario Core Assumptions'!$E$14*(1+$Y$6)^$A9</f>
        <v>730184009.14093876</v>
      </c>
      <c r="G10" s="7">
        <f>F10/((1+$Y$3)^$A$10)</f>
        <v>424973741.32782763</v>
      </c>
      <c r="H10" s="7">
        <f>'Scenario Core Assumptions'!$E$12*(1+$Y$6)^$A9</f>
        <v>14782695.050083121</v>
      </c>
      <c r="I10" s="7">
        <f>H10/((1+$Y$3)^$A$10)</f>
        <v>8603663.1091569029</v>
      </c>
      <c r="J10" s="7">
        <f>'Scenario Core Assumptions'!$E$12*(1+$Y$6)^$A9</f>
        <v>14782695.050083121</v>
      </c>
      <c r="K10" s="7">
        <f>J10/((1+$Y$3)^$A$10)</f>
        <v>8603663.1091569029</v>
      </c>
      <c r="L10" s="7">
        <f>'Scenario Core Assumptions'!$E$12*(1+$Y$6)^$A9</f>
        <v>14782695.050083121</v>
      </c>
      <c r="M10" s="7">
        <f t="shared" si="4"/>
        <v>8603663.1091569029</v>
      </c>
      <c r="N10" s="7">
        <f>'Scenario Core Assumptions'!$E$12*(1+$Y$6)^$A9</f>
        <v>14782695.050083121</v>
      </c>
      <c r="O10" s="7">
        <f t="shared" ref="O10:Q22" si="5">N10/((1+$Y$3)^$A10)</f>
        <v>8603663.1091569029</v>
      </c>
      <c r="P10" s="7">
        <f>'Scenario Core Assumptions'!$E$10*(1+$Y$6)^$A9</f>
        <v>223773317.40235889</v>
      </c>
      <c r="Q10" s="7">
        <f>P10/((1+$Y$3)^$A10)</f>
        <v>130238108.08689503</v>
      </c>
      <c r="R10" s="7">
        <v>0</v>
      </c>
      <c r="S10" s="7">
        <f>R10/((1+$Y$3)^$A$10)</f>
        <v>0</v>
      </c>
      <c r="T10" s="7">
        <v>0</v>
      </c>
      <c r="U10" s="7">
        <f>T10/((1+$Y$3)^$A$10)</f>
        <v>0</v>
      </c>
      <c r="V10" s="7">
        <f t="shared" si="1"/>
        <v>28791479690.140118</v>
      </c>
      <c r="W10" s="7">
        <f>B10*$AC$3+D10*$AC$4+F10*$AC$5+H10*$AC$6+J10*$AC$7+L10*$AC$8+N10*$AC$9+P10*$AC$10+R10*$AC$11+T10*$AC$12</f>
        <v>49469122500.510162</v>
      </c>
      <c r="AB10" s="4">
        <f t="shared" si="3"/>
        <v>8</v>
      </c>
      <c r="AC10" s="5">
        <f>Scores!C2</f>
        <v>20</v>
      </c>
      <c r="AE10">
        <v>0</v>
      </c>
      <c r="AF10">
        <v>1</v>
      </c>
      <c r="AG10">
        <v>2</v>
      </c>
    </row>
    <row r="11" spans="1:36" x14ac:dyDescent="0.2">
      <c r="A11">
        <v>9</v>
      </c>
      <c r="B11" s="7">
        <f>'Scenario Core Assumptions'!$E$14*(1+$Y$6)^$A10</f>
        <v>752089529.41516674</v>
      </c>
      <c r="C11" s="7">
        <f t="shared" si="0"/>
        <v>409086872.49314231</v>
      </c>
      <c r="D11" s="7">
        <f>'Scenario Core Assumptions'!$E$14*(1+$Y$6)^$A10</f>
        <v>752089529.41516674</v>
      </c>
      <c r="E11" s="7">
        <f>D11/((1+$Y$3)^$A$11)</f>
        <v>409086872.49314231</v>
      </c>
      <c r="F11" s="7">
        <f>'Scenario Core Assumptions'!$E$14*(1+$Y$6)^$A10</f>
        <v>752089529.41516674</v>
      </c>
      <c r="G11" s="7">
        <f>F11/((1+$Y$3)^$A$11)</f>
        <v>409086872.49314231</v>
      </c>
      <c r="H11" s="7">
        <f>'Scenario Core Assumptions'!$E$14*(1+$Y$6)^$A10</f>
        <v>752089529.41516674</v>
      </c>
      <c r="I11" s="7">
        <f>H11/((1+$Y$3)^$A$11)</f>
        <v>409086872.49314231</v>
      </c>
      <c r="J11" s="7">
        <f>'Scenario Core Assumptions'!$E$12*(1+$Y$6)^$A10</f>
        <v>15226175.901585612</v>
      </c>
      <c r="K11" s="7">
        <f>J11/((1+$Y$3)^$A$11)</f>
        <v>8282030.8433940262</v>
      </c>
      <c r="L11" s="7">
        <f>'Scenario Core Assumptions'!$E$12*(1+$Y$6)^$A10</f>
        <v>15226175.901585612</v>
      </c>
      <c r="M11" s="7">
        <f t="shared" si="4"/>
        <v>8282030.8433940262</v>
      </c>
      <c r="N11" s="7">
        <f>'Scenario Core Assumptions'!$E$12*(1+$Y$6)^$A10</f>
        <v>15226175.901585612</v>
      </c>
      <c r="O11" s="7">
        <f t="shared" si="5"/>
        <v>8282030.8433940262</v>
      </c>
      <c r="P11" s="7">
        <f>'Scenario Core Assumptions'!$E$12*(1+$Y$6)^$A10</f>
        <v>15226175.901585612</v>
      </c>
      <c r="Q11" s="7">
        <f t="shared" si="5"/>
        <v>8282030.8433940262</v>
      </c>
      <c r="R11" s="7">
        <f>'Scenario Core Assumptions'!$E$10*(1+$Y$6)^$A10</f>
        <v>230486516.92442963</v>
      </c>
      <c r="S11" s="7">
        <f>R11/((1+$Y$3)^$A11)</f>
        <v>125369393.76588957</v>
      </c>
      <c r="T11" s="7">
        <v>0</v>
      </c>
      <c r="U11" s="7">
        <f>T11/((1+$Y$3)^$A$11)</f>
        <v>0</v>
      </c>
      <c r="V11" s="7">
        <f t="shared" si="1"/>
        <v>35896900142.240707</v>
      </c>
      <c r="W11" s="7">
        <f t="shared" ref="W11:W13" si="6">B11*$AC$3+D11*$AC$4+F11*$AC$5+H11*$AC$6+J11*$AC$7+L11*$AC$8+N11*$AC$9+P11*$AC$10+R11*$AC$11+T11*$AC$12</f>
        <v>65994986763.828796</v>
      </c>
      <c r="AB11" s="4">
        <f t="shared" si="3"/>
        <v>9</v>
      </c>
      <c r="AC11" s="5">
        <f>Scores!C2</f>
        <v>20</v>
      </c>
      <c r="AE11">
        <v>1</v>
      </c>
      <c r="AF11">
        <v>1</v>
      </c>
      <c r="AG11">
        <v>2</v>
      </c>
    </row>
    <row r="12" spans="1:36" x14ac:dyDescent="0.2">
      <c r="A12">
        <v>10</v>
      </c>
      <c r="B12" s="7">
        <f>'Scenario Core Assumptions'!$E$14*(1+$Y$6)^$A11</f>
        <v>774652215.29762185</v>
      </c>
      <c r="C12" s="7">
        <f t="shared" si="0"/>
        <v>393793905.29713708</v>
      </c>
      <c r="D12" s="7">
        <f>'Scenario Core Assumptions'!$E$14*(1+$Y$6)^$A11</f>
        <v>774652215.29762185</v>
      </c>
      <c r="E12" s="7">
        <f>D12/((1+$Y$3)^$A$12)</f>
        <v>393793905.29713708</v>
      </c>
      <c r="F12" s="7">
        <f>'Scenario Core Assumptions'!$E$14*(1+$Y$6)^$A11</f>
        <v>774652215.29762185</v>
      </c>
      <c r="G12" s="7">
        <f>F12/((1+$Y$3)^$A$12)</f>
        <v>393793905.29713708</v>
      </c>
      <c r="H12" s="7">
        <f>'Scenario Core Assumptions'!$E$14*(1+$Y$6)^$A11</f>
        <v>774652215.29762185</v>
      </c>
      <c r="I12" s="7">
        <f>H12/((1+$Y$3)^$A$12)</f>
        <v>393793905.29713708</v>
      </c>
      <c r="J12" s="7">
        <f>'Scenario Core Assumptions'!$E$14*(1+$Y$6)^$A11</f>
        <v>774652215.29762185</v>
      </c>
      <c r="K12" s="7">
        <f>J12/((1+$Y$3)^$A$12)</f>
        <v>393793905.29713708</v>
      </c>
      <c r="L12" s="7">
        <f>'Scenario Core Assumptions'!$E$12*(1+$Y$6)^$A11</f>
        <v>15682961.178633181</v>
      </c>
      <c r="M12" s="7">
        <f t="shared" si="4"/>
        <v>7972422.2137344377</v>
      </c>
      <c r="N12" s="7">
        <f>'Scenario Core Assumptions'!$E$12*(1+$Y$6)^$A11</f>
        <v>15682961.178633181</v>
      </c>
      <c r="O12" s="7">
        <f t="shared" si="5"/>
        <v>7972422.2137344377</v>
      </c>
      <c r="P12" s="7">
        <f>'Scenario Core Assumptions'!$E$12*(1+$Y$6)^$A11</f>
        <v>15682961.178633181</v>
      </c>
      <c r="Q12" s="7">
        <f t="shared" si="5"/>
        <v>7972422.2137344377</v>
      </c>
      <c r="R12" s="7">
        <f>'Scenario Core Assumptions'!$E$12*(1+$Y$6)^$A11</f>
        <v>15682961.178633181</v>
      </c>
      <c r="S12" s="7">
        <f t="shared" ref="S12:U22" si="7">R12/((1+$Y$3)^$A12)</f>
        <v>7972422.2137344377</v>
      </c>
      <c r="T12" s="7">
        <f>'Scenario Core Assumptions'!$E$10*(1+$Y$6)^$A11</f>
        <v>237401112.43216252</v>
      </c>
      <c r="U12" s="7">
        <f>T12/((1+$Y$3)^$A12)</f>
        <v>120682687.45688437</v>
      </c>
      <c r="V12" s="7">
        <f t="shared" si="1"/>
        <v>42430838055.95015</v>
      </c>
      <c r="W12" s="7">
        <f t="shared" si="6"/>
        <v>83467880672.696075</v>
      </c>
      <c r="AB12" s="6">
        <f t="shared" si="3"/>
        <v>10</v>
      </c>
      <c r="AC12" s="27">
        <f>Scores!C2</f>
        <v>20</v>
      </c>
      <c r="AE12">
        <v>0</v>
      </c>
      <c r="AF12">
        <v>1</v>
      </c>
      <c r="AG12">
        <v>2</v>
      </c>
    </row>
    <row r="13" spans="1:36" x14ac:dyDescent="0.2">
      <c r="A13">
        <v>11</v>
      </c>
      <c r="B13" s="7">
        <f>'Scenario Core Assumptions'!$E$14*(1+$Y$6)^$A12</f>
        <v>797891781.75655043</v>
      </c>
      <c r="C13" s="7">
        <f t="shared" si="0"/>
        <v>379072637.80939353</v>
      </c>
      <c r="D13" s="7">
        <f>'Scenario Core Assumptions'!$E$14*(1+$Y$6)^$A12</f>
        <v>797891781.75655043</v>
      </c>
      <c r="E13" s="7">
        <f>D13/((1+$Y$3)^$A$13)</f>
        <v>379072637.80939353</v>
      </c>
      <c r="F13" s="7">
        <f>'Scenario Core Assumptions'!$E$14*(1+$Y$6)^$A12</f>
        <v>797891781.75655043</v>
      </c>
      <c r="G13" s="7">
        <f>F13/((1+$Y$3)^$A$13)</f>
        <v>379072637.80939353</v>
      </c>
      <c r="H13" s="7">
        <f>'Scenario Core Assumptions'!$E$14*(1+$Y$6)^$A12</f>
        <v>797891781.75655043</v>
      </c>
      <c r="I13" s="7">
        <f>H13/((1+$Y$3)^$A$13)</f>
        <v>379072637.80939353</v>
      </c>
      <c r="J13" s="7">
        <f>'Scenario Core Assumptions'!$E$14*(1+$Y$6)^$A12</f>
        <v>797891781.75655043</v>
      </c>
      <c r="K13" s="7">
        <f>J13/((1+$Y$3)^$A$13)</f>
        <v>379072637.80939353</v>
      </c>
      <c r="L13" s="7">
        <f>'Scenario Core Assumptions'!$E$14*(1+$Y$6)^$A12</f>
        <v>797891781.75655043</v>
      </c>
      <c r="M13" s="7">
        <f t="shared" si="4"/>
        <v>379072637.80939353</v>
      </c>
      <c r="N13" s="7">
        <f>'Scenario Core Assumptions'!$E$12*(1+$Y$6)^$A12</f>
        <v>16153450.013992177</v>
      </c>
      <c r="O13" s="7">
        <f t="shared" si="5"/>
        <v>7674387.7384546446</v>
      </c>
      <c r="P13" s="7">
        <f>'Scenario Core Assumptions'!$E$12*(1+$Y$6)^$A12</f>
        <v>16153450.013992177</v>
      </c>
      <c r="Q13" s="7">
        <f t="shared" si="5"/>
        <v>7674387.7384546446</v>
      </c>
      <c r="R13" s="7">
        <f>'Scenario Core Assumptions'!$E$12*(1+$Y$6)^$A12</f>
        <v>16153450.013992177</v>
      </c>
      <c r="S13" s="7">
        <f t="shared" si="7"/>
        <v>7674387.7384546446</v>
      </c>
      <c r="T13" s="7">
        <f>'Scenario Core Assumptions'!$E$12*(1+$Y$6)^$A12</f>
        <v>16153450.013992177</v>
      </c>
      <c r="U13" s="7">
        <f t="shared" si="7"/>
        <v>7674387.7384546446</v>
      </c>
      <c r="V13" s="7">
        <f t="shared" si="1"/>
        <v>46102667556.203598</v>
      </c>
      <c r="W13" s="7">
        <f t="shared" si="6"/>
        <v>97039289811.905441</v>
      </c>
    </row>
    <row r="14" spans="1:36" x14ac:dyDescent="0.2">
      <c r="A14">
        <v>12</v>
      </c>
      <c r="B14" s="7">
        <f>'Scenario Core Assumptions'!$E$14*(1+$Y$6)^$A13</f>
        <v>821828535.20924699</v>
      </c>
      <c r="C14" s="7">
        <f t="shared" si="0"/>
        <v>364901698.07820135</v>
      </c>
      <c r="D14" s="7">
        <f>'Scenario Core Assumptions'!$E$14*(1+$Y$6)^$A13</f>
        <v>821828535.20924699</v>
      </c>
      <c r="E14" s="7">
        <f>D14/((1+$Y$3)^$A$14)</f>
        <v>364901698.07820135</v>
      </c>
      <c r="F14" s="7">
        <f>'Scenario Core Assumptions'!$E$14*(1+$Y$6)^$A13</f>
        <v>821828535.20924699</v>
      </c>
      <c r="G14" s="7">
        <f>F14/((1+$Y$3)^$A$14)</f>
        <v>364901698.07820135</v>
      </c>
      <c r="H14" s="7">
        <f>'Scenario Core Assumptions'!$E$14*(1+$Y$6)^$A13</f>
        <v>821828535.20924699</v>
      </c>
      <c r="I14" s="7">
        <f>H14/((1+$Y$3)^$A$14)</f>
        <v>364901698.07820135</v>
      </c>
      <c r="J14" s="7">
        <f>'Scenario Core Assumptions'!$E$14*(1+$Y$6)^$A13</f>
        <v>821828535.20924699</v>
      </c>
      <c r="K14" s="7">
        <f>J14/((1+$Y$3)^$A$14)</f>
        <v>364901698.07820135</v>
      </c>
      <c r="L14" s="7">
        <f>'Scenario Core Assumptions'!$E$14*(1+$Y$6)^$A13</f>
        <v>821828535.20924699</v>
      </c>
      <c r="M14" s="7">
        <f t="shared" si="4"/>
        <v>364901698.07820135</v>
      </c>
      <c r="N14" s="7">
        <f>'Scenario Core Assumptions'!$E$14*(1+$Y$6)^$A13</f>
        <v>821828535.20924699</v>
      </c>
      <c r="O14" s="7">
        <f t="shared" si="5"/>
        <v>364901698.07820135</v>
      </c>
      <c r="P14" s="7">
        <f>'Scenario Core Assumptions'!$E$12*(1+$Y$6)^$A13</f>
        <v>16638053.514411943</v>
      </c>
      <c r="Q14" s="7">
        <f t="shared" si="5"/>
        <v>7387494.7388862483</v>
      </c>
      <c r="R14" s="7">
        <f>'Scenario Core Assumptions'!$E$12*(1+$Y$6)^$A13</f>
        <v>16638053.514411943</v>
      </c>
      <c r="S14" s="7">
        <f t="shared" si="7"/>
        <v>7387494.7388862483</v>
      </c>
      <c r="T14" s="7">
        <f>'Scenario Core Assumptions'!$E$12*(1+$Y$6)^$A13</f>
        <v>16638053.514411943</v>
      </c>
      <c r="U14" s="7">
        <f t="shared" si="7"/>
        <v>7387494.7388862483</v>
      </c>
      <c r="V14" s="7">
        <f t="shared" si="1"/>
        <v>51529487415.281364</v>
      </c>
      <c r="W14" s="7">
        <f>B14*$AC$3+D14*$AC$4+F14*$AC$5+H14*$AC$6+J14*$AC$7+L14*$AC$8+N14*$AC$9+P14*$AC$10+R14*$AC$11+T14*$AC$12</f>
        <v>116054278140.15929</v>
      </c>
      <c r="AB14" s="34" t="s">
        <v>65</v>
      </c>
    </row>
    <row r="15" spans="1:36" x14ac:dyDescent="0.2">
      <c r="A15">
        <v>13</v>
      </c>
      <c r="B15" s="7">
        <f>'Scenario Core Assumptions'!$E$14*(1+$Y$6)^$A14</f>
        <v>846483391.26552427</v>
      </c>
      <c r="C15" s="7">
        <f t="shared" si="0"/>
        <v>351260513.10331523</v>
      </c>
      <c r="D15" s="7">
        <f>'Scenario Core Assumptions'!$E$14*(1+$Y$6)^$A14</f>
        <v>846483391.26552427</v>
      </c>
      <c r="E15" s="7">
        <f>D15/((1+$Y$3)^$A$15)</f>
        <v>351260513.10331523</v>
      </c>
      <c r="F15" s="7">
        <f>'Scenario Core Assumptions'!$E$14*(1+$Y$6)^$A14</f>
        <v>846483391.26552427</v>
      </c>
      <c r="G15" s="7">
        <f>F15/((1+$Y$3)^$A$15)</f>
        <v>351260513.10331523</v>
      </c>
      <c r="H15" s="7">
        <f>'Scenario Core Assumptions'!$E$14*(1+$Y$6)^$A14</f>
        <v>846483391.26552427</v>
      </c>
      <c r="I15" s="7">
        <f>H15/((1+$Y$3)^$A$15)</f>
        <v>351260513.10331523</v>
      </c>
      <c r="J15" s="7">
        <f>'Scenario Core Assumptions'!$E$14*(1+$Y$6)^$A14</f>
        <v>846483391.26552427</v>
      </c>
      <c r="K15" s="7">
        <f>J15/((1+$Y$3)^$A$15)</f>
        <v>351260513.10331523</v>
      </c>
      <c r="L15" s="7">
        <f>'Scenario Core Assumptions'!$E$14*(1+$Y$6)^$A14</f>
        <v>846483391.26552427</v>
      </c>
      <c r="M15" s="7">
        <f t="shared" si="4"/>
        <v>351260513.10331523</v>
      </c>
      <c r="N15" s="7">
        <f>'Scenario Core Assumptions'!$E$14*(1+$Y$6)^$A14</f>
        <v>846483391.26552427</v>
      </c>
      <c r="O15" s="7">
        <f t="shared" si="5"/>
        <v>351260513.10331523</v>
      </c>
      <c r="P15" s="7">
        <f>'Scenario Core Assumptions'!$E$14*(1+$Y$6)^$A14</f>
        <v>846483391.26552427</v>
      </c>
      <c r="Q15" s="7">
        <f t="shared" si="5"/>
        <v>351260513.10331523</v>
      </c>
      <c r="R15" s="7">
        <f>'Scenario Core Assumptions'!$E$12*(1+$Y$6)^$A14</f>
        <v>17137195.119844299</v>
      </c>
      <c r="S15" s="7">
        <f t="shared" si="7"/>
        <v>7111326.7112643309</v>
      </c>
      <c r="T15" s="7">
        <f>'Scenario Core Assumptions'!$E$12*(1+$Y$6)^$A14</f>
        <v>17137195.119844299</v>
      </c>
      <c r="U15" s="7">
        <f t="shared" si="7"/>
        <v>7111326.7112643309</v>
      </c>
      <c r="V15" s="7">
        <f t="shared" si="1"/>
        <v>56486135164.981026</v>
      </c>
      <c r="W15" s="7">
        <f>B15*$AC$3+D15*$AC$4+F15*$AC$5+H15*$AC$6+J15*$AC$7+L15*$AC$8+N15*$AC$9+P15*$AC$10+R15*$AC$11+T15*$AC$12</f>
        <v>136122830407.27765</v>
      </c>
    </row>
    <row r="16" spans="1:36" x14ac:dyDescent="0.2">
      <c r="A16">
        <v>14</v>
      </c>
      <c r="B16" s="7">
        <f>'Scenario Core Assumptions'!$E$14*(1+$Y$6)^$A15</f>
        <v>871877893.00348997</v>
      </c>
      <c r="C16" s="7">
        <f t="shared" si="0"/>
        <v>338129278.9686119</v>
      </c>
      <c r="D16" s="7">
        <f>'Scenario Core Assumptions'!$E$14*(1+$Y$6)^$A15</f>
        <v>871877893.00348997</v>
      </c>
      <c r="E16" s="7">
        <f>D16/((1+$Y$3)^$A$16)</f>
        <v>338129278.9686119</v>
      </c>
      <c r="F16" s="7">
        <f>'Scenario Core Assumptions'!$E$14*(1+$Y$6)^$A15</f>
        <v>871877893.00348997</v>
      </c>
      <c r="G16" s="7">
        <f>F16/((1+$Y$3)^$A$16)</f>
        <v>338129278.9686119</v>
      </c>
      <c r="H16" s="7">
        <f>'Scenario Core Assumptions'!$E$14*(1+$Y$6)^$A15</f>
        <v>871877893.00348997</v>
      </c>
      <c r="I16" s="7">
        <f>H16/((1+$Y$3)^$A$16)</f>
        <v>338129278.9686119</v>
      </c>
      <c r="J16" s="7">
        <f>'Scenario Core Assumptions'!$E$14*(1+$Y$6)^$A15</f>
        <v>871877893.00348997</v>
      </c>
      <c r="K16" s="7">
        <f>J16/((1+$Y$3)^$A$16)</f>
        <v>338129278.9686119</v>
      </c>
      <c r="L16" s="7">
        <f>'Scenario Core Assumptions'!$E$14*(1+$Y$6)^$A15</f>
        <v>871877893.00348997</v>
      </c>
      <c r="M16" s="7">
        <f t="shared" si="4"/>
        <v>338129278.9686119</v>
      </c>
      <c r="N16" s="7">
        <f>'Scenario Core Assumptions'!$E$14*(1+$Y$6)^$A15</f>
        <v>871877893.00348997</v>
      </c>
      <c r="O16" s="7">
        <f t="shared" si="5"/>
        <v>338129278.9686119</v>
      </c>
      <c r="P16" s="7">
        <f>'Scenario Core Assumptions'!$E$14*(1+$Y$6)^$A15</f>
        <v>871877893.00348997</v>
      </c>
      <c r="Q16" s="7">
        <f t="shared" si="5"/>
        <v>338129278.9686119</v>
      </c>
      <c r="R16" s="7">
        <f>'Scenario Core Assumptions'!$E$14*(1+$Y$6)^$A15</f>
        <v>871877893.00348997</v>
      </c>
      <c r="S16" s="7">
        <f t="shared" si="7"/>
        <v>338129278.9686119</v>
      </c>
      <c r="T16" s="7">
        <f>'Scenario Core Assumptions'!$E$12*(1+$Y$6)^$A15</f>
        <v>17651310.973439626</v>
      </c>
      <c r="U16" s="7">
        <f t="shared" si="7"/>
        <v>6845482.7220581872</v>
      </c>
      <c r="V16" s="7">
        <f t="shared" si="1"/>
        <v>61000179868.791306</v>
      </c>
      <c r="W16" s="7">
        <f t="shared" ref="W16:W19" si="8">B16*$AC$3+D16*$AC$4+F16*$AC$5+H16*$AC$6+J16*$AC$7+L16*$AC$8+N16*$AC$9+P16*$AC$10+R16*$AC$11+T16*$AC$12</f>
        <v>157291046960.09695</v>
      </c>
    </row>
    <row r="17" spans="1:30" x14ac:dyDescent="0.2">
      <c r="A17">
        <v>15</v>
      </c>
      <c r="B17" s="7">
        <f>'Scenario Core Assumptions'!$E$14*(1+$Y$6)^$A16</f>
        <v>898034229.79359472</v>
      </c>
      <c r="C17" s="7">
        <f t="shared" si="0"/>
        <v>325488932.09128058</v>
      </c>
      <c r="D17" s="7">
        <f>'Scenario Core Assumptions'!$E$14*(1+$Y$6)^$A16</f>
        <v>898034229.79359472</v>
      </c>
      <c r="E17" s="7">
        <f>D17/((1+$Y$3)^$A$17)</f>
        <v>325488932.09128058</v>
      </c>
      <c r="F17" s="7">
        <f>'Scenario Core Assumptions'!$E$14*(1+$Y$6)^$A16</f>
        <v>898034229.79359472</v>
      </c>
      <c r="G17" s="7">
        <f>F17/((1+$Y$3)^$A$17)</f>
        <v>325488932.09128058</v>
      </c>
      <c r="H17" s="7">
        <f>'Scenario Core Assumptions'!$E$14*(1+$Y$6)^$A16</f>
        <v>898034229.79359472</v>
      </c>
      <c r="I17" s="7">
        <f>H17/((1+$Y$3)^$A$17)</f>
        <v>325488932.09128058</v>
      </c>
      <c r="J17" s="7">
        <f>'Scenario Core Assumptions'!$E$14*(1+$Y$6)^$A16</f>
        <v>898034229.79359472</v>
      </c>
      <c r="K17" s="7">
        <f>J17/((1+$Y$3)^$A$17)</f>
        <v>325488932.09128058</v>
      </c>
      <c r="L17" s="7">
        <f>'Scenario Core Assumptions'!$E$14*(1+$Y$6)^$A16</f>
        <v>898034229.79359472</v>
      </c>
      <c r="M17" s="7">
        <f t="shared" si="4"/>
        <v>325488932.09128058</v>
      </c>
      <c r="N17" s="7">
        <f>'Scenario Core Assumptions'!$E$14*(1+$Y$6)^$A16</f>
        <v>898034229.79359472</v>
      </c>
      <c r="O17" s="7">
        <f t="shared" si="5"/>
        <v>325488932.09128058</v>
      </c>
      <c r="P17" s="7">
        <f>'Scenario Core Assumptions'!$E$14*(1+$Y$6)^$A16</f>
        <v>898034229.79359472</v>
      </c>
      <c r="Q17" s="7">
        <f t="shared" si="5"/>
        <v>325488932.09128058</v>
      </c>
      <c r="R17" s="7">
        <f>'Scenario Core Assumptions'!$E$14*(1+$Y$6)^$A16</f>
        <v>898034229.79359472</v>
      </c>
      <c r="S17" s="7">
        <f t="shared" si="7"/>
        <v>325488932.09128058</v>
      </c>
      <c r="T17" s="7">
        <f>'Scenario Core Assumptions'!$E$14*(1+$Y$6)^$A16</f>
        <v>898034229.79359472</v>
      </c>
      <c r="U17" s="7">
        <f t="shared" si="7"/>
        <v>325488932.09128058</v>
      </c>
      <c r="V17" s="7">
        <f t="shared" si="1"/>
        <v>65097786418.256104</v>
      </c>
      <c r="W17" s="7">
        <f t="shared" si="8"/>
        <v>179606845958.7189</v>
      </c>
    </row>
    <row r="18" spans="1:30" x14ac:dyDescent="0.2">
      <c r="A18">
        <v>16</v>
      </c>
      <c r="B18" s="7">
        <f>'Scenario Core Assumptions'!$E$14*(1+$Y$6)^$A17</f>
        <v>924975256.68740273</v>
      </c>
      <c r="C18" s="7">
        <f t="shared" si="0"/>
        <v>313321121.54581225</v>
      </c>
      <c r="D18" s="7">
        <f>'Scenario Core Assumptions'!$E$14*(1+$Y$6)^$A17</f>
        <v>924975256.68740273</v>
      </c>
      <c r="E18" s="7">
        <f>D18/((1+$Y$3)^$A$18)</f>
        <v>313321121.54581225</v>
      </c>
      <c r="F18" s="7">
        <f>'Scenario Core Assumptions'!$E$14*(1+$Y$6)^$A17</f>
        <v>924975256.68740273</v>
      </c>
      <c r="G18" s="7">
        <f>F18/((1+$Y$3)^$A$18)</f>
        <v>313321121.54581225</v>
      </c>
      <c r="H18" s="7">
        <f>'Scenario Core Assumptions'!$E$14*(1+$Y$6)^$A17</f>
        <v>924975256.68740273</v>
      </c>
      <c r="I18" s="7">
        <f>H18/((1+$Y$3)^$A$18)</f>
        <v>313321121.54581225</v>
      </c>
      <c r="J18" s="7">
        <f>'Scenario Core Assumptions'!$E$14*(1+$Y$6)^$A17</f>
        <v>924975256.68740273</v>
      </c>
      <c r="K18" s="7">
        <f>J18/((1+$Y$3)^$A$18)</f>
        <v>313321121.54581225</v>
      </c>
      <c r="L18" s="7">
        <f>'Scenario Core Assumptions'!$E$14*(1+$Y$6)^$A17</f>
        <v>924975256.68740273</v>
      </c>
      <c r="M18" s="7">
        <f t="shared" si="4"/>
        <v>313321121.54581225</v>
      </c>
      <c r="N18" s="7">
        <f>'Scenario Core Assumptions'!$E$14*(1+$Y$6)^$A17</f>
        <v>924975256.68740273</v>
      </c>
      <c r="O18" s="7">
        <f t="shared" si="5"/>
        <v>313321121.54581225</v>
      </c>
      <c r="P18" s="7">
        <f>'Scenario Core Assumptions'!$E$14*(1+$Y$6)^$A17</f>
        <v>924975256.68740273</v>
      </c>
      <c r="Q18" s="7">
        <f t="shared" si="5"/>
        <v>313321121.54581225</v>
      </c>
      <c r="R18" s="7">
        <f>'Scenario Core Assumptions'!$E$14*(1+$Y$6)^$A17</f>
        <v>924975256.68740273</v>
      </c>
      <c r="S18" s="7">
        <f t="shared" si="7"/>
        <v>313321121.54581225</v>
      </c>
      <c r="T18" s="7">
        <f>'Scenario Core Assumptions'!$E$14*(1+$Y$6)^$A17</f>
        <v>924975256.68740273</v>
      </c>
      <c r="U18" s="7">
        <f t="shared" si="7"/>
        <v>313321121.54581225</v>
      </c>
      <c r="V18" s="7">
        <f t="shared" si="1"/>
        <v>62664224309.162445</v>
      </c>
      <c r="W18" s="7">
        <f t="shared" si="8"/>
        <v>184995051337.4805</v>
      </c>
    </row>
    <row r="19" spans="1:30" x14ac:dyDescent="0.2">
      <c r="A19">
        <v>17</v>
      </c>
      <c r="B19" s="7">
        <f>'Scenario Core Assumptions'!$E$14*(1+$Y$6)^$A18</f>
        <v>952724514.38802457</v>
      </c>
      <c r="C19" s="7">
        <f t="shared" si="0"/>
        <v>301608182.4226042</v>
      </c>
      <c r="D19" s="7">
        <f>'Scenario Core Assumptions'!$E$14*(1+$Y$6)^$A18</f>
        <v>952724514.38802457</v>
      </c>
      <c r="E19" s="7">
        <f>D19/((1+$Y$3)^$A$19)</f>
        <v>301608182.4226042</v>
      </c>
      <c r="F19" s="7">
        <f>'Scenario Core Assumptions'!$E$14*(1+$Y$6)^$A18</f>
        <v>952724514.38802457</v>
      </c>
      <c r="G19" s="7">
        <f>F19/((1+$Y$3)^$A$19)</f>
        <v>301608182.4226042</v>
      </c>
      <c r="H19" s="7">
        <f>'Scenario Core Assumptions'!$E$14*(1+$Y$6)^$A18</f>
        <v>952724514.38802457</v>
      </c>
      <c r="I19" s="7">
        <f>H19/((1+$Y$3)^$A$19)</f>
        <v>301608182.4226042</v>
      </c>
      <c r="J19" s="7">
        <f>'Scenario Core Assumptions'!$E$14*(1+$Y$6)^$A18</f>
        <v>952724514.38802457</v>
      </c>
      <c r="K19" s="7">
        <f>J19/((1+$Y$3)^$A$19)</f>
        <v>301608182.4226042</v>
      </c>
      <c r="L19" s="7">
        <f>'Scenario Core Assumptions'!$E$14*(1+$Y$6)^$A18</f>
        <v>952724514.38802457</v>
      </c>
      <c r="M19" s="7">
        <f t="shared" si="4"/>
        <v>301608182.4226042</v>
      </c>
      <c r="N19" s="7">
        <f>'Scenario Core Assumptions'!$E$14*(1+$Y$6)^$A18</f>
        <v>952724514.38802457</v>
      </c>
      <c r="O19" s="7">
        <f t="shared" si="5"/>
        <v>301608182.4226042</v>
      </c>
      <c r="P19" s="7">
        <f>'Scenario Core Assumptions'!$E$14*(1+$Y$6)^$A18</f>
        <v>952724514.38802457</v>
      </c>
      <c r="Q19" s="7">
        <f t="shared" si="5"/>
        <v>301608182.4226042</v>
      </c>
      <c r="R19" s="7">
        <f>'Scenario Core Assumptions'!$E$14*(1+$Y$6)^$A18</f>
        <v>952724514.38802457</v>
      </c>
      <c r="S19" s="7">
        <f t="shared" si="7"/>
        <v>301608182.4226042</v>
      </c>
      <c r="T19" s="7">
        <f>'Scenario Core Assumptions'!$E$14*(1+$Y$6)^$A18</f>
        <v>952724514.38802457</v>
      </c>
      <c r="U19" s="7">
        <f t="shared" si="7"/>
        <v>301608182.4226042</v>
      </c>
      <c r="V19" s="7">
        <f t="shared" si="1"/>
        <v>60321636484.520844</v>
      </c>
      <c r="W19" s="7">
        <f t="shared" si="8"/>
        <v>190544902877.60495</v>
      </c>
    </row>
    <row r="20" spans="1:30" x14ac:dyDescent="0.2">
      <c r="A20">
        <v>18</v>
      </c>
      <c r="B20" s="7">
        <f>'Scenario Core Assumptions'!$E$14*(1+$Y$6)^$A19</f>
        <v>981306249.81966531</v>
      </c>
      <c r="C20" s="7">
        <f t="shared" si="0"/>
        <v>290333110.18250686</v>
      </c>
      <c r="D20" s="7">
        <f>'Scenario Core Assumptions'!$E$14*(1+$Y$6)^$A19</f>
        <v>981306249.81966531</v>
      </c>
      <c r="E20" s="7">
        <f>D20/((1+$Y$3)^$A$20)</f>
        <v>290333110.18250686</v>
      </c>
      <c r="F20" s="7">
        <f>'Scenario Core Assumptions'!$E$14*(1+$Y$6)^$A19</f>
        <v>981306249.81966531</v>
      </c>
      <c r="G20" s="7">
        <f>F20/((1+$Y$3)^$A$20)</f>
        <v>290333110.18250686</v>
      </c>
      <c r="H20" s="7">
        <f>'Scenario Core Assumptions'!$E$14*(1+$Y$6)^$A19</f>
        <v>981306249.81966531</v>
      </c>
      <c r="I20" s="7">
        <f>H20/((1+$Y$3)^$A$20)</f>
        <v>290333110.18250686</v>
      </c>
      <c r="J20" s="7">
        <f>'Scenario Core Assumptions'!$E$14*(1+$Y$6)^$A19</f>
        <v>981306249.81966531</v>
      </c>
      <c r="K20" s="7">
        <f>J20/((1+$Y$3)^$A$20)</f>
        <v>290333110.18250686</v>
      </c>
      <c r="L20" s="7">
        <f>'Scenario Core Assumptions'!$E$14*(1+$Y$6)^$A19</f>
        <v>981306249.81966531</v>
      </c>
      <c r="M20" s="7">
        <f t="shared" si="4"/>
        <v>290333110.18250686</v>
      </c>
      <c r="N20" s="7">
        <f>'Scenario Core Assumptions'!$E$14*(1+$Y$6)^$A19</f>
        <v>981306249.81966531</v>
      </c>
      <c r="O20" s="7">
        <f t="shared" si="5"/>
        <v>290333110.18250686</v>
      </c>
      <c r="P20" s="7">
        <f>'Scenario Core Assumptions'!$E$14*(1+$Y$6)^$A19</f>
        <v>981306249.81966531</v>
      </c>
      <c r="Q20" s="7">
        <f t="shared" si="5"/>
        <v>290333110.18250686</v>
      </c>
      <c r="R20" s="7">
        <f>'Scenario Core Assumptions'!$E$14*(1+$Y$6)^$A19</f>
        <v>981306249.81966531</v>
      </c>
      <c r="S20" s="7">
        <f t="shared" si="7"/>
        <v>290333110.18250686</v>
      </c>
      <c r="T20" s="7">
        <f>'Scenario Core Assumptions'!$E$14*(1+$Y$6)^$A19</f>
        <v>981306249.81966531</v>
      </c>
      <c r="U20" s="7">
        <f t="shared" si="7"/>
        <v>290333110.18250686</v>
      </c>
      <c r="V20" s="7">
        <f t="shared" si="1"/>
        <v>58066622036.501381</v>
      </c>
      <c r="W20" s="7">
        <f>B20*$AC$3+D20*$AC$4+F20*$AC$5+H20*$AC$6+J20*$AC$7+L20*$AC$8+N20*$AC$9+P20*$AC$10+R20*$AC$11+T20*$AC$12</f>
        <v>196261249963.93307</v>
      </c>
    </row>
    <row r="21" spans="1:30" x14ac:dyDescent="0.2">
      <c r="A21">
        <v>19</v>
      </c>
      <c r="B21" s="7">
        <f>'Scenario Core Assumptions'!$E$14*(1+$Y$6)^$A20</f>
        <v>1010745437.3142552</v>
      </c>
      <c r="C21" s="7">
        <f t="shared" si="0"/>
        <v>279479535.97007668</v>
      </c>
      <c r="D21" s="7">
        <f>'Scenario Core Assumptions'!$E$14*(1+$Y$6)^$A20</f>
        <v>1010745437.3142552</v>
      </c>
      <c r="E21" s="7">
        <f>D21/((1+$Y$3)^$A$21)</f>
        <v>279479535.97007668</v>
      </c>
      <c r="F21" s="7">
        <f>'Scenario Core Assumptions'!$E$14*(1+$Y$6)^$A20</f>
        <v>1010745437.3142552</v>
      </c>
      <c r="G21" s="7">
        <f>F21/((1+$Y$3)^$A$21)</f>
        <v>279479535.97007668</v>
      </c>
      <c r="H21" s="7">
        <f>'Scenario Core Assumptions'!$E$14*(1+$Y$6)^$A20</f>
        <v>1010745437.3142552</v>
      </c>
      <c r="I21" s="7">
        <f>H21/((1+$Y$3)^$A$21)</f>
        <v>279479535.97007668</v>
      </c>
      <c r="J21" s="7">
        <f>'Scenario Core Assumptions'!$E$14*(1+$Y$6)^$A20</f>
        <v>1010745437.3142552</v>
      </c>
      <c r="K21" s="7">
        <f>J21/((1+$Y$3)^$A$21)</f>
        <v>279479535.97007668</v>
      </c>
      <c r="L21" s="7">
        <f>'Scenario Core Assumptions'!$E$14*(1+$Y$6)^$A20</f>
        <v>1010745437.3142552</v>
      </c>
      <c r="M21" s="7">
        <f t="shared" si="4"/>
        <v>279479535.97007668</v>
      </c>
      <c r="N21" s="7">
        <f>'Scenario Core Assumptions'!$E$14*(1+$Y$6)^$A20</f>
        <v>1010745437.3142552</v>
      </c>
      <c r="O21" s="7">
        <f t="shared" si="5"/>
        <v>279479535.97007668</v>
      </c>
      <c r="P21" s="7">
        <f>'Scenario Core Assumptions'!$E$14*(1+$Y$6)^$A20</f>
        <v>1010745437.3142552</v>
      </c>
      <c r="Q21" s="7">
        <f t="shared" si="5"/>
        <v>279479535.97007668</v>
      </c>
      <c r="R21" s="7">
        <f>'Scenario Core Assumptions'!$E$14*(1+$Y$6)^$A20</f>
        <v>1010745437.3142552</v>
      </c>
      <c r="S21" s="7">
        <f t="shared" si="7"/>
        <v>279479535.97007668</v>
      </c>
      <c r="T21" s="7">
        <f>'Scenario Core Assumptions'!$E$14*(1+$Y$6)^$A20</f>
        <v>1010745437.3142552</v>
      </c>
      <c r="U21" s="7">
        <f t="shared" si="7"/>
        <v>279479535.97007668</v>
      </c>
      <c r="V21" s="7">
        <f t="shared" si="1"/>
        <v>55895907194.015343</v>
      </c>
      <c r="W21" s="7">
        <f>B21*$AC$3+D21*$AC$4+F21*$AC$5+H21*$AC$6+J21*$AC$7+L21*$AC$8+N21*$AC$9+P21*$AC$10+R21*$AC$11+T21*$AC$12</f>
        <v>202149087462.85098</v>
      </c>
    </row>
    <row r="22" spans="1:30" x14ac:dyDescent="0.2">
      <c r="A22">
        <v>20</v>
      </c>
      <c r="B22" s="7">
        <f>'Scenario Core Assumptions'!$E$14*(1+$Y$6)^$A21</f>
        <v>1041067800.4336829</v>
      </c>
      <c r="C22" s="7">
        <f t="shared" si="0"/>
        <v>269031702.84969997</v>
      </c>
      <c r="D22" s="7">
        <f>'Scenario Core Assumptions'!$E$14*(1+$Y$6)^$A21</f>
        <v>1041067800.4336829</v>
      </c>
      <c r="E22" s="7">
        <f>D22/((1+$Y$3)^$A$22)</f>
        <v>269031702.84969997</v>
      </c>
      <c r="F22" s="7">
        <f>'Scenario Core Assumptions'!$E$14*(1+$Y$6)^$A21</f>
        <v>1041067800.4336829</v>
      </c>
      <c r="G22" s="7">
        <f>F22/((1+$Y$3)^$A$22)</f>
        <v>269031702.84969997</v>
      </c>
      <c r="H22" s="7">
        <f>'Scenario Core Assumptions'!$E$14*(1+$Y$6)^$A21</f>
        <v>1041067800.4336829</v>
      </c>
      <c r="I22" s="7">
        <f>H22/((1+$Y$3)^$A$22)</f>
        <v>269031702.84969997</v>
      </c>
      <c r="J22" s="7">
        <f>'Scenario Core Assumptions'!$E$14*(1+$Y$6)^$A21</f>
        <v>1041067800.4336829</v>
      </c>
      <c r="K22" s="7">
        <f>J22/((1+$Y$3)^$A$22)</f>
        <v>269031702.84969997</v>
      </c>
      <c r="L22" s="7">
        <f>'Scenario Core Assumptions'!$E$14*(1+$Y$6)^$A21</f>
        <v>1041067800.4336829</v>
      </c>
      <c r="M22" s="7">
        <f t="shared" si="4"/>
        <v>269031702.84969997</v>
      </c>
      <c r="N22" s="7">
        <f>'Scenario Core Assumptions'!$E$14*(1+$Y$6)^$A21</f>
        <v>1041067800.4336829</v>
      </c>
      <c r="O22" s="7">
        <f t="shared" si="5"/>
        <v>269031702.84969997</v>
      </c>
      <c r="P22" s="7">
        <f>'Scenario Core Assumptions'!$E$14*(1+$Y$6)^$A21</f>
        <v>1041067800.4336829</v>
      </c>
      <c r="Q22" s="7">
        <f t="shared" si="5"/>
        <v>269031702.84969997</v>
      </c>
      <c r="R22" s="7">
        <f>'Scenario Core Assumptions'!$E$14*(1+$Y$6)^$A21</f>
        <v>1041067800.4336829</v>
      </c>
      <c r="S22" s="7">
        <f t="shared" si="7"/>
        <v>269031702.84969997</v>
      </c>
      <c r="T22" s="7">
        <f>'Scenario Core Assumptions'!$E$14*(1+$Y$6)^$A21</f>
        <v>1041067800.4336829</v>
      </c>
      <c r="U22" s="7">
        <f t="shared" si="7"/>
        <v>269031702.84969997</v>
      </c>
      <c r="V22" s="7">
        <f t="shared" si="1"/>
        <v>53806340569.940002</v>
      </c>
      <c r="W22" s="7">
        <f t="shared" ref="W22" si="9">B22*$AC$3+D22*$AC$4+F22*$AC$5+H22*$AC$6+J22*$AC$7+L22*$AC$8+N22*$AC$9+P22*$AC$10+R22*$AC$11+T22*$AC$12</f>
        <v>208213560086.73657</v>
      </c>
    </row>
    <row r="23" spans="1:30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30" x14ac:dyDescent="0.2">
      <c r="A24" s="7"/>
      <c r="B24" s="7"/>
      <c r="C24" s="7"/>
      <c r="D24" s="7"/>
      <c r="E24" s="7"/>
      <c r="I24" s="7"/>
      <c r="J24" s="7"/>
      <c r="L24" s="7"/>
      <c r="M24" s="7"/>
      <c r="N24" s="7"/>
      <c r="O24" s="7"/>
      <c r="P24" s="7"/>
      <c r="Q24" s="7"/>
      <c r="R24" s="7"/>
      <c r="S24" s="7"/>
      <c r="T24" s="7"/>
      <c r="U24" s="39" t="s">
        <v>51</v>
      </c>
      <c r="V24" s="7">
        <f>SUM(V3:V12)</f>
        <v>158710760565.1228</v>
      </c>
      <c r="W24" s="7">
        <f>SUM(W3:W12)</f>
        <v>273828328092.61127</v>
      </c>
      <c r="AC24" s="1"/>
      <c r="AD24" s="1"/>
    </row>
    <row r="25" spans="1:30" x14ac:dyDescent="0.2">
      <c r="A25" s="7"/>
      <c r="B25" s="8"/>
      <c r="D25" s="7"/>
      <c r="E25" s="7"/>
      <c r="U25" s="40" t="s">
        <v>50</v>
      </c>
      <c r="V25" s="7">
        <f>SUM(V3:V17)</f>
        <v>438927016988.63623</v>
      </c>
      <c r="W25" s="7">
        <f>SUM(W3:W17)</f>
        <v>959942619370.76941</v>
      </c>
      <c r="AC25" s="1"/>
      <c r="AD25" s="1"/>
    </row>
    <row r="26" spans="1:30" x14ac:dyDescent="0.2">
      <c r="A26" s="7"/>
      <c r="B26" s="8"/>
      <c r="D26" s="7"/>
      <c r="E26" s="7"/>
      <c r="U26" s="40" t="s">
        <v>49</v>
      </c>
      <c r="V26" s="7">
        <f>SUM(V5:V24)</f>
        <v>881501575096.09888</v>
      </c>
      <c r="W26" s="7">
        <f>SUM(W5:W24)</f>
        <v>2208300097399.7642</v>
      </c>
      <c r="AC26" s="1"/>
      <c r="AD26" s="1"/>
    </row>
  </sheetData>
  <mergeCells count="3">
    <mergeCell ref="AB1:AC1"/>
    <mergeCell ref="AE1:AG1"/>
    <mergeCell ref="AH1:A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BC9F9-D0D2-41AA-AE77-B28BB3821EBD}">
  <dimension ref="A1:L51"/>
  <sheetViews>
    <sheetView workbookViewId="0">
      <selection activeCell="K3" sqref="K3"/>
    </sheetView>
  </sheetViews>
  <sheetFormatPr baseColWidth="10" defaultColWidth="8.83203125" defaultRowHeight="15" x14ac:dyDescent="0.2"/>
  <cols>
    <col min="1" max="1" width="44.6640625" customWidth="1"/>
    <col min="2" max="2" width="15.1640625" bestFit="1" customWidth="1"/>
    <col min="3" max="3" width="19.5" bestFit="1" customWidth="1"/>
    <col min="4" max="4" width="24.33203125" customWidth="1"/>
    <col min="5" max="5" width="21" bestFit="1" customWidth="1"/>
    <col min="6" max="6" width="18.6640625" bestFit="1" customWidth="1"/>
    <col min="11" max="11" width="21.5" customWidth="1"/>
    <col min="12" max="12" width="23.6640625" customWidth="1"/>
  </cols>
  <sheetData>
    <row r="1" spans="1:12" x14ac:dyDescent="0.2">
      <c r="A1" s="24" t="s">
        <v>54</v>
      </c>
    </row>
    <row r="2" spans="1:12" ht="64" x14ac:dyDescent="0.2">
      <c r="A2" s="17" t="s">
        <v>16</v>
      </c>
      <c r="B2" s="17" t="s">
        <v>25</v>
      </c>
      <c r="C2" s="17" t="s">
        <v>17</v>
      </c>
      <c r="D2" s="17" t="s">
        <v>18</v>
      </c>
      <c r="E2" s="17" t="s">
        <v>19</v>
      </c>
      <c r="F2" s="17" t="s">
        <v>20</v>
      </c>
      <c r="G2" s="17" t="s">
        <v>44</v>
      </c>
      <c r="H2" s="17" t="s">
        <v>26</v>
      </c>
      <c r="I2" s="17" t="s">
        <v>27</v>
      </c>
      <c r="K2" s="17" t="s">
        <v>63</v>
      </c>
      <c r="L2" s="17" t="s">
        <v>62</v>
      </c>
    </row>
    <row r="3" spans="1:12" ht="16" x14ac:dyDescent="0.2">
      <c r="A3" s="62" t="s">
        <v>39</v>
      </c>
      <c r="B3" s="20">
        <v>41</v>
      </c>
      <c r="C3" s="19" t="s">
        <v>21</v>
      </c>
      <c r="D3" s="19">
        <v>0.34</v>
      </c>
      <c r="E3" s="19">
        <v>1.45</v>
      </c>
      <c r="F3" s="19">
        <v>2.23</v>
      </c>
      <c r="G3" s="21">
        <f t="shared" ref="G3:I4" si="0">D3/$B3</f>
        <v>8.2926829268292687E-3</v>
      </c>
      <c r="H3" s="21">
        <f>E3/$B3</f>
        <v>3.5365853658536582E-2</v>
      </c>
      <c r="I3" s="21">
        <f t="shared" si="0"/>
        <v>5.4390243902439024E-2</v>
      </c>
      <c r="K3" s="18">
        <f>IF(Scores!B3="high",I3,IF(Scores!B3="mid",H3,IF(Scores!B3="low",G3,"check")))</f>
        <v>8.2926829268292687E-3</v>
      </c>
      <c r="L3" s="18">
        <f>IF(Scores!B3="high",I4,IF(Scores!B3="mid",H4,IF(Scores!B3="low",G4,"check")))</f>
        <v>1.3902439024390242E-2</v>
      </c>
    </row>
    <row r="4" spans="1:12" ht="16" x14ac:dyDescent="0.2">
      <c r="A4" s="62"/>
      <c r="B4" s="20">
        <v>41</v>
      </c>
      <c r="C4" s="19" t="s">
        <v>22</v>
      </c>
      <c r="D4" s="19">
        <f>D7</f>
        <v>0.56999999999999995</v>
      </c>
      <c r="E4" s="19">
        <v>1.8720000000000001</v>
      </c>
      <c r="F4" s="19">
        <v>2.96</v>
      </c>
      <c r="G4" s="21">
        <f t="shared" si="0"/>
        <v>1.3902439024390242E-2</v>
      </c>
      <c r="H4" s="21">
        <f t="shared" si="0"/>
        <v>4.565853658536586E-2</v>
      </c>
      <c r="I4" s="21">
        <f t="shared" si="0"/>
        <v>7.2195121951219507E-2</v>
      </c>
    </row>
    <row r="5" spans="1:12" ht="16" x14ac:dyDescent="0.2">
      <c r="A5" s="63" t="s">
        <v>23</v>
      </c>
      <c r="B5">
        <v>44</v>
      </c>
      <c r="C5" s="16" t="s">
        <v>21</v>
      </c>
      <c r="D5" s="16">
        <v>0.56999999999999995</v>
      </c>
      <c r="E5" s="16">
        <v>2.41</v>
      </c>
      <c r="F5" s="16">
        <v>3.72</v>
      </c>
      <c r="G5" s="18">
        <f t="shared" ref="G5:G8" si="1">D5/$B5</f>
        <v>1.2954545454545453E-2</v>
      </c>
      <c r="H5" s="18">
        <f t="shared" ref="H5:H8" si="2">E5/$B5</f>
        <v>5.4772727272727278E-2</v>
      </c>
      <c r="I5" s="18">
        <f t="shared" ref="I5:I7" si="3">F5/$B5</f>
        <v>8.4545454545454549E-2</v>
      </c>
    </row>
    <row r="6" spans="1:12" ht="16" x14ac:dyDescent="0.2">
      <c r="A6" s="63"/>
      <c r="B6">
        <v>44</v>
      </c>
      <c r="C6" s="16" t="s">
        <v>22</v>
      </c>
      <c r="D6" s="16">
        <v>0.86</v>
      </c>
      <c r="E6" s="16">
        <v>3.12</v>
      </c>
      <c r="F6" s="16">
        <v>4.93</v>
      </c>
      <c r="G6" s="18">
        <f t="shared" si="1"/>
        <v>1.9545454545454546E-2</v>
      </c>
      <c r="H6" s="18">
        <f t="shared" si="2"/>
        <v>7.0909090909090908E-2</v>
      </c>
      <c r="I6" s="18">
        <f t="shared" si="3"/>
        <v>0.11204545454545455</v>
      </c>
    </row>
    <row r="7" spans="1:12" ht="16" x14ac:dyDescent="0.2">
      <c r="A7" s="62" t="s">
        <v>24</v>
      </c>
      <c r="B7" s="20">
        <v>47</v>
      </c>
      <c r="C7" s="19" t="s">
        <v>21</v>
      </c>
      <c r="D7" s="19">
        <v>0.56999999999999995</v>
      </c>
      <c r="E7" s="19">
        <v>3.22</v>
      </c>
      <c r="F7" s="19">
        <v>7.45</v>
      </c>
      <c r="G7" s="21">
        <f t="shared" si="1"/>
        <v>1.2127659574468085E-2</v>
      </c>
      <c r="H7" s="21">
        <f t="shared" si="2"/>
        <v>6.851063829787235E-2</v>
      </c>
      <c r="I7" s="21">
        <f t="shared" si="3"/>
        <v>0.15851063829787235</v>
      </c>
    </row>
    <row r="8" spans="1:12" ht="16" x14ac:dyDescent="0.2">
      <c r="A8" s="62"/>
      <c r="B8" s="20">
        <v>47</v>
      </c>
      <c r="C8" s="19" t="s">
        <v>22</v>
      </c>
      <c r="D8" s="19">
        <v>0.86</v>
      </c>
      <c r="E8" s="19">
        <v>4.16</v>
      </c>
      <c r="F8" s="19">
        <v>9.8699999999999992</v>
      </c>
      <c r="G8" s="21">
        <f t="shared" si="1"/>
        <v>1.8297872340425531E-2</v>
      </c>
      <c r="H8" s="21">
        <f t="shared" si="2"/>
        <v>8.851063829787234E-2</v>
      </c>
      <c r="I8" s="21">
        <f>F8/$B8</f>
        <v>0.21</v>
      </c>
    </row>
    <row r="9" spans="1:12" x14ac:dyDescent="0.2">
      <c r="A9" s="16"/>
      <c r="C9" s="16"/>
      <c r="D9" s="16"/>
      <c r="E9" s="16"/>
      <c r="F9" s="16"/>
      <c r="G9" s="18"/>
      <c r="H9" s="18"/>
      <c r="I9" s="18"/>
    </row>
    <row r="10" spans="1:12" ht="16" x14ac:dyDescent="0.2">
      <c r="A10" s="16" t="s">
        <v>61</v>
      </c>
      <c r="B10" s="22">
        <f>K3*1000000000</f>
        <v>8292682.9268292692</v>
      </c>
      <c r="D10" s="30" t="s">
        <v>38</v>
      </c>
      <c r="E10" s="23">
        <f>(B14+B16)*B34</f>
        <v>181948184.845</v>
      </c>
      <c r="F10" s="16"/>
      <c r="G10" s="18"/>
      <c r="H10" s="18"/>
      <c r="I10" s="18"/>
    </row>
    <row r="11" spans="1:12" x14ac:dyDescent="0.2">
      <c r="E11" s="16"/>
      <c r="F11" s="16"/>
      <c r="G11" s="18"/>
      <c r="H11" s="18"/>
      <c r="I11" s="18"/>
    </row>
    <row r="12" spans="1:12" ht="16" x14ac:dyDescent="0.2">
      <c r="A12" s="16" t="s">
        <v>64</v>
      </c>
      <c r="B12" s="22">
        <f>L3*1000000</f>
        <v>13902.439024390242</v>
      </c>
      <c r="D12" s="30" t="s">
        <v>42</v>
      </c>
      <c r="E12" s="23">
        <f>B16*B34</f>
        <v>12019683.859999999</v>
      </c>
      <c r="F12" s="16"/>
      <c r="G12" s="18"/>
      <c r="H12" s="18"/>
      <c r="I12" s="18"/>
    </row>
    <row r="13" spans="1:12" x14ac:dyDescent="0.2">
      <c r="F13" s="1"/>
    </row>
    <row r="14" spans="1:12" ht="16" x14ac:dyDescent="0.2">
      <c r="A14" t="s">
        <v>30</v>
      </c>
      <c r="B14" s="2">
        <v>179438755</v>
      </c>
      <c r="D14" s="30" t="s">
        <v>43</v>
      </c>
      <c r="E14" s="23">
        <f>B16*B34+B38+B36+B40</f>
        <v>85914696.607968792</v>
      </c>
      <c r="F14" s="14"/>
    </row>
    <row r="16" spans="1:12" x14ac:dyDescent="0.2">
      <c r="A16" t="s">
        <v>40</v>
      </c>
      <c r="B16" s="7">
        <v>12692380</v>
      </c>
    </row>
    <row r="17" spans="1:6" x14ac:dyDescent="0.2">
      <c r="E17" s="13"/>
    </row>
    <row r="18" spans="1:6" x14ac:dyDescent="0.2">
      <c r="A18" t="s">
        <v>31</v>
      </c>
      <c r="B18" s="8">
        <v>7.12</v>
      </c>
      <c r="E18" s="7"/>
    </row>
    <row r="19" spans="1:6" x14ac:dyDescent="0.2">
      <c r="E19" s="13"/>
    </row>
    <row r="20" spans="1:6" x14ac:dyDescent="0.2">
      <c r="A20" t="s">
        <v>32</v>
      </c>
      <c r="B20" s="8">
        <v>0.28999999999999998</v>
      </c>
      <c r="E20" s="13"/>
    </row>
    <row r="21" spans="1:6" x14ac:dyDescent="0.2">
      <c r="E21" s="7"/>
    </row>
    <row r="22" spans="1:6" x14ac:dyDescent="0.2">
      <c r="A22" t="s">
        <v>2</v>
      </c>
      <c r="B22" s="7">
        <f>Scores!B5</f>
        <v>80</v>
      </c>
    </row>
    <row r="24" spans="1:6" x14ac:dyDescent="0.2">
      <c r="A24" t="s">
        <v>33</v>
      </c>
      <c r="B24" s="7">
        <f>Scores!B6</f>
        <v>4</v>
      </c>
    </row>
    <row r="25" spans="1:6" x14ac:dyDescent="0.2">
      <c r="E25" s="64"/>
      <c r="F25" s="64"/>
    </row>
    <row r="26" spans="1:6" x14ac:dyDescent="0.2">
      <c r="A26" t="s">
        <v>34</v>
      </c>
      <c r="B26" s="33">
        <v>0.193</v>
      </c>
    </row>
    <row r="27" spans="1:6" x14ac:dyDescent="0.2">
      <c r="E27" s="15"/>
      <c r="F27" s="15"/>
    </row>
    <row r="28" spans="1:6" x14ac:dyDescent="0.2">
      <c r="A28" t="s">
        <v>47</v>
      </c>
      <c r="B28" s="33">
        <v>0.2</v>
      </c>
      <c r="E28" s="64"/>
      <c r="F28" s="64"/>
    </row>
    <row r="30" spans="1:6" x14ac:dyDescent="0.2">
      <c r="A30" s="11" t="s">
        <v>41</v>
      </c>
      <c r="B30" s="14">
        <v>0.1875</v>
      </c>
    </row>
    <row r="31" spans="1:6" x14ac:dyDescent="0.2">
      <c r="A31" s="11"/>
      <c r="B31" s="14"/>
    </row>
    <row r="32" spans="1:6" x14ac:dyDescent="0.2">
      <c r="A32" s="11" t="s">
        <v>46</v>
      </c>
      <c r="B32" s="11">
        <v>0.57999999999999996</v>
      </c>
    </row>
    <row r="33" spans="1:5" x14ac:dyDescent="0.2">
      <c r="A33" s="11"/>
      <c r="B33" s="11"/>
    </row>
    <row r="34" spans="1:5" x14ac:dyDescent="0.2">
      <c r="A34" s="11" t="s">
        <v>59</v>
      </c>
      <c r="B34" s="33">
        <v>0.94699999999999995</v>
      </c>
    </row>
    <row r="35" spans="1:5" x14ac:dyDescent="0.2">
      <c r="E35" s="13"/>
    </row>
    <row r="36" spans="1:5" x14ac:dyDescent="0.2">
      <c r="A36" s="31" t="s">
        <v>56</v>
      </c>
      <c r="B36" s="2">
        <f>(B18*B10+B20*B12)*B34</f>
        <v>55918393.63658537</v>
      </c>
      <c r="E36" s="13"/>
    </row>
    <row r="37" spans="1:5" x14ac:dyDescent="0.2">
      <c r="E37" s="13"/>
    </row>
    <row r="38" spans="1:5" x14ac:dyDescent="0.2">
      <c r="A38" s="32" t="s">
        <v>37</v>
      </c>
      <c r="B38" s="2">
        <f>(B10*A51+B12*B24*1.038)*A49</f>
        <v>561796.68292682944</v>
      </c>
      <c r="E38" s="13"/>
    </row>
    <row r="39" spans="1:5" x14ac:dyDescent="0.2">
      <c r="A39" s="1"/>
      <c r="B39" s="2"/>
      <c r="E39" s="13"/>
    </row>
    <row r="40" spans="1:5" x14ac:dyDescent="0.2">
      <c r="A40" s="32" t="s">
        <v>45</v>
      </c>
      <c r="B40" s="2">
        <f>((B10*B22+B12*B24*1.038)*B28*B26)*(B32+A49)</f>
        <v>17414822.428456586</v>
      </c>
      <c r="E40" s="13"/>
    </row>
    <row r="41" spans="1:5" x14ac:dyDescent="0.2">
      <c r="E41" s="1"/>
    </row>
    <row r="42" spans="1:5" x14ac:dyDescent="0.2">
      <c r="A42" s="66" t="s">
        <v>7</v>
      </c>
      <c r="B42" s="67"/>
      <c r="C42" s="67"/>
      <c r="D42" s="68"/>
      <c r="E42" s="7"/>
    </row>
    <row r="43" spans="1:5" x14ac:dyDescent="0.2">
      <c r="A43" s="4" t="s">
        <v>3</v>
      </c>
      <c r="B43" t="s">
        <v>4</v>
      </c>
      <c r="C43" t="s">
        <v>5</v>
      </c>
      <c r="D43" s="5" t="s">
        <v>6</v>
      </c>
    </row>
    <row r="44" spans="1:5" x14ac:dyDescent="0.2">
      <c r="A44" s="9">
        <v>0.184</v>
      </c>
      <c r="B44" s="15">
        <v>0.24399999999999999</v>
      </c>
      <c r="C44" s="15">
        <v>0.219</v>
      </c>
      <c r="D44" s="10">
        <v>4.3999999999999997E-2</v>
      </c>
    </row>
    <row r="45" spans="1:5" x14ac:dyDescent="0.2">
      <c r="A45" s="57" t="s">
        <v>8</v>
      </c>
      <c r="B45" s="64"/>
      <c r="C45" s="64"/>
      <c r="D45" s="65"/>
    </row>
    <row r="46" spans="1:5" x14ac:dyDescent="0.2">
      <c r="A46" s="4" t="s">
        <v>3</v>
      </c>
      <c r="B46" t="s">
        <v>4</v>
      </c>
      <c r="C46" t="s">
        <v>5</v>
      </c>
      <c r="D46" s="5" t="s">
        <v>6</v>
      </c>
    </row>
    <row r="47" spans="1:5" x14ac:dyDescent="0.2">
      <c r="A47" s="4">
        <v>19</v>
      </c>
      <c r="B47">
        <v>12</v>
      </c>
      <c r="C47">
        <f>4*0.15</f>
        <v>0.6</v>
      </c>
      <c r="D47" s="5">
        <f>4*0.85</f>
        <v>3.4</v>
      </c>
    </row>
    <row r="48" spans="1:5" x14ac:dyDescent="0.2">
      <c r="A48" s="57" t="s">
        <v>35</v>
      </c>
      <c r="B48" s="64"/>
      <c r="C48" s="64"/>
      <c r="D48" s="65"/>
    </row>
    <row r="49" spans="1:4" x14ac:dyDescent="0.2">
      <c r="A49" s="54">
        <v>0.1</v>
      </c>
      <c r="B49" s="55"/>
      <c r="C49" s="55"/>
      <c r="D49" s="56"/>
    </row>
    <row r="50" spans="1:4" x14ac:dyDescent="0.2">
      <c r="A50" s="57" t="s">
        <v>55</v>
      </c>
      <c r="B50" s="55"/>
      <c r="C50" s="55"/>
      <c r="D50" s="58"/>
    </row>
    <row r="51" spans="1:4" x14ac:dyDescent="0.2">
      <c r="A51" s="59">
        <f>(A47*A44+B47*B44+C47*C44+D47*D44)*A49</f>
        <v>0.6705000000000001</v>
      </c>
      <c r="B51" s="60"/>
      <c r="C51" s="60"/>
      <c r="D51" s="61"/>
    </row>
  </sheetData>
  <mergeCells count="11">
    <mergeCell ref="A3:A4"/>
    <mergeCell ref="A5:A6"/>
    <mergeCell ref="A7:A8"/>
    <mergeCell ref="A42:D42"/>
    <mergeCell ref="A45:D45"/>
    <mergeCell ref="E25:F25"/>
    <mergeCell ref="E28:F28"/>
    <mergeCell ref="A50:D50"/>
    <mergeCell ref="A51:D51"/>
    <mergeCell ref="A48:D48"/>
    <mergeCell ref="A49:D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FD7C-F0E7-41C8-A67E-A4BDC73FFB26}">
  <dimension ref="A1:AJ38"/>
  <sheetViews>
    <sheetView workbookViewId="0">
      <pane xSplit="1" topLeftCell="B1" activePane="topRight" state="frozen"/>
      <selection activeCell="A3" sqref="A3"/>
      <selection pane="topRight" activeCell="B13" sqref="B13"/>
    </sheetView>
  </sheetViews>
  <sheetFormatPr baseColWidth="10" defaultColWidth="8.83203125" defaultRowHeight="15" x14ac:dyDescent="0.2"/>
  <cols>
    <col min="1" max="1" width="18" bestFit="1" customWidth="1"/>
    <col min="2" max="2" width="16.6640625" bestFit="1" customWidth="1"/>
    <col min="3" max="3" width="15.1640625" customWidth="1"/>
    <col min="4" max="4" width="19.33203125" bestFit="1" customWidth="1"/>
    <col min="5" max="5" width="17.83203125" bestFit="1" customWidth="1"/>
    <col min="6" max="6" width="18" bestFit="1" customWidth="1"/>
    <col min="7" max="8" width="17.83203125" bestFit="1" customWidth="1"/>
    <col min="9" max="9" width="12.5" customWidth="1"/>
    <col min="10" max="10" width="12.5" bestFit="1" customWidth="1"/>
    <col min="11" max="21" width="12.5" customWidth="1"/>
    <col min="22" max="22" width="32.33203125" bestFit="1" customWidth="1"/>
    <col min="23" max="23" width="32.33203125" customWidth="1"/>
    <col min="25" max="25" width="12.6640625" bestFit="1" customWidth="1"/>
    <col min="28" max="28" width="18.33203125" customWidth="1"/>
    <col min="29" max="29" width="14.6640625" customWidth="1"/>
    <col min="31" max="31" width="14.1640625" bestFit="1" customWidth="1"/>
    <col min="32" max="32" width="19.1640625" bestFit="1" customWidth="1"/>
    <col min="33" max="33" width="20" bestFit="1" customWidth="1"/>
    <col min="34" max="34" width="16.83203125" bestFit="1" customWidth="1"/>
    <col min="35" max="35" width="14" bestFit="1" customWidth="1"/>
    <col min="36" max="36" width="20" bestFit="1" customWidth="1"/>
  </cols>
  <sheetData>
    <row r="1" spans="1:36" x14ac:dyDescent="0.2">
      <c r="A1" t="s">
        <v>53</v>
      </c>
      <c r="AB1" s="75" t="s">
        <v>57</v>
      </c>
      <c r="AC1" s="76"/>
      <c r="AD1" s="13"/>
      <c r="AE1" s="55" t="s">
        <v>52</v>
      </c>
      <c r="AF1" s="55"/>
      <c r="AG1" s="55"/>
      <c r="AH1" s="55"/>
      <c r="AI1" s="55"/>
      <c r="AJ1" s="55"/>
    </row>
    <row r="2" spans="1:36" x14ac:dyDescent="0.2">
      <c r="A2" s="1" t="s">
        <v>0</v>
      </c>
      <c r="B2" t="s">
        <v>9</v>
      </c>
      <c r="C2" t="s">
        <v>14</v>
      </c>
      <c r="D2" t="s">
        <v>10</v>
      </c>
      <c r="E2" t="s">
        <v>14</v>
      </c>
      <c r="F2" t="s">
        <v>11</v>
      </c>
      <c r="G2" t="s">
        <v>14</v>
      </c>
      <c r="H2" t="s">
        <v>12</v>
      </c>
      <c r="I2" t="s">
        <v>14</v>
      </c>
      <c r="J2" t="s">
        <v>13</v>
      </c>
      <c r="K2" t="s">
        <v>14</v>
      </c>
      <c r="L2" t="s">
        <v>72</v>
      </c>
      <c r="M2" t="s">
        <v>14</v>
      </c>
      <c r="N2" t="s">
        <v>73</v>
      </c>
      <c r="O2" t="s">
        <v>14</v>
      </c>
      <c r="P2" t="s">
        <v>74</v>
      </c>
      <c r="Q2" t="s">
        <v>14</v>
      </c>
      <c r="R2" t="s">
        <v>75</v>
      </c>
      <c r="S2" t="s">
        <v>14</v>
      </c>
      <c r="T2" t="s">
        <v>76</v>
      </c>
      <c r="U2" t="s">
        <v>14</v>
      </c>
      <c r="V2" s="3" t="s">
        <v>48</v>
      </c>
      <c r="W2" s="3" t="s">
        <v>60</v>
      </c>
      <c r="Y2" s="28" t="s">
        <v>15</v>
      </c>
      <c r="AB2" s="25" t="s">
        <v>0</v>
      </c>
      <c r="AC2" s="26" t="s">
        <v>28</v>
      </c>
      <c r="AE2" t="s">
        <v>1</v>
      </c>
      <c r="AF2" s="12" t="s">
        <v>36</v>
      </c>
      <c r="AG2" t="s">
        <v>29</v>
      </c>
      <c r="AI2" s="12"/>
    </row>
    <row r="3" spans="1:36" x14ac:dyDescent="0.2">
      <c r="A3">
        <v>1</v>
      </c>
      <c r="B3" s="7">
        <f>'Baseline Core Assumptions'!$E$10</f>
        <v>181948184.845</v>
      </c>
      <c r="C3" s="7">
        <f t="shared" ref="C3:C22" si="0">B3/((1+$Y$3)^A3)</f>
        <v>170045032.56542054</v>
      </c>
      <c r="D3" s="7">
        <v>0</v>
      </c>
      <c r="E3" s="7">
        <f>D3/((1+$Y$3)^$A$3)</f>
        <v>0</v>
      </c>
      <c r="F3" s="7">
        <v>0</v>
      </c>
      <c r="G3" s="7">
        <f>F3/((1+$Y$3)^$A$3)</f>
        <v>0</v>
      </c>
      <c r="H3" s="7">
        <v>0</v>
      </c>
      <c r="I3" s="7">
        <f>H3/((1+$Y$3)^$A$3)</f>
        <v>0</v>
      </c>
      <c r="J3" s="7">
        <v>0</v>
      </c>
      <c r="K3" s="7">
        <f>J3/((1+$Y$3)^$A$3)</f>
        <v>0</v>
      </c>
      <c r="L3" s="7">
        <v>0</v>
      </c>
      <c r="M3" s="7">
        <f>L3/((1+$Y$3)^$A$3)</f>
        <v>0</v>
      </c>
      <c r="N3" s="7">
        <v>0</v>
      </c>
      <c r="O3" s="7">
        <f>N3/((1+$Y$3)^$A$3)</f>
        <v>0</v>
      </c>
      <c r="P3" s="7">
        <v>0</v>
      </c>
      <c r="Q3" s="7">
        <f>P3/((1+$Y$3)^$A$3)</f>
        <v>0</v>
      </c>
      <c r="R3" s="7">
        <v>0</v>
      </c>
      <c r="S3" s="7">
        <f>R3/((1+$Y$3)^$A$3)</f>
        <v>0</v>
      </c>
      <c r="T3" s="7">
        <v>0</v>
      </c>
      <c r="U3" s="7">
        <f>T3/((1+$Y$3)^$A$3)</f>
        <v>0</v>
      </c>
      <c r="V3" s="7">
        <f>C3*$AC$3+E3*$AC$4+G3*$AC$5+I3*$AC$6+K3*$AC$7+M3*$AC$8+O3*$AC$9+Q3*$AC$10+S3*$AC$11+U3*$AC$12</f>
        <v>170045032.56542054</v>
      </c>
      <c r="W3" s="7">
        <f>B3*$AC$3+D3*$AC$4+F3*$AC$5+H3*$AC$6+J3*$AC$7+L3*$AC$8+N3*$AC$9+P3*$AC$10+R3*$AC$11+T3*$AC$12</f>
        <v>181948184.845</v>
      </c>
      <c r="Y3" s="29">
        <v>7.0000000000000007E-2</v>
      </c>
      <c r="AB3" s="4">
        <v>1</v>
      </c>
      <c r="AC3" s="5">
        <v>1</v>
      </c>
      <c r="AE3">
        <v>1</v>
      </c>
      <c r="AF3">
        <v>1</v>
      </c>
      <c r="AG3">
        <v>2</v>
      </c>
    </row>
    <row r="4" spans="1:36" x14ac:dyDescent="0.2">
      <c r="A4">
        <v>2</v>
      </c>
      <c r="B4" s="7">
        <f>'Baseline Core Assumptions'!$E$12*(1+$Y$6)^$A3</f>
        <v>12380274.375800001</v>
      </c>
      <c r="C4" s="7">
        <f>B4/((1+$Y$3)^A4)</f>
        <v>10813411.106472181</v>
      </c>
      <c r="D4" s="7">
        <f>'Baseline Core Assumptions'!$E$10*(1+$Y$6)^$A3</f>
        <v>187406630.39035001</v>
      </c>
      <c r="E4" s="7">
        <f>D4/((1+$Y$3)^$A$4)</f>
        <v>163688208.91811514</v>
      </c>
      <c r="F4" s="7">
        <v>0</v>
      </c>
      <c r="G4" s="7">
        <f>F4/((1+$Y$3)^$A$4)</f>
        <v>0</v>
      </c>
      <c r="H4" s="7">
        <v>0</v>
      </c>
      <c r="I4" s="7">
        <f>H4/((1+$Y$3)^$A$4)</f>
        <v>0</v>
      </c>
      <c r="J4" s="7">
        <v>0</v>
      </c>
      <c r="K4" s="7">
        <f>J4/((1+$Y$3)^$A$4)</f>
        <v>0</v>
      </c>
      <c r="L4" s="7">
        <v>0</v>
      </c>
      <c r="M4" s="7">
        <f>L4/((1+$Y$3)^$A$4)</f>
        <v>0</v>
      </c>
      <c r="N4" s="7">
        <v>0</v>
      </c>
      <c r="O4" s="7">
        <f>N4/((1+$Y$3)^$A$4)</f>
        <v>0</v>
      </c>
      <c r="P4" s="7">
        <v>0</v>
      </c>
      <c r="Q4" s="7">
        <f>P4/((1+$Y$3)^$A$4)</f>
        <v>0</v>
      </c>
      <c r="R4" s="7">
        <v>0</v>
      </c>
      <c r="S4" s="7">
        <f>R4/((1+$Y$3)^$A$4)</f>
        <v>0</v>
      </c>
      <c r="T4" s="7">
        <v>0</v>
      </c>
      <c r="U4" s="7">
        <f>T4/((1+$Y$3)^$A$4)</f>
        <v>0</v>
      </c>
      <c r="V4" s="7">
        <f>C4*$AC$3+E4*$AC$4+G4*$AC$5+I4*$AC$6+K4*$AC$7+M4*$AC$8+O4*$AC$9+Q4*$AC$10+S4*$AC$11+U4*$AC$12</f>
        <v>10813411.106472181</v>
      </c>
      <c r="W4" s="7">
        <f t="shared" ref="W4:W22" si="1">B4*$AC$3+D4*$AC$4+F4*$AC$5+H4*$AC$6+J4*$AC$7+L4*$AC$8+N4*$AC$9+P4*$AC$10+R4*$AC$11+T4*$AC$12</f>
        <v>12380274.375800001</v>
      </c>
      <c r="AB4" s="4">
        <f>AB3+1</f>
        <v>2</v>
      </c>
      <c r="AC4" s="5">
        <v>0</v>
      </c>
      <c r="AE4">
        <v>0</v>
      </c>
      <c r="AF4">
        <v>1</v>
      </c>
      <c r="AG4">
        <v>2</v>
      </c>
    </row>
    <row r="5" spans="1:36" x14ac:dyDescent="0.2">
      <c r="A5">
        <v>3</v>
      </c>
      <c r="B5" s="7">
        <f>'Baseline Core Assumptions'!$E$12*(1+$Y$6)^$A4</f>
        <v>12751682.607073998</v>
      </c>
      <c r="C5" s="7">
        <f t="shared" si="0"/>
        <v>10409171.438940508</v>
      </c>
      <c r="D5" s="7">
        <f>'Baseline Core Assumptions'!$E$12*(1+$Y$6)^$A4</f>
        <v>12751682.607073998</v>
      </c>
      <c r="E5" s="7">
        <f>D5/((1+$Y$3)^$A$5)</f>
        <v>10409171.438940508</v>
      </c>
      <c r="F5" s="7">
        <f>'Baseline Core Assumptions'!$E$10*(1+$Y$6)^$A4</f>
        <v>193028829.30206048</v>
      </c>
      <c r="G5" s="7">
        <f>F5/((1+$Y$3)^$A$5)</f>
        <v>157569023.53799865</v>
      </c>
      <c r="H5" s="7">
        <v>0</v>
      </c>
      <c r="I5" s="7">
        <f>H5/((1+$Y$3)^$A$5)</f>
        <v>0</v>
      </c>
      <c r="J5" s="7">
        <v>0</v>
      </c>
      <c r="K5" s="7">
        <f>J5/((1+$Y$3)^$A$5)</f>
        <v>0</v>
      </c>
      <c r="L5" s="7">
        <v>0</v>
      </c>
      <c r="M5" s="7">
        <f>L5/((1+$Y$3)^$A$5)</f>
        <v>0</v>
      </c>
      <c r="N5" s="7">
        <v>0</v>
      </c>
      <c r="O5" s="7">
        <f>N5/((1+$Y$3)^$A$5)</f>
        <v>0</v>
      </c>
      <c r="P5" s="7">
        <v>0</v>
      </c>
      <c r="Q5" s="7">
        <f>P5/((1+$Y$3)^$A$5)</f>
        <v>0</v>
      </c>
      <c r="R5" s="7">
        <v>0</v>
      </c>
      <c r="S5" s="7">
        <f>R5/((1+$Y$3)^$A$5)</f>
        <v>0</v>
      </c>
      <c r="T5" s="7">
        <v>0</v>
      </c>
      <c r="U5" s="7">
        <f>T5/((1+$Y$3)^$A$5)</f>
        <v>0</v>
      </c>
      <c r="V5" s="7">
        <f>C5*$AC$3+E5*$AC$4+G5*$AC$5+I5*$AC$6+K5*$AC$7+M5*$AC$8+O5*$AC$9+Q5*$AC$10+S5*$AC$11+U5*$AC$12</f>
        <v>167978194.97693914</v>
      </c>
      <c r="W5" s="7">
        <f t="shared" si="1"/>
        <v>205780511.90913448</v>
      </c>
      <c r="Y5" s="28" t="s">
        <v>58</v>
      </c>
      <c r="AB5" s="4">
        <f>AB4+1</f>
        <v>3</v>
      </c>
      <c r="AC5" s="5">
        <v>1</v>
      </c>
      <c r="AE5">
        <v>1</v>
      </c>
      <c r="AF5">
        <v>1</v>
      </c>
      <c r="AG5">
        <v>2</v>
      </c>
    </row>
    <row r="6" spans="1:36" x14ac:dyDescent="0.2">
      <c r="A6">
        <v>4</v>
      </c>
      <c r="B6" s="7">
        <f>'Baseline Core Assumptions'!$E$12*(1+$Y$6)^$A5</f>
        <v>13134233.085286219</v>
      </c>
      <c r="C6" s="7">
        <f t="shared" si="0"/>
        <v>10020043.534681052</v>
      </c>
      <c r="D6" s="7">
        <f>'Baseline Core Assumptions'!$E$12*(1+$Y$6)^$A5</f>
        <v>13134233.085286219</v>
      </c>
      <c r="E6" s="7">
        <f>D6/((1+$Y$3)^$A$6)</f>
        <v>10020043.534681052</v>
      </c>
      <c r="F6" s="7">
        <f>'Baseline Core Assumptions'!$E$12*(1+$Y$6)^$A5</f>
        <v>13134233.085286219</v>
      </c>
      <c r="G6" s="7">
        <f>F6/((1+$Y$3)^$A$6)</f>
        <v>10020043.534681052</v>
      </c>
      <c r="H6" s="7">
        <f>'Baseline Core Assumptions'!$E$10*(1+$Y$6)^$A5</f>
        <v>198819694.1811223</v>
      </c>
      <c r="I6" s="7">
        <f>H6/((1+$Y$3)^$A$6)</f>
        <v>151678592.75153142</v>
      </c>
      <c r="J6" s="7">
        <v>0</v>
      </c>
      <c r="K6" s="7">
        <f>J6/((1+$Y$3)^$A$6)</f>
        <v>0</v>
      </c>
      <c r="L6" s="7">
        <v>0</v>
      </c>
      <c r="M6" s="7">
        <f>L6/((1+$Y$3)^$A$6)</f>
        <v>0</v>
      </c>
      <c r="N6" s="7">
        <v>0</v>
      </c>
      <c r="O6" s="7">
        <f>N6/((1+$Y$3)^$A$6)</f>
        <v>0</v>
      </c>
      <c r="P6" s="7">
        <v>0</v>
      </c>
      <c r="Q6" s="7">
        <f>P6/((1+$Y$3)^$A$6)</f>
        <v>0</v>
      </c>
      <c r="R6" s="7">
        <v>0</v>
      </c>
      <c r="S6" s="7">
        <f>R6/((1+$Y$3)^$A$6)</f>
        <v>0</v>
      </c>
      <c r="T6" s="7">
        <v>0</v>
      </c>
      <c r="U6" s="7">
        <f>T6/((1+$Y$3)^$A$6)</f>
        <v>0</v>
      </c>
      <c r="V6" s="7">
        <f t="shared" ref="V6:V22" si="2">C6*$AC$3+E6*$AC$4+G6*$AC$5+I6*$AC$6+K6*$AC$7+M6*$AC$8+O6*$AC$9+Q6*$AC$10+S6*$AC$11+U6*$AC$12</f>
        <v>20040087.069362104</v>
      </c>
      <c r="W6" s="7">
        <f t="shared" si="1"/>
        <v>26268466.170572437</v>
      </c>
      <c r="Y6" s="29">
        <v>0.03</v>
      </c>
      <c r="AB6" s="4">
        <f>AB5+1</f>
        <v>4</v>
      </c>
      <c r="AC6" s="5">
        <v>0</v>
      </c>
      <c r="AE6">
        <v>0</v>
      </c>
      <c r="AF6">
        <v>1</v>
      </c>
      <c r="AG6">
        <v>2</v>
      </c>
    </row>
    <row r="7" spans="1:36" x14ac:dyDescent="0.2">
      <c r="A7">
        <v>5</v>
      </c>
      <c r="B7" s="7">
        <f>'Baseline Core Assumptions'!$E$12*(1+$Y$6)^$A6</f>
        <v>13528260.077844804</v>
      </c>
      <c r="C7" s="7">
        <f t="shared" si="0"/>
        <v>9645462.467964001</v>
      </c>
      <c r="D7" s="7">
        <f>'Baseline Core Assumptions'!$E$12*(1+$Y$6)^$A6</f>
        <v>13528260.077844804</v>
      </c>
      <c r="E7" s="7">
        <f>D7/((1+$Y$3)^$A$7)</f>
        <v>9645462.467964001</v>
      </c>
      <c r="F7" s="7">
        <f>'Baseline Core Assumptions'!$E$12*(1+$Y$6)^$A6</f>
        <v>13528260.077844804</v>
      </c>
      <c r="G7" s="7">
        <f>F7/((1+$Y$3)^$A$7)</f>
        <v>9645462.467964001</v>
      </c>
      <c r="H7" s="7">
        <f>'Baseline Core Assumptions'!$E$12*(1+$Y$6)^$A6</f>
        <v>13528260.077844804</v>
      </c>
      <c r="I7" s="7">
        <f>H7/((1+$Y$3)^$A$7)</f>
        <v>9645462.467964001</v>
      </c>
      <c r="J7" s="7">
        <f>'Baseline Core Assumptions'!$E$10*(1+$Y$6)^$A6</f>
        <v>204784285.00655597</v>
      </c>
      <c r="K7" s="7">
        <f>J7/((1+$Y$3)^$A7)</f>
        <v>146008364.98511901</v>
      </c>
      <c r="L7" s="7">
        <v>0</v>
      </c>
      <c r="M7" s="7">
        <f>L7/((1+$Y$3)^$A$7)</f>
        <v>0</v>
      </c>
      <c r="N7" s="7">
        <v>0</v>
      </c>
      <c r="O7" s="7">
        <f>N7/((1+$Y$3)^$A$7)</f>
        <v>0</v>
      </c>
      <c r="P7" s="7">
        <v>0</v>
      </c>
      <c r="Q7" s="7">
        <f>P7/((1+$Y$3)^$A$7)</f>
        <v>0</v>
      </c>
      <c r="R7" s="7">
        <v>0</v>
      </c>
      <c r="S7" s="7">
        <f>R7/((1+$Y$3)^$A$7)</f>
        <v>0</v>
      </c>
      <c r="T7" s="7">
        <v>0</v>
      </c>
      <c r="U7" s="7">
        <f>T7/((1+$Y$3)^$A$7)</f>
        <v>0</v>
      </c>
      <c r="V7" s="7">
        <f t="shared" si="2"/>
        <v>165299289.92104703</v>
      </c>
      <c r="W7" s="7">
        <f t="shared" si="1"/>
        <v>231840805.16224557</v>
      </c>
      <c r="AB7" s="4">
        <f t="shared" ref="AB7:AB12" si="3">AB6+1</f>
        <v>5</v>
      </c>
      <c r="AC7" s="5">
        <v>1</v>
      </c>
      <c r="AE7">
        <v>1</v>
      </c>
      <c r="AF7">
        <v>1</v>
      </c>
      <c r="AG7">
        <v>2</v>
      </c>
    </row>
    <row r="8" spans="1:36" x14ac:dyDescent="0.2">
      <c r="A8">
        <v>6</v>
      </c>
      <c r="B8" s="7">
        <f>'Baseline Core Assumptions'!$E$12*(1+$Y$6)^$A7</f>
        <v>13934107.880180148</v>
      </c>
      <c r="C8" s="7">
        <f t="shared" si="0"/>
        <v>9284884.4317784309</v>
      </c>
      <c r="D8" s="7">
        <f>'Baseline Core Assumptions'!$E$12*(1+$Y$6)^$A7</f>
        <v>13934107.880180148</v>
      </c>
      <c r="E8" s="7">
        <f>D8/((1+$Y$3)^$A$8)</f>
        <v>9284884.4317784309</v>
      </c>
      <c r="F8" s="7">
        <f>'Baseline Core Assumptions'!$E$12*(1+$Y$6)^$A7</f>
        <v>13934107.880180148</v>
      </c>
      <c r="G8" s="7">
        <f>F8/((1+$Y$3)^$A$8)</f>
        <v>9284884.4317784309</v>
      </c>
      <c r="H8" s="7">
        <f>'Baseline Core Assumptions'!$E$12*(1+$Y$6)^$A7</f>
        <v>13934107.880180148</v>
      </c>
      <c r="I8" s="7">
        <f>H8/((1+$Y$3)^$A$8)</f>
        <v>9284884.4317784309</v>
      </c>
      <c r="J8" s="7">
        <f>'Baseline Core Assumptions'!$E$12*(1+$Y$6)^$A7</f>
        <v>13934107.880180148</v>
      </c>
      <c r="K8" s="7">
        <f t="shared" ref="K8:M22" si="4">J8/((1+$Y$3)^$A8)</f>
        <v>9284884.4317784309</v>
      </c>
      <c r="L8" s="7">
        <f>'Baseline Core Assumptions'!$E$10*(1+$Y$6)^$A7</f>
        <v>210927813.55675262</v>
      </c>
      <c r="M8" s="7">
        <f>L8/((1+$Y$3)^$A8)</f>
        <v>140550108.35016128</v>
      </c>
      <c r="N8" s="7">
        <v>0</v>
      </c>
      <c r="O8" s="7">
        <f>N8/((1+$Y$3)^$A$8)</f>
        <v>0</v>
      </c>
      <c r="P8" s="7">
        <v>0</v>
      </c>
      <c r="Q8" s="7">
        <f>P8/((1+$Y$3)^$A$8)</f>
        <v>0</v>
      </c>
      <c r="R8" s="7">
        <v>0</v>
      </c>
      <c r="S8" s="7">
        <f>R8/((1+$Y$3)^$A$8)</f>
        <v>0</v>
      </c>
      <c r="T8" s="7">
        <v>0</v>
      </c>
      <c r="U8" s="7">
        <f>T8/((1+$Y$3)^$A$8)</f>
        <v>0</v>
      </c>
      <c r="V8" s="7">
        <f t="shared" si="2"/>
        <v>27854653.295335293</v>
      </c>
      <c r="W8" s="7">
        <f t="shared" si="1"/>
        <v>41802323.640540443</v>
      </c>
      <c r="AB8" s="4">
        <f t="shared" si="3"/>
        <v>6</v>
      </c>
      <c r="AC8" s="5">
        <v>0</v>
      </c>
      <c r="AE8">
        <v>0</v>
      </c>
      <c r="AF8">
        <v>1</v>
      </c>
      <c r="AG8">
        <v>2</v>
      </c>
    </row>
    <row r="9" spans="1:36" x14ac:dyDescent="0.2">
      <c r="A9">
        <v>7</v>
      </c>
      <c r="B9" s="7">
        <f>'Baseline Core Assumptions'!$E$12*(1+$Y$6)^$A8</f>
        <v>14352131.116585553</v>
      </c>
      <c r="C9" s="7">
        <f t="shared" si="0"/>
        <v>8937785.9483474605</v>
      </c>
      <c r="D9" s="7">
        <f>'Baseline Core Assumptions'!$E$12*(1+$Y$6)^$A8</f>
        <v>14352131.116585553</v>
      </c>
      <c r="E9" s="7">
        <f>D9/((1+$Y$3)^$A$9)</f>
        <v>8937785.9483474605</v>
      </c>
      <c r="F9" s="7">
        <f>'Baseline Core Assumptions'!$E$12*(1+$Y$6)^$A8</f>
        <v>14352131.116585553</v>
      </c>
      <c r="G9" s="7">
        <f>F9/((1+$Y$3)^$A$9)</f>
        <v>8937785.9483474605</v>
      </c>
      <c r="H9" s="7">
        <f>'Baseline Core Assumptions'!$E$12*(1+$Y$6)^$A8</f>
        <v>14352131.116585553</v>
      </c>
      <c r="I9" s="7">
        <f>H9/((1+$Y$3)^$A$9)</f>
        <v>8937785.9483474605</v>
      </c>
      <c r="J9" s="7">
        <f>'Baseline Core Assumptions'!$E$12*(1+$Y$6)^$A8</f>
        <v>14352131.116585553</v>
      </c>
      <c r="K9" s="7">
        <f t="shared" si="4"/>
        <v>8937785.9483474605</v>
      </c>
      <c r="L9" s="7">
        <f>'Baseline Core Assumptions'!$E$12*(1+$Y$6)^$A8</f>
        <v>14352131.116585553</v>
      </c>
      <c r="M9" s="7">
        <f t="shared" si="4"/>
        <v>8937785.9483474605</v>
      </c>
      <c r="N9" s="7">
        <f>'Baseline Core Assumptions'!$E$10*(1+$Y$6)^$A8</f>
        <v>217255647.96345523</v>
      </c>
      <c r="O9" s="7">
        <f>N9/((1+$Y$3)^$A9)</f>
        <v>135295898.69221133</v>
      </c>
      <c r="P9" s="7">
        <v>0</v>
      </c>
      <c r="Q9" s="7">
        <f>P9/((1+$Y$3)^$A$9)</f>
        <v>0</v>
      </c>
      <c r="R9" s="7">
        <v>0</v>
      </c>
      <c r="S9" s="7">
        <f>R9/((1+$Y$3)^$A$9)</f>
        <v>0</v>
      </c>
      <c r="T9" s="7">
        <v>0</v>
      </c>
      <c r="U9" s="7">
        <f>T9/((1+$Y$3)^$A$9)</f>
        <v>0</v>
      </c>
      <c r="V9" s="7">
        <f t="shared" si="2"/>
        <v>162109256.53725371</v>
      </c>
      <c r="W9" s="7">
        <f t="shared" si="1"/>
        <v>260312041.31321189</v>
      </c>
      <c r="AB9" s="4">
        <f t="shared" si="3"/>
        <v>7</v>
      </c>
      <c r="AC9" s="5">
        <v>1</v>
      </c>
      <c r="AE9">
        <v>1</v>
      </c>
      <c r="AF9">
        <v>1</v>
      </c>
      <c r="AG9">
        <v>2</v>
      </c>
    </row>
    <row r="10" spans="1:36" x14ac:dyDescent="0.2">
      <c r="A10">
        <v>8</v>
      </c>
      <c r="B10" s="7">
        <f>'Baseline Core Assumptions'!$E$12*(1+$Y$6)^$A9</f>
        <v>14782695.050083121</v>
      </c>
      <c r="C10" s="7">
        <f t="shared" si="0"/>
        <v>8603663.1091569029</v>
      </c>
      <c r="D10" s="7">
        <f>'Baseline Core Assumptions'!$E$12*(1+$Y$6)^$A9</f>
        <v>14782695.050083121</v>
      </c>
      <c r="E10" s="7">
        <f>D10/((1+$Y$3)^$A$10)</f>
        <v>8603663.1091569029</v>
      </c>
      <c r="F10" s="7">
        <f>'Baseline Core Assumptions'!$E$12*(1+$Y$6)^$A9</f>
        <v>14782695.050083121</v>
      </c>
      <c r="G10" s="7">
        <f>F10/((1+$Y$3)^$A$10)</f>
        <v>8603663.1091569029</v>
      </c>
      <c r="H10" s="7">
        <f>'Baseline Core Assumptions'!$E$12*(1+$Y$6)^$A9</f>
        <v>14782695.050083121</v>
      </c>
      <c r="I10" s="7">
        <f>H10/((1+$Y$3)^$A$10)</f>
        <v>8603663.1091569029</v>
      </c>
      <c r="J10" s="7">
        <f>'Baseline Core Assumptions'!$E$12*(1+$Y$6)^$A9</f>
        <v>14782695.050083121</v>
      </c>
      <c r="K10" s="7">
        <f t="shared" si="4"/>
        <v>8603663.1091569029</v>
      </c>
      <c r="L10" s="7">
        <f>'Baseline Core Assumptions'!$E$12*(1+$Y$6)^$A9</f>
        <v>14782695.050083121</v>
      </c>
      <c r="M10" s="7">
        <f t="shared" si="4"/>
        <v>8603663.1091569029</v>
      </c>
      <c r="N10" s="7">
        <f>'Baseline Core Assumptions'!$E$12*(1+$Y$6)^$A9</f>
        <v>14782695.050083121</v>
      </c>
      <c r="O10" s="7">
        <f t="shared" ref="O10" si="5">N10/((1+$Y$3)^$A10)</f>
        <v>8603663.1091569029</v>
      </c>
      <c r="P10" s="7">
        <f>'Baseline Core Assumptions'!$E$10*(1+$Y$6)^$A9</f>
        <v>223773317.40235889</v>
      </c>
      <c r="Q10" s="7">
        <f>P10/((1+$Y$3)^$A10)</f>
        <v>130238108.08689503</v>
      </c>
      <c r="R10" s="7">
        <v>0</v>
      </c>
      <c r="S10" s="7">
        <f>R10/((1+$Y$3)^$A$10)</f>
        <v>0</v>
      </c>
      <c r="T10" s="7">
        <v>0</v>
      </c>
      <c r="U10" s="7">
        <f>T10/((1+$Y$3)^$A$10)</f>
        <v>0</v>
      </c>
      <c r="V10" s="7">
        <f t="shared" si="2"/>
        <v>34414652.436627612</v>
      </c>
      <c r="W10" s="7">
        <f t="shared" si="1"/>
        <v>59130780.200332485</v>
      </c>
      <c r="AB10" s="4">
        <f t="shared" si="3"/>
        <v>8</v>
      </c>
      <c r="AC10" s="5">
        <v>0</v>
      </c>
      <c r="AE10">
        <v>0</v>
      </c>
      <c r="AF10">
        <v>1</v>
      </c>
      <c r="AG10">
        <v>2</v>
      </c>
    </row>
    <row r="11" spans="1:36" x14ac:dyDescent="0.2">
      <c r="A11">
        <v>9</v>
      </c>
      <c r="B11" s="7">
        <f>'Baseline Core Assumptions'!$E$12*(1+$Y$6)^$A10</f>
        <v>15226175.901585612</v>
      </c>
      <c r="C11" s="7">
        <f t="shared" si="0"/>
        <v>8282030.8433940262</v>
      </c>
      <c r="D11" s="7">
        <f>'Baseline Core Assumptions'!$E$12*(1+$Y$6)^$A10</f>
        <v>15226175.901585612</v>
      </c>
      <c r="E11" s="7">
        <f>D11/((1+$Y$3)^$A$11)</f>
        <v>8282030.8433940262</v>
      </c>
      <c r="F11" s="7">
        <f>'Baseline Core Assumptions'!$E$12*(1+$Y$6)^$A10</f>
        <v>15226175.901585612</v>
      </c>
      <c r="G11" s="7">
        <f>F11/((1+$Y$3)^$A$11)</f>
        <v>8282030.8433940262</v>
      </c>
      <c r="H11" s="7">
        <f>'Baseline Core Assumptions'!$E$12*(1+$Y$6)^$A10</f>
        <v>15226175.901585612</v>
      </c>
      <c r="I11" s="7">
        <f>H11/((1+$Y$3)^$A$11)</f>
        <v>8282030.8433940262</v>
      </c>
      <c r="J11" s="7">
        <f>'Baseline Core Assumptions'!$E$12*(1+$Y$6)^$A10</f>
        <v>15226175.901585612</v>
      </c>
      <c r="K11" s="7">
        <f t="shared" si="4"/>
        <v>8282030.8433940262</v>
      </c>
      <c r="L11" s="7">
        <f>'Baseline Core Assumptions'!$E$12*(1+$Y$6)^$A10</f>
        <v>15226175.901585612</v>
      </c>
      <c r="M11" s="7">
        <f t="shared" si="4"/>
        <v>8282030.8433940262</v>
      </c>
      <c r="N11" s="7">
        <f>'Baseline Core Assumptions'!$E$12*(1+$Y$6)^$A10</f>
        <v>15226175.901585612</v>
      </c>
      <c r="O11" s="7">
        <f t="shared" ref="O11" si="6">N11/((1+$Y$3)^$A11)</f>
        <v>8282030.8433940262</v>
      </c>
      <c r="P11" s="7">
        <f>'Baseline Core Assumptions'!$E$12*(1+$Y$6)^$A10</f>
        <v>15226175.901585612</v>
      </c>
      <c r="Q11" s="7">
        <f t="shared" ref="Q11" si="7">P11/((1+$Y$3)^$A11)</f>
        <v>8282030.8433940262</v>
      </c>
      <c r="R11" s="7">
        <f>'Baseline Core Assumptions'!$E$10*(1+$Y$6)^$A10</f>
        <v>230486516.92442963</v>
      </c>
      <c r="S11" s="7">
        <f>R11/((1+$Y$3)^$A11)</f>
        <v>125369393.76588957</v>
      </c>
      <c r="T11" s="7">
        <v>0</v>
      </c>
      <c r="U11" s="7">
        <f>T11/((1+$Y$3)^$A$11)</f>
        <v>0</v>
      </c>
      <c r="V11" s="7">
        <f t="shared" si="2"/>
        <v>158497517.13946569</v>
      </c>
      <c r="W11" s="7">
        <f t="shared" si="1"/>
        <v>291391220.53077209</v>
      </c>
      <c r="AB11" s="4">
        <f t="shared" si="3"/>
        <v>9</v>
      </c>
      <c r="AC11" s="5">
        <v>1</v>
      </c>
      <c r="AE11">
        <v>1</v>
      </c>
      <c r="AF11">
        <v>1</v>
      </c>
      <c r="AG11">
        <v>2</v>
      </c>
    </row>
    <row r="12" spans="1:36" x14ac:dyDescent="0.2">
      <c r="A12">
        <v>10</v>
      </c>
      <c r="B12" s="7">
        <f>'Baseline Core Assumptions'!$E$12*(1+$Y$6)^$A11</f>
        <v>15682961.178633181</v>
      </c>
      <c r="C12" s="7">
        <f t="shared" si="0"/>
        <v>7972422.2137344377</v>
      </c>
      <c r="D12" s="7">
        <f>'Baseline Core Assumptions'!$E$12*(1+$Y$6)^$A11</f>
        <v>15682961.178633181</v>
      </c>
      <c r="E12" s="7">
        <f>D12/((1+$Y$3)^$A$12)</f>
        <v>7972422.2137344377</v>
      </c>
      <c r="F12" s="7">
        <f>'Baseline Core Assumptions'!$E$12*(1+$Y$6)^$A11</f>
        <v>15682961.178633181</v>
      </c>
      <c r="G12" s="7">
        <f>F12/((1+$Y$3)^$A$12)</f>
        <v>7972422.2137344377</v>
      </c>
      <c r="H12" s="7">
        <f>'Baseline Core Assumptions'!$E$12*(1+$Y$6)^$A11</f>
        <v>15682961.178633181</v>
      </c>
      <c r="I12" s="7">
        <f>H12/((1+$Y$3)^$A$12)</f>
        <v>7972422.2137344377</v>
      </c>
      <c r="J12" s="7">
        <f>'Baseline Core Assumptions'!$E$12*(1+$Y$6)^$A11</f>
        <v>15682961.178633181</v>
      </c>
      <c r="K12" s="7">
        <f t="shared" si="4"/>
        <v>7972422.2137344377</v>
      </c>
      <c r="L12" s="7">
        <f>'Baseline Core Assumptions'!$E$12*(1+$Y$6)^$A11</f>
        <v>15682961.178633181</v>
      </c>
      <c r="M12" s="7">
        <f t="shared" si="4"/>
        <v>7972422.2137344377</v>
      </c>
      <c r="N12" s="7">
        <f>'Baseline Core Assumptions'!$E$12*(1+$Y$6)^$A11</f>
        <v>15682961.178633181</v>
      </c>
      <c r="O12" s="7">
        <f t="shared" ref="O12" si="8">N12/((1+$Y$3)^$A12)</f>
        <v>7972422.2137344377</v>
      </c>
      <c r="P12" s="7">
        <f>'Baseline Core Assumptions'!$E$12*(1+$Y$6)^$A11</f>
        <v>15682961.178633181</v>
      </c>
      <c r="Q12" s="7">
        <f t="shared" ref="Q12" si="9">P12/((1+$Y$3)^$A12)</f>
        <v>7972422.2137344377</v>
      </c>
      <c r="R12" s="7">
        <f>'Baseline Core Assumptions'!$E$12*(1+$Y$6)^$A11</f>
        <v>15682961.178633181</v>
      </c>
      <c r="S12" s="7">
        <f t="shared" ref="S12" si="10">R12/((1+$Y$3)^$A12)</f>
        <v>7972422.2137344377</v>
      </c>
      <c r="T12" s="7">
        <f>'Baseline Core Assumptions'!$E$10*(1+$Y$6)^$A11</f>
        <v>237401112.43216252</v>
      </c>
      <c r="U12" s="7">
        <f>T12/((1+$Y$3)^$A12)</f>
        <v>120682687.45688437</v>
      </c>
      <c r="V12" s="7">
        <f t="shared" si="2"/>
        <v>39862111.068672188</v>
      </c>
      <c r="W12" s="7">
        <f t="shared" si="1"/>
        <v>78414805.893165901</v>
      </c>
      <c r="AB12" s="6">
        <f t="shared" si="3"/>
        <v>10</v>
      </c>
      <c r="AC12" s="27">
        <v>0</v>
      </c>
      <c r="AE12">
        <v>0</v>
      </c>
      <c r="AF12">
        <v>1</v>
      </c>
      <c r="AG12">
        <v>2</v>
      </c>
    </row>
    <row r="13" spans="1:36" x14ac:dyDescent="0.2">
      <c r="A13">
        <v>11</v>
      </c>
      <c r="B13" s="7">
        <f>'Baseline Core Assumptions'!$E$14*(1+$Y$6)^$A12</f>
        <v>115462167.99783012</v>
      </c>
      <c r="C13" s="7">
        <f t="shared" si="0"/>
        <v>54855244.271062434</v>
      </c>
      <c r="D13" s="7">
        <f>'Baseline Core Assumptions'!$E$12*(1+$Y$6)^$A12</f>
        <v>16153450.013992177</v>
      </c>
      <c r="E13" s="7">
        <f>D13/((1+$Y$3)^$A$13)</f>
        <v>7674387.7384546446</v>
      </c>
      <c r="F13" s="7">
        <f>'Baseline Core Assumptions'!$E$12*(1+$Y$6)^$A12</f>
        <v>16153450.013992177</v>
      </c>
      <c r="G13" s="7">
        <f>F13/((1+$Y$3)^$A$13)</f>
        <v>7674387.7384546446</v>
      </c>
      <c r="H13" s="7">
        <f>'Baseline Core Assumptions'!$E$12*(1+$Y$6)^$A12</f>
        <v>16153450.013992177</v>
      </c>
      <c r="I13" s="7">
        <f>H13/((1+$Y$3)^$A$13)</f>
        <v>7674387.7384546446</v>
      </c>
      <c r="J13" s="7">
        <f>'Baseline Core Assumptions'!$E$12*(1+$Y$6)^$A12</f>
        <v>16153450.013992177</v>
      </c>
      <c r="K13" s="7">
        <f t="shared" si="4"/>
        <v>7674387.7384546446</v>
      </c>
      <c r="L13" s="7">
        <f>'Baseline Core Assumptions'!$E$12*(1+$Y$6)^$A12</f>
        <v>16153450.013992177</v>
      </c>
      <c r="M13" s="7">
        <f t="shared" si="4"/>
        <v>7674387.7384546446</v>
      </c>
      <c r="N13" s="7">
        <f>'Baseline Core Assumptions'!$E$12*(1+$Y$6)^$A12</f>
        <v>16153450.013992177</v>
      </c>
      <c r="O13" s="7">
        <f t="shared" ref="O13" si="11">N13/((1+$Y$3)^$A13)</f>
        <v>7674387.7384546446</v>
      </c>
      <c r="P13" s="7">
        <f>'Baseline Core Assumptions'!$E$12*(1+$Y$6)^$A12</f>
        <v>16153450.013992177</v>
      </c>
      <c r="Q13" s="7">
        <f t="shared" ref="Q13" si="12">P13/((1+$Y$3)^$A13)</f>
        <v>7674387.7384546446</v>
      </c>
      <c r="R13" s="7">
        <f>'Baseline Core Assumptions'!$E$12*(1+$Y$6)^$A12</f>
        <v>16153450.013992177</v>
      </c>
      <c r="S13" s="7">
        <f t="shared" ref="S13" si="13">R13/((1+$Y$3)^$A13)</f>
        <v>7674387.7384546446</v>
      </c>
      <c r="T13" s="7">
        <f>'Baseline Core Assumptions'!$E$12*(1+$Y$6)^$A12</f>
        <v>16153450.013992177</v>
      </c>
      <c r="U13" s="7">
        <f t="shared" ref="U13" si="14">T13/((1+$Y$3)^$A13)</f>
        <v>7674387.7384546446</v>
      </c>
      <c r="V13" s="7">
        <f t="shared" si="2"/>
        <v>85552795.224881008</v>
      </c>
      <c r="W13" s="7">
        <f t="shared" si="1"/>
        <v>180075968.05379885</v>
      </c>
    </row>
    <row r="14" spans="1:36" x14ac:dyDescent="0.2">
      <c r="A14">
        <v>12</v>
      </c>
      <c r="B14" s="7">
        <f>'Baseline Core Assumptions'!$E$14*(1+$Y$6)^$A13</f>
        <v>118926033.03776503</v>
      </c>
      <c r="C14" s="7">
        <f t="shared" si="0"/>
        <v>52804580.933826461</v>
      </c>
      <c r="D14" s="7">
        <f>'Baseline Core Assumptions'!$E$14*(1+$Y$6)^$A13</f>
        <v>118926033.03776503</v>
      </c>
      <c r="E14" s="7">
        <f>D14/((1+$Y$3)^$A$14)</f>
        <v>52804580.933826461</v>
      </c>
      <c r="F14" s="7">
        <f>'Baseline Core Assumptions'!$E$12*(1+$Y$6)^$A13</f>
        <v>16638053.514411943</v>
      </c>
      <c r="G14" s="7">
        <f>F14/((1+$Y$3)^$A$14)</f>
        <v>7387494.7388862483</v>
      </c>
      <c r="H14" s="7">
        <f>'Baseline Core Assumptions'!$E$12*(1+$Y$6)^$A13</f>
        <v>16638053.514411943</v>
      </c>
      <c r="I14" s="7">
        <f>H14/((1+$Y$3)^$A$14)</f>
        <v>7387494.7388862483</v>
      </c>
      <c r="J14" s="7">
        <f>'Baseline Core Assumptions'!$E$12*(1+$Y$6)^$A13</f>
        <v>16638053.514411943</v>
      </c>
      <c r="K14" s="7">
        <f t="shared" si="4"/>
        <v>7387494.7388862483</v>
      </c>
      <c r="L14" s="7">
        <f>'Baseline Core Assumptions'!$E$12*(1+$Y$6)^$A13</f>
        <v>16638053.514411943</v>
      </c>
      <c r="M14" s="7">
        <f t="shared" si="4"/>
        <v>7387494.7388862483</v>
      </c>
      <c r="N14" s="7">
        <f>'Baseline Core Assumptions'!$E$12*(1+$Y$6)^$A13</f>
        <v>16638053.514411943</v>
      </c>
      <c r="O14" s="7">
        <f t="shared" ref="O14" si="15">N14/((1+$Y$3)^$A14)</f>
        <v>7387494.7388862483</v>
      </c>
      <c r="P14" s="7">
        <f>'Baseline Core Assumptions'!$E$12*(1+$Y$6)^$A13</f>
        <v>16638053.514411943</v>
      </c>
      <c r="Q14" s="7">
        <f t="shared" ref="Q14" si="16">P14/((1+$Y$3)^$A14)</f>
        <v>7387494.7388862483</v>
      </c>
      <c r="R14" s="7">
        <f>'Baseline Core Assumptions'!$E$12*(1+$Y$6)^$A13</f>
        <v>16638053.514411943</v>
      </c>
      <c r="S14" s="7">
        <f t="shared" ref="S14" si="17">R14/((1+$Y$3)^$A14)</f>
        <v>7387494.7388862483</v>
      </c>
      <c r="T14" s="7">
        <f>'Baseline Core Assumptions'!$E$12*(1+$Y$6)^$A13</f>
        <v>16638053.514411943</v>
      </c>
      <c r="U14" s="7">
        <f t="shared" ref="U14" si="18">T14/((1+$Y$3)^$A14)</f>
        <v>7387494.7388862483</v>
      </c>
      <c r="V14" s="7">
        <f t="shared" si="2"/>
        <v>82354559.88937147</v>
      </c>
      <c r="W14" s="7">
        <f t="shared" si="1"/>
        <v>185478247.09541285</v>
      </c>
      <c r="AB14" s="34" t="s">
        <v>65</v>
      </c>
    </row>
    <row r="15" spans="1:36" x14ac:dyDescent="0.2">
      <c r="A15">
        <v>13</v>
      </c>
      <c r="B15" s="7">
        <f>'Baseline Core Assumptions'!$E$14*(1+$Y$6)^$A14</f>
        <v>122493814.02889796</v>
      </c>
      <c r="C15" s="7">
        <f t="shared" si="0"/>
        <v>50830577.908262841</v>
      </c>
      <c r="D15" s="7">
        <f>'Baseline Core Assumptions'!$E$14*(1+$Y$6)^$A14</f>
        <v>122493814.02889796</v>
      </c>
      <c r="E15" s="7">
        <f>D15/((1+$Y$3)^$A$15)</f>
        <v>50830577.908262841</v>
      </c>
      <c r="F15" s="7">
        <f>'Baseline Core Assumptions'!$E$14*(1+$Y$6)^$A14</f>
        <v>122493814.02889796</v>
      </c>
      <c r="G15" s="7">
        <f>F15/((1+$Y$3)^$A$15)</f>
        <v>50830577.908262841</v>
      </c>
      <c r="H15" s="7">
        <f>'Baseline Core Assumptions'!$E$12*(1+$Y$6)^$A14</f>
        <v>17137195.119844299</v>
      </c>
      <c r="I15" s="7">
        <f>H15/((1+$Y$3)^$A$15)</f>
        <v>7111326.7112643309</v>
      </c>
      <c r="J15" s="7">
        <f>'Baseline Core Assumptions'!$E$12*(1+$Y$6)^$A14</f>
        <v>17137195.119844299</v>
      </c>
      <c r="K15" s="7">
        <f t="shared" si="4"/>
        <v>7111326.7112643309</v>
      </c>
      <c r="L15" s="7">
        <f>'Baseline Core Assumptions'!$E$12*(1+$Y$6)^$A14</f>
        <v>17137195.119844299</v>
      </c>
      <c r="M15" s="7">
        <f t="shared" si="4"/>
        <v>7111326.7112643309</v>
      </c>
      <c r="N15" s="7">
        <f>'Baseline Core Assumptions'!$E$12*(1+$Y$6)^$A14</f>
        <v>17137195.119844299</v>
      </c>
      <c r="O15" s="7">
        <f t="shared" ref="O15" si="19">N15/((1+$Y$3)^$A15)</f>
        <v>7111326.7112643309</v>
      </c>
      <c r="P15" s="7">
        <f>'Baseline Core Assumptions'!$E$12*(1+$Y$6)^$A14</f>
        <v>17137195.119844299</v>
      </c>
      <c r="Q15" s="7">
        <f t="shared" ref="Q15" si="20">P15/((1+$Y$3)^$A15)</f>
        <v>7111326.7112643309</v>
      </c>
      <c r="R15" s="7">
        <f>'Baseline Core Assumptions'!$E$12*(1+$Y$6)^$A14</f>
        <v>17137195.119844299</v>
      </c>
      <c r="S15" s="7">
        <f t="shared" ref="S15" si="21">R15/((1+$Y$3)^$A15)</f>
        <v>7111326.7112643309</v>
      </c>
      <c r="T15" s="7">
        <f>'Baseline Core Assumptions'!$E$12*(1+$Y$6)^$A14</f>
        <v>17137195.119844299</v>
      </c>
      <c r="U15" s="7">
        <f t="shared" ref="U15" si="22">T15/((1+$Y$3)^$A15)</f>
        <v>7111326.7112643309</v>
      </c>
      <c r="V15" s="7">
        <f t="shared" si="2"/>
        <v>122995135.95031866</v>
      </c>
      <c r="W15" s="7">
        <f t="shared" si="1"/>
        <v>296399213.41732883</v>
      </c>
    </row>
    <row r="16" spans="1:36" x14ac:dyDescent="0.2">
      <c r="A16">
        <v>14</v>
      </c>
      <c r="B16" s="7">
        <f>'Baseline Core Assumptions'!$E$14*(1+$Y$6)^$A15</f>
        <v>126168628.44976489</v>
      </c>
      <c r="C16" s="7">
        <f t="shared" si="0"/>
        <v>48930369.388327785</v>
      </c>
      <c r="D16" s="7">
        <f>'Baseline Core Assumptions'!$E$14*(1+$Y$6)^$A15</f>
        <v>126168628.44976489</v>
      </c>
      <c r="E16" s="7">
        <f>D16/((1+$Y$3)^$A$16)</f>
        <v>48930369.388327785</v>
      </c>
      <c r="F16" s="7">
        <f>'Baseline Core Assumptions'!$E$14*(1+$Y$6)^$A15</f>
        <v>126168628.44976489</v>
      </c>
      <c r="G16" s="7">
        <f>F16/((1+$Y$3)^$A$16)</f>
        <v>48930369.388327785</v>
      </c>
      <c r="H16" s="7">
        <f>'Baseline Core Assumptions'!$E$14*(1+$Y$6)^$A15</f>
        <v>126168628.44976489</v>
      </c>
      <c r="I16" s="7">
        <f>H16/((1+$Y$3)^$A$16)</f>
        <v>48930369.388327785</v>
      </c>
      <c r="J16" s="7">
        <f>'Baseline Core Assumptions'!$E$12*(1+$Y$6)^$A15</f>
        <v>17651310.973439626</v>
      </c>
      <c r="K16" s="7">
        <f t="shared" si="4"/>
        <v>6845482.7220581872</v>
      </c>
      <c r="L16" s="7">
        <f>'Baseline Core Assumptions'!$E$12*(1+$Y$6)^$A15</f>
        <v>17651310.973439626</v>
      </c>
      <c r="M16" s="7">
        <f t="shared" si="4"/>
        <v>6845482.7220581872</v>
      </c>
      <c r="N16" s="7">
        <f>'Baseline Core Assumptions'!$E$12*(1+$Y$6)^$A15</f>
        <v>17651310.973439626</v>
      </c>
      <c r="O16" s="7">
        <f t="shared" ref="O16" si="23">N16/((1+$Y$3)^$A16)</f>
        <v>6845482.7220581872</v>
      </c>
      <c r="P16" s="7">
        <f>'Baseline Core Assumptions'!$E$12*(1+$Y$6)^$A15</f>
        <v>17651310.973439626</v>
      </c>
      <c r="Q16" s="7">
        <f t="shared" ref="Q16" si="24">P16/((1+$Y$3)^$A16)</f>
        <v>6845482.7220581872</v>
      </c>
      <c r="R16" s="7">
        <f>'Baseline Core Assumptions'!$E$12*(1+$Y$6)^$A15</f>
        <v>17651310.973439626</v>
      </c>
      <c r="S16" s="7">
        <f t="shared" ref="S16" si="25">R16/((1+$Y$3)^$A16)</f>
        <v>6845482.7220581872</v>
      </c>
      <c r="T16" s="7">
        <f>'Baseline Core Assumptions'!$E$12*(1+$Y$6)^$A15</f>
        <v>17651310.973439626</v>
      </c>
      <c r="U16" s="7">
        <f t="shared" ref="U16" si="26">T16/((1+$Y$3)^$A16)</f>
        <v>6845482.7220581872</v>
      </c>
      <c r="V16" s="7">
        <f t="shared" si="2"/>
        <v>118397186.94283015</v>
      </c>
      <c r="W16" s="7">
        <f t="shared" si="1"/>
        <v>305291189.81984866</v>
      </c>
    </row>
    <row r="17" spans="1:30" x14ac:dyDescent="0.2">
      <c r="A17">
        <v>15</v>
      </c>
      <c r="B17" s="7">
        <f>'Baseline Core Assumptions'!$E$14*(1+$Y$6)^$A16</f>
        <v>129953687.30325785</v>
      </c>
      <c r="C17" s="7">
        <f t="shared" si="0"/>
        <v>47101196.70091366</v>
      </c>
      <c r="D17" s="7">
        <f>'Baseline Core Assumptions'!$E$14*(1+$Y$6)^$A16</f>
        <v>129953687.30325785</v>
      </c>
      <c r="E17" s="7">
        <f>D17/((1+$Y$3)^$A$17)</f>
        <v>47101196.70091366</v>
      </c>
      <c r="F17" s="7">
        <f>'Baseline Core Assumptions'!$E$14*(1+$Y$6)^$A16</f>
        <v>129953687.30325785</v>
      </c>
      <c r="G17" s="7">
        <f>F17/((1+$Y$3)^$A$17)</f>
        <v>47101196.70091366</v>
      </c>
      <c r="H17" s="7">
        <f>'Baseline Core Assumptions'!$E$14*(1+$Y$6)^$A16</f>
        <v>129953687.30325785</v>
      </c>
      <c r="I17" s="7">
        <f>H17/((1+$Y$3)^$A$17)</f>
        <v>47101196.70091366</v>
      </c>
      <c r="J17" s="7">
        <f>'Baseline Core Assumptions'!$E$14*(1+$Y$6)^$A16</f>
        <v>129953687.30325785</v>
      </c>
      <c r="K17" s="7">
        <f t="shared" si="4"/>
        <v>47101196.70091366</v>
      </c>
      <c r="L17" s="7">
        <f>'Baseline Core Assumptions'!$E$12*(1+$Y$6)^$A16</f>
        <v>18180850.302642819</v>
      </c>
      <c r="M17" s="7">
        <f t="shared" si="4"/>
        <v>6589576.8259064797</v>
      </c>
      <c r="N17" s="7">
        <f>'Baseline Core Assumptions'!$E$12*(1+$Y$6)^$A16</f>
        <v>18180850.302642819</v>
      </c>
      <c r="O17" s="7">
        <f t="shared" ref="O17" si="27">N17/((1+$Y$3)^$A17)</f>
        <v>6589576.8259064797</v>
      </c>
      <c r="P17" s="7">
        <f>'Baseline Core Assumptions'!$E$12*(1+$Y$6)^$A16</f>
        <v>18180850.302642819</v>
      </c>
      <c r="Q17" s="7">
        <f t="shared" ref="Q17" si="28">P17/((1+$Y$3)^$A17)</f>
        <v>6589576.8259064797</v>
      </c>
      <c r="R17" s="7">
        <f>'Baseline Core Assumptions'!$E$12*(1+$Y$6)^$A16</f>
        <v>18180850.302642819</v>
      </c>
      <c r="S17" s="7">
        <f t="shared" ref="S17" si="29">R17/((1+$Y$3)^$A17)</f>
        <v>6589576.8259064797</v>
      </c>
      <c r="T17" s="7">
        <f>'Baseline Core Assumptions'!$E$12*(1+$Y$6)^$A16</f>
        <v>18180850.302642819</v>
      </c>
      <c r="U17" s="7">
        <f t="shared" ref="U17" si="30">T17/((1+$Y$3)^$A17)</f>
        <v>6589576.8259064797</v>
      </c>
      <c r="V17" s="7">
        <f t="shared" si="2"/>
        <v>154482743.75455394</v>
      </c>
      <c r="W17" s="7">
        <f t="shared" si="1"/>
        <v>426222762.51505923</v>
      </c>
    </row>
    <row r="18" spans="1:30" x14ac:dyDescent="0.2">
      <c r="A18">
        <v>16</v>
      </c>
      <c r="B18" s="7">
        <f>'Baseline Core Assumptions'!$E$14*(1+$Y$6)^$A17</f>
        <v>133852297.92235559</v>
      </c>
      <c r="C18" s="7">
        <f t="shared" si="0"/>
        <v>45340404.300879516</v>
      </c>
      <c r="D18" s="7">
        <f>'Baseline Core Assumptions'!$E$14*(1+$Y$6)^$A17</f>
        <v>133852297.92235559</v>
      </c>
      <c r="E18" s="7">
        <f>D18/((1+$Y$3)^$A$18)</f>
        <v>45340404.300879516</v>
      </c>
      <c r="F18" s="7">
        <f>'Baseline Core Assumptions'!$E$14*(1+$Y$6)^$A17</f>
        <v>133852297.92235559</v>
      </c>
      <c r="G18" s="7">
        <f>F18/((1+$Y$3)^$A$18)</f>
        <v>45340404.300879516</v>
      </c>
      <c r="H18" s="7">
        <f>'Baseline Core Assumptions'!$E$14*(1+$Y$6)^$A17</f>
        <v>133852297.92235559</v>
      </c>
      <c r="I18" s="7">
        <f>H18/((1+$Y$3)^$A$18)</f>
        <v>45340404.300879516</v>
      </c>
      <c r="J18" s="7">
        <f>'Baseline Core Assumptions'!$E$14*(1+$Y$6)^$A17</f>
        <v>133852297.92235559</v>
      </c>
      <c r="K18" s="7">
        <f t="shared" si="4"/>
        <v>45340404.300879516</v>
      </c>
      <c r="L18" s="7">
        <f>'Baseline Core Assumptions'!$E$14*(1+$Y$6)^$A17</f>
        <v>133852297.92235559</v>
      </c>
      <c r="M18" s="7">
        <f t="shared" si="4"/>
        <v>45340404.300879516</v>
      </c>
      <c r="N18" s="7">
        <f>'Baseline Core Assumptions'!$E$12*(1+$Y$6)^$A17</f>
        <v>18726275.811722104</v>
      </c>
      <c r="O18" s="7">
        <f t="shared" ref="O18" si="31">N18/((1+$Y$3)^$A18)</f>
        <v>6343237.5053118458</v>
      </c>
      <c r="P18" s="7">
        <f>'Baseline Core Assumptions'!$E$12*(1+$Y$6)^$A17</f>
        <v>18726275.811722104</v>
      </c>
      <c r="Q18" s="7">
        <f t="shared" ref="Q18" si="32">P18/((1+$Y$3)^$A18)</f>
        <v>6343237.5053118458</v>
      </c>
      <c r="R18" s="7">
        <f>'Baseline Core Assumptions'!$E$12*(1+$Y$6)^$A17</f>
        <v>18726275.811722104</v>
      </c>
      <c r="S18" s="7">
        <f t="shared" ref="S18" si="33">R18/((1+$Y$3)^$A18)</f>
        <v>6343237.5053118458</v>
      </c>
      <c r="T18" s="7">
        <f>'Baseline Core Assumptions'!$E$12*(1+$Y$6)^$A17</f>
        <v>18726275.811722104</v>
      </c>
      <c r="U18" s="7">
        <f t="shared" ref="U18" si="34">T18/((1+$Y$3)^$A18)</f>
        <v>6343237.5053118458</v>
      </c>
      <c r="V18" s="7">
        <f t="shared" si="2"/>
        <v>148707687.91326225</v>
      </c>
      <c r="W18" s="7">
        <f t="shared" si="1"/>
        <v>439009445.39051098</v>
      </c>
    </row>
    <row r="19" spans="1:30" x14ac:dyDescent="0.2">
      <c r="A19">
        <v>17</v>
      </c>
      <c r="B19" s="7">
        <f>'Baseline Core Assumptions'!$E$14*(1+$Y$6)^$A18</f>
        <v>137867866.86002624</v>
      </c>
      <c r="C19" s="7">
        <f t="shared" si="0"/>
        <v>43645435.915799901</v>
      </c>
      <c r="D19" s="7">
        <f>'Baseline Core Assumptions'!$E$14*(1+$Y$6)^$A18</f>
        <v>137867866.86002624</v>
      </c>
      <c r="E19" s="7">
        <f>D19/((1+$Y$3)^$A$19)</f>
        <v>43645435.915799901</v>
      </c>
      <c r="F19" s="7">
        <f>'Baseline Core Assumptions'!$E$14*(1+$Y$6)^$A18</f>
        <v>137867866.86002624</v>
      </c>
      <c r="G19" s="7">
        <f>F19/((1+$Y$3)^$A$19)</f>
        <v>43645435.915799901</v>
      </c>
      <c r="H19" s="7">
        <f>'Baseline Core Assumptions'!$E$14*(1+$Y$6)^$A18</f>
        <v>137867866.86002624</v>
      </c>
      <c r="I19" s="7">
        <f>H19/((1+$Y$3)^$A$19)</f>
        <v>43645435.915799901</v>
      </c>
      <c r="J19" s="7">
        <f>'Baseline Core Assumptions'!$E$14*(1+$Y$6)^$A18</f>
        <v>137867866.86002624</v>
      </c>
      <c r="K19" s="7">
        <f t="shared" si="4"/>
        <v>43645435.915799901</v>
      </c>
      <c r="L19" s="7">
        <f>'Baseline Core Assumptions'!$E$14*(1+$Y$6)^$A18</f>
        <v>137867866.86002624</v>
      </c>
      <c r="M19" s="7">
        <f t="shared" si="4"/>
        <v>43645435.915799901</v>
      </c>
      <c r="N19" s="7">
        <f>'Baseline Core Assumptions'!$E$14*(1+$Y$6)^$A18</f>
        <v>137867866.86002624</v>
      </c>
      <c r="O19" s="7">
        <f t="shared" ref="O19" si="35">N19/((1+$Y$3)^$A19)</f>
        <v>43645435.915799901</v>
      </c>
      <c r="P19" s="7">
        <f>'Baseline Core Assumptions'!$E$12*(1+$Y$6)^$A18</f>
        <v>19288064.086073764</v>
      </c>
      <c r="Q19" s="7">
        <f t="shared" ref="Q19" si="36">P19/((1+$Y$3)^$A19)</f>
        <v>6106107.131281496</v>
      </c>
      <c r="R19" s="7">
        <f>'Baseline Core Assumptions'!$E$12*(1+$Y$6)^$A18</f>
        <v>19288064.086073764</v>
      </c>
      <c r="S19" s="7">
        <f t="shared" ref="S19" si="37">R19/((1+$Y$3)^$A19)</f>
        <v>6106107.131281496</v>
      </c>
      <c r="T19" s="7">
        <f>'Baseline Core Assumptions'!$E$12*(1+$Y$6)^$A18</f>
        <v>19288064.086073764</v>
      </c>
      <c r="U19" s="7">
        <f t="shared" ref="U19" si="38">T19/((1+$Y$3)^$A19)</f>
        <v>6106107.131281496</v>
      </c>
      <c r="V19" s="7">
        <f t="shared" si="2"/>
        <v>180687850.7944811</v>
      </c>
      <c r="W19" s="7">
        <f t="shared" si="1"/>
        <v>570759531.52617872</v>
      </c>
    </row>
    <row r="20" spans="1:30" x14ac:dyDescent="0.2">
      <c r="A20">
        <v>18</v>
      </c>
      <c r="B20" s="7">
        <f>'Baseline Core Assumptions'!$E$14*(1+$Y$6)^$A19</f>
        <v>142003902.86582702</v>
      </c>
      <c r="C20" s="7">
        <f t="shared" si="0"/>
        <v>42013830.834835418</v>
      </c>
      <c r="D20" s="7">
        <f>'Baseline Core Assumptions'!$E$14*(1+$Y$6)^$A19</f>
        <v>142003902.86582702</v>
      </c>
      <c r="E20" s="7">
        <f>D20/((1+$Y$3)^$A$20)</f>
        <v>42013830.834835418</v>
      </c>
      <c r="F20" s="7">
        <f>'Baseline Core Assumptions'!$E$14*(1+$Y$6)^$A19</f>
        <v>142003902.86582702</v>
      </c>
      <c r="G20" s="7">
        <f>F20/((1+$Y$3)^$A$20)</f>
        <v>42013830.834835418</v>
      </c>
      <c r="H20" s="7">
        <f>'Baseline Core Assumptions'!$E$14*(1+$Y$6)^$A19</f>
        <v>142003902.86582702</v>
      </c>
      <c r="I20" s="7">
        <f>H20/((1+$Y$3)^$A$20)</f>
        <v>42013830.834835418</v>
      </c>
      <c r="J20" s="7">
        <f>'Baseline Core Assumptions'!$E$14*(1+$Y$6)^$A19</f>
        <v>142003902.86582702</v>
      </c>
      <c r="K20" s="7">
        <f t="shared" si="4"/>
        <v>42013830.834835418</v>
      </c>
      <c r="L20" s="7">
        <f>'Baseline Core Assumptions'!$E$14*(1+$Y$6)^$A19</f>
        <v>142003902.86582702</v>
      </c>
      <c r="M20" s="7">
        <f t="shared" si="4"/>
        <v>42013830.834835418</v>
      </c>
      <c r="N20" s="7">
        <f>'Baseline Core Assumptions'!$E$14*(1+$Y$6)^$A19</f>
        <v>142003902.86582702</v>
      </c>
      <c r="O20" s="7">
        <f t="shared" ref="O20" si="39">N20/((1+$Y$3)^$A20)</f>
        <v>42013830.834835418</v>
      </c>
      <c r="P20" s="7">
        <f>'Baseline Core Assumptions'!$E$14*(1+$Y$6)^$A19</f>
        <v>142003902.86582702</v>
      </c>
      <c r="Q20" s="7">
        <f t="shared" ref="Q20" si="40">P20/((1+$Y$3)^$A20)</f>
        <v>42013830.834835418</v>
      </c>
      <c r="R20" s="7">
        <f>'Baseline Core Assumptions'!$E$12*(1+$Y$6)^$A19</f>
        <v>19866706.008655977</v>
      </c>
      <c r="S20" s="7">
        <f t="shared" ref="S20" si="41">R20/((1+$Y$3)^$A20)</f>
        <v>5877841.4441307858</v>
      </c>
      <c r="T20" s="7">
        <f>'Baseline Core Assumptions'!$E$12*(1+$Y$6)^$A19</f>
        <v>19866706.008655977</v>
      </c>
      <c r="U20" s="7">
        <f t="shared" ref="U20" si="42">T20/((1+$Y$3)^$A20)</f>
        <v>5877841.4441307858</v>
      </c>
      <c r="V20" s="7">
        <f t="shared" si="2"/>
        <v>173933164.78347245</v>
      </c>
      <c r="W20" s="7">
        <f t="shared" si="1"/>
        <v>587882317.47196412</v>
      </c>
    </row>
    <row r="21" spans="1:30" x14ac:dyDescent="0.2">
      <c r="A21">
        <v>19</v>
      </c>
      <c r="B21" s="7">
        <f>'Baseline Core Assumptions'!$E$14*(1+$Y$6)^$A20</f>
        <v>146264019.95180184</v>
      </c>
      <c r="C21" s="7">
        <f t="shared" si="0"/>
        <v>40443220.336336896</v>
      </c>
      <c r="D21" s="7">
        <f>'Baseline Core Assumptions'!$E$14*(1+$Y$6)^$A20</f>
        <v>146264019.95180184</v>
      </c>
      <c r="E21" s="7">
        <f>D21/((1+$Y$3)^$A$21)</f>
        <v>40443220.336336896</v>
      </c>
      <c r="F21" s="7">
        <f>'Baseline Core Assumptions'!$E$14*(1+$Y$6)^$A20</f>
        <v>146264019.95180184</v>
      </c>
      <c r="G21" s="7">
        <f>F21/((1+$Y$3)^$A$21)</f>
        <v>40443220.336336896</v>
      </c>
      <c r="H21" s="7">
        <f>'Baseline Core Assumptions'!$E$14*(1+$Y$6)^$A20</f>
        <v>146264019.95180184</v>
      </c>
      <c r="I21" s="7">
        <f>H21/((1+$Y$3)^$A$21)</f>
        <v>40443220.336336896</v>
      </c>
      <c r="J21" s="7">
        <f>'Baseline Core Assumptions'!$E$14*(1+$Y$6)^$A20</f>
        <v>146264019.95180184</v>
      </c>
      <c r="K21" s="7">
        <f t="shared" si="4"/>
        <v>40443220.336336896</v>
      </c>
      <c r="L21" s="7">
        <f>'Baseline Core Assumptions'!$E$14*(1+$Y$6)^$A20</f>
        <v>146264019.95180184</v>
      </c>
      <c r="M21" s="7">
        <f t="shared" si="4"/>
        <v>40443220.336336896</v>
      </c>
      <c r="N21" s="7">
        <f>'Baseline Core Assumptions'!$E$14*(1+$Y$6)^$A20</f>
        <v>146264019.95180184</v>
      </c>
      <c r="O21" s="7">
        <f t="shared" ref="O21" si="43">N21/((1+$Y$3)^$A21)</f>
        <v>40443220.336336896</v>
      </c>
      <c r="P21" s="7">
        <f>'Baseline Core Assumptions'!$E$14*(1+$Y$6)^$A20</f>
        <v>146264019.95180184</v>
      </c>
      <c r="Q21" s="7">
        <f t="shared" ref="Q21" si="44">P21/((1+$Y$3)^$A21)</f>
        <v>40443220.336336896</v>
      </c>
      <c r="R21" s="7">
        <f>'Baseline Core Assumptions'!$E$14*(1+$Y$6)^$A20</f>
        <v>146264019.95180184</v>
      </c>
      <c r="S21" s="7">
        <f t="shared" ref="S21" si="45">R21/((1+$Y$3)^$A21)</f>
        <v>40443220.336336896</v>
      </c>
      <c r="T21" s="7">
        <f>'Baseline Core Assumptions'!$E$12*(1+$Y$6)^$A20</f>
        <v>20462707.188915655</v>
      </c>
      <c r="U21" s="7">
        <f t="shared" ref="U21" si="46">T21/((1+$Y$3)^$A21)</f>
        <v>5658109.0536959888</v>
      </c>
      <c r="V21" s="7">
        <f t="shared" si="2"/>
        <v>202216101.68168449</v>
      </c>
      <c r="W21" s="7">
        <f t="shared" si="1"/>
        <v>731320099.75900912</v>
      </c>
    </row>
    <row r="22" spans="1:30" x14ac:dyDescent="0.2">
      <c r="A22">
        <v>20</v>
      </c>
      <c r="B22" s="7">
        <f>'Baseline Core Assumptions'!$E$14*(1+$Y$6)^$A21</f>
        <v>150651940.55035588</v>
      </c>
      <c r="C22" s="7">
        <f t="shared" si="0"/>
        <v>38931324.248997197</v>
      </c>
      <c r="D22" s="7">
        <f>'Baseline Core Assumptions'!$E$14*(1+$Y$6)^$A21</f>
        <v>150651940.55035588</v>
      </c>
      <c r="E22" s="7">
        <f>D22/((1+$Y$3)^$A$22)</f>
        <v>38931324.248997197</v>
      </c>
      <c r="F22" s="7">
        <f>'Baseline Core Assumptions'!$E$14*(1+$Y$6)^$A21</f>
        <v>150651940.55035588</v>
      </c>
      <c r="G22" s="7">
        <f>F22/((1+$Y$3)^$A$22)</f>
        <v>38931324.248997197</v>
      </c>
      <c r="H22" s="7">
        <f>'Baseline Core Assumptions'!$E$14*(1+$Y$6)^$A21</f>
        <v>150651940.55035588</v>
      </c>
      <c r="I22" s="7">
        <f>H22/((1+$Y$3)^$A$22)</f>
        <v>38931324.248997197</v>
      </c>
      <c r="J22" s="7">
        <f>'Baseline Core Assumptions'!$E$14*(1+$Y$6)^$A21</f>
        <v>150651940.55035588</v>
      </c>
      <c r="K22" s="7">
        <f t="shared" si="4"/>
        <v>38931324.248997197</v>
      </c>
      <c r="L22" s="7">
        <f>'Baseline Core Assumptions'!$E$14*(1+$Y$6)^$A21</f>
        <v>150651940.55035588</v>
      </c>
      <c r="M22" s="7">
        <f t="shared" si="4"/>
        <v>38931324.248997197</v>
      </c>
      <c r="N22" s="7">
        <f>'Baseline Core Assumptions'!$E$14*(1+$Y$6)^$A21</f>
        <v>150651940.55035588</v>
      </c>
      <c r="O22" s="7">
        <f t="shared" ref="O22" si="47">N22/((1+$Y$3)^$A22)</f>
        <v>38931324.248997197</v>
      </c>
      <c r="P22" s="7">
        <f>'Baseline Core Assumptions'!$E$14*(1+$Y$6)^$A21</f>
        <v>150651940.55035588</v>
      </c>
      <c r="Q22" s="7">
        <f t="shared" ref="Q22" si="48">P22/((1+$Y$3)^$A22)</f>
        <v>38931324.248997197</v>
      </c>
      <c r="R22" s="7">
        <f>'Baseline Core Assumptions'!$E$14*(1+$Y$6)^$A21</f>
        <v>150651940.55035588</v>
      </c>
      <c r="S22" s="7">
        <f t="shared" ref="S22" si="49">R22/((1+$Y$3)^$A22)</f>
        <v>38931324.248997197</v>
      </c>
      <c r="T22" s="7">
        <f>'Baseline Core Assumptions'!$E$14*(1+$Y$6)^$A21</f>
        <v>150651940.55035588</v>
      </c>
      <c r="U22" s="7">
        <f t="shared" ref="U22" si="50">T22/((1+$Y$3)^$A22)</f>
        <v>38931324.248997197</v>
      </c>
      <c r="V22" s="7">
        <f t="shared" si="2"/>
        <v>194656621.244986</v>
      </c>
      <c r="W22" s="7">
        <f t="shared" si="1"/>
        <v>753259702.75177944</v>
      </c>
    </row>
    <row r="23" spans="1:30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30" x14ac:dyDescent="0.2">
      <c r="A24" s="7"/>
      <c r="B24" s="7"/>
      <c r="C24" s="7"/>
      <c r="D24" s="7"/>
      <c r="E24" s="7"/>
      <c r="I24" s="7"/>
      <c r="J24" s="7"/>
      <c r="L24" s="7"/>
      <c r="M24" s="7"/>
      <c r="N24" s="7"/>
      <c r="O24" s="7"/>
      <c r="P24" s="7"/>
      <c r="Q24" s="7"/>
      <c r="R24" s="7"/>
      <c r="S24" s="7"/>
      <c r="T24" s="7"/>
      <c r="U24" s="39" t="s">
        <v>51</v>
      </c>
      <c r="V24" s="7">
        <f>SUM(V3:V12)</f>
        <v>956914206.11659551</v>
      </c>
      <c r="W24" s="7">
        <f>SUM(W3:W12)</f>
        <v>1389269414.0407755</v>
      </c>
      <c r="AD24" s="1"/>
    </row>
    <row r="25" spans="1:30" x14ac:dyDescent="0.2">
      <c r="A25" s="7"/>
      <c r="B25" s="8"/>
      <c r="D25" s="7"/>
      <c r="E25" s="7"/>
      <c r="U25" s="40" t="s">
        <v>50</v>
      </c>
      <c r="V25" s="7">
        <f>SUM(V3:V17)</f>
        <v>1520696627.8785508</v>
      </c>
      <c r="W25" s="7">
        <f>SUM(W3:W17)</f>
        <v>2782736794.9422235</v>
      </c>
      <c r="AD25" s="1"/>
    </row>
    <row r="26" spans="1:30" x14ac:dyDescent="0.2">
      <c r="A26" s="7"/>
      <c r="B26" s="8"/>
      <c r="D26" s="7"/>
      <c r="E26" s="7"/>
      <c r="U26" s="40" t="s">
        <v>49</v>
      </c>
      <c r="V26" s="7">
        <f>SUM(V3:V22)</f>
        <v>2420898054.2964368</v>
      </c>
      <c r="W26" s="7">
        <f>SUM(W3:W22)</f>
        <v>5864967891.8416662</v>
      </c>
      <c r="AD26" s="1"/>
    </row>
    <row r="27" spans="1:30" x14ac:dyDescent="0.2">
      <c r="E27" s="7"/>
    </row>
    <row r="28" spans="1:30" x14ac:dyDescent="0.2">
      <c r="A28" s="7"/>
      <c r="B28" s="7"/>
      <c r="D28" s="7"/>
      <c r="E28" s="7"/>
    </row>
    <row r="29" spans="1:30" x14ac:dyDescent="0.2">
      <c r="A29" s="7"/>
      <c r="B29" s="7"/>
      <c r="D29" s="7"/>
      <c r="E29" s="7"/>
      <c r="AC29" s="1"/>
    </row>
    <row r="30" spans="1:30" x14ac:dyDescent="0.2">
      <c r="A30" s="7"/>
      <c r="B30" s="7"/>
      <c r="D30" s="7"/>
      <c r="E30" s="7"/>
      <c r="AC30" s="1"/>
    </row>
    <row r="31" spans="1:30" x14ac:dyDescent="0.2">
      <c r="E31" s="7"/>
      <c r="AC31" s="1"/>
    </row>
    <row r="32" spans="1:30" x14ac:dyDescent="0.2">
      <c r="A32" s="7"/>
      <c r="B32" s="7"/>
      <c r="D32" s="7"/>
      <c r="E32" s="7"/>
    </row>
    <row r="33" spans="1:5" x14ac:dyDescent="0.2">
      <c r="A33" s="7"/>
      <c r="B33" s="7"/>
      <c r="D33" s="7"/>
      <c r="E33" s="7"/>
    </row>
    <row r="34" spans="1:5" x14ac:dyDescent="0.2">
      <c r="A34" s="7"/>
      <c r="B34" s="7"/>
      <c r="D34" s="7"/>
      <c r="E34" s="7"/>
    </row>
    <row r="36" spans="1:5" x14ac:dyDescent="0.2">
      <c r="A36" s="7"/>
      <c r="B36" s="7"/>
    </row>
    <row r="37" spans="1:5" x14ac:dyDescent="0.2">
      <c r="A37" s="7"/>
      <c r="B37" s="7"/>
    </row>
    <row r="38" spans="1:5" x14ac:dyDescent="0.2">
      <c r="A38" s="7"/>
      <c r="B38" s="7"/>
    </row>
  </sheetData>
  <mergeCells count="3">
    <mergeCell ref="AE1:AG1"/>
    <mergeCell ref="AH1:AJ1"/>
    <mergeCell ref="AB1:A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DD39-E48A-46EE-854D-A00F6692A14F}">
  <dimension ref="A1:AJ31"/>
  <sheetViews>
    <sheetView workbookViewId="0">
      <pane xSplit="1" topLeftCell="I1" activePane="topRight" state="frozen"/>
      <selection pane="topRight" activeCell="U18" sqref="U18"/>
    </sheetView>
  </sheetViews>
  <sheetFormatPr baseColWidth="10" defaultColWidth="8.83203125" defaultRowHeight="15" x14ac:dyDescent="0.2"/>
  <cols>
    <col min="2" max="11" width="12.5" bestFit="1" customWidth="1"/>
    <col min="12" max="21" width="12.5" customWidth="1"/>
    <col min="22" max="22" width="22.83203125" bestFit="1" customWidth="1"/>
    <col min="23" max="23" width="25.1640625" bestFit="1" customWidth="1"/>
    <col min="25" max="25" width="12.6640625" bestFit="1" customWidth="1"/>
    <col min="28" max="28" width="18.33203125" customWidth="1"/>
    <col min="29" max="29" width="14.6640625" customWidth="1"/>
    <col min="31" max="31" width="14.1640625" bestFit="1" customWidth="1"/>
    <col min="32" max="32" width="19.1640625" bestFit="1" customWidth="1"/>
    <col min="33" max="33" width="20" bestFit="1" customWidth="1"/>
  </cols>
  <sheetData>
    <row r="1" spans="1:36" x14ac:dyDescent="0.2">
      <c r="A1" t="s">
        <v>53</v>
      </c>
      <c r="AB1" s="75" t="s">
        <v>57</v>
      </c>
      <c r="AC1" s="76"/>
      <c r="AD1" s="13"/>
      <c r="AE1" s="55" t="s">
        <v>52</v>
      </c>
      <c r="AF1" s="55"/>
      <c r="AG1" s="55"/>
      <c r="AH1" s="55"/>
      <c r="AI1" s="55"/>
      <c r="AJ1" s="55"/>
    </row>
    <row r="2" spans="1:36" x14ac:dyDescent="0.2">
      <c r="A2" s="1" t="s">
        <v>0</v>
      </c>
      <c r="B2" t="s">
        <v>9</v>
      </c>
      <c r="C2" t="s">
        <v>14</v>
      </c>
      <c r="D2" t="s">
        <v>10</v>
      </c>
      <c r="E2" t="s">
        <v>14</v>
      </c>
      <c r="F2" t="s">
        <v>11</v>
      </c>
      <c r="G2" t="s">
        <v>14</v>
      </c>
      <c r="H2" t="s">
        <v>12</v>
      </c>
      <c r="I2" t="s">
        <v>14</v>
      </c>
      <c r="J2" t="s">
        <v>13</v>
      </c>
      <c r="K2" t="s">
        <v>14</v>
      </c>
      <c r="L2" t="s">
        <v>72</v>
      </c>
      <c r="M2" t="s">
        <v>14</v>
      </c>
      <c r="N2" t="s">
        <v>73</v>
      </c>
      <c r="O2" t="s">
        <v>14</v>
      </c>
      <c r="P2" t="s">
        <v>74</v>
      </c>
      <c r="Q2" t="s">
        <v>14</v>
      </c>
      <c r="R2" t="s">
        <v>75</v>
      </c>
      <c r="S2" t="s">
        <v>14</v>
      </c>
      <c r="T2" t="s">
        <v>76</v>
      </c>
      <c r="U2" t="s">
        <v>14</v>
      </c>
      <c r="V2" s="3" t="s">
        <v>48</v>
      </c>
      <c r="W2" s="3" t="s">
        <v>60</v>
      </c>
      <c r="Y2" s="28" t="s">
        <v>15</v>
      </c>
      <c r="AB2" s="25" t="s">
        <v>0</v>
      </c>
      <c r="AC2" s="26" t="s">
        <v>28</v>
      </c>
      <c r="AE2" t="s">
        <v>1</v>
      </c>
      <c r="AF2" s="12" t="s">
        <v>36</v>
      </c>
      <c r="AG2" t="s">
        <v>29</v>
      </c>
      <c r="AI2" s="12"/>
    </row>
    <row r="3" spans="1:36" x14ac:dyDescent="0.2">
      <c r="A3">
        <v>1</v>
      </c>
      <c r="B3" s="7">
        <f>'Baseline Core Assumptions'!$E$10</f>
        <v>181948184.845</v>
      </c>
      <c r="C3" s="7">
        <f t="shared" ref="C3:C22" si="0">B3/((1+$Y$3)^A3)</f>
        <v>170045032.56542054</v>
      </c>
      <c r="D3" s="7">
        <v>0</v>
      </c>
      <c r="E3" s="7">
        <f>D3/((1+$Y$3)^$A$3)</f>
        <v>0</v>
      </c>
      <c r="F3" s="7">
        <v>0</v>
      </c>
      <c r="G3" s="7">
        <f>F3/((1+$Y$3)^$A$3)</f>
        <v>0</v>
      </c>
      <c r="H3" s="7">
        <v>0</v>
      </c>
      <c r="I3" s="7">
        <f>H3/((1+$Y$3)^$A$3)</f>
        <v>0</v>
      </c>
      <c r="J3" s="7">
        <v>0</v>
      </c>
      <c r="K3" s="7">
        <f>J3/((1+$Y$3)^$A$3)</f>
        <v>0</v>
      </c>
      <c r="L3" s="7">
        <v>0</v>
      </c>
      <c r="M3" s="7">
        <f>L3/((1+$Y$3)^$A$3)</f>
        <v>0</v>
      </c>
      <c r="N3" s="7">
        <v>0</v>
      </c>
      <c r="O3" s="7">
        <f>N3/((1+$Y$3)^$A$3)</f>
        <v>0</v>
      </c>
      <c r="P3" s="7">
        <v>0</v>
      </c>
      <c r="Q3" s="7">
        <f>P3/((1+$Y$3)^$A$3)</f>
        <v>0</v>
      </c>
      <c r="R3" s="7">
        <v>0</v>
      </c>
      <c r="S3" s="7">
        <f>R3/((1+$Y$3)^$A$3)</f>
        <v>0</v>
      </c>
      <c r="T3" s="7">
        <v>0</v>
      </c>
      <c r="U3" s="7">
        <f>T3/((1+$Y$3)^$A$3)</f>
        <v>0</v>
      </c>
      <c r="V3" s="7">
        <f>C3*$AC$3+E3*$AC$4+G3*$AC$5+I3*$AC$6+K3*$AC$7+M3*$AC$8+O3*$AC$9+Q3*$AC$10+S3*$AC$11+U3*$AC$12</f>
        <v>170045032.56542054</v>
      </c>
      <c r="W3" s="7">
        <f>B3*$AC$3+D3*$AC$4+F3*$AC$5+H3*$AC$6+J3*$AC$7+L3*$AC$8+N3*$AC$9+P3*$AC$10+R3*$AC$11+T3*$AC$12</f>
        <v>181948184.845</v>
      </c>
      <c r="Y3" s="29">
        <v>7.0000000000000007E-2</v>
      </c>
      <c r="AB3" s="4">
        <v>1</v>
      </c>
      <c r="AC3" s="5">
        <v>1</v>
      </c>
      <c r="AE3">
        <v>1</v>
      </c>
      <c r="AF3">
        <v>1</v>
      </c>
      <c r="AG3">
        <v>2</v>
      </c>
    </row>
    <row r="4" spans="1:36" x14ac:dyDescent="0.2">
      <c r="A4">
        <v>2</v>
      </c>
      <c r="B4" s="7">
        <f>'Baseline Core Assumptions'!$E$12*(1+$Y$6)^$A3</f>
        <v>12380274.375800001</v>
      </c>
      <c r="C4" s="7">
        <f t="shared" si="0"/>
        <v>10813411.106472181</v>
      </c>
      <c r="D4" s="7">
        <f>'Baseline Core Assumptions'!$E$10*(1+$Y$6)^$A3</f>
        <v>187406630.39035001</v>
      </c>
      <c r="E4" s="7">
        <f>D4/((1+$Y$3)^$A$4)</f>
        <v>163688208.91811514</v>
      </c>
      <c r="F4" s="7">
        <v>0</v>
      </c>
      <c r="G4" s="7">
        <f>F4/((1+$Y$3)^$A$4)</f>
        <v>0</v>
      </c>
      <c r="H4" s="7">
        <v>0</v>
      </c>
      <c r="I4" s="7">
        <f>H4/((1+$Y$3)^$A$4)</f>
        <v>0</v>
      </c>
      <c r="J4" s="7">
        <v>0</v>
      </c>
      <c r="K4" s="7">
        <f>J4/((1+$Y$3)^$A$4)</f>
        <v>0</v>
      </c>
      <c r="L4" s="7">
        <v>0</v>
      </c>
      <c r="M4" s="7">
        <f>L4/((1+$Y$3)^$A$4)</f>
        <v>0</v>
      </c>
      <c r="N4" s="7">
        <v>0</v>
      </c>
      <c r="O4" s="7">
        <f>N4/((1+$Y$3)^$A$4)</f>
        <v>0</v>
      </c>
      <c r="P4" s="7">
        <v>0</v>
      </c>
      <c r="Q4" s="7">
        <f>P4/((1+$Y$3)^$A$4)</f>
        <v>0</v>
      </c>
      <c r="R4" s="7">
        <v>0</v>
      </c>
      <c r="S4" s="7">
        <f>R4/((1+$Y$3)^$A$4)</f>
        <v>0</v>
      </c>
      <c r="T4" s="7">
        <v>0</v>
      </c>
      <c r="U4" s="7">
        <f>T4/((1+$Y$3)^$A$4)</f>
        <v>0</v>
      </c>
      <c r="V4" s="7">
        <f>C4*$AC$3+E4*$AC$4+G4*$AC$5+I4*$AC$6+K4*$AC$7+M4*$AC$8+O4*$AC$9+Q4*$AC$10+S4*$AC$11+U4*$AC$12</f>
        <v>10813411.106472181</v>
      </c>
      <c r="W4" s="7">
        <f t="shared" ref="W4:W22" si="1">B4*$AC$3+D4*$AC$4+F4*$AC$5+H4*$AC$6+J4*$AC$7+L4*$AC$8+N4*$AC$9+P4*$AC$10+R4*$AC$11+T4*$AC$12</f>
        <v>12380274.375800001</v>
      </c>
      <c r="AB4" s="4">
        <f>AB3+1</f>
        <v>2</v>
      </c>
      <c r="AC4" s="5">
        <v>0</v>
      </c>
      <c r="AE4">
        <v>0</v>
      </c>
      <c r="AF4">
        <v>1</v>
      </c>
      <c r="AG4">
        <v>2</v>
      </c>
    </row>
    <row r="5" spans="1:36" x14ac:dyDescent="0.2">
      <c r="A5">
        <v>3</v>
      </c>
      <c r="B5" s="7">
        <f>'Baseline Core Assumptions'!$E$12*(1+$Y$6)^$A4</f>
        <v>12751682.607073998</v>
      </c>
      <c r="C5" s="7">
        <f t="shared" si="0"/>
        <v>10409171.438940508</v>
      </c>
      <c r="D5" s="7">
        <f>'Baseline Core Assumptions'!$E$12*(1+$Y$6)^$A4</f>
        <v>12751682.607073998</v>
      </c>
      <c r="E5" s="7">
        <f>D5/((1+$Y$3)^$A$5)</f>
        <v>10409171.438940508</v>
      </c>
      <c r="F5" s="7">
        <f>'Baseline Core Assumptions'!$E$10*(1+$Y$6)^$A4</f>
        <v>193028829.30206048</v>
      </c>
      <c r="G5" s="7">
        <f>F5/((1+$Y$3)^$A$5)</f>
        <v>157569023.53799865</v>
      </c>
      <c r="H5" s="7">
        <v>0</v>
      </c>
      <c r="I5" s="7">
        <f>H5/((1+$Y$3)^$A$5)</f>
        <v>0</v>
      </c>
      <c r="J5" s="7">
        <v>0</v>
      </c>
      <c r="K5" s="7">
        <f>J5/((1+$Y$3)^$A$5)</f>
        <v>0</v>
      </c>
      <c r="L5" s="7">
        <v>0</v>
      </c>
      <c r="M5" s="7">
        <f>L5/((1+$Y$3)^$A$5)</f>
        <v>0</v>
      </c>
      <c r="N5" s="7">
        <v>0</v>
      </c>
      <c r="O5" s="7">
        <f>N5/((1+$Y$3)^$A$5)</f>
        <v>0</v>
      </c>
      <c r="P5" s="7">
        <v>0</v>
      </c>
      <c r="Q5" s="7">
        <f>P5/((1+$Y$3)^$A$5)</f>
        <v>0</v>
      </c>
      <c r="R5" s="7">
        <v>0</v>
      </c>
      <c r="S5" s="7">
        <f>R5/((1+$Y$3)^$A$5)</f>
        <v>0</v>
      </c>
      <c r="T5" s="7">
        <v>0</v>
      </c>
      <c r="U5" s="7">
        <f>T5/((1+$Y$3)^$A$5)</f>
        <v>0</v>
      </c>
      <c r="V5" s="7">
        <f>C5*$AC$3+E5*$AC$4+G5*$AC$5+I5*$AC$6+K5*$AC$7+M5*$AC$8+O5*$AC$9+Q5*$AC$10+S5*$AC$11+U5*$AC$12</f>
        <v>167978194.97693914</v>
      </c>
      <c r="W5" s="7">
        <f t="shared" si="1"/>
        <v>205780511.90913448</v>
      </c>
      <c r="Y5" s="28" t="s">
        <v>58</v>
      </c>
      <c r="AB5" s="4">
        <f>AB4+1</f>
        <v>3</v>
      </c>
      <c r="AC5" s="5">
        <v>1</v>
      </c>
      <c r="AE5">
        <v>1</v>
      </c>
      <c r="AF5">
        <v>1</v>
      </c>
      <c r="AG5">
        <v>2</v>
      </c>
    </row>
    <row r="6" spans="1:36" x14ac:dyDescent="0.2">
      <c r="A6">
        <v>4</v>
      </c>
      <c r="B6" s="7">
        <f>'Baseline Core Assumptions'!$E$12*(1+$Y$6)^$A5</f>
        <v>13134233.085286219</v>
      </c>
      <c r="C6" s="7">
        <f t="shared" si="0"/>
        <v>10020043.534681052</v>
      </c>
      <c r="D6" s="7">
        <f>'Baseline Core Assumptions'!$E$12*(1+$Y$6)^$A5</f>
        <v>13134233.085286219</v>
      </c>
      <c r="E6" s="7">
        <f>D6/((1+$Y$3)^$A$6)</f>
        <v>10020043.534681052</v>
      </c>
      <c r="F6" s="7">
        <f>'Baseline Core Assumptions'!$E$12*(1+$Y$6)^$A5</f>
        <v>13134233.085286219</v>
      </c>
      <c r="G6" s="7">
        <f>F6/((1+$Y$3)^$A$6)</f>
        <v>10020043.534681052</v>
      </c>
      <c r="H6" s="7">
        <f>'Baseline Core Assumptions'!$E$10*(1+$Y$6)^$A5</f>
        <v>198819694.1811223</v>
      </c>
      <c r="I6" s="7">
        <f>H6/((1+$Y$3)^$A$6)</f>
        <v>151678592.75153142</v>
      </c>
      <c r="J6" s="7">
        <v>0</v>
      </c>
      <c r="K6" s="7">
        <f>J6/((1+$Y$3)^$A$6)</f>
        <v>0</v>
      </c>
      <c r="L6" s="7">
        <v>0</v>
      </c>
      <c r="M6" s="7">
        <f>L6/((1+$Y$3)^$A$6)</f>
        <v>0</v>
      </c>
      <c r="N6" s="7">
        <v>0</v>
      </c>
      <c r="O6" s="7">
        <f>N6/((1+$Y$3)^$A$6)</f>
        <v>0</v>
      </c>
      <c r="P6" s="7">
        <v>0</v>
      </c>
      <c r="Q6" s="7">
        <f>P6/((1+$Y$3)^$A$6)</f>
        <v>0</v>
      </c>
      <c r="R6" s="7">
        <v>0</v>
      </c>
      <c r="S6" s="7">
        <f>R6/((1+$Y$3)^$A$6)</f>
        <v>0</v>
      </c>
      <c r="T6" s="7">
        <v>0</v>
      </c>
      <c r="U6" s="7">
        <f>T6/((1+$Y$3)^$A$6)</f>
        <v>0</v>
      </c>
      <c r="V6" s="7">
        <f t="shared" ref="V6:V22" si="2">C6*$AC$3+E6*$AC$4+G6*$AC$5+I6*$AC$6+K6*$AC$7+M6*$AC$8+O6*$AC$9+Q6*$AC$10+S6*$AC$11+U6*$AC$12</f>
        <v>20040087.069362104</v>
      </c>
      <c r="W6" s="7">
        <f t="shared" si="1"/>
        <v>26268466.170572437</v>
      </c>
      <c r="Y6" s="29">
        <v>0.03</v>
      </c>
      <c r="AB6" s="4">
        <f>AB5+1</f>
        <v>4</v>
      </c>
      <c r="AC6" s="5">
        <v>0</v>
      </c>
      <c r="AE6">
        <v>0</v>
      </c>
      <c r="AF6">
        <v>1</v>
      </c>
      <c r="AG6">
        <v>2</v>
      </c>
    </row>
    <row r="7" spans="1:36" x14ac:dyDescent="0.2">
      <c r="A7">
        <v>5</v>
      </c>
      <c r="B7" s="7">
        <f>'Baseline Core Assumptions'!$E$12*(1+$Y$6)^$A6</f>
        <v>13528260.077844804</v>
      </c>
      <c r="C7" s="7">
        <f t="shared" si="0"/>
        <v>9645462.467964001</v>
      </c>
      <c r="D7" s="7">
        <f>'Baseline Core Assumptions'!$E$12*(1+$Y$6)^$A6</f>
        <v>13528260.077844804</v>
      </c>
      <c r="E7" s="7">
        <f>D7/((1+$Y$3)^$A$7)</f>
        <v>9645462.467964001</v>
      </c>
      <c r="F7" s="7">
        <f>'Baseline Core Assumptions'!$E$12*(1+$Y$6)^$A6</f>
        <v>13528260.077844804</v>
      </c>
      <c r="G7" s="7">
        <f>F7/((1+$Y$3)^$A$7)</f>
        <v>9645462.467964001</v>
      </c>
      <c r="H7" s="7">
        <f>'Baseline Core Assumptions'!$E$12*(1+$Y$6)^$A6</f>
        <v>13528260.077844804</v>
      </c>
      <c r="I7" s="7">
        <f>H7/((1+$Y$3)^$A$7)</f>
        <v>9645462.467964001</v>
      </c>
      <c r="J7" s="7">
        <f>'Baseline Core Assumptions'!$E$10*(1+$Y$6)^$A6</f>
        <v>204784285.00655597</v>
      </c>
      <c r="K7" s="7">
        <f>J7/((1+$Y$3)^$A$7)</f>
        <v>146008364.98511901</v>
      </c>
      <c r="L7" s="7">
        <v>0</v>
      </c>
      <c r="M7" s="7">
        <f>L7/((1+$Y$3)^$A$7)</f>
        <v>0</v>
      </c>
      <c r="N7" s="7">
        <v>0</v>
      </c>
      <c r="O7" s="7">
        <f>N7/((1+$Y$3)^$A$7)</f>
        <v>0</v>
      </c>
      <c r="P7" s="7">
        <v>0</v>
      </c>
      <c r="Q7" s="7">
        <f>P7/((1+$Y$3)^$A$7)</f>
        <v>0</v>
      </c>
      <c r="R7" s="7">
        <v>0</v>
      </c>
      <c r="S7" s="7">
        <f>R7/((1+$Y$3)^$A$7)</f>
        <v>0</v>
      </c>
      <c r="T7" s="7">
        <v>0</v>
      </c>
      <c r="U7" s="7">
        <f>T7/((1+$Y$3)^$A$7)</f>
        <v>0</v>
      </c>
      <c r="V7" s="7">
        <f t="shared" si="2"/>
        <v>165299289.92104703</v>
      </c>
      <c r="W7" s="7">
        <f t="shared" si="1"/>
        <v>231840805.16224557</v>
      </c>
      <c r="AB7" s="4">
        <f t="shared" ref="AB7:AB12" si="3">AB6+1</f>
        <v>5</v>
      </c>
      <c r="AC7" s="5">
        <v>1</v>
      </c>
      <c r="AE7">
        <v>1</v>
      </c>
      <c r="AF7">
        <v>1</v>
      </c>
      <c r="AG7">
        <v>2</v>
      </c>
    </row>
    <row r="8" spans="1:36" x14ac:dyDescent="0.2">
      <c r="A8">
        <v>6</v>
      </c>
      <c r="B8" s="7">
        <f>'Baseline Core Assumptions'!$E$12*(1+$Y$6)^$A7</f>
        <v>13934107.880180148</v>
      </c>
      <c r="C8" s="7">
        <f t="shared" si="0"/>
        <v>9284884.4317784309</v>
      </c>
      <c r="D8" s="7">
        <f>'Baseline Core Assumptions'!$E$12*(1+$Y$6)^$A7</f>
        <v>13934107.880180148</v>
      </c>
      <c r="E8" s="7">
        <f>D8/((1+$Y$3)^$A$8)</f>
        <v>9284884.4317784309</v>
      </c>
      <c r="F8" s="7">
        <f>'Baseline Core Assumptions'!$E$12*(1+$Y$6)^$A7</f>
        <v>13934107.880180148</v>
      </c>
      <c r="G8" s="7">
        <f>F8/((1+$Y$3)^$A$8)</f>
        <v>9284884.4317784309</v>
      </c>
      <c r="H8" s="7">
        <f>'Baseline Core Assumptions'!$E$12*(1+$Y$6)^$A7</f>
        <v>13934107.880180148</v>
      </c>
      <c r="I8" s="7">
        <f>H8/((1+$Y$3)^$A$8)</f>
        <v>9284884.4317784309</v>
      </c>
      <c r="J8" s="7">
        <f>'Baseline Core Assumptions'!$E$12*(1+$Y$6)^$A7</f>
        <v>13934107.880180148</v>
      </c>
      <c r="K8" s="7">
        <f>J8/((1+$Y$3)^$A$8)</f>
        <v>9284884.4317784309</v>
      </c>
      <c r="L8" s="7">
        <f>'Baseline Core Assumptions'!$E$10*(1+$Y$6)^$A7</f>
        <v>210927813.55675262</v>
      </c>
      <c r="M8" s="7">
        <f>L8/((1+$Y$3)^$A8)</f>
        <v>140550108.35016128</v>
      </c>
      <c r="N8" s="7">
        <v>0</v>
      </c>
      <c r="O8" s="7">
        <f>N8/((1+$Y$3)^$A$8)</f>
        <v>0</v>
      </c>
      <c r="P8" s="7">
        <v>0</v>
      </c>
      <c r="Q8" s="7">
        <f>P8/((1+$Y$3)^$A$8)</f>
        <v>0</v>
      </c>
      <c r="R8" s="7">
        <v>0</v>
      </c>
      <c r="S8" s="7">
        <f>R8/((1+$Y$3)^$A$8)</f>
        <v>0</v>
      </c>
      <c r="T8" s="7">
        <v>0</v>
      </c>
      <c r="U8" s="7">
        <f>T8/((1+$Y$3)^$A$8)</f>
        <v>0</v>
      </c>
      <c r="V8" s="7">
        <f t="shared" si="2"/>
        <v>27854653.295335293</v>
      </c>
      <c r="W8" s="7">
        <f t="shared" si="1"/>
        <v>41802323.640540443</v>
      </c>
      <c r="AB8" s="4">
        <f t="shared" si="3"/>
        <v>6</v>
      </c>
      <c r="AC8" s="5">
        <v>0</v>
      </c>
      <c r="AE8">
        <v>0</v>
      </c>
      <c r="AF8">
        <v>1</v>
      </c>
      <c r="AG8">
        <v>2</v>
      </c>
    </row>
    <row r="9" spans="1:36" x14ac:dyDescent="0.2">
      <c r="A9">
        <v>7</v>
      </c>
      <c r="B9" s="7">
        <f>'Baseline Core Assumptions'!$E$12*(1+$Y$6)^$A8</f>
        <v>14352131.116585553</v>
      </c>
      <c r="C9" s="7">
        <f t="shared" si="0"/>
        <v>8937785.9483474605</v>
      </c>
      <c r="D9" s="7">
        <f>'Baseline Core Assumptions'!$E$12*(1+$Y$6)^$A8</f>
        <v>14352131.116585553</v>
      </c>
      <c r="E9" s="7">
        <f>D9/((1+$Y$3)^$A$9)</f>
        <v>8937785.9483474605</v>
      </c>
      <c r="F9" s="7">
        <f>'Baseline Core Assumptions'!$E$12*(1+$Y$6)^$A8</f>
        <v>14352131.116585553</v>
      </c>
      <c r="G9" s="7">
        <f>F9/((1+$Y$3)^$A$9)</f>
        <v>8937785.9483474605</v>
      </c>
      <c r="H9" s="7">
        <f>'Baseline Core Assumptions'!$E$12*(1+$Y$6)^$A8</f>
        <v>14352131.116585553</v>
      </c>
      <c r="I9" s="7">
        <f>H9/((1+$Y$3)^$A$9)</f>
        <v>8937785.9483474605</v>
      </c>
      <c r="J9" s="7">
        <f>'Baseline Core Assumptions'!$E$12*(1+$Y$6)^$A8</f>
        <v>14352131.116585553</v>
      </c>
      <c r="K9" s="7">
        <f>J9/((1+$Y$3)^$A$9)</f>
        <v>8937785.9483474605</v>
      </c>
      <c r="L9" s="7">
        <f>'Baseline Core Assumptions'!$E$12*(1+$Y$6)^$A8</f>
        <v>14352131.116585553</v>
      </c>
      <c r="M9" s="7">
        <f t="shared" ref="M9:M22" si="4">L9/((1+$Y$3)^$A9)</f>
        <v>8937785.9483474605</v>
      </c>
      <c r="N9" s="7">
        <f>'Baseline Core Assumptions'!$E$10*(1+$Y$6)^$A8</f>
        <v>217255647.96345523</v>
      </c>
      <c r="O9" s="7">
        <f>N9/((1+$Y$3)^$A9)</f>
        <v>135295898.69221133</v>
      </c>
      <c r="P9" s="7">
        <v>0</v>
      </c>
      <c r="Q9" s="7">
        <f>P9/((1+$Y$3)^$A$9)</f>
        <v>0</v>
      </c>
      <c r="R9" s="7">
        <v>0</v>
      </c>
      <c r="S9" s="7">
        <f>R9/((1+$Y$3)^$A$9)</f>
        <v>0</v>
      </c>
      <c r="T9" s="7">
        <v>0</v>
      </c>
      <c r="U9" s="7">
        <f>T9/((1+$Y$3)^$A$9)</f>
        <v>0</v>
      </c>
      <c r="V9" s="7">
        <f t="shared" si="2"/>
        <v>162109256.53725371</v>
      </c>
      <c r="W9" s="7">
        <f t="shared" si="1"/>
        <v>260312041.31321189</v>
      </c>
      <c r="AB9" s="4">
        <f t="shared" si="3"/>
        <v>7</v>
      </c>
      <c r="AC9" s="5">
        <v>1</v>
      </c>
      <c r="AE9">
        <v>1</v>
      </c>
      <c r="AF9">
        <v>1</v>
      </c>
      <c r="AG9">
        <v>2</v>
      </c>
    </row>
    <row r="10" spans="1:36" x14ac:dyDescent="0.2">
      <c r="A10">
        <v>8</v>
      </c>
      <c r="B10" s="7">
        <f>'Baseline Core Assumptions'!$E$14*(1+$Y$6)^$A9</f>
        <v>105664240.01404755</v>
      </c>
      <c r="C10" s="7">
        <f t="shared" si="0"/>
        <v>61497549.71512112</v>
      </c>
      <c r="D10" s="7">
        <f>'Baseline Core Assumptions'!$E$12*(1+$Y$6)^$A9</f>
        <v>14782695.050083121</v>
      </c>
      <c r="E10" s="7">
        <f>D10/((1+$Y$3)^$A$10)</f>
        <v>8603663.1091569029</v>
      </c>
      <c r="F10" s="7">
        <f>'Baseline Core Assumptions'!$E$12*(1+$Y$6)^$A9</f>
        <v>14782695.050083121</v>
      </c>
      <c r="G10" s="7">
        <f>F10/((1+$Y$3)^$A$10)</f>
        <v>8603663.1091569029</v>
      </c>
      <c r="H10" s="7">
        <f>'Baseline Core Assumptions'!$E$12*(1+$Y$6)^$A9</f>
        <v>14782695.050083121</v>
      </c>
      <c r="I10" s="7">
        <f>H10/((1+$Y$3)^$A$10)</f>
        <v>8603663.1091569029</v>
      </c>
      <c r="J10" s="7">
        <f>'Baseline Core Assumptions'!$E$12*(1+$Y$6)^$A9</f>
        <v>14782695.050083121</v>
      </c>
      <c r="K10" s="7">
        <f>J10/((1+$Y$3)^$A$10)</f>
        <v>8603663.1091569029</v>
      </c>
      <c r="L10" s="7">
        <f>'Baseline Core Assumptions'!$E$12*(1+$Y$6)^$A9</f>
        <v>14782695.050083121</v>
      </c>
      <c r="M10" s="7">
        <f t="shared" si="4"/>
        <v>8603663.1091569029</v>
      </c>
      <c r="N10" s="7">
        <f>'Baseline Core Assumptions'!$E$12*(1+$Y$6)^$A9</f>
        <v>14782695.050083121</v>
      </c>
      <c r="O10" s="7">
        <f t="shared" ref="O10:O22" si="5">N10/((1+$Y$3)^$A10)</f>
        <v>8603663.1091569029</v>
      </c>
      <c r="P10" s="7">
        <f>'Baseline Core Assumptions'!$E$10*(1+$Y$6)^$A9</f>
        <v>223773317.40235889</v>
      </c>
      <c r="Q10" s="7">
        <f>P10/((1+$Y$3)^$A10)</f>
        <v>130238108.08689503</v>
      </c>
      <c r="R10" s="7">
        <v>0</v>
      </c>
      <c r="S10" s="7">
        <f>R10/((1+$Y$3)^$A$10)</f>
        <v>0</v>
      </c>
      <c r="T10" s="7">
        <v>0</v>
      </c>
      <c r="U10" s="7">
        <f>T10/((1+$Y$3)^$A$10)</f>
        <v>0</v>
      </c>
      <c r="V10" s="7">
        <f t="shared" si="2"/>
        <v>87308539.04259184</v>
      </c>
      <c r="W10" s="7">
        <f t="shared" si="1"/>
        <v>150012325.16429693</v>
      </c>
      <c r="AB10" s="4">
        <f t="shared" si="3"/>
        <v>8</v>
      </c>
      <c r="AC10" s="5">
        <v>0</v>
      </c>
      <c r="AE10">
        <v>0</v>
      </c>
      <c r="AF10">
        <v>1</v>
      </c>
      <c r="AG10">
        <v>2</v>
      </c>
    </row>
    <row r="11" spans="1:36" x14ac:dyDescent="0.2">
      <c r="A11">
        <v>9</v>
      </c>
      <c r="B11" s="7">
        <f>'Baseline Core Assumptions'!$E$14*(1+$Y$6)^$A10</f>
        <v>108834167.21446896</v>
      </c>
      <c r="C11" s="7">
        <f t="shared" si="0"/>
        <v>59198575.893995076</v>
      </c>
      <c r="D11" s="7">
        <f>'Baseline Core Assumptions'!$E$14*(1+$Y$6)^$A10</f>
        <v>108834167.21446896</v>
      </c>
      <c r="E11" s="7">
        <f>D11/((1+$Y$3)^$A$11)</f>
        <v>59198575.893995076</v>
      </c>
      <c r="F11" s="7">
        <f>'Baseline Core Assumptions'!$E$12*(1+$Y$6)^$A10</f>
        <v>15226175.901585612</v>
      </c>
      <c r="G11" s="7">
        <f>F11/((1+$Y$3)^$A$11)</f>
        <v>8282030.8433940262</v>
      </c>
      <c r="H11" s="7">
        <f>'Baseline Core Assumptions'!$E$12*(1+$Y$6)^$A10</f>
        <v>15226175.901585612</v>
      </c>
      <c r="I11" s="7">
        <f>H11/((1+$Y$3)^$A$11)</f>
        <v>8282030.8433940262</v>
      </c>
      <c r="J11" s="7">
        <f>'Baseline Core Assumptions'!$E$12*(1+$Y$6)^$A10</f>
        <v>15226175.901585612</v>
      </c>
      <c r="K11" s="7">
        <f>J11/((1+$Y$3)^$A$11)</f>
        <v>8282030.8433940262</v>
      </c>
      <c r="L11" s="7">
        <f>'Baseline Core Assumptions'!$E$12*(1+$Y$6)^$A10</f>
        <v>15226175.901585612</v>
      </c>
      <c r="M11" s="7">
        <f t="shared" si="4"/>
        <v>8282030.8433940262</v>
      </c>
      <c r="N11" s="7">
        <f>'Baseline Core Assumptions'!$E$12*(1+$Y$6)^$A10</f>
        <v>15226175.901585612</v>
      </c>
      <c r="O11" s="7">
        <f t="shared" si="5"/>
        <v>8282030.8433940262</v>
      </c>
      <c r="P11" s="7">
        <f>'Baseline Core Assumptions'!$E$12*(1+$Y$6)^$A10</f>
        <v>15226175.901585612</v>
      </c>
      <c r="Q11" s="7">
        <f t="shared" ref="Q11:Q22" si="6">P11/((1+$Y$3)^$A11)</f>
        <v>8282030.8433940262</v>
      </c>
      <c r="R11" s="7">
        <f>'Baseline Core Assumptions'!$E$10*(1+$Y$6)^$A10</f>
        <v>230486516.92442963</v>
      </c>
      <c r="S11" s="7">
        <f>R11/((1+$Y$3)^$A11)</f>
        <v>125369393.76588957</v>
      </c>
      <c r="T11" s="7">
        <v>0</v>
      </c>
      <c r="U11" s="7">
        <f>T11/((1+$Y$3)^$A$11)</f>
        <v>0</v>
      </c>
      <c r="V11" s="7">
        <f t="shared" si="2"/>
        <v>209414062.19006673</v>
      </c>
      <c r="W11" s="7">
        <f t="shared" si="1"/>
        <v>384999211.84365541</v>
      </c>
      <c r="AB11" s="4">
        <f t="shared" si="3"/>
        <v>9</v>
      </c>
      <c r="AC11" s="5">
        <v>1</v>
      </c>
      <c r="AE11">
        <v>1</v>
      </c>
      <c r="AF11">
        <v>1</v>
      </c>
      <c r="AG11">
        <v>2</v>
      </c>
    </row>
    <row r="12" spans="1:36" x14ac:dyDescent="0.2">
      <c r="A12">
        <v>10</v>
      </c>
      <c r="B12" s="7">
        <f>'Baseline Core Assumptions'!$E$14*(1+$Y$6)^$A11</f>
        <v>112099192.23090303</v>
      </c>
      <c r="C12" s="7">
        <f t="shared" si="0"/>
        <v>56985545.019453213</v>
      </c>
      <c r="D12" s="7">
        <f>'Baseline Core Assumptions'!$E$14*(1+$Y$6)^$A11</f>
        <v>112099192.23090303</v>
      </c>
      <c r="E12" s="7">
        <f>D12/((1+$Y$3)^$A$12)</f>
        <v>56985545.019453213</v>
      </c>
      <c r="F12" s="7">
        <f>'Baseline Core Assumptions'!$E$14*(1+$Y$6)^$A11</f>
        <v>112099192.23090303</v>
      </c>
      <c r="G12" s="7">
        <f>F12/((1+$Y$3)^$A$12)</f>
        <v>56985545.019453213</v>
      </c>
      <c r="H12" s="7">
        <f>'Baseline Core Assumptions'!$E$12*(1+$Y$6)^$A11</f>
        <v>15682961.178633181</v>
      </c>
      <c r="I12" s="7">
        <f>H12/((1+$Y$3)^$A$12)</f>
        <v>7972422.2137344377</v>
      </c>
      <c r="J12" s="7">
        <f>'Baseline Core Assumptions'!$E$12*(1+$Y$6)^$A11</f>
        <v>15682961.178633181</v>
      </c>
      <c r="K12" s="7">
        <f>J12/((1+$Y$3)^$A$12)</f>
        <v>7972422.2137344377</v>
      </c>
      <c r="L12" s="7">
        <f>'Baseline Core Assumptions'!$E$12*(1+$Y$6)^$A11</f>
        <v>15682961.178633181</v>
      </c>
      <c r="M12" s="7">
        <f t="shared" si="4"/>
        <v>7972422.2137344377</v>
      </c>
      <c r="N12" s="7">
        <f>'Baseline Core Assumptions'!$E$12*(1+$Y$6)^$A11</f>
        <v>15682961.178633181</v>
      </c>
      <c r="O12" s="7">
        <f t="shared" si="5"/>
        <v>7972422.2137344377</v>
      </c>
      <c r="P12" s="7">
        <f>'Baseline Core Assumptions'!$E$12*(1+$Y$6)^$A11</f>
        <v>15682961.178633181</v>
      </c>
      <c r="Q12" s="7">
        <f t="shared" si="6"/>
        <v>7972422.2137344377</v>
      </c>
      <c r="R12" s="7">
        <f>'Baseline Core Assumptions'!$E$12*(1+$Y$6)^$A11</f>
        <v>15682961.178633181</v>
      </c>
      <c r="S12" s="7">
        <f t="shared" ref="S12:S22" si="7">R12/((1+$Y$3)^$A12)</f>
        <v>7972422.2137344377</v>
      </c>
      <c r="T12" s="7">
        <f>'Baseline Core Assumptions'!$E$10*(1+$Y$6)^$A11</f>
        <v>237401112.43216252</v>
      </c>
      <c r="U12" s="7">
        <f>T12/((1+$Y$3)^$A12)</f>
        <v>120682687.45688437</v>
      </c>
      <c r="V12" s="7">
        <f t="shared" si="2"/>
        <v>137888356.68010974</v>
      </c>
      <c r="W12" s="7">
        <f t="shared" si="1"/>
        <v>271247267.99770558</v>
      </c>
      <c r="AB12" s="6">
        <f t="shared" si="3"/>
        <v>10</v>
      </c>
      <c r="AC12" s="27">
        <v>0</v>
      </c>
      <c r="AE12">
        <v>0</v>
      </c>
      <c r="AF12">
        <v>1</v>
      </c>
      <c r="AG12">
        <v>2</v>
      </c>
    </row>
    <row r="13" spans="1:36" x14ac:dyDescent="0.2">
      <c r="A13">
        <v>11</v>
      </c>
      <c r="B13" s="7">
        <f>'Baseline Core Assumptions'!$E$14*(1+$Y$6)^$A12</f>
        <v>115462167.99783012</v>
      </c>
      <c r="C13" s="7">
        <f t="shared" si="0"/>
        <v>54855244.271062434</v>
      </c>
      <c r="D13" s="7">
        <f>'Baseline Core Assumptions'!$E$14*(1+$Y$6)^$A12</f>
        <v>115462167.99783012</v>
      </c>
      <c r="E13" s="7">
        <f>D13/((1+$Y$3)^$A$13)</f>
        <v>54855244.271062434</v>
      </c>
      <c r="F13" s="7">
        <f>'Baseline Core Assumptions'!$E$14*(1+$Y$6)^$A12</f>
        <v>115462167.99783012</v>
      </c>
      <c r="G13" s="7">
        <f>F13/((1+$Y$3)^$A$13)</f>
        <v>54855244.271062434</v>
      </c>
      <c r="H13" s="7">
        <f>'Baseline Core Assumptions'!$E$14*(1+$Y$6)^$A12</f>
        <v>115462167.99783012</v>
      </c>
      <c r="I13" s="7">
        <f>H13/((1+$Y$3)^$A$13)</f>
        <v>54855244.271062434</v>
      </c>
      <c r="J13" s="7">
        <f>'Baseline Core Assumptions'!$E$12*(1+$Y$6)^$A12</f>
        <v>16153450.013992177</v>
      </c>
      <c r="K13" s="7">
        <f>J13/((1+$Y$3)^$A$13)</f>
        <v>7674387.7384546446</v>
      </c>
      <c r="L13" s="7">
        <f>'Baseline Core Assumptions'!$E$12*(1+$Y$6)^$A12</f>
        <v>16153450.013992177</v>
      </c>
      <c r="M13" s="7">
        <f t="shared" si="4"/>
        <v>7674387.7384546446</v>
      </c>
      <c r="N13" s="7">
        <f>'Baseline Core Assumptions'!$E$12*(1+$Y$6)^$A12</f>
        <v>16153450.013992177</v>
      </c>
      <c r="O13" s="7">
        <f t="shared" si="5"/>
        <v>7674387.7384546446</v>
      </c>
      <c r="P13" s="7">
        <f>'Baseline Core Assumptions'!$E$12*(1+$Y$6)^$A12</f>
        <v>16153450.013992177</v>
      </c>
      <c r="Q13" s="7">
        <f t="shared" si="6"/>
        <v>7674387.7384546446</v>
      </c>
      <c r="R13" s="7">
        <f>'Baseline Core Assumptions'!$E$12*(1+$Y$6)^$A12</f>
        <v>16153450.013992177</v>
      </c>
      <c r="S13" s="7">
        <f t="shared" si="7"/>
        <v>7674387.7384546446</v>
      </c>
      <c r="T13" s="7">
        <f>'Baseline Core Assumptions'!$E$12*(1+$Y$6)^$A12</f>
        <v>16153450.013992177</v>
      </c>
      <c r="U13" s="7">
        <f t="shared" ref="U13:U22" si="8">T13/((1+$Y$3)^$A13)</f>
        <v>7674387.7384546446</v>
      </c>
      <c r="V13" s="7">
        <f t="shared" si="2"/>
        <v>132733651.75748879</v>
      </c>
      <c r="W13" s="7">
        <f t="shared" si="1"/>
        <v>279384686.03763682</v>
      </c>
    </row>
    <row r="14" spans="1:36" x14ac:dyDescent="0.2">
      <c r="A14">
        <v>12</v>
      </c>
      <c r="B14" s="7">
        <f>'Baseline Core Assumptions'!$E$14*(1+$Y$6)^$A13</f>
        <v>118926033.03776503</v>
      </c>
      <c r="C14" s="7">
        <f t="shared" si="0"/>
        <v>52804580.933826461</v>
      </c>
      <c r="D14" s="7">
        <f>'Baseline Core Assumptions'!$E$14*(1+$Y$6)^$A13</f>
        <v>118926033.03776503</v>
      </c>
      <c r="E14" s="7">
        <f>D14/((1+$Y$3)^$A$14)</f>
        <v>52804580.933826461</v>
      </c>
      <c r="F14" s="7">
        <f>'Baseline Core Assumptions'!$E$14*(1+$Y$6)^$A13</f>
        <v>118926033.03776503</v>
      </c>
      <c r="G14" s="7">
        <f>F14/((1+$Y$3)^$A$14)</f>
        <v>52804580.933826461</v>
      </c>
      <c r="H14" s="7">
        <f>'Baseline Core Assumptions'!$E$14*(1+$Y$6)^$A13</f>
        <v>118926033.03776503</v>
      </c>
      <c r="I14" s="7">
        <f>H14/((1+$Y$3)^$A$14)</f>
        <v>52804580.933826461</v>
      </c>
      <c r="J14" s="7">
        <f>'Baseline Core Assumptions'!$E$14*(1+$Y$6)^$A13</f>
        <v>118926033.03776503</v>
      </c>
      <c r="K14" s="7">
        <f>J14/((1+$Y$3)^$A$14)</f>
        <v>52804580.933826461</v>
      </c>
      <c r="L14" s="7">
        <f>'Baseline Core Assumptions'!$E$12*(1+$Y$6)^$A13</f>
        <v>16638053.514411943</v>
      </c>
      <c r="M14" s="7">
        <f t="shared" si="4"/>
        <v>7387494.7388862483</v>
      </c>
      <c r="N14" s="7">
        <f>'Baseline Core Assumptions'!$E$12*(1+$Y$6)^$A13</f>
        <v>16638053.514411943</v>
      </c>
      <c r="O14" s="7">
        <f t="shared" si="5"/>
        <v>7387494.7388862483</v>
      </c>
      <c r="P14" s="7">
        <f>'Baseline Core Assumptions'!$E$12*(1+$Y$6)^$A13</f>
        <v>16638053.514411943</v>
      </c>
      <c r="Q14" s="7">
        <f t="shared" si="6"/>
        <v>7387494.7388862483</v>
      </c>
      <c r="R14" s="7">
        <f>'Baseline Core Assumptions'!$E$12*(1+$Y$6)^$A13</f>
        <v>16638053.514411943</v>
      </c>
      <c r="S14" s="7">
        <f t="shared" si="7"/>
        <v>7387494.7388862483</v>
      </c>
      <c r="T14" s="7">
        <f>'Baseline Core Assumptions'!$E$12*(1+$Y$6)^$A13</f>
        <v>16638053.514411943</v>
      </c>
      <c r="U14" s="7">
        <f t="shared" si="8"/>
        <v>7387494.7388862483</v>
      </c>
      <c r="V14" s="7">
        <f t="shared" si="2"/>
        <v>173188732.27925187</v>
      </c>
      <c r="W14" s="7">
        <f t="shared" si="1"/>
        <v>390054206.14211893</v>
      </c>
      <c r="AB14" s="34" t="s">
        <v>65</v>
      </c>
    </row>
    <row r="15" spans="1:36" x14ac:dyDescent="0.2">
      <c r="A15">
        <v>13</v>
      </c>
      <c r="B15" s="7">
        <f>'Baseline Core Assumptions'!$E$14*(1+$Y$6)^$A14</f>
        <v>122493814.02889796</v>
      </c>
      <c r="C15" s="7">
        <f t="shared" si="0"/>
        <v>50830577.908262841</v>
      </c>
      <c r="D15" s="7">
        <f>'Baseline Core Assumptions'!$E$14*(1+$Y$6)^$A14</f>
        <v>122493814.02889796</v>
      </c>
      <c r="E15" s="7">
        <f>D15/((1+$Y$3)^$A$15)</f>
        <v>50830577.908262841</v>
      </c>
      <c r="F15" s="7">
        <f>'Baseline Core Assumptions'!$E$14*(1+$Y$6)^$A14</f>
        <v>122493814.02889796</v>
      </c>
      <c r="G15" s="7">
        <f>F15/((1+$Y$3)^$A$15)</f>
        <v>50830577.908262841</v>
      </c>
      <c r="H15" s="7">
        <f>'Baseline Core Assumptions'!$E$14*(1+$Y$6)^$A14</f>
        <v>122493814.02889796</v>
      </c>
      <c r="I15" s="7">
        <f>H15/((1+$Y$3)^$A$15)</f>
        <v>50830577.908262841</v>
      </c>
      <c r="J15" s="7">
        <f>'Baseline Core Assumptions'!$E$14*(1+$Y$6)^$A14</f>
        <v>122493814.02889796</v>
      </c>
      <c r="K15" s="7">
        <f>J15/((1+$Y$3)^$A$15)</f>
        <v>50830577.908262841</v>
      </c>
      <c r="L15" s="7">
        <f>'Baseline Core Assumptions'!$E$14*(1+$Y$6)^$A14</f>
        <v>122493814.02889796</v>
      </c>
      <c r="M15" s="7">
        <f t="shared" si="4"/>
        <v>50830577.908262841</v>
      </c>
      <c r="N15" s="7">
        <f>'Baseline Core Assumptions'!$E$12*(1+$Y$6)^$A14</f>
        <v>17137195.119844299</v>
      </c>
      <c r="O15" s="7">
        <f t="shared" si="5"/>
        <v>7111326.7112643309</v>
      </c>
      <c r="P15" s="7">
        <f>'Baseline Core Assumptions'!$E$12*(1+$Y$6)^$A14</f>
        <v>17137195.119844299</v>
      </c>
      <c r="Q15" s="7">
        <f t="shared" si="6"/>
        <v>7111326.7112643309</v>
      </c>
      <c r="R15" s="7">
        <f>'Baseline Core Assumptions'!$E$12*(1+$Y$6)^$A14</f>
        <v>17137195.119844299</v>
      </c>
      <c r="S15" s="7">
        <f t="shared" si="7"/>
        <v>7111326.7112643309</v>
      </c>
      <c r="T15" s="7">
        <f>'Baseline Core Assumptions'!$E$12*(1+$Y$6)^$A14</f>
        <v>17137195.119844299</v>
      </c>
      <c r="U15" s="7">
        <f t="shared" si="8"/>
        <v>7111326.7112643309</v>
      </c>
      <c r="V15" s="7">
        <f t="shared" si="2"/>
        <v>166714387.1473172</v>
      </c>
      <c r="W15" s="7">
        <f t="shared" si="1"/>
        <v>401755832.32638252</v>
      </c>
    </row>
    <row r="16" spans="1:36" x14ac:dyDescent="0.2">
      <c r="A16">
        <v>14</v>
      </c>
      <c r="B16" s="7">
        <f>'Baseline Core Assumptions'!$E$14*(1+$Y$6)^$A15</f>
        <v>126168628.44976489</v>
      </c>
      <c r="C16" s="7">
        <f t="shared" si="0"/>
        <v>48930369.388327785</v>
      </c>
      <c r="D16" s="7">
        <f>'Baseline Core Assumptions'!$E$14*(1+$Y$6)^$A15</f>
        <v>126168628.44976489</v>
      </c>
      <c r="E16" s="7">
        <f>D16/((1+$Y$3)^$A$16)</f>
        <v>48930369.388327785</v>
      </c>
      <c r="F16" s="7">
        <f>'Baseline Core Assumptions'!$E$14*(1+$Y$6)^$A15</f>
        <v>126168628.44976489</v>
      </c>
      <c r="G16" s="7">
        <f>F16/((1+$Y$3)^$A$16)</f>
        <v>48930369.388327785</v>
      </c>
      <c r="H16" s="7">
        <f>'Baseline Core Assumptions'!$E$14*(1+$Y$6)^$A15</f>
        <v>126168628.44976489</v>
      </c>
      <c r="I16" s="7">
        <f>H16/((1+$Y$3)^$A$16)</f>
        <v>48930369.388327785</v>
      </c>
      <c r="J16" s="7">
        <f>'Baseline Core Assumptions'!$E$14*(1+$Y$6)^$A15</f>
        <v>126168628.44976489</v>
      </c>
      <c r="K16" s="7">
        <f>J16/((1+$Y$3)^$A$16)</f>
        <v>48930369.388327785</v>
      </c>
      <c r="L16" s="7">
        <f>'Baseline Core Assumptions'!$E$14*(1+$Y$6)^$A15</f>
        <v>126168628.44976489</v>
      </c>
      <c r="M16" s="7">
        <f t="shared" si="4"/>
        <v>48930369.388327785</v>
      </c>
      <c r="N16" s="7">
        <f>'Baseline Core Assumptions'!$E$14*(1+$Y$6)^$A15</f>
        <v>126168628.44976489</v>
      </c>
      <c r="O16" s="7">
        <f t="shared" si="5"/>
        <v>48930369.388327785</v>
      </c>
      <c r="P16" s="7">
        <f>'Baseline Core Assumptions'!$E$12*(1+$Y$6)^$A15</f>
        <v>17651310.973439626</v>
      </c>
      <c r="Q16" s="7">
        <f t="shared" si="6"/>
        <v>6845482.7220581872</v>
      </c>
      <c r="R16" s="7">
        <f>'Baseline Core Assumptions'!$E$12*(1+$Y$6)^$A15</f>
        <v>17651310.973439626</v>
      </c>
      <c r="S16" s="7">
        <f t="shared" si="7"/>
        <v>6845482.7220581872</v>
      </c>
      <c r="T16" s="7">
        <f>'Baseline Core Assumptions'!$E$12*(1+$Y$6)^$A15</f>
        <v>17651310.973439626</v>
      </c>
      <c r="U16" s="7">
        <f t="shared" si="8"/>
        <v>6845482.7220581872</v>
      </c>
      <c r="V16" s="7">
        <f t="shared" si="2"/>
        <v>202566960.27536932</v>
      </c>
      <c r="W16" s="7">
        <f t="shared" si="1"/>
        <v>522325824.7724992</v>
      </c>
    </row>
    <row r="17" spans="1:30" x14ac:dyDescent="0.2">
      <c r="A17">
        <v>15</v>
      </c>
      <c r="B17" s="7">
        <f>'Baseline Core Assumptions'!$E$14*(1+$Y$6)^$A16</f>
        <v>129953687.30325785</v>
      </c>
      <c r="C17" s="7">
        <f t="shared" si="0"/>
        <v>47101196.70091366</v>
      </c>
      <c r="D17" s="7">
        <f>'Baseline Core Assumptions'!$E$14*(1+$Y$6)^$A16</f>
        <v>129953687.30325785</v>
      </c>
      <c r="E17" s="7">
        <f>D17/((1+$Y$3)^$A$17)</f>
        <v>47101196.70091366</v>
      </c>
      <c r="F17" s="7">
        <f>'Baseline Core Assumptions'!$E$14*(1+$Y$6)^$A16</f>
        <v>129953687.30325785</v>
      </c>
      <c r="G17" s="7">
        <f>F17/((1+$Y$3)^$A$17)</f>
        <v>47101196.70091366</v>
      </c>
      <c r="H17" s="7">
        <f>'Baseline Core Assumptions'!$E$14*(1+$Y$6)^$A16</f>
        <v>129953687.30325785</v>
      </c>
      <c r="I17" s="7">
        <f>H17/((1+$Y$3)^$A$17)</f>
        <v>47101196.70091366</v>
      </c>
      <c r="J17" s="7">
        <f>'Baseline Core Assumptions'!$E$14*(1+$Y$6)^$A16</f>
        <v>129953687.30325785</v>
      </c>
      <c r="K17" s="7">
        <f>J17/((1+$Y$3)^$A$17)</f>
        <v>47101196.70091366</v>
      </c>
      <c r="L17" s="7">
        <f>'Baseline Core Assumptions'!$E$14*(1+$Y$6)^$A16</f>
        <v>129953687.30325785</v>
      </c>
      <c r="M17" s="7">
        <f t="shared" si="4"/>
        <v>47101196.70091366</v>
      </c>
      <c r="N17" s="7">
        <f>'Baseline Core Assumptions'!$E$14*(1+$Y$6)^$A16</f>
        <v>129953687.30325785</v>
      </c>
      <c r="O17" s="7">
        <f t="shared" si="5"/>
        <v>47101196.70091366</v>
      </c>
      <c r="P17" s="7">
        <f>'Baseline Core Assumptions'!$E$14*(1+$Y$6)^$A16</f>
        <v>129953687.30325785</v>
      </c>
      <c r="Q17" s="7">
        <f t="shared" si="6"/>
        <v>47101196.70091366</v>
      </c>
      <c r="R17" s="7">
        <f>'Baseline Core Assumptions'!$E$12*(1+$Y$6)^$A16</f>
        <v>18180850.302642819</v>
      </c>
      <c r="S17" s="7">
        <f t="shared" si="7"/>
        <v>6589576.8259064797</v>
      </c>
      <c r="T17" s="7">
        <f>'Baseline Core Assumptions'!$E$12*(1+$Y$6)^$A16</f>
        <v>18180850.302642819</v>
      </c>
      <c r="U17" s="7">
        <f t="shared" si="8"/>
        <v>6589576.8259064797</v>
      </c>
      <c r="V17" s="7">
        <f t="shared" si="2"/>
        <v>194994363.62956113</v>
      </c>
      <c r="W17" s="7">
        <f t="shared" si="1"/>
        <v>537995599.51567423</v>
      </c>
    </row>
    <row r="18" spans="1:30" x14ac:dyDescent="0.2">
      <c r="A18">
        <v>16</v>
      </c>
      <c r="B18" s="7">
        <f>'Baseline Core Assumptions'!$E$14*(1+$Y$6)^$A17</f>
        <v>133852297.92235559</v>
      </c>
      <c r="C18" s="7">
        <f t="shared" si="0"/>
        <v>45340404.300879516</v>
      </c>
      <c r="D18" s="7">
        <f>'Baseline Core Assumptions'!$E$14*(1+$Y$6)^$A17</f>
        <v>133852297.92235559</v>
      </c>
      <c r="E18" s="7">
        <f>D18/((1+$Y$3)^$A$18)</f>
        <v>45340404.300879516</v>
      </c>
      <c r="F18" s="7">
        <f>'Baseline Core Assumptions'!$E$14*(1+$Y$6)^$A17</f>
        <v>133852297.92235559</v>
      </c>
      <c r="G18" s="7">
        <f>F18/((1+$Y$3)^$A$18)</f>
        <v>45340404.300879516</v>
      </c>
      <c r="H18" s="7">
        <f>'Baseline Core Assumptions'!$E$14*(1+$Y$6)^$A17</f>
        <v>133852297.92235559</v>
      </c>
      <c r="I18" s="7">
        <f>H18/((1+$Y$3)^$A$18)</f>
        <v>45340404.300879516</v>
      </c>
      <c r="J18" s="7">
        <f>'Baseline Core Assumptions'!$E$14*(1+$Y$6)^$A17</f>
        <v>133852297.92235559</v>
      </c>
      <c r="K18" s="7">
        <f>J18/((1+$Y$3)^$A$18)</f>
        <v>45340404.300879516</v>
      </c>
      <c r="L18" s="7">
        <f>'Baseline Core Assumptions'!$E$14*(1+$Y$6)^$A17</f>
        <v>133852297.92235559</v>
      </c>
      <c r="M18" s="7">
        <f t="shared" si="4"/>
        <v>45340404.300879516</v>
      </c>
      <c r="N18" s="7">
        <f>'Baseline Core Assumptions'!$E$14*(1+$Y$6)^$A17</f>
        <v>133852297.92235559</v>
      </c>
      <c r="O18" s="7">
        <f t="shared" si="5"/>
        <v>45340404.300879516</v>
      </c>
      <c r="P18" s="7">
        <f>'Baseline Core Assumptions'!$E$14*(1+$Y$6)^$A17</f>
        <v>133852297.92235559</v>
      </c>
      <c r="Q18" s="7">
        <f t="shared" si="6"/>
        <v>45340404.300879516</v>
      </c>
      <c r="R18" s="7">
        <f>'Baseline Core Assumptions'!$E$14*(1+$Y$6)^$A17</f>
        <v>133852297.92235559</v>
      </c>
      <c r="S18" s="7">
        <f t="shared" si="7"/>
        <v>45340404.300879516</v>
      </c>
      <c r="T18" s="7">
        <f>'Baseline Core Assumptions'!$E$12*(1+$Y$6)^$A17</f>
        <v>18726275.811722104</v>
      </c>
      <c r="U18" s="7">
        <f t="shared" si="8"/>
        <v>6343237.5053118458</v>
      </c>
      <c r="V18" s="7">
        <f t="shared" si="2"/>
        <v>226702021.50439757</v>
      </c>
      <c r="W18" s="7">
        <f t="shared" si="1"/>
        <v>669261489.61177802</v>
      </c>
    </row>
    <row r="19" spans="1:30" x14ac:dyDescent="0.2">
      <c r="A19">
        <v>17</v>
      </c>
      <c r="B19" s="7">
        <f>'Baseline Core Assumptions'!$E$14*(1+$Y$6)^$A18</f>
        <v>137867866.86002624</v>
      </c>
      <c r="C19" s="7">
        <f t="shared" si="0"/>
        <v>43645435.915799901</v>
      </c>
      <c r="D19" s="7">
        <f>'Baseline Core Assumptions'!$E$14*(1+$Y$6)^$A18</f>
        <v>137867866.86002624</v>
      </c>
      <c r="E19" s="7">
        <f>D19/((1+$Y$3)^$A$19)</f>
        <v>43645435.915799901</v>
      </c>
      <c r="F19" s="7">
        <f>'Baseline Core Assumptions'!$E$14*(1+$Y$6)^$A18</f>
        <v>137867866.86002624</v>
      </c>
      <c r="G19" s="7">
        <f>F19/((1+$Y$3)^$A$19)</f>
        <v>43645435.915799901</v>
      </c>
      <c r="H19" s="7">
        <f>'Baseline Core Assumptions'!$E$14*(1+$Y$6)^$A18</f>
        <v>137867866.86002624</v>
      </c>
      <c r="I19" s="7">
        <f>H19/((1+$Y$3)^$A$19)</f>
        <v>43645435.915799901</v>
      </c>
      <c r="J19" s="7">
        <f>'Baseline Core Assumptions'!$E$14*(1+$Y$6)^$A18</f>
        <v>137867866.86002624</v>
      </c>
      <c r="K19" s="7">
        <f>J19/((1+$Y$3)^$A$19)</f>
        <v>43645435.915799901</v>
      </c>
      <c r="L19" s="7">
        <f>'Baseline Core Assumptions'!$E$14*(1+$Y$6)^$A18</f>
        <v>137867866.86002624</v>
      </c>
      <c r="M19" s="7">
        <f t="shared" si="4"/>
        <v>43645435.915799901</v>
      </c>
      <c r="N19" s="7">
        <f>'Baseline Core Assumptions'!$E$14*(1+$Y$6)^$A18</f>
        <v>137867866.86002624</v>
      </c>
      <c r="O19" s="7">
        <f t="shared" si="5"/>
        <v>43645435.915799901</v>
      </c>
      <c r="P19" s="7">
        <f>'Baseline Core Assumptions'!$E$14*(1+$Y$6)^$A18</f>
        <v>137867866.86002624</v>
      </c>
      <c r="Q19" s="7">
        <f t="shared" si="6"/>
        <v>43645435.915799901</v>
      </c>
      <c r="R19" s="7">
        <f>'Baseline Core Assumptions'!$E$14*(1+$Y$6)^$A18</f>
        <v>137867866.86002624</v>
      </c>
      <c r="S19" s="7">
        <f t="shared" si="7"/>
        <v>43645435.915799901</v>
      </c>
      <c r="T19" s="7">
        <f>'Baseline Core Assumptions'!$E$14*(1+$Y$6)^$A18</f>
        <v>137867866.86002624</v>
      </c>
      <c r="U19" s="7">
        <f t="shared" si="8"/>
        <v>43645435.915799901</v>
      </c>
      <c r="V19" s="7">
        <f t="shared" si="2"/>
        <v>218227179.57899952</v>
      </c>
      <c r="W19" s="7">
        <f t="shared" si="1"/>
        <v>689339334.3001312</v>
      </c>
    </row>
    <row r="20" spans="1:30" x14ac:dyDescent="0.2">
      <c r="A20">
        <v>18</v>
      </c>
      <c r="B20" s="7">
        <f>'Baseline Core Assumptions'!$E$14*(1+$Y$6)^$A19</f>
        <v>142003902.86582702</v>
      </c>
      <c r="C20" s="7">
        <f t="shared" si="0"/>
        <v>42013830.834835418</v>
      </c>
      <c r="D20" s="7">
        <f>'Baseline Core Assumptions'!$E$14*(1+$Y$6)^$A19</f>
        <v>142003902.86582702</v>
      </c>
      <c r="E20" s="7">
        <f>D20/((1+$Y$3)^$A$20)</f>
        <v>42013830.834835418</v>
      </c>
      <c r="F20" s="7">
        <f>'Baseline Core Assumptions'!$E$14*(1+$Y$6)^$A19</f>
        <v>142003902.86582702</v>
      </c>
      <c r="G20" s="7">
        <f>F20/((1+$Y$3)^$A$20)</f>
        <v>42013830.834835418</v>
      </c>
      <c r="H20" s="7">
        <f>'Baseline Core Assumptions'!$E$14*(1+$Y$6)^$A19</f>
        <v>142003902.86582702</v>
      </c>
      <c r="I20" s="7">
        <f>H20/((1+$Y$3)^$A$20)</f>
        <v>42013830.834835418</v>
      </c>
      <c r="J20" s="7">
        <f>'Baseline Core Assumptions'!$E$14*(1+$Y$6)^$A19</f>
        <v>142003902.86582702</v>
      </c>
      <c r="K20" s="7">
        <f>J20/((1+$Y$3)^$A$20)</f>
        <v>42013830.834835418</v>
      </c>
      <c r="L20" s="7">
        <f>'Baseline Core Assumptions'!$E$14*(1+$Y$6)^$A19</f>
        <v>142003902.86582702</v>
      </c>
      <c r="M20" s="7">
        <f t="shared" si="4"/>
        <v>42013830.834835418</v>
      </c>
      <c r="N20" s="7">
        <f>'Baseline Core Assumptions'!$E$14*(1+$Y$6)^$A19</f>
        <v>142003902.86582702</v>
      </c>
      <c r="O20" s="7">
        <f t="shared" si="5"/>
        <v>42013830.834835418</v>
      </c>
      <c r="P20" s="7">
        <f>'Baseline Core Assumptions'!$E$14*(1+$Y$6)^$A19</f>
        <v>142003902.86582702</v>
      </c>
      <c r="Q20" s="7">
        <f t="shared" si="6"/>
        <v>42013830.834835418</v>
      </c>
      <c r="R20" s="7">
        <f>'Baseline Core Assumptions'!$E$14*(1+$Y$6)^$A19</f>
        <v>142003902.86582702</v>
      </c>
      <c r="S20" s="7">
        <f t="shared" si="7"/>
        <v>42013830.834835418</v>
      </c>
      <c r="T20" s="7">
        <f>'Baseline Core Assumptions'!$E$14*(1+$Y$6)^$A19</f>
        <v>142003902.86582702</v>
      </c>
      <c r="U20" s="7">
        <f t="shared" si="8"/>
        <v>42013830.834835418</v>
      </c>
      <c r="V20" s="7">
        <f t="shared" si="2"/>
        <v>210069154.17417708</v>
      </c>
      <c r="W20" s="7">
        <f t="shared" si="1"/>
        <v>710019514.32913518</v>
      </c>
    </row>
    <row r="21" spans="1:30" x14ac:dyDescent="0.2">
      <c r="A21">
        <v>19</v>
      </c>
      <c r="B21" s="7">
        <f>'Baseline Core Assumptions'!$E$14*(1+$Y$6)^$A20</f>
        <v>146264019.95180184</v>
      </c>
      <c r="C21" s="7">
        <f t="shared" si="0"/>
        <v>40443220.336336896</v>
      </c>
      <c r="D21" s="7">
        <f>'Baseline Core Assumptions'!$E$14*(1+$Y$6)^$A20</f>
        <v>146264019.95180184</v>
      </c>
      <c r="E21" s="7">
        <f>D21/((1+$Y$3)^$A$21)</f>
        <v>40443220.336336896</v>
      </c>
      <c r="F21" s="7">
        <f>'Baseline Core Assumptions'!$E$14*(1+$Y$6)^$A20</f>
        <v>146264019.95180184</v>
      </c>
      <c r="G21" s="7">
        <f>F21/((1+$Y$3)^$A$21)</f>
        <v>40443220.336336896</v>
      </c>
      <c r="H21" s="7">
        <f>'Baseline Core Assumptions'!$E$14*(1+$Y$6)^$A20</f>
        <v>146264019.95180184</v>
      </c>
      <c r="I21" s="7">
        <f>H21/((1+$Y$3)^$A$21)</f>
        <v>40443220.336336896</v>
      </c>
      <c r="J21" s="7">
        <f>'Baseline Core Assumptions'!$E$14*(1+$Y$6)^$A20</f>
        <v>146264019.95180184</v>
      </c>
      <c r="K21" s="7">
        <f>J21/((1+$Y$3)^$A$21)</f>
        <v>40443220.336336896</v>
      </c>
      <c r="L21" s="7">
        <f>'Baseline Core Assumptions'!$E$14*(1+$Y$6)^$A20</f>
        <v>146264019.95180184</v>
      </c>
      <c r="M21" s="7">
        <f t="shared" si="4"/>
        <v>40443220.336336896</v>
      </c>
      <c r="N21" s="7">
        <f>'Baseline Core Assumptions'!$E$14*(1+$Y$6)^$A20</f>
        <v>146264019.95180184</v>
      </c>
      <c r="O21" s="7">
        <f t="shared" si="5"/>
        <v>40443220.336336896</v>
      </c>
      <c r="P21" s="7">
        <f>'Baseline Core Assumptions'!$E$14*(1+$Y$6)^$A20</f>
        <v>146264019.95180184</v>
      </c>
      <c r="Q21" s="7">
        <f t="shared" si="6"/>
        <v>40443220.336336896</v>
      </c>
      <c r="R21" s="7">
        <f>'Baseline Core Assumptions'!$E$14*(1+$Y$6)^$A20</f>
        <v>146264019.95180184</v>
      </c>
      <c r="S21" s="7">
        <f t="shared" si="7"/>
        <v>40443220.336336896</v>
      </c>
      <c r="T21" s="7">
        <f>'Baseline Core Assumptions'!$E$14*(1+$Y$6)^$A20</f>
        <v>146264019.95180184</v>
      </c>
      <c r="U21" s="7">
        <f t="shared" si="8"/>
        <v>40443220.336336896</v>
      </c>
      <c r="V21" s="7">
        <f t="shared" si="2"/>
        <v>202216101.68168449</v>
      </c>
      <c r="W21" s="7">
        <f t="shared" si="1"/>
        <v>731320099.75900912</v>
      </c>
    </row>
    <row r="22" spans="1:30" x14ac:dyDescent="0.2">
      <c r="A22">
        <v>20</v>
      </c>
      <c r="B22" s="7">
        <f>'Baseline Core Assumptions'!$E$14*(1+$Y$6)^$A21</f>
        <v>150651940.55035588</v>
      </c>
      <c r="C22" s="7">
        <f t="shared" si="0"/>
        <v>38931324.248997197</v>
      </c>
      <c r="D22" s="7">
        <f>'Baseline Core Assumptions'!$E$14*(1+$Y$6)^$A21</f>
        <v>150651940.55035588</v>
      </c>
      <c r="E22" s="7">
        <f>D22/((1+$Y$3)^$A$22)</f>
        <v>38931324.248997197</v>
      </c>
      <c r="F22" s="7">
        <f>'Baseline Core Assumptions'!$E$14*(1+$Y$6)^$A21</f>
        <v>150651940.55035588</v>
      </c>
      <c r="G22" s="7">
        <f>F22/((1+$Y$3)^$A$22)</f>
        <v>38931324.248997197</v>
      </c>
      <c r="H22" s="7">
        <f>'Baseline Core Assumptions'!$E$14*(1+$Y$6)^$A21</f>
        <v>150651940.55035588</v>
      </c>
      <c r="I22" s="7">
        <f>H22/((1+$Y$3)^$A$22)</f>
        <v>38931324.248997197</v>
      </c>
      <c r="J22" s="7">
        <f>'Baseline Core Assumptions'!$E$14*(1+$Y$6)^$A21</f>
        <v>150651940.55035588</v>
      </c>
      <c r="K22" s="7">
        <f>J22/((1+$Y$3)^$A$22)</f>
        <v>38931324.248997197</v>
      </c>
      <c r="L22" s="7">
        <f>'Baseline Core Assumptions'!$E$14*(1+$Y$6)^$A21</f>
        <v>150651940.55035588</v>
      </c>
      <c r="M22" s="7">
        <f t="shared" si="4"/>
        <v>38931324.248997197</v>
      </c>
      <c r="N22" s="7">
        <f>'Baseline Core Assumptions'!$E$14*(1+$Y$6)^$A21</f>
        <v>150651940.55035588</v>
      </c>
      <c r="O22" s="7">
        <f t="shared" si="5"/>
        <v>38931324.248997197</v>
      </c>
      <c r="P22" s="7">
        <f>'Baseline Core Assumptions'!$E$14*(1+$Y$6)^$A21</f>
        <v>150651940.55035588</v>
      </c>
      <c r="Q22" s="7">
        <f t="shared" si="6"/>
        <v>38931324.248997197</v>
      </c>
      <c r="R22" s="7">
        <f>'Baseline Core Assumptions'!$E$14*(1+$Y$6)^$A21</f>
        <v>150651940.55035588</v>
      </c>
      <c r="S22" s="7">
        <f t="shared" si="7"/>
        <v>38931324.248997197</v>
      </c>
      <c r="T22" s="7">
        <f>'Baseline Core Assumptions'!$E$14*(1+$Y$6)^$A21</f>
        <v>150651940.55035588</v>
      </c>
      <c r="U22" s="7">
        <f t="shared" si="8"/>
        <v>38931324.248997197</v>
      </c>
      <c r="V22" s="7">
        <f t="shared" si="2"/>
        <v>194656621.244986</v>
      </c>
      <c r="W22" s="7">
        <f t="shared" si="1"/>
        <v>753259702.75177944</v>
      </c>
    </row>
    <row r="23" spans="1:30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30" x14ac:dyDescent="0.2">
      <c r="A24" s="7"/>
      <c r="B24" s="7"/>
      <c r="C24" s="7"/>
      <c r="D24" s="7"/>
      <c r="E24" s="7"/>
      <c r="I24" s="7"/>
      <c r="J24" s="7"/>
      <c r="L24" s="7"/>
      <c r="M24" s="7"/>
      <c r="N24" s="7"/>
      <c r="O24" s="7"/>
      <c r="P24" s="7"/>
      <c r="Q24" s="7"/>
      <c r="R24" s="7"/>
      <c r="S24" s="7"/>
      <c r="T24" s="7"/>
      <c r="U24" s="39" t="s">
        <v>51</v>
      </c>
      <c r="V24" s="7">
        <f>SUM(V3:V12)</f>
        <v>1158750883.3845983</v>
      </c>
      <c r="W24" s="7">
        <f>SUM(W3:W12)</f>
        <v>1766591412.422163</v>
      </c>
      <c r="AD24" s="1"/>
    </row>
    <row r="25" spans="1:30" x14ac:dyDescent="0.2">
      <c r="A25" s="7"/>
      <c r="B25" s="8"/>
      <c r="D25" s="7"/>
      <c r="E25" s="7"/>
      <c r="U25" s="40" t="s">
        <v>50</v>
      </c>
      <c r="V25" s="7">
        <f>SUM(V3:V17)</f>
        <v>2028948978.4735866</v>
      </c>
      <c r="W25" s="7">
        <f>SUM(W3:W17)</f>
        <v>3898107561.2164745</v>
      </c>
      <c r="AD25" s="1"/>
    </row>
    <row r="26" spans="1:30" x14ac:dyDescent="0.2">
      <c r="A26" s="7"/>
      <c r="B26" s="8"/>
      <c r="D26" s="7"/>
      <c r="E26" s="7"/>
      <c r="U26" s="40" t="s">
        <v>49</v>
      </c>
      <c r="V26" s="7">
        <f>SUM(V5:V24)</f>
        <v>4058712496.3705368</v>
      </c>
      <c r="W26" s="7">
        <f>SUM(W5:W24)</f>
        <v>9023570655.1696701</v>
      </c>
      <c r="AD26" s="1"/>
    </row>
    <row r="29" spans="1:30" x14ac:dyDescent="0.2">
      <c r="AC29" s="1"/>
    </row>
    <row r="30" spans="1:30" x14ac:dyDescent="0.2">
      <c r="AC30" s="1"/>
    </row>
    <row r="31" spans="1:30" x14ac:dyDescent="0.2">
      <c r="AC31" s="1"/>
    </row>
  </sheetData>
  <mergeCells count="3">
    <mergeCell ref="AE1:AG1"/>
    <mergeCell ref="AH1:AJ1"/>
    <mergeCell ref="AB1:A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A0EE-3D2A-084E-BE78-A97964507C7B}">
  <dimension ref="A1:AJ31"/>
  <sheetViews>
    <sheetView workbookViewId="0">
      <pane xSplit="1" topLeftCell="B1" activePane="topRight" state="frozen"/>
      <selection pane="topRight" activeCell="T31" sqref="T31"/>
    </sheetView>
  </sheetViews>
  <sheetFormatPr baseColWidth="10" defaultColWidth="8.83203125" defaultRowHeight="15" x14ac:dyDescent="0.2"/>
  <cols>
    <col min="2" max="11" width="12.5" bestFit="1" customWidth="1"/>
    <col min="12" max="21" width="12.5" customWidth="1"/>
    <col min="22" max="22" width="22.83203125" bestFit="1" customWidth="1"/>
    <col min="23" max="23" width="25.1640625" bestFit="1" customWidth="1"/>
    <col min="25" max="25" width="12.6640625" bestFit="1" customWidth="1"/>
    <col min="28" max="28" width="18.33203125" customWidth="1"/>
    <col min="29" max="29" width="14.6640625" customWidth="1"/>
    <col min="31" max="31" width="14.1640625" bestFit="1" customWidth="1"/>
    <col min="32" max="32" width="19.1640625" bestFit="1" customWidth="1"/>
    <col min="33" max="33" width="20" bestFit="1" customWidth="1"/>
  </cols>
  <sheetData>
    <row r="1" spans="1:36" x14ac:dyDescent="0.2">
      <c r="A1" t="s">
        <v>53</v>
      </c>
      <c r="AB1" s="75" t="s">
        <v>57</v>
      </c>
      <c r="AC1" s="76"/>
      <c r="AD1" s="13"/>
      <c r="AE1" s="55" t="s">
        <v>52</v>
      </c>
      <c r="AF1" s="55"/>
      <c r="AG1" s="55"/>
      <c r="AH1" s="55"/>
      <c r="AI1" s="55"/>
      <c r="AJ1" s="55"/>
    </row>
    <row r="2" spans="1:36" x14ac:dyDescent="0.2">
      <c r="A2" s="1" t="s">
        <v>0</v>
      </c>
      <c r="B2" t="s">
        <v>9</v>
      </c>
      <c r="C2" t="s">
        <v>14</v>
      </c>
      <c r="D2" t="s">
        <v>10</v>
      </c>
      <c r="E2" t="s">
        <v>14</v>
      </c>
      <c r="F2" t="s">
        <v>11</v>
      </c>
      <c r="G2" t="s">
        <v>14</v>
      </c>
      <c r="H2" t="s">
        <v>12</v>
      </c>
      <c r="I2" t="s">
        <v>14</v>
      </c>
      <c r="J2" t="s">
        <v>13</v>
      </c>
      <c r="K2" t="s">
        <v>14</v>
      </c>
      <c r="L2" t="s">
        <v>72</v>
      </c>
      <c r="M2" t="s">
        <v>14</v>
      </c>
      <c r="N2" t="s">
        <v>73</v>
      </c>
      <c r="O2" t="s">
        <v>14</v>
      </c>
      <c r="P2" t="s">
        <v>74</v>
      </c>
      <c r="Q2" t="s">
        <v>14</v>
      </c>
      <c r="R2" t="s">
        <v>75</v>
      </c>
      <c r="S2" t="s">
        <v>14</v>
      </c>
      <c r="T2" t="s">
        <v>76</v>
      </c>
      <c r="U2" t="s">
        <v>14</v>
      </c>
      <c r="V2" s="3" t="s">
        <v>48</v>
      </c>
      <c r="W2" s="3" t="s">
        <v>60</v>
      </c>
      <c r="Y2" s="28" t="s">
        <v>15</v>
      </c>
      <c r="AB2" s="25" t="s">
        <v>0</v>
      </c>
      <c r="AC2" s="26" t="s">
        <v>28</v>
      </c>
      <c r="AE2" t="s">
        <v>1</v>
      </c>
      <c r="AF2" s="12" t="s">
        <v>36</v>
      </c>
      <c r="AG2" t="s">
        <v>29</v>
      </c>
      <c r="AI2" s="12"/>
    </row>
    <row r="3" spans="1:36" x14ac:dyDescent="0.2">
      <c r="A3">
        <v>1</v>
      </c>
      <c r="B3" s="7">
        <f>'Baseline Core Assumptions'!$E$10</f>
        <v>181948184.845</v>
      </c>
      <c r="C3" s="7">
        <f t="shared" ref="C3:C22" si="0">B3/((1+$Y$3)^A3)</f>
        <v>170045032.56542054</v>
      </c>
      <c r="D3" s="7">
        <v>0</v>
      </c>
      <c r="E3" s="7">
        <f>D3/((1+$Y$3)^$A$3)</f>
        <v>0</v>
      </c>
      <c r="F3" s="7">
        <v>0</v>
      </c>
      <c r="G3" s="7">
        <f>F3/((1+$Y$3)^$A$3)</f>
        <v>0</v>
      </c>
      <c r="H3" s="7">
        <v>0</v>
      </c>
      <c r="I3" s="7">
        <f>H3/((1+$Y$3)^$A$3)</f>
        <v>0</v>
      </c>
      <c r="J3" s="7">
        <v>0</v>
      </c>
      <c r="K3" s="7">
        <f>J3/((1+$Y$3)^$A$3)</f>
        <v>0</v>
      </c>
      <c r="L3" s="7">
        <v>0</v>
      </c>
      <c r="M3" s="7">
        <f>L3/((1+$Y$3)^$A$3)</f>
        <v>0</v>
      </c>
      <c r="N3" s="7">
        <v>0</v>
      </c>
      <c r="O3" s="7">
        <f>N3/((1+$Y$3)^$A$3)</f>
        <v>0</v>
      </c>
      <c r="P3" s="7">
        <v>0</v>
      </c>
      <c r="Q3" s="7">
        <f>P3/((1+$Y$3)^$A$3)</f>
        <v>0</v>
      </c>
      <c r="R3" s="7">
        <v>0</v>
      </c>
      <c r="S3" s="7">
        <f>R3/((1+$Y$3)^$A$3)</f>
        <v>0</v>
      </c>
      <c r="T3" s="7">
        <v>0</v>
      </c>
      <c r="U3" s="7">
        <f>T3/((1+$Y$3)^$A$3)</f>
        <v>0</v>
      </c>
      <c r="V3" s="7">
        <f>C3*$AC$3+E3*$AC$4+G3*$AC$5+I3*$AC$6+K3*$AC$7+M3*$AC$8+O3*$AC$9+Q3*$AC$10+S3*$AC$11+U3*$AC$12</f>
        <v>170045032.56542054</v>
      </c>
      <c r="W3" s="7">
        <f>B3*$AC$3+D3*$AC$4+F3*$AC$5+H3*$AC$6+J3*$AC$7+L3*$AC$8+N3*$AC$9+P3*$AC$10+R3*$AC$11+T3*$AC$12</f>
        <v>181948184.845</v>
      </c>
      <c r="Y3" s="29">
        <v>7.0000000000000007E-2</v>
      </c>
      <c r="AB3" s="4">
        <v>1</v>
      </c>
      <c r="AC3" s="5">
        <v>1</v>
      </c>
      <c r="AE3">
        <v>1</v>
      </c>
      <c r="AF3">
        <v>1</v>
      </c>
      <c r="AG3">
        <v>2</v>
      </c>
    </row>
    <row r="4" spans="1:36" x14ac:dyDescent="0.2">
      <c r="A4">
        <v>2</v>
      </c>
      <c r="B4" s="7">
        <f>'Baseline Core Assumptions'!$E$12*(1+$Y$6)^$A3</f>
        <v>12380274.375800001</v>
      </c>
      <c r="C4" s="7">
        <f t="shared" si="0"/>
        <v>10813411.106472181</v>
      </c>
      <c r="D4" s="7">
        <f>'Baseline Core Assumptions'!$E$10*(1+$Y$6)^$A3</f>
        <v>187406630.39035001</v>
      </c>
      <c r="E4" s="7">
        <f>D4/((1+$Y$3)^$A$4)</f>
        <v>163688208.91811514</v>
      </c>
      <c r="F4" s="7">
        <v>0</v>
      </c>
      <c r="G4" s="7">
        <f>F4/((1+$Y$3)^$A$4)</f>
        <v>0</v>
      </c>
      <c r="H4" s="7">
        <v>0</v>
      </c>
      <c r="I4" s="7">
        <f>H4/((1+$Y$3)^$A$4)</f>
        <v>0</v>
      </c>
      <c r="J4" s="7">
        <v>0</v>
      </c>
      <c r="K4" s="7">
        <f>J4/((1+$Y$3)^$A$4)</f>
        <v>0</v>
      </c>
      <c r="L4" s="7">
        <v>0</v>
      </c>
      <c r="M4" s="7">
        <f>L4/((1+$Y$3)^$A$4)</f>
        <v>0</v>
      </c>
      <c r="N4" s="7">
        <v>0</v>
      </c>
      <c r="O4" s="7">
        <f>N4/((1+$Y$3)^$A$4)</f>
        <v>0</v>
      </c>
      <c r="P4" s="7">
        <v>0</v>
      </c>
      <c r="Q4" s="7">
        <f>P4/((1+$Y$3)^$A$4)</f>
        <v>0</v>
      </c>
      <c r="R4" s="7">
        <v>0</v>
      </c>
      <c r="S4" s="7">
        <f>R4/((1+$Y$3)^$A$4)</f>
        <v>0</v>
      </c>
      <c r="T4" s="7">
        <v>0</v>
      </c>
      <c r="U4" s="7">
        <f>T4/((1+$Y$3)^$A$4)</f>
        <v>0</v>
      </c>
      <c r="V4" s="7">
        <f>C4*$AC$3+E4*$AC$4+G4*$AC$5+I4*$AC$6+K4*$AC$7+M4*$AC$8+O4*$AC$9+Q4*$AC$10+S4*$AC$11+U4*$AC$12</f>
        <v>10813411.106472181</v>
      </c>
      <c r="W4" s="7">
        <f t="shared" ref="W4:W22" si="1">B4*$AC$3+D4*$AC$4+F4*$AC$5+H4*$AC$6+J4*$AC$7+L4*$AC$8+N4*$AC$9+P4*$AC$10+R4*$AC$11+T4*$AC$12</f>
        <v>12380274.375800001</v>
      </c>
      <c r="AB4" s="4">
        <f>AB3+1</f>
        <v>2</v>
      </c>
      <c r="AC4" s="5">
        <v>0</v>
      </c>
      <c r="AE4">
        <v>0</v>
      </c>
      <c r="AF4">
        <v>1</v>
      </c>
      <c r="AG4">
        <v>2</v>
      </c>
    </row>
    <row r="5" spans="1:36" x14ac:dyDescent="0.2">
      <c r="A5">
        <v>3</v>
      </c>
      <c r="B5" s="7">
        <f>'Baseline Core Assumptions'!$E$12*(1+$Y$6)^$A4</f>
        <v>12751682.607073998</v>
      </c>
      <c r="C5" s="7">
        <f t="shared" si="0"/>
        <v>10409171.438940508</v>
      </c>
      <c r="D5" s="7">
        <f>'Baseline Core Assumptions'!$E$12*(1+$Y$6)^$A4</f>
        <v>12751682.607073998</v>
      </c>
      <c r="E5" s="7">
        <f>D5/((1+$Y$3)^$A$5)</f>
        <v>10409171.438940508</v>
      </c>
      <c r="F5" s="7">
        <f>'Baseline Core Assumptions'!$E$10*(1+$Y$6)^$A4</f>
        <v>193028829.30206048</v>
      </c>
      <c r="G5" s="7">
        <f>F5/((1+$Y$3)^$A$5)</f>
        <v>157569023.53799865</v>
      </c>
      <c r="H5" s="7">
        <v>0</v>
      </c>
      <c r="I5" s="7">
        <f>H5/((1+$Y$3)^$A$5)</f>
        <v>0</v>
      </c>
      <c r="J5" s="7">
        <v>0</v>
      </c>
      <c r="K5" s="7">
        <f>J5/((1+$Y$3)^$A$5)</f>
        <v>0</v>
      </c>
      <c r="L5" s="7">
        <v>0</v>
      </c>
      <c r="M5" s="7">
        <f>L5/((1+$Y$3)^$A$5)</f>
        <v>0</v>
      </c>
      <c r="N5" s="7">
        <v>0</v>
      </c>
      <c r="O5" s="7">
        <f>N5/((1+$Y$3)^$A$5)</f>
        <v>0</v>
      </c>
      <c r="P5" s="7">
        <v>0</v>
      </c>
      <c r="Q5" s="7">
        <f>P5/((1+$Y$3)^$A$5)</f>
        <v>0</v>
      </c>
      <c r="R5" s="7">
        <v>0</v>
      </c>
      <c r="S5" s="7">
        <f>R5/((1+$Y$3)^$A$5)</f>
        <v>0</v>
      </c>
      <c r="T5" s="7">
        <v>0</v>
      </c>
      <c r="U5" s="7">
        <f>T5/((1+$Y$3)^$A$5)</f>
        <v>0</v>
      </c>
      <c r="V5" s="7">
        <f>C5*$AC$3+E5*$AC$4+G5*$AC$5+I5*$AC$6+K5*$AC$7+M5*$AC$8+O5*$AC$9+Q5*$AC$10+S5*$AC$11+U5*$AC$12</f>
        <v>167978194.97693914</v>
      </c>
      <c r="W5" s="7">
        <f t="shared" si="1"/>
        <v>205780511.90913448</v>
      </c>
      <c r="Y5" s="28" t="s">
        <v>58</v>
      </c>
      <c r="AB5" s="4">
        <f>AB4+1</f>
        <v>3</v>
      </c>
      <c r="AC5" s="5">
        <v>1</v>
      </c>
      <c r="AE5">
        <v>1</v>
      </c>
      <c r="AF5">
        <v>1</v>
      </c>
      <c r="AG5">
        <v>2</v>
      </c>
    </row>
    <row r="6" spans="1:36" x14ac:dyDescent="0.2">
      <c r="A6">
        <v>4</v>
      </c>
      <c r="B6" s="7">
        <f>'Baseline Core Assumptions'!$E$12*(1+$Y$6)^$A5</f>
        <v>13134233.085286219</v>
      </c>
      <c r="C6" s="7">
        <f t="shared" si="0"/>
        <v>10020043.534681052</v>
      </c>
      <c r="D6" s="7">
        <f>'Baseline Core Assumptions'!$E$12*(1+$Y$6)^$A5</f>
        <v>13134233.085286219</v>
      </c>
      <c r="E6" s="7">
        <f>D6/((1+$Y$3)^$A$6)</f>
        <v>10020043.534681052</v>
      </c>
      <c r="F6" s="7">
        <f>'Baseline Core Assumptions'!$E$12*(1+$Y$6)^$A5</f>
        <v>13134233.085286219</v>
      </c>
      <c r="G6" s="7">
        <f>F6/((1+$Y$3)^$A$6)</f>
        <v>10020043.534681052</v>
      </c>
      <c r="H6" s="7">
        <f>'Baseline Core Assumptions'!$E$10*(1+$Y$6)^$A5</f>
        <v>198819694.1811223</v>
      </c>
      <c r="I6" s="7">
        <f>H6/((1+$Y$3)^$A$6)</f>
        <v>151678592.75153142</v>
      </c>
      <c r="J6" s="7">
        <v>0</v>
      </c>
      <c r="K6" s="7">
        <f>J6/((1+$Y$3)^$A$6)</f>
        <v>0</v>
      </c>
      <c r="L6" s="7">
        <v>0</v>
      </c>
      <c r="M6" s="7">
        <f>L6/((1+$Y$3)^$A$6)</f>
        <v>0</v>
      </c>
      <c r="N6" s="7">
        <v>0</v>
      </c>
      <c r="O6" s="7">
        <f>N6/((1+$Y$3)^$A$6)</f>
        <v>0</v>
      </c>
      <c r="P6" s="7">
        <v>0</v>
      </c>
      <c r="Q6" s="7">
        <f>P6/((1+$Y$3)^$A$6)</f>
        <v>0</v>
      </c>
      <c r="R6" s="7">
        <v>0</v>
      </c>
      <c r="S6" s="7">
        <f>R6/((1+$Y$3)^$A$6)</f>
        <v>0</v>
      </c>
      <c r="T6" s="7">
        <v>0</v>
      </c>
      <c r="U6" s="7">
        <f>T6/((1+$Y$3)^$A$6)</f>
        <v>0</v>
      </c>
      <c r="V6" s="7">
        <f t="shared" ref="V6:V22" si="2">C6*$AC$3+E6*$AC$4+G6*$AC$5+I6*$AC$6+K6*$AC$7+M6*$AC$8+O6*$AC$9+Q6*$AC$10+S6*$AC$11+U6*$AC$12</f>
        <v>20040087.069362104</v>
      </c>
      <c r="W6" s="7">
        <f t="shared" si="1"/>
        <v>26268466.170572437</v>
      </c>
      <c r="Y6" s="29">
        <v>0.03</v>
      </c>
      <c r="AB6" s="4">
        <f>AB5+1</f>
        <v>4</v>
      </c>
      <c r="AC6" s="5">
        <v>0</v>
      </c>
      <c r="AE6">
        <v>0</v>
      </c>
      <c r="AF6">
        <v>1</v>
      </c>
      <c r="AG6">
        <v>2</v>
      </c>
    </row>
    <row r="7" spans="1:36" x14ac:dyDescent="0.2">
      <c r="A7">
        <v>5</v>
      </c>
      <c r="B7" s="7">
        <f>'Baseline Core Assumptions'!$E$12*(1+$Y$6)^$A6</f>
        <v>13528260.077844804</v>
      </c>
      <c r="C7" s="7">
        <f t="shared" si="0"/>
        <v>9645462.467964001</v>
      </c>
      <c r="D7" s="7">
        <f>'Baseline Core Assumptions'!$E$12*(1+$Y$6)^$A6</f>
        <v>13528260.077844804</v>
      </c>
      <c r="E7" s="7">
        <f>D7/((1+$Y$3)^$A$7)</f>
        <v>9645462.467964001</v>
      </c>
      <c r="F7" s="7">
        <f>'Baseline Core Assumptions'!$E$12*(1+$Y$6)^$A6</f>
        <v>13528260.077844804</v>
      </c>
      <c r="G7" s="7">
        <f>F7/((1+$Y$3)^$A$7)</f>
        <v>9645462.467964001</v>
      </c>
      <c r="H7" s="7">
        <f>'Baseline Core Assumptions'!$E$12*(1+$Y$6)^$A6</f>
        <v>13528260.077844804</v>
      </c>
      <c r="I7" s="7">
        <f>H7/((1+$Y$3)^$A$7)</f>
        <v>9645462.467964001</v>
      </c>
      <c r="J7" s="7">
        <f>'Baseline Core Assumptions'!$E$10*(1+$Y$6)^$A6</f>
        <v>204784285.00655597</v>
      </c>
      <c r="K7" s="7">
        <f>J7/((1+$Y$3)^$A$7)</f>
        <v>146008364.98511901</v>
      </c>
      <c r="L7" s="7">
        <v>0</v>
      </c>
      <c r="M7" s="7">
        <f>L7/((1+$Y$3)^$A$7)</f>
        <v>0</v>
      </c>
      <c r="N7" s="7">
        <v>0</v>
      </c>
      <c r="O7" s="7">
        <f>N7/((1+$Y$3)^$A$7)</f>
        <v>0</v>
      </c>
      <c r="P7" s="7">
        <v>0</v>
      </c>
      <c r="Q7" s="7">
        <f>P7/((1+$Y$3)^$A$7)</f>
        <v>0</v>
      </c>
      <c r="R7" s="7">
        <v>0</v>
      </c>
      <c r="S7" s="7">
        <f>R7/((1+$Y$3)^$A$7)</f>
        <v>0</v>
      </c>
      <c r="T7" s="7">
        <v>0</v>
      </c>
      <c r="U7" s="7">
        <f>T7/((1+$Y$3)^$A$7)</f>
        <v>0</v>
      </c>
      <c r="V7" s="7">
        <f t="shared" si="2"/>
        <v>165299289.92104703</v>
      </c>
      <c r="W7" s="7">
        <f t="shared" si="1"/>
        <v>231840805.16224557</v>
      </c>
      <c r="AB7" s="4">
        <f t="shared" ref="AB7:AB12" si="3">AB6+1</f>
        <v>5</v>
      </c>
      <c r="AC7" s="5">
        <v>1</v>
      </c>
      <c r="AE7">
        <v>1</v>
      </c>
      <c r="AF7">
        <v>1</v>
      </c>
      <c r="AG7">
        <v>2</v>
      </c>
    </row>
    <row r="8" spans="1:36" x14ac:dyDescent="0.2">
      <c r="A8">
        <v>6</v>
      </c>
      <c r="B8" s="7">
        <f>'Baseline Core Assumptions'!$E$14*(1+$Y$6)^$A7</f>
        <v>99598680.378968358</v>
      </c>
      <c r="C8" s="7">
        <f t="shared" si="0"/>
        <v>66366806.17291183</v>
      </c>
      <c r="D8" s="7">
        <f>'Baseline Core Assumptions'!$E$12*(1+$Y$6)^$A7</f>
        <v>13934107.880180148</v>
      </c>
      <c r="E8" s="7">
        <f>D8/((1+$Y$3)^$A$8)</f>
        <v>9284884.4317784309</v>
      </c>
      <c r="F8" s="7">
        <f>'Baseline Core Assumptions'!$E$12*(1+$Y$6)^$A7</f>
        <v>13934107.880180148</v>
      </c>
      <c r="G8" s="7">
        <f>F8/((1+$Y$3)^$A$8)</f>
        <v>9284884.4317784309</v>
      </c>
      <c r="H8" s="7">
        <f>'Baseline Core Assumptions'!$E$12*(1+$Y$6)^$A7</f>
        <v>13934107.880180148</v>
      </c>
      <c r="I8" s="7">
        <f>H8/((1+$Y$3)^$A$8)</f>
        <v>9284884.4317784309</v>
      </c>
      <c r="J8" s="7">
        <f>'Baseline Core Assumptions'!$E$12*(1+$Y$6)^$A7</f>
        <v>13934107.880180148</v>
      </c>
      <c r="K8" s="7">
        <f>J8/((1+$Y$3)^$A$8)</f>
        <v>9284884.4317784309</v>
      </c>
      <c r="L8" s="7">
        <f>'Baseline Core Assumptions'!$E$10*(1+$Y$6)^$A7</f>
        <v>210927813.55675262</v>
      </c>
      <c r="M8" s="7">
        <f>L8/((1+$Y$3)^$A8)</f>
        <v>140550108.35016128</v>
      </c>
      <c r="N8" s="7">
        <v>0</v>
      </c>
      <c r="O8" s="7">
        <f>N8/((1+$Y$3)^$A$8)</f>
        <v>0</v>
      </c>
      <c r="P8" s="7">
        <v>0</v>
      </c>
      <c r="Q8" s="7">
        <f>P8/((1+$Y$3)^$A$8)</f>
        <v>0</v>
      </c>
      <c r="R8" s="7">
        <v>0</v>
      </c>
      <c r="S8" s="7">
        <f>R8/((1+$Y$3)^$A$8)</f>
        <v>0</v>
      </c>
      <c r="T8" s="7">
        <v>0</v>
      </c>
      <c r="U8" s="7">
        <f>T8/((1+$Y$3)^$A$8)</f>
        <v>0</v>
      </c>
      <c r="V8" s="7">
        <f t="shared" si="2"/>
        <v>84936575.036468685</v>
      </c>
      <c r="W8" s="7">
        <f t="shared" si="1"/>
        <v>127466896.13932866</v>
      </c>
      <c r="AB8" s="4">
        <f t="shared" si="3"/>
        <v>6</v>
      </c>
      <c r="AC8" s="5">
        <v>0</v>
      </c>
      <c r="AE8">
        <v>0</v>
      </c>
      <c r="AF8">
        <v>1</v>
      </c>
      <c r="AG8">
        <v>2</v>
      </c>
    </row>
    <row r="9" spans="1:36" x14ac:dyDescent="0.2">
      <c r="A9">
        <v>7</v>
      </c>
      <c r="B9" s="7">
        <f>'Baseline Core Assumptions'!$E$14*(1+$Y$6)^$A8</f>
        <v>102586640.79033741</v>
      </c>
      <c r="C9" s="7">
        <f t="shared" si="0"/>
        <v>63885804.072989888</v>
      </c>
      <c r="D9" s="7">
        <f>'Baseline Core Assumptions'!$E$14*(1+$Y$6)^$A8</f>
        <v>102586640.79033741</v>
      </c>
      <c r="E9" s="7">
        <f>D9/((1+$Y$3)^$A$9)</f>
        <v>63885804.072989888</v>
      </c>
      <c r="F9" s="7">
        <f>'Baseline Core Assumptions'!$E$12*(1+$Y$6)^$A8</f>
        <v>14352131.116585553</v>
      </c>
      <c r="G9" s="7">
        <f>F9/((1+$Y$3)^$A$9)</f>
        <v>8937785.9483474605</v>
      </c>
      <c r="H9" s="7">
        <f>'Baseline Core Assumptions'!$E$12*(1+$Y$6)^$A8</f>
        <v>14352131.116585553</v>
      </c>
      <c r="I9" s="7">
        <f>H9/((1+$Y$3)^$A$9)</f>
        <v>8937785.9483474605</v>
      </c>
      <c r="J9" s="7">
        <f>'Baseline Core Assumptions'!$E$12*(1+$Y$6)^$A8</f>
        <v>14352131.116585553</v>
      </c>
      <c r="K9" s="7">
        <f>J9/((1+$Y$3)^$A$9)</f>
        <v>8937785.9483474605</v>
      </c>
      <c r="L9" s="7">
        <f>'Baseline Core Assumptions'!$E$12*(1+$Y$6)^$A8</f>
        <v>14352131.116585553</v>
      </c>
      <c r="M9" s="7">
        <f t="shared" ref="M9:M22" si="4">L9/((1+$Y$3)^$A9)</f>
        <v>8937785.9483474605</v>
      </c>
      <c r="N9" s="7">
        <f>'Baseline Core Assumptions'!$E$10*(1+$Y$6)^$A8</f>
        <v>217255647.96345523</v>
      </c>
      <c r="O9" s="7">
        <f>N9/((1+$Y$3)^$A9)</f>
        <v>135295898.69221133</v>
      </c>
      <c r="P9" s="7">
        <v>0</v>
      </c>
      <c r="Q9" s="7">
        <f>P9/((1+$Y$3)^$A$9)</f>
        <v>0</v>
      </c>
      <c r="R9" s="7">
        <v>0</v>
      </c>
      <c r="S9" s="7">
        <f>R9/((1+$Y$3)^$A$9)</f>
        <v>0</v>
      </c>
      <c r="T9" s="7">
        <v>0</v>
      </c>
      <c r="U9" s="7">
        <f>T9/((1+$Y$3)^$A$9)</f>
        <v>0</v>
      </c>
      <c r="V9" s="7">
        <f t="shared" si="2"/>
        <v>217057274.66189614</v>
      </c>
      <c r="W9" s="7">
        <f t="shared" si="1"/>
        <v>348546550.98696375</v>
      </c>
      <c r="AB9" s="4">
        <f t="shared" si="3"/>
        <v>7</v>
      </c>
      <c r="AC9" s="5">
        <v>1</v>
      </c>
      <c r="AE9">
        <v>1</v>
      </c>
      <c r="AF9">
        <v>1</v>
      </c>
      <c r="AG9">
        <v>2</v>
      </c>
    </row>
    <row r="10" spans="1:36" x14ac:dyDescent="0.2">
      <c r="A10">
        <v>8</v>
      </c>
      <c r="B10" s="7">
        <f>'Baseline Core Assumptions'!$E$14*(1+$Y$6)^$A9</f>
        <v>105664240.01404755</v>
      </c>
      <c r="C10" s="7">
        <f t="shared" si="0"/>
        <v>61497549.71512112</v>
      </c>
      <c r="D10" s="7">
        <f>'Baseline Core Assumptions'!$E$14*(1+$Y$6)^$A9</f>
        <v>105664240.01404755</v>
      </c>
      <c r="E10" s="7">
        <f>D10/((1+$Y$3)^$A$10)</f>
        <v>61497549.71512112</v>
      </c>
      <c r="F10" s="7">
        <f>'Baseline Core Assumptions'!$E$14*(1+$Y$6)^$A9</f>
        <v>105664240.01404755</v>
      </c>
      <c r="G10" s="7">
        <f>F10/((1+$Y$3)^$A$10)</f>
        <v>61497549.71512112</v>
      </c>
      <c r="H10" s="7">
        <f>'Baseline Core Assumptions'!$E$12*(1+$Y$6)^$A9</f>
        <v>14782695.050083121</v>
      </c>
      <c r="I10" s="7">
        <f>H10/((1+$Y$3)^$A$10)</f>
        <v>8603663.1091569029</v>
      </c>
      <c r="J10" s="7">
        <f>'Baseline Core Assumptions'!$E$12*(1+$Y$6)^$A9</f>
        <v>14782695.050083121</v>
      </c>
      <c r="K10" s="7">
        <f>J10/((1+$Y$3)^$A$10)</f>
        <v>8603663.1091569029</v>
      </c>
      <c r="L10" s="7">
        <f>'Baseline Core Assumptions'!$E$12*(1+$Y$6)^$A9</f>
        <v>14782695.050083121</v>
      </c>
      <c r="M10" s="7">
        <f t="shared" si="4"/>
        <v>8603663.1091569029</v>
      </c>
      <c r="N10" s="7">
        <f>'Baseline Core Assumptions'!$E$12*(1+$Y$6)^$A9</f>
        <v>14782695.050083121</v>
      </c>
      <c r="O10" s="7">
        <f t="shared" ref="O10:O22" si="5">N10/((1+$Y$3)^$A10)</f>
        <v>8603663.1091569029</v>
      </c>
      <c r="P10" s="7">
        <f>'Baseline Core Assumptions'!$E$10*(1+$Y$6)^$A9</f>
        <v>223773317.40235889</v>
      </c>
      <c r="Q10" s="7">
        <f>P10/((1+$Y$3)^$A10)</f>
        <v>130238108.08689503</v>
      </c>
      <c r="R10" s="7">
        <v>0</v>
      </c>
      <c r="S10" s="7">
        <f>R10/((1+$Y$3)^$A$10)</f>
        <v>0</v>
      </c>
      <c r="T10" s="7">
        <v>0</v>
      </c>
      <c r="U10" s="7">
        <f>T10/((1+$Y$3)^$A$10)</f>
        <v>0</v>
      </c>
      <c r="V10" s="7">
        <f t="shared" si="2"/>
        <v>140202425.64855605</v>
      </c>
      <c r="W10" s="7">
        <f t="shared" si="1"/>
        <v>240893870.12826136</v>
      </c>
      <c r="AB10" s="4">
        <f t="shared" si="3"/>
        <v>8</v>
      </c>
      <c r="AC10" s="5">
        <v>0</v>
      </c>
      <c r="AE10">
        <v>0</v>
      </c>
      <c r="AF10">
        <v>1</v>
      </c>
      <c r="AG10">
        <v>2</v>
      </c>
    </row>
    <row r="11" spans="1:36" x14ac:dyDescent="0.2">
      <c r="A11">
        <v>9</v>
      </c>
      <c r="B11" s="7">
        <f>'Baseline Core Assumptions'!$E$14*(1+$Y$6)^$A10</f>
        <v>108834167.21446896</v>
      </c>
      <c r="C11" s="7">
        <f t="shared" si="0"/>
        <v>59198575.893995076</v>
      </c>
      <c r="D11" s="7">
        <f>'Baseline Core Assumptions'!$E$14*(1+$Y$6)^$A10</f>
        <v>108834167.21446896</v>
      </c>
      <c r="E11" s="7">
        <f>D11/((1+$Y$3)^$A$11)</f>
        <v>59198575.893995076</v>
      </c>
      <c r="F11" s="7">
        <f>'Baseline Core Assumptions'!$E$14*(1+$Y$6)^$A10</f>
        <v>108834167.21446896</v>
      </c>
      <c r="G11" s="7">
        <f>F11/((1+$Y$3)^$A$11)</f>
        <v>59198575.893995076</v>
      </c>
      <c r="H11" s="7">
        <f>'Baseline Core Assumptions'!$E$14*(1+$Y$6)^$A10</f>
        <v>108834167.21446896</v>
      </c>
      <c r="I11" s="7">
        <f>H11/((1+$Y$3)^$A$11)</f>
        <v>59198575.893995076</v>
      </c>
      <c r="J11" s="7">
        <f>'Baseline Core Assumptions'!$E$12*(1+$Y$6)^$A10</f>
        <v>15226175.901585612</v>
      </c>
      <c r="K11" s="7">
        <f>J11/((1+$Y$3)^$A$11)</f>
        <v>8282030.8433940262</v>
      </c>
      <c r="L11" s="7">
        <f>'Baseline Core Assumptions'!$E$12*(1+$Y$6)^$A10</f>
        <v>15226175.901585612</v>
      </c>
      <c r="M11" s="7">
        <f t="shared" si="4"/>
        <v>8282030.8433940262</v>
      </c>
      <c r="N11" s="7">
        <f>'Baseline Core Assumptions'!$E$12*(1+$Y$6)^$A10</f>
        <v>15226175.901585612</v>
      </c>
      <c r="O11" s="7">
        <f t="shared" si="5"/>
        <v>8282030.8433940262</v>
      </c>
      <c r="P11" s="7">
        <f>'Baseline Core Assumptions'!$E$12*(1+$Y$6)^$A10</f>
        <v>15226175.901585612</v>
      </c>
      <c r="Q11" s="7">
        <f t="shared" ref="Q11:Q22" si="6">P11/((1+$Y$3)^$A11)</f>
        <v>8282030.8433940262</v>
      </c>
      <c r="R11" s="7">
        <f>'Baseline Core Assumptions'!$E$10*(1+$Y$6)^$A10</f>
        <v>230486516.92442963</v>
      </c>
      <c r="S11" s="7">
        <f>R11/((1+$Y$3)^$A11)</f>
        <v>125369393.76588957</v>
      </c>
      <c r="T11" s="7">
        <v>0</v>
      </c>
      <c r="U11" s="7">
        <f>T11/((1+$Y$3)^$A$11)</f>
        <v>0</v>
      </c>
      <c r="V11" s="7">
        <f t="shared" si="2"/>
        <v>260330607.24066776</v>
      </c>
      <c r="W11" s="7">
        <f t="shared" si="1"/>
        <v>478607203.15653872</v>
      </c>
      <c r="AB11" s="4">
        <f t="shared" si="3"/>
        <v>9</v>
      </c>
      <c r="AC11" s="5">
        <v>1</v>
      </c>
      <c r="AE11">
        <v>1</v>
      </c>
      <c r="AF11">
        <v>1</v>
      </c>
      <c r="AG11">
        <v>2</v>
      </c>
    </row>
    <row r="12" spans="1:36" x14ac:dyDescent="0.2">
      <c r="A12">
        <v>10</v>
      </c>
      <c r="B12" s="7">
        <f>'Baseline Core Assumptions'!$E$14*(1+$Y$6)^$A11</f>
        <v>112099192.23090303</v>
      </c>
      <c r="C12" s="7">
        <f t="shared" si="0"/>
        <v>56985545.019453213</v>
      </c>
      <c r="D12" s="7">
        <f>'Baseline Core Assumptions'!$E$14*(1+$Y$6)^$A11</f>
        <v>112099192.23090303</v>
      </c>
      <c r="E12" s="7">
        <f>D12/((1+$Y$3)^$A$12)</f>
        <v>56985545.019453213</v>
      </c>
      <c r="F12" s="7">
        <f>'Baseline Core Assumptions'!$E$14*(1+$Y$6)^$A11</f>
        <v>112099192.23090303</v>
      </c>
      <c r="G12" s="7">
        <f>F12/((1+$Y$3)^$A$12)</f>
        <v>56985545.019453213</v>
      </c>
      <c r="H12" s="7">
        <f>'Baseline Core Assumptions'!$E$14*(1+$Y$6)^$A11</f>
        <v>112099192.23090303</v>
      </c>
      <c r="I12" s="7">
        <f>H12/((1+$Y$3)^$A$12)</f>
        <v>56985545.019453213</v>
      </c>
      <c r="J12" s="7">
        <f>'Baseline Core Assumptions'!$E$14*(1+$Y$6)^$A11</f>
        <v>112099192.23090303</v>
      </c>
      <c r="K12" s="7">
        <f>J12/((1+$Y$3)^$A$12)</f>
        <v>56985545.019453213</v>
      </c>
      <c r="L12" s="7">
        <f>'Baseline Core Assumptions'!$E$12*(1+$Y$6)^$A11</f>
        <v>15682961.178633181</v>
      </c>
      <c r="M12" s="7">
        <f t="shared" si="4"/>
        <v>7972422.2137344377</v>
      </c>
      <c r="N12" s="7">
        <f>'Baseline Core Assumptions'!$E$12*(1+$Y$6)^$A11</f>
        <v>15682961.178633181</v>
      </c>
      <c r="O12" s="7">
        <f t="shared" si="5"/>
        <v>7972422.2137344377</v>
      </c>
      <c r="P12" s="7">
        <f>'Baseline Core Assumptions'!$E$12*(1+$Y$6)^$A11</f>
        <v>15682961.178633181</v>
      </c>
      <c r="Q12" s="7">
        <f t="shared" si="6"/>
        <v>7972422.2137344377</v>
      </c>
      <c r="R12" s="7">
        <f>'Baseline Core Assumptions'!$E$12*(1+$Y$6)^$A11</f>
        <v>15682961.178633181</v>
      </c>
      <c r="S12" s="7">
        <f t="shared" ref="S12:S22" si="7">R12/((1+$Y$3)^$A12)</f>
        <v>7972422.2137344377</v>
      </c>
      <c r="T12" s="7">
        <f>'Baseline Core Assumptions'!$E$10*(1+$Y$6)^$A11</f>
        <v>237401112.43216252</v>
      </c>
      <c r="U12" s="7">
        <f>T12/((1+$Y$3)^$A12)</f>
        <v>120682687.45688437</v>
      </c>
      <c r="V12" s="7">
        <f t="shared" si="2"/>
        <v>186901479.48582852</v>
      </c>
      <c r="W12" s="7">
        <f t="shared" si="1"/>
        <v>367663499.0499754</v>
      </c>
      <c r="AB12" s="6">
        <f t="shared" si="3"/>
        <v>10</v>
      </c>
      <c r="AC12" s="27">
        <v>0</v>
      </c>
      <c r="AE12">
        <v>0</v>
      </c>
      <c r="AF12">
        <v>1</v>
      </c>
      <c r="AG12">
        <v>2</v>
      </c>
    </row>
    <row r="13" spans="1:36" x14ac:dyDescent="0.2">
      <c r="A13">
        <v>11</v>
      </c>
      <c r="B13" s="7">
        <f>'Baseline Core Assumptions'!$E$14*(1+$Y$6)^$A12</f>
        <v>115462167.99783012</v>
      </c>
      <c r="C13" s="7">
        <f t="shared" si="0"/>
        <v>54855244.271062434</v>
      </c>
      <c r="D13" s="7">
        <f>'Baseline Core Assumptions'!$E$14*(1+$Y$6)^$A12</f>
        <v>115462167.99783012</v>
      </c>
      <c r="E13" s="7">
        <f>D13/((1+$Y$3)^$A$13)</f>
        <v>54855244.271062434</v>
      </c>
      <c r="F13" s="7">
        <f>'Baseline Core Assumptions'!$E$14*(1+$Y$6)^$A12</f>
        <v>115462167.99783012</v>
      </c>
      <c r="G13" s="7">
        <f>F13/((1+$Y$3)^$A$13)</f>
        <v>54855244.271062434</v>
      </c>
      <c r="H13" s="7">
        <f>'Baseline Core Assumptions'!$E$14*(1+$Y$6)^$A12</f>
        <v>115462167.99783012</v>
      </c>
      <c r="I13" s="7">
        <f>H13/((1+$Y$3)^$A$13)</f>
        <v>54855244.271062434</v>
      </c>
      <c r="J13" s="7">
        <f>'Baseline Core Assumptions'!$E$14*(1+$Y$6)^$A12</f>
        <v>115462167.99783012</v>
      </c>
      <c r="K13" s="7">
        <f>J13/((1+$Y$3)^$A$13)</f>
        <v>54855244.271062434</v>
      </c>
      <c r="L13" s="7">
        <f>'Baseline Core Assumptions'!$E$14*(1+$Y$6)^$A12</f>
        <v>115462167.99783012</v>
      </c>
      <c r="M13" s="7">
        <f t="shared" si="4"/>
        <v>54855244.271062434</v>
      </c>
      <c r="N13" s="7">
        <f>'Baseline Core Assumptions'!$E$12*(1+$Y$6)^$A12</f>
        <v>16153450.013992177</v>
      </c>
      <c r="O13" s="7">
        <f t="shared" si="5"/>
        <v>7674387.7384546446</v>
      </c>
      <c r="P13" s="7">
        <f>'Baseline Core Assumptions'!$E$12*(1+$Y$6)^$A12</f>
        <v>16153450.013992177</v>
      </c>
      <c r="Q13" s="7">
        <f t="shared" si="6"/>
        <v>7674387.7384546446</v>
      </c>
      <c r="R13" s="7">
        <f>'Baseline Core Assumptions'!$E$12*(1+$Y$6)^$A12</f>
        <v>16153450.013992177</v>
      </c>
      <c r="S13" s="7">
        <f t="shared" si="7"/>
        <v>7674387.7384546446</v>
      </c>
      <c r="T13" s="7">
        <f>'Baseline Core Assumptions'!$E$12*(1+$Y$6)^$A12</f>
        <v>16153450.013992177</v>
      </c>
      <c r="U13" s="7">
        <f t="shared" ref="U13:U22" si="8">T13/((1+$Y$3)^$A13)</f>
        <v>7674387.7384546446</v>
      </c>
      <c r="V13" s="7">
        <f t="shared" si="2"/>
        <v>179914508.29009658</v>
      </c>
      <c r="W13" s="7">
        <f t="shared" si="1"/>
        <v>378693404.02147472</v>
      </c>
    </row>
    <row r="14" spans="1:36" x14ac:dyDescent="0.2">
      <c r="A14">
        <v>12</v>
      </c>
      <c r="B14" s="7">
        <f>'Baseline Core Assumptions'!$E$14*(1+$Y$6)^$A13</f>
        <v>118926033.03776503</v>
      </c>
      <c r="C14" s="7">
        <f t="shared" si="0"/>
        <v>52804580.933826461</v>
      </c>
      <c r="D14" s="7">
        <f>'Baseline Core Assumptions'!$E$14*(1+$Y$6)^$A13</f>
        <v>118926033.03776503</v>
      </c>
      <c r="E14" s="7">
        <f>D14/((1+$Y$3)^$A$14)</f>
        <v>52804580.933826461</v>
      </c>
      <c r="F14" s="7">
        <f>'Baseline Core Assumptions'!$E$14*(1+$Y$6)^$A13</f>
        <v>118926033.03776503</v>
      </c>
      <c r="G14" s="7">
        <f>F14/((1+$Y$3)^$A$14)</f>
        <v>52804580.933826461</v>
      </c>
      <c r="H14" s="7">
        <f>'Baseline Core Assumptions'!$E$14*(1+$Y$6)^$A13</f>
        <v>118926033.03776503</v>
      </c>
      <c r="I14" s="7">
        <f>H14/((1+$Y$3)^$A$14)</f>
        <v>52804580.933826461</v>
      </c>
      <c r="J14" s="7">
        <f>'Baseline Core Assumptions'!$E$14*(1+$Y$6)^$A13</f>
        <v>118926033.03776503</v>
      </c>
      <c r="K14" s="7">
        <f>J14/((1+$Y$3)^$A$14)</f>
        <v>52804580.933826461</v>
      </c>
      <c r="L14" s="7">
        <f>'Baseline Core Assumptions'!$E$14*(1+$Y$6)^$A13</f>
        <v>118926033.03776503</v>
      </c>
      <c r="M14" s="7">
        <f t="shared" si="4"/>
        <v>52804580.933826461</v>
      </c>
      <c r="N14" s="7">
        <f>'Baseline Core Assumptions'!$E$14*(1+$Y$6)^$A13</f>
        <v>118926033.03776503</v>
      </c>
      <c r="O14" s="7">
        <f t="shared" si="5"/>
        <v>52804580.933826461</v>
      </c>
      <c r="P14" s="7">
        <f>'Baseline Core Assumptions'!$E$12*(1+$Y$6)^$A13</f>
        <v>16638053.514411943</v>
      </c>
      <c r="Q14" s="7">
        <f t="shared" si="6"/>
        <v>7387494.7388862483</v>
      </c>
      <c r="R14" s="7">
        <f>'Baseline Core Assumptions'!$E$12*(1+$Y$6)^$A13</f>
        <v>16638053.514411943</v>
      </c>
      <c r="S14" s="7">
        <f t="shared" si="7"/>
        <v>7387494.7388862483</v>
      </c>
      <c r="T14" s="7">
        <f>'Baseline Core Assumptions'!$E$12*(1+$Y$6)^$A13</f>
        <v>16638053.514411943</v>
      </c>
      <c r="U14" s="7">
        <f t="shared" si="8"/>
        <v>7387494.7388862483</v>
      </c>
      <c r="V14" s="7">
        <f t="shared" si="2"/>
        <v>218605818.47419208</v>
      </c>
      <c r="W14" s="7">
        <f t="shared" si="1"/>
        <v>492342185.66547203</v>
      </c>
      <c r="AB14" s="34" t="s">
        <v>65</v>
      </c>
    </row>
    <row r="15" spans="1:36" x14ac:dyDescent="0.2">
      <c r="A15">
        <v>13</v>
      </c>
      <c r="B15" s="7">
        <f>'Baseline Core Assumptions'!$E$14*(1+$Y$6)^$A14</f>
        <v>122493814.02889796</v>
      </c>
      <c r="C15" s="7">
        <f t="shared" si="0"/>
        <v>50830577.908262841</v>
      </c>
      <c r="D15" s="7">
        <f>'Baseline Core Assumptions'!$E$14*(1+$Y$6)^$A14</f>
        <v>122493814.02889796</v>
      </c>
      <c r="E15" s="7">
        <f>D15/((1+$Y$3)^$A$15)</f>
        <v>50830577.908262841</v>
      </c>
      <c r="F15" s="7">
        <f>'Baseline Core Assumptions'!$E$14*(1+$Y$6)^$A14</f>
        <v>122493814.02889796</v>
      </c>
      <c r="G15" s="7">
        <f>F15/((1+$Y$3)^$A$15)</f>
        <v>50830577.908262841</v>
      </c>
      <c r="H15" s="7">
        <f>'Baseline Core Assumptions'!$E$14*(1+$Y$6)^$A14</f>
        <v>122493814.02889796</v>
      </c>
      <c r="I15" s="7">
        <f>H15/((1+$Y$3)^$A$15)</f>
        <v>50830577.908262841</v>
      </c>
      <c r="J15" s="7">
        <f>'Baseline Core Assumptions'!$E$14*(1+$Y$6)^$A14</f>
        <v>122493814.02889796</v>
      </c>
      <c r="K15" s="7">
        <f>J15/((1+$Y$3)^$A$15)</f>
        <v>50830577.908262841</v>
      </c>
      <c r="L15" s="7">
        <f>'Baseline Core Assumptions'!$E$14*(1+$Y$6)^$A14</f>
        <v>122493814.02889796</v>
      </c>
      <c r="M15" s="7">
        <f t="shared" si="4"/>
        <v>50830577.908262841</v>
      </c>
      <c r="N15" s="7">
        <f>'Baseline Core Assumptions'!$E$14*(1+$Y$6)^$A14</f>
        <v>122493814.02889796</v>
      </c>
      <c r="O15" s="7">
        <f t="shared" si="5"/>
        <v>50830577.908262841</v>
      </c>
      <c r="P15" s="7">
        <f>'Baseline Core Assumptions'!$E$14*(1+$Y$6)^$A14</f>
        <v>122493814.02889796</v>
      </c>
      <c r="Q15" s="7">
        <f t="shared" si="6"/>
        <v>50830577.908262841</v>
      </c>
      <c r="R15" s="7">
        <f>'Baseline Core Assumptions'!$E$12*(1+$Y$6)^$A14</f>
        <v>17137195.119844299</v>
      </c>
      <c r="S15" s="7">
        <f t="shared" si="7"/>
        <v>7111326.7112643309</v>
      </c>
      <c r="T15" s="7">
        <f>'Baseline Core Assumptions'!$E$12*(1+$Y$6)^$A14</f>
        <v>17137195.119844299</v>
      </c>
      <c r="U15" s="7">
        <f t="shared" si="8"/>
        <v>7111326.7112643309</v>
      </c>
      <c r="V15" s="7">
        <f t="shared" si="2"/>
        <v>210433638.34431571</v>
      </c>
      <c r="W15" s="7">
        <f t="shared" si="1"/>
        <v>507112451.23543614</v>
      </c>
    </row>
    <row r="16" spans="1:36" x14ac:dyDescent="0.2">
      <c r="A16">
        <v>14</v>
      </c>
      <c r="B16" s="7">
        <f>'Baseline Core Assumptions'!$E$14*(1+$Y$6)^$A15</f>
        <v>126168628.44976489</v>
      </c>
      <c r="C16" s="7">
        <f t="shared" si="0"/>
        <v>48930369.388327785</v>
      </c>
      <c r="D16" s="7">
        <f>'Baseline Core Assumptions'!$E$14*(1+$Y$6)^$A15</f>
        <v>126168628.44976489</v>
      </c>
      <c r="E16" s="7">
        <f>D16/((1+$Y$3)^$A$16)</f>
        <v>48930369.388327785</v>
      </c>
      <c r="F16" s="7">
        <f>'Baseline Core Assumptions'!$E$14*(1+$Y$6)^$A15</f>
        <v>126168628.44976489</v>
      </c>
      <c r="G16" s="7">
        <f>F16/((1+$Y$3)^$A$16)</f>
        <v>48930369.388327785</v>
      </c>
      <c r="H16" s="7">
        <f>'Baseline Core Assumptions'!$E$14*(1+$Y$6)^$A15</f>
        <v>126168628.44976489</v>
      </c>
      <c r="I16" s="7">
        <f>H16/((1+$Y$3)^$A$16)</f>
        <v>48930369.388327785</v>
      </c>
      <c r="J16" s="7">
        <f>'Baseline Core Assumptions'!$E$14*(1+$Y$6)^$A15</f>
        <v>126168628.44976489</v>
      </c>
      <c r="K16" s="7">
        <f>J16/((1+$Y$3)^$A$16)</f>
        <v>48930369.388327785</v>
      </c>
      <c r="L16" s="7">
        <f>'Baseline Core Assumptions'!$E$14*(1+$Y$6)^$A15</f>
        <v>126168628.44976489</v>
      </c>
      <c r="M16" s="7">
        <f t="shared" si="4"/>
        <v>48930369.388327785</v>
      </c>
      <c r="N16" s="7">
        <f>'Baseline Core Assumptions'!$E$14*(1+$Y$6)^$A15</f>
        <v>126168628.44976489</v>
      </c>
      <c r="O16" s="7">
        <f t="shared" si="5"/>
        <v>48930369.388327785</v>
      </c>
      <c r="P16" s="7">
        <f>'Baseline Core Assumptions'!$E$14*(1+$Y$6)^$A15</f>
        <v>126168628.44976489</v>
      </c>
      <c r="Q16" s="7">
        <f t="shared" si="6"/>
        <v>48930369.388327785</v>
      </c>
      <c r="R16" s="7">
        <f>'Baseline Core Assumptions'!$E$14*(1+$Y$6)^$A15</f>
        <v>126168628.44976489</v>
      </c>
      <c r="S16" s="7">
        <f t="shared" si="7"/>
        <v>48930369.388327785</v>
      </c>
      <c r="T16" s="7">
        <f>'Baseline Core Assumptions'!$E$12*(1+$Y$6)^$A15</f>
        <v>17651310.973439626</v>
      </c>
      <c r="U16" s="7">
        <f t="shared" si="8"/>
        <v>6845482.7220581872</v>
      </c>
      <c r="V16" s="7">
        <f t="shared" si="2"/>
        <v>244651846.94163892</v>
      </c>
      <c r="W16" s="7">
        <f t="shared" si="1"/>
        <v>630843142.24882448</v>
      </c>
    </row>
    <row r="17" spans="1:30" x14ac:dyDescent="0.2">
      <c r="A17">
        <v>15</v>
      </c>
      <c r="B17" s="7">
        <f>'Baseline Core Assumptions'!$E$14*(1+$Y$6)^$A16</f>
        <v>129953687.30325785</v>
      </c>
      <c r="C17" s="7">
        <f t="shared" si="0"/>
        <v>47101196.70091366</v>
      </c>
      <c r="D17" s="7">
        <f>'Baseline Core Assumptions'!$E$14*(1+$Y$6)^$A16</f>
        <v>129953687.30325785</v>
      </c>
      <c r="E17" s="7">
        <f>D17/((1+$Y$3)^$A$17)</f>
        <v>47101196.70091366</v>
      </c>
      <c r="F17" s="7">
        <f>'Baseline Core Assumptions'!$E$14*(1+$Y$6)^$A16</f>
        <v>129953687.30325785</v>
      </c>
      <c r="G17" s="7">
        <f>F17/((1+$Y$3)^$A$17)</f>
        <v>47101196.70091366</v>
      </c>
      <c r="H17" s="7">
        <f>'Baseline Core Assumptions'!$E$14*(1+$Y$6)^$A16</f>
        <v>129953687.30325785</v>
      </c>
      <c r="I17" s="7">
        <f>H17/((1+$Y$3)^$A$17)</f>
        <v>47101196.70091366</v>
      </c>
      <c r="J17" s="7">
        <f>'Baseline Core Assumptions'!$E$14*(1+$Y$6)^$A16</f>
        <v>129953687.30325785</v>
      </c>
      <c r="K17" s="7">
        <f>J17/((1+$Y$3)^$A$17)</f>
        <v>47101196.70091366</v>
      </c>
      <c r="L17" s="7">
        <f>'Baseline Core Assumptions'!$E$14*(1+$Y$6)^$A16</f>
        <v>129953687.30325785</v>
      </c>
      <c r="M17" s="7">
        <f t="shared" si="4"/>
        <v>47101196.70091366</v>
      </c>
      <c r="N17" s="7">
        <f>'Baseline Core Assumptions'!$E$14*(1+$Y$6)^$A16</f>
        <v>129953687.30325785</v>
      </c>
      <c r="O17" s="7">
        <f t="shared" si="5"/>
        <v>47101196.70091366</v>
      </c>
      <c r="P17" s="7">
        <f>'Baseline Core Assumptions'!$E$14*(1+$Y$6)^$A16</f>
        <v>129953687.30325785</v>
      </c>
      <c r="Q17" s="7">
        <f t="shared" si="6"/>
        <v>47101196.70091366</v>
      </c>
      <c r="R17" s="7">
        <f>'Baseline Core Assumptions'!$E$14*(1+$Y$6)^$A16</f>
        <v>129953687.30325785</v>
      </c>
      <c r="S17" s="7">
        <f t="shared" si="7"/>
        <v>47101196.70091366</v>
      </c>
      <c r="T17" s="7">
        <f>'Baseline Core Assumptions'!$E$14*(1+$Y$6)^$A16</f>
        <v>129953687.30325785</v>
      </c>
      <c r="U17" s="7">
        <f t="shared" si="8"/>
        <v>47101196.70091366</v>
      </c>
      <c r="V17" s="7">
        <f t="shared" si="2"/>
        <v>235505983.50456831</v>
      </c>
      <c r="W17" s="7">
        <f t="shared" si="1"/>
        <v>649768436.51628923</v>
      </c>
    </row>
    <row r="18" spans="1:30" x14ac:dyDescent="0.2">
      <c r="A18">
        <v>16</v>
      </c>
      <c r="B18" s="7">
        <f>'Baseline Core Assumptions'!$E$14*(1+$Y$6)^$A17</f>
        <v>133852297.92235559</v>
      </c>
      <c r="C18" s="7">
        <f t="shared" si="0"/>
        <v>45340404.300879516</v>
      </c>
      <c r="D18" s="7">
        <f>'Baseline Core Assumptions'!$E$14*(1+$Y$6)^$A17</f>
        <v>133852297.92235559</v>
      </c>
      <c r="E18" s="7">
        <f>D18/((1+$Y$3)^$A$18)</f>
        <v>45340404.300879516</v>
      </c>
      <c r="F18" s="7">
        <f>'Baseline Core Assumptions'!$E$14*(1+$Y$6)^$A17</f>
        <v>133852297.92235559</v>
      </c>
      <c r="G18" s="7">
        <f>F18/((1+$Y$3)^$A$18)</f>
        <v>45340404.300879516</v>
      </c>
      <c r="H18" s="7">
        <f>'Baseline Core Assumptions'!$E$14*(1+$Y$6)^$A17</f>
        <v>133852297.92235559</v>
      </c>
      <c r="I18" s="7">
        <f>H18/((1+$Y$3)^$A$18)</f>
        <v>45340404.300879516</v>
      </c>
      <c r="J18" s="7">
        <f>'Baseline Core Assumptions'!$E$14*(1+$Y$6)^$A17</f>
        <v>133852297.92235559</v>
      </c>
      <c r="K18" s="7">
        <f>J18/((1+$Y$3)^$A$18)</f>
        <v>45340404.300879516</v>
      </c>
      <c r="L18" s="7">
        <f>'Baseline Core Assumptions'!$E$14*(1+$Y$6)^$A17</f>
        <v>133852297.92235559</v>
      </c>
      <c r="M18" s="7">
        <f t="shared" si="4"/>
        <v>45340404.300879516</v>
      </c>
      <c r="N18" s="7">
        <f>'Baseline Core Assumptions'!$E$14*(1+$Y$6)^$A17</f>
        <v>133852297.92235559</v>
      </c>
      <c r="O18" s="7">
        <f t="shared" si="5"/>
        <v>45340404.300879516</v>
      </c>
      <c r="P18" s="7">
        <f>'Baseline Core Assumptions'!$E$14*(1+$Y$6)^$A17</f>
        <v>133852297.92235559</v>
      </c>
      <c r="Q18" s="7">
        <f t="shared" si="6"/>
        <v>45340404.300879516</v>
      </c>
      <c r="R18" s="7">
        <f>'Baseline Core Assumptions'!$E$14*(1+$Y$6)^$A17</f>
        <v>133852297.92235559</v>
      </c>
      <c r="S18" s="7">
        <f t="shared" si="7"/>
        <v>45340404.300879516</v>
      </c>
      <c r="T18" s="7">
        <f>'Baseline Core Assumptions'!$E$14*(1+$Y$6)^$A17</f>
        <v>133852297.92235559</v>
      </c>
      <c r="U18" s="7">
        <f t="shared" si="8"/>
        <v>45340404.300879516</v>
      </c>
      <c r="V18" s="7">
        <f t="shared" si="2"/>
        <v>226702021.50439757</v>
      </c>
      <c r="W18" s="7">
        <f t="shared" si="1"/>
        <v>669261489.61177802</v>
      </c>
    </row>
    <row r="19" spans="1:30" x14ac:dyDescent="0.2">
      <c r="A19">
        <v>17</v>
      </c>
      <c r="B19" s="7">
        <f>'Baseline Core Assumptions'!$E$14*(1+$Y$6)^$A18</f>
        <v>137867866.86002624</v>
      </c>
      <c r="C19" s="7">
        <f t="shared" si="0"/>
        <v>43645435.915799901</v>
      </c>
      <c r="D19" s="7">
        <f>'Baseline Core Assumptions'!$E$14*(1+$Y$6)^$A18</f>
        <v>137867866.86002624</v>
      </c>
      <c r="E19" s="7">
        <f>D19/((1+$Y$3)^$A$19)</f>
        <v>43645435.915799901</v>
      </c>
      <c r="F19" s="7">
        <f>'Baseline Core Assumptions'!$E$14*(1+$Y$6)^$A18</f>
        <v>137867866.86002624</v>
      </c>
      <c r="G19" s="7">
        <f>F19/((1+$Y$3)^$A$19)</f>
        <v>43645435.915799901</v>
      </c>
      <c r="H19" s="7">
        <f>'Baseline Core Assumptions'!$E$14*(1+$Y$6)^$A18</f>
        <v>137867866.86002624</v>
      </c>
      <c r="I19" s="7">
        <f>H19/((1+$Y$3)^$A$19)</f>
        <v>43645435.915799901</v>
      </c>
      <c r="J19" s="7">
        <f>'Baseline Core Assumptions'!$E$14*(1+$Y$6)^$A18</f>
        <v>137867866.86002624</v>
      </c>
      <c r="K19" s="7">
        <f>J19/((1+$Y$3)^$A$19)</f>
        <v>43645435.915799901</v>
      </c>
      <c r="L19" s="7">
        <f>'Baseline Core Assumptions'!$E$14*(1+$Y$6)^$A18</f>
        <v>137867866.86002624</v>
      </c>
      <c r="M19" s="7">
        <f t="shared" si="4"/>
        <v>43645435.915799901</v>
      </c>
      <c r="N19" s="7">
        <f>'Baseline Core Assumptions'!$E$14*(1+$Y$6)^$A18</f>
        <v>137867866.86002624</v>
      </c>
      <c r="O19" s="7">
        <f t="shared" si="5"/>
        <v>43645435.915799901</v>
      </c>
      <c r="P19" s="7">
        <f>'Baseline Core Assumptions'!$E$14*(1+$Y$6)^$A18</f>
        <v>137867866.86002624</v>
      </c>
      <c r="Q19" s="7">
        <f t="shared" si="6"/>
        <v>43645435.915799901</v>
      </c>
      <c r="R19" s="7">
        <f>'Baseline Core Assumptions'!$E$14*(1+$Y$6)^$A18</f>
        <v>137867866.86002624</v>
      </c>
      <c r="S19" s="7">
        <f t="shared" si="7"/>
        <v>43645435.915799901</v>
      </c>
      <c r="T19" s="7">
        <f>'Baseline Core Assumptions'!$E$14*(1+$Y$6)^$A18</f>
        <v>137867866.86002624</v>
      </c>
      <c r="U19" s="7">
        <f t="shared" si="8"/>
        <v>43645435.915799901</v>
      </c>
      <c r="V19" s="7">
        <f t="shared" si="2"/>
        <v>218227179.57899952</v>
      </c>
      <c r="W19" s="7">
        <f t="shared" si="1"/>
        <v>689339334.3001312</v>
      </c>
    </row>
    <row r="20" spans="1:30" x14ac:dyDescent="0.2">
      <c r="A20">
        <v>18</v>
      </c>
      <c r="B20" s="7">
        <f>'Baseline Core Assumptions'!$E$14*(1+$Y$6)^$A19</f>
        <v>142003902.86582702</v>
      </c>
      <c r="C20" s="7">
        <f t="shared" si="0"/>
        <v>42013830.834835418</v>
      </c>
      <c r="D20" s="7">
        <f>'Baseline Core Assumptions'!$E$14*(1+$Y$6)^$A19</f>
        <v>142003902.86582702</v>
      </c>
      <c r="E20" s="7">
        <f>D20/((1+$Y$3)^$A$20)</f>
        <v>42013830.834835418</v>
      </c>
      <c r="F20" s="7">
        <f>'Baseline Core Assumptions'!$E$14*(1+$Y$6)^$A19</f>
        <v>142003902.86582702</v>
      </c>
      <c r="G20" s="7">
        <f>F20/((1+$Y$3)^$A$20)</f>
        <v>42013830.834835418</v>
      </c>
      <c r="H20" s="7">
        <f>'Baseline Core Assumptions'!$E$14*(1+$Y$6)^$A19</f>
        <v>142003902.86582702</v>
      </c>
      <c r="I20" s="7">
        <f>H20/((1+$Y$3)^$A$20)</f>
        <v>42013830.834835418</v>
      </c>
      <c r="J20" s="7">
        <f>'Baseline Core Assumptions'!$E$14*(1+$Y$6)^$A19</f>
        <v>142003902.86582702</v>
      </c>
      <c r="K20" s="7">
        <f>J20/((1+$Y$3)^$A$20)</f>
        <v>42013830.834835418</v>
      </c>
      <c r="L20" s="7">
        <f>'Baseline Core Assumptions'!$E$14*(1+$Y$6)^$A19</f>
        <v>142003902.86582702</v>
      </c>
      <c r="M20" s="7">
        <f t="shared" si="4"/>
        <v>42013830.834835418</v>
      </c>
      <c r="N20" s="7">
        <f>'Baseline Core Assumptions'!$E$14*(1+$Y$6)^$A19</f>
        <v>142003902.86582702</v>
      </c>
      <c r="O20" s="7">
        <f t="shared" si="5"/>
        <v>42013830.834835418</v>
      </c>
      <c r="P20" s="7">
        <f>'Baseline Core Assumptions'!$E$14*(1+$Y$6)^$A19</f>
        <v>142003902.86582702</v>
      </c>
      <c r="Q20" s="7">
        <f t="shared" si="6"/>
        <v>42013830.834835418</v>
      </c>
      <c r="R20" s="7">
        <f>'Baseline Core Assumptions'!$E$14*(1+$Y$6)^$A19</f>
        <v>142003902.86582702</v>
      </c>
      <c r="S20" s="7">
        <f t="shared" si="7"/>
        <v>42013830.834835418</v>
      </c>
      <c r="T20" s="7">
        <f>'Baseline Core Assumptions'!$E$14*(1+$Y$6)^$A19</f>
        <v>142003902.86582702</v>
      </c>
      <c r="U20" s="7">
        <f t="shared" si="8"/>
        <v>42013830.834835418</v>
      </c>
      <c r="V20" s="7">
        <f t="shared" si="2"/>
        <v>210069154.17417708</v>
      </c>
      <c r="W20" s="7">
        <f t="shared" si="1"/>
        <v>710019514.32913518</v>
      </c>
    </row>
    <row r="21" spans="1:30" x14ac:dyDescent="0.2">
      <c r="A21">
        <v>19</v>
      </c>
      <c r="B21" s="7">
        <f>'Baseline Core Assumptions'!$E$14*(1+$Y$6)^$A20</f>
        <v>146264019.95180184</v>
      </c>
      <c r="C21" s="7">
        <f t="shared" si="0"/>
        <v>40443220.336336896</v>
      </c>
      <c r="D21" s="7">
        <f>'Baseline Core Assumptions'!$E$14*(1+$Y$6)^$A20</f>
        <v>146264019.95180184</v>
      </c>
      <c r="E21" s="7">
        <f>D21/((1+$Y$3)^$A$21)</f>
        <v>40443220.336336896</v>
      </c>
      <c r="F21" s="7">
        <f>'Baseline Core Assumptions'!$E$14*(1+$Y$6)^$A20</f>
        <v>146264019.95180184</v>
      </c>
      <c r="G21" s="7">
        <f>F21/((1+$Y$3)^$A$21)</f>
        <v>40443220.336336896</v>
      </c>
      <c r="H21" s="7">
        <f>'Baseline Core Assumptions'!$E$14*(1+$Y$6)^$A20</f>
        <v>146264019.95180184</v>
      </c>
      <c r="I21" s="7">
        <f>H21/((1+$Y$3)^$A$21)</f>
        <v>40443220.336336896</v>
      </c>
      <c r="J21" s="7">
        <f>'Baseline Core Assumptions'!$E$14*(1+$Y$6)^$A20</f>
        <v>146264019.95180184</v>
      </c>
      <c r="K21" s="7">
        <f>J21/((1+$Y$3)^$A$21)</f>
        <v>40443220.336336896</v>
      </c>
      <c r="L21" s="7">
        <f>'Baseline Core Assumptions'!$E$14*(1+$Y$6)^$A20</f>
        <v>146264019.95180184</v>
      </c>
      <c r="M21" s="7">
        <f t="shared" si="4"/>
        <v>40443220.336336896</v>
      </c>
      <c r="N21" s="7">
        <f>'Baseline Core Assumptions'!$E$14*(1+$Y$6)^$A20</f>
        <v>146264019.95180184</v>
      </c>
      <c r="O21" s="7">
        <f t="shared" si="5"/>
        <v>40443220.336336896</v>
      </c>
      <c r="P21" s="7">
        <f>'Baseline Core Assumptions'!$E$14*(1+$Y$6)^$A20</f>
        <v>146264019.95180184</v>
      </c>
      <c r="Q21" s="7">
        <f t="shared" si="6"/>
        <v>40443220.336336896</v>
      </c>
      <c r="R21" s="7">
        <f>'Baseline Core Assumptions'!$E$14*(1+$Y$6)^$A20</f>
        <v>146264019.95180184</v>
      </c>
      <c r="S21" s="7">
        <f t="shared" si="7"/>
        <v>40443220.336336896</v>
      </c>
      <c r="T21" s="7">
        <f>'Baseline Core Assumptions'!$E$14*(1+$Y$6)^$A20</f>
        <v>146264019.95180184</v>
      </c>
      <c r="U21" s="7">
        <f t="shared" si="8"/>
        <v>40443220.336336896</v>
      </c>
      <c r="V21" s="7">
        <f t="shared" si="2"/>
        <v>202216101.68168449</v>
      </c>
      <c r="W21" s="7">
        <f t="shared" si="1"/>
        <v>731320099.75900912</v>
      </c>
    </row>
    <row r="22" spans="1:30" x14ac:dyDescent="0.2">
      <c r="A22">
        <v>20</v>
      </c>
      <c r="B22" s="7">
        <f>'Baseline Core Assumptions'!$E$14*(1+$Y$6)^$A21</f>
        <v>150651940.55035588</v>
      </c>
      <c r="C22" s="7">
        <f t="shared" si="0"/>
        <v>38931324.248997197</v>
      </c>
      <c r="D22" s="7">
        <f>'Baseline Core Assumptions'!$E$14*(1+$Y$6)^$A21</f>
        <v>150651940.55035588</v>
      </c>
      <c r="E22" s="7">
        <f>D22/((1+$Y$3)^$A$22)</f>
        <v>38931324.248997197</v>
      </c>
      <c r="F22" s="7">
        <f>'Baseline Core Assumptions'!$E$14*(1+$Y$6)^$A21</f>
        <v>150651940.55035588</v>
      </c>
      <c r="G22" s="7">
        <f>F22/((1+$Y$3)^$A$22)</f>
        <v>38931324.248997197</v>
      </c>
      <c r="H22" s="7">
        <f>'Baseline Core Assumptions'!$E$14*(1+$Y$6)^$A21</f>
        <v>150651940.55035588</v>
      </c>
      <c r="I22" s="7">
        <f>H22/((1+$Y$3)^$A$22)</f>
        <v>38931324.248997197</v>
      </c>
      <c r="J22" s="7">
        <f>'Baseline Core Assumptions'!$E$14*(1+$Y$6)^$A21</f>
        <v>150651940.55035588</v>
      </c>
      <c r="K22" s="7">
        <f>J22/((1+$Y$3)^$A$22)</f>
        <v>38931324.248997197</v>
      </c>
      <c r="L22" s="7">
        <f>'Baseline Core Assumptions'!$E$14*(1+$Y$6)^$A21</f>
        <v>150651940.55035588</v>
      </c>
      <c r="M22" s="7">
        <f t="shared" si="4"/>
        <v>38931324.248997197</v>
      </c>
      <c r="N22" s="7">
        <f>'Baseline Core Assumptions'!$E$14*(1+$Y$6)^$A21</f>
        <v>150651940.55035588</v>
      </c>
      <c r="O22" s="7">
        <f t="shared" si="5"/>
        <v>38931324.248997197</v>
      </c>
      <c r="P22" s="7">
        <f>'Baseline Core Assumptions'!$E$14*(1+$Y$6)^$A21</f>
        <v>150651940.55035588</v>
      </c>
      <c r="Q22" s="7">
        <f t="shared" si="6"/>
        <v>38931324.248997197</v>
      </c>
      <c r="R22" s="7">
        <f>'Baseline Core Assumptions'!$E$14*(1+$Y$6)^$A21</f>
        <v>150651940.55035588</v>
      </c>
      <c r="S22" s="7">
        <f t="shared" si="7"/>
        <v>38931324.248997197</v>
      </c>
      <c r="T22" s="7">
        <f>'Baseline Core Assumptions'!$E$14*(1+$Y$6)^$A21</f>
        <v>150651940.55035588</v>
      </c>
      <c r="U22" s="7">
        <f t="shared" si="8"/>
        <v>38931324.248997197</v>
      </c>
      <c r="V22" s="7">
        <f t="shared" si="2"/>
        <v>194656621.244986</v>
      </c>
      <c r="W22" s="7">
        <f t="shared" si="1"/>
        <v>753259702.75177944</v>
      </c>
    </row>
    <row r="23" spans="1:30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30" x14ac:dyDescent="0.2">
      <c r="A24" s="7"/>
      <c r="B24" s="7"/>
      <c r="C24" s="7"/>
      <c r="D24" s="7"/>
      <c r="E24" s="7"/>
      <c r="I24" s="7"/>
      <c r="J24" s="7"/>
      <c r="L24" s="7"/>
      <c r="M24" s="7"/>
      <c r="N24" s="7"/>
      <c r="O24" s="7"/>
      <c r="P24" s="7"/>
      <c r="Q24" s="7"/>
      <c r="R24" s="7"/>
      <c r="S24" s="7"/>
      <c r="T24" s="7"/>
      <c r="U24" s="39" t="s">
        <v>51</v>
      </c>
      <c r="V24" s="7">
        <f>SUM(V3:V12)</f>
        <v>1423604377.7126584</v>
      </c>
      <c r="W24" s="7">
        <f>SUM(W3:W12)</f>
        <v>2221396261.9238205</v>
      </c>
      <c r="AD24" s="1"/>
    </row>
    <row r="25" spans="1:30" x14ac:dyDescent="0.2">
      <c r="A25" s="7"/>
      <c r="B25" s="8"/>
      <c r="D25" s="7"/>
      <c r="E25" s="7"/>
      <c r="U25" s="40" t="s">
        <v>50</v>
      </c>
      <c r="V25" s="7">
        <f>SUM(V3:V17)</f>
        <v>2512716173.2674699</v>
      </c>
      <c r="W25" s="7">
        <f>SUM(W3:W17)</f>
        <v>4880155881.6113167</v>
      </c>
      <c r="AD25" s="1"/>
    </row>
    <row r="26" spans="1:30" x14ac:dyDescent="0.2">
      <c r="A26" s="7"/>
      <c r="B26" s="8"/>
      <c r="D26" s="7"/>
      <c r="E26" s="7"/>
      <c r="U26" s="40" t="s">
        <v>49</v>
      </c>
      <c r="V26" s="7">
        <f>SUM(V5:V24)</f>
        <v>4807333185.4924793</v>
      </c>
      <c r="W26" s="7">
        <f>SUM(W5:W24)</f>
        <v>10460423825.06617</v>
      </c>
      <c r="AD26" s="1"/>
    </row>
    <row r="29" spans="1:30" x14ac:dyDescent="0.2">
      <c r="AC29" s="1"/>
    </row>
    <row r="30" spans="1:30" x14ac:dyDescent="0.2">
      <c r="AC30" s="1"/>
    </row>
    <row r="31" spans="1:30" x14ac:dyDescent="0.2">
      <c r="AC31" s="1"/>
    </row>
  </sheetData>
  <mergeCells count="3">
    <mergeCell ref="AB1:AC1"/>
    <mergeCell ref="AE1:AG1"/>
    <mergeCell ref="AH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Scores</vt:lpstr>
      <vt:lpstr>Scenario Core Assumptions</vt:lpstr>
      <vt:lpstr>Scenario Model (10-yr lag)</vt:lpstr>
      <vt:lpstr>Scenario Model (7-yr lag)</vt:lpstr>
      <vt:lpstr>Scenario Model (5-yr lag)</vt:lpstr>
      <vt:lpstr>Baseline Core Assumptions</vt:lpstr>
      <vt:lpstr>Baseline Model (10-yr lag)</vt:lpstr>
      <vt:lpstr>Baseline Model (7-yr lag)</vt:lpstr>
      <vt:lpstr>Baseline Model (5-yr lag)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Broughel</dc:creator>
  <cp:lastModifiedBy>Weifeng Zhong</cp:lastModifiedBy>
  <dcterms:created xsi:type="dcterms:W3CDTF">2024-09-11T17:52:01Z</dcterms:created>
  <dcterms:modified xsi:type="dcterms:W3CDTF">2025-03-28T13:40:34Z</dcterms:modified>
</cp:coreProperties>
</file>