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feng/GitHub/Oil-and-Gas-Lease-Sales-Revenue-Model/"/>
    </mc:Choice>
  </mc:AlternateContent>
  <xr:revisionPtr revIDLastSave="0" documentId="13_ncr:1_{C86830BB-D468-8444-AD74-EE29FFD5FF52}" xr6:coauthVersionLast="47" xr6:coauthVersionMax="47" xr10:uidLastSave="{00000000-0000-0000-0000-000000000000}"/>
  <bookViews>
    <workbookView xWindow="0" yWindow="760" windowWidth="30240" windowHeight="16620" xr2:uid="{17D0D21B-2EC7-4E7E-8F88-93BA29AC1272}"/>
  </bookViews>
  <sheets>
    <sheet name="Scores" sheetId="10" r:id="rId1"/>
    <sheet name="Scenario Core Assumptions" sheetId="7" r:id="rId2"/>
    <sheet name="Scenario Model (5-yr lag)" sheetId="8" r:id="rId3"/>
    <sheet name="Scenario Model (3-yr lag)" sheetId="9" r:id="rId4"/>
    <sheet name="Baseline Core Assumptions" sheetId="2" r:id="rId5"/>
    <sheet name="Baseline Model (5-yr lag)" sheetId="3" r:id="rId6"/>
    <sheet name="Baseline Model (3-yr lag)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0" l="1"/>
  <c r="C4" i="10" l="1"/>
  <c r="B25" i="2" l="1"/>
  <c r="B23" i="2"/>
  <c r="B25" i="7"/>
  <c r="B23" i="7"/>
  <c r="B7" i="7"/>
  <c r="B7" i="2"/>
  <c r="T14" i="6" l="1"/>
  <c r="U14" i="6" s="1"/>
  <c r="T13" i="6"/>
  <c r="U13" i="6" s="1"/>
  <c r="R13" i="6"/>
  <c r="S13" i="6" s="1"/>
  <c r="T12" i="6"/>
  <c r="U12" i="6" s="1"/>
  <c r="R12" i="6"/>
  <c r="S12" i="6" s="1"/>
  <c r="P12" i="6"/>
  <c r="Q12" i="6" s="1"/>
  <c r="U11" i="6"/>
  <c r="R11" i="6"/>
  <c r="S11" i="6" s="1"/>
  <c r="P11" i="6"/>
  <c r="Q11" i="6" s="1"/>
  <c r="O11" i="6"/>
  <c r="N11" i="6"/>
  <c r="U10" i="6"/>
  <c r="S10" i="6"/>
  <c r="P10" i="6"/>
  <c r="O10" i="6"/>
  <c r="N10" i="6"/>
  <c r="L10" i="6"/>
  <c r="M10" i="6" s="1"/>
  <c r="U9" i="6"/>
  <c r="S9" i="6"/>
  <c r="Q9" i="6"/>
  <c r="N9" i="6"/>
  <c r="L9" i="6"/>
  <c r="M9" i="6" s="1"/>
  <c r="U8" i="6"/>
  <c r="S8" i="6"/>
  <c r="Q8" i="6"/>
  <c r="O8" i="6"/>
  <c r="L8" i="6"/>
  <c r="U7" i="6"/>
  <c r="S7" i="6"/>
  <c r="Q7" i="6"/>
  <c r="O7" i="6"/>
  <c r="M7" i="6"/>
  <c r="U6" i="6"/>
  <c r="S6" i="6"/>
  <c r="Q6" i="6"/>
  <c r="O6" i="6"/>
  <c r="M6" i="6"/>
  <c r="W5" i="6"/>
  <c r="U5" i="6"/>
  <c r="S5" i="6"/>
  <c r="Q5" i="6"/>
  <c r="O5" i="6"/>
  <c r="V5" i="6" s="1"/>
  <c r="M5" i="6"/>
  <c r="W4" i="6"/>
  <c r="U4" i="6"/>
  <c r="S4" i="6"/>
  <c r="Q4" i="6"/>
  <c r="O4" i="6"/>
  <c r="M4" i="6"/>
  <c r="V4" i="6" s="1"/>
  <c r="W3" i="6"/>
  <c r="V3" i="6"/>
  <c r="U3" i="6"/>
  <c r="S3" i="6"/>
  <c r="Q3" i="6"/>
  <c r="O3" i="6"/>
  <c r="M3" i="6"/>
  <c r="V3" i="3"/>
  <c r="T16" i="3"/>
  <c r="U16" i="3" s="1"/>
  <c r="T15" i="3"/>
  <c r="U15" i="3" s="1"/>
  <c r="T14" i="3"/>
  <c r="U14" i="3" s="1"/>
  <c r="T13" i="3"/>
  <c r="U13" i="3" s="1"/>
  <c r="T12" i="3"/>
  <c r="U12" i="3" s="1"/>
  <c r="R15" i="3"/>
  <c r="S15" i="3" s="1"/>
  <c r="R14" i="3"/>
  <c r="S14" i="3" s="1"/>
  <c r="R13" i="3"/>
  <c r="S13" i="3" s="1"/>
  <c r="S12" i="3"/>
  <c r="R12" i="3"/>
  <c r="R11" i="3"/>
  <c r="S11" i="3" s="1"/>
  <c r="P14" i="3"/>
  <c r="Q14" i="3" s="1"/>
  <c r="P13" i="3"/>
  <c r="Q13" i="3" s="1"/>
  <c r="P12" i="3"/>
  <c r="Q12" i="3" s="1"/>
  <c r="P11" i="3"/>
  <c r="Q11" i="3" s="1"/>
  <c r="P10" i="3"/>
  <c r="Q10" i="3" s="1"/>
  <c r="N13" i="3"/>
  <c r="O13" i="3" s="1"/>
  <c r="N12" i="3"/>
  <c r="O12" i="3" s="1"/>
  <c r="N11" i="3"/>
  <c r="O11" i="3" s="1"/>
  <c r="N10" i="3"/>
  <c r="O10" i="3" s="1"/>
  <c r="N9" i="3"/>
  <c r="O9" i="3" s="1"/>
  <c r="L12" i="3"/>
  <c r="M12" i="3" s="1"/>
  <c r="L11" i="3"/>
  <c r="M11" i="3" s="1"/>
  <c r="L10" i="3"/>
  <c r="M10" i="3" s="1"/>
  <c r="L9" i="3"/>
  <c r="M9" i="3" s="1"/>
  <c r="L8" i="3"/>
  <c r="M8" i="3" s="1"/>
  <c r="J7" i="3"/>
  <c r="U11" i="3"/>
  <c r="U10" i="3"/>
  <c r="S10" i="3"/>
  <c r="U9" i="3"/>
  <c r="S9" i="3"/>
  <c r="Q9" i="3"/>
  <c r="U8" i="3"/>
  <c r="S8" i="3"/>
  <c r="Q8" i="3"/>
  <c r="O8" i="3"/>
  <c r="W7" i="3"/>
  <c r="U7" i="3"/>
  <c r="S7" i="3"/>
  <c r="Q7" i="3"/>
  <c r="O7" i="3"/>
  <c r="M7" i="3"/>
  <c r="W6" i="3"/>
  <c r="U6" i="3"/>
  <c r="V6" i="3" s="1"/>
  <c r="S6" i="3"/>
  <c r="Q6" i="3"/>
  <c r="O6" i="3"/>
  <c r="M6" i="3"/>
  <c r="W5" i="3"/>
  <c r="U5" i="3"/>
  <c r="S5" i="3"/>
  <c r="Q5" i="3"/>
  <c r="O5" i="3"/>
  <c r="V5" i="3" s="1"/>
  <c r="M5" i="3"/>
  <c r="W4" i="3"/>
  <c r="U4" i="3"/>
  <c r="S4" i="3"/>
  <c r="Q4" i="3"/>
  <c r="O4" i="3"/>
  <c r="M4" i="3"/>
  <c r="V4" i="3" s="1"/>
  <c r="W3" i="3"/>
  <c r="U3" i="3"/>
  <c r="S3" i="3"/>
  <c r="Q3" i="3"/>
  <c r="O3" i="3"/>
  <c r="M3" i="3"/>
  <c r="U11" i="9"/>
  <c r="U10" i="9"/>
  <c r="S10" i="9"/>
  <c r="U9" i="9"/>
  <c r="S9" i="9"/>
  <c r="Q9" i="9"/>
  <c r="U8" i="9"/>
  <c r="S8" i="9"/>
  <c r="Q8" i="9"/>
  <c r="O8" i="9"/>
  <c r="U7" i="9"/>
  <c r="S7" i="9"/>
  <c r="Q7" i="9"/>
  <c r="O7" i="9"/>
  <c r="M7" i="9"/>
  <c r="U6" i="9"/>
  <c r="S6" i="9"/>
  <c r="Q6" i="9"/>
  <c r="O6" i="9"/>
  <c r="M6" i="9"/>
  <c r="U5" i="9"/>
  <c r="S5" i="9"/>
  <c r="Q5" i="9"/>
  <c r="O5" i="9"/>
  <c r="M5" i="9"/>
  <c r="U4" i="9"/>
  <c r="S4" i="9"/>
  <c r="Q4" i="9"/>
  <c r="O4" i="9"/>
  <c r="M4" i="9"/>
  <c r="U3" i="9"/>
  <c r="S3" i="9"/>
  <c r="Q3" i="9"/>
  <c r="O3" i="9"/>
  <c r="M3" i="9"/>
  <c r="U11" i="8"/>
  <c r="U10" i="8"/>
  <c r="S10" i="8"/>
  <c r="U9" i="8"/>
  <c r="S9" i="8"/>
  <c r="Q9" i="8"/>
  <c r="U8" i="8"/>
  <c r="S8" i="8"/>
  <c r="Q8" i="8"/>
  <c r="O8" i="8"/>
  <c r="U7" i="8"/>
  <c r="S7" i="8"/>
  <c r="Q7" i="8"/>
  <c r="O7" i="8"/>
  <c r="M7" i="8"/>
  <c r="U6" i="8"/>
  <c r="S6" i="8"/>
  <c r="Q6" i="8"/>
  <c r="O6" i="8"/>
  <c r="M6" i="8"/>
  <c r="U5" i="8"/>
  <c r="S5" i="8"/>
  <c r="Q5" i="8"/>
  <c r="O5" i="8"/>
  <c r="M5" i="8"/>
  <c r="U4" i="8"/>
  <c r="S4" i="8"/>
  <c r="Q4" i="8"/>
  <c r="O4" i="8"/>
  <c r="M4" i="8"/>
  <c r="U3" i="8"/>
  <c r="S3" i="8"/>
  <c r="Q3" i="8"/>
  <c r="O3" i="8"/>
  <c r="M3" i="8"/>
  <c r="M8" i="6" l="1"/>
  <c r="O9" i="6"/>
  <c r="Q10" i="6"/>
  <c r="E11" i="7" l="1"/>
  <c r="H8" i="9" s="1"/>
  <c r="I8" i="9" s="1"/>
  <c r="B41" i="7"/>
  <c r="B41" i="2"/>
  <c r="B39" i="2"/>
  <c r="B39" i="7"/>
  <c r="E11" i="2"/>
  <c r="E9" i="2"/>
  <c r="B37" i="2"/>
  <c r="B37" i="7"/>
  <c r="K6" i="9"/>
  <c r="K5" i="9"/>
  <c r="I5" i="9"/>
  <c r="K4" i="9"/>
  <c r="I4" i="9"/>
  <c r="G4" i="9"/>
  <c r="K3" i="9"/>
  <c r="I3" i="9"/>
  <c r="G3" i="9"/>
  <c r="E3" i="9"/>
  <c r="J10" i="8"/>
  <c r="K10" i="8" s="1"/>
  <c r="J9" i="8"/>
  <c r="K9" i="8" s="1"/>
  <c r="B7" i="8"/>
  <c r="K6" i="8"/>
  <c r="K5" i="8"/>
  <c r="I5" i="8"/>
  <c r="K4" i="8"/>
  <c r="I4" i="8"/>
  <c r="G4" i="8"/>
  <c r="K3" i="8"/>
  <c r="I3" i="8"/>
  <c r="G3" i="8"/>
  <c r="E3" i="8"/>
  <c r="B13" i="7"/>
  <c r="D48" i="7"/>
  <c r="C48" i="7"/>
  <c r="A52" i="7" s="1"/>
  <c r="B15" i="7"/>
  <c r="E9" i="7" s="1"/>
  <c r="B3" i="3"/>
  <c r="B13" i="2"/>
  <c r="D5" i="9" l="1"/>
  <c r="E5" i="9" s="1"/>
  <c r="J8" i="9"/>
  <c r="K8" i="9" s="1"/>
  <c r="D8" i="8"/>
  <c r="E8" i="8" s="1"/>
  <c r="H9" i="8"/>
  <c r="I9" i="8" s="1"/>
  <c r="E13" i="2"/>
  <c r="N19" i="6" s="1"/>
  <c r="O19" i="6" s="1"/>
  <c r="L13" i="6"/>
  <c r="P18" i="3"/>
  <c r="Q18" i="3" s="1"/>
  <c r="N21" i="3"/>
  <c r="O21" i="3" s="1"/>
  <c r="L15" i="3"/>
  <c r="M15" i="3" s="1"/>
  <c r="T18" i="6"/>
  <c r="U18" i="6" s="1"/>
  <c r="T22" i="3"/>
  <c r="U22" i="3" s="1"/>
  <c r="P16" i="3"/>
  <c r="Q16" i="3" s="1"/>
  <c r="N19" i="3"/>
  <c r="O19" i="3" s="1"/>
  <c r="T21" i="3"/>
  <c r="U21" i="3" s="1"/>
  <c r="R21" i="3"/>
  <c r="S21" i="3" s="1"/>
  <c r="N17" i="3"/>
  <c r="O17" i="3" s="1"/>
  <c r="L21" i="3"/>
  <c r="M21" i="3" s="1"/>
  <c r="L16" i="6"/>
  <c r="T19" i="3"/>
  <c r="U19" i="3" s="1"/>
  <c r="R22" i="6"/>
  <c r="S22" i="6" s="1"/>
  <c r="R20" i="6"/>
  <c r="S20" i="6" s="1"/>
  <c r="N20" i="6"/>
  <c r="O20" i="6" s="1"/>
  <c r="N18" i="6"/>
  <c r="O18" i="6" s="1"/>
  <c r="L14" i="6"/>
  <c r="M14" i="6" s="1"/>
  <c r="R20" i="3"/>
  <c r="S20" i="3" s="1"/>
  <c r="R14" i="6"/>
  <c r="S14" i="6" s="1"/>
  <c r="P22" i="6"/>
  <c r="Q22" i="6" s="1"/>
  <c r="P18" i="6"/>
  <c r="Q18" i="6" s="1"/>
  <c r="N16" i="6"/>
  <c r="O16" i="6" s="1"/>
  <c r="N14" i="6"/>
  <c r="O14" i="6" s="1"/>
  <c r="R15" i="6"/>
  <c r="S15" i="6" s="1"/>
  <c r="P13" i="6"/>
  <c r="Q13" i="6" s="1"/>
  <c r="L22" i="6"/>
  <c r="L20" i="6"/>
  <c r="M20" i="6" s="1"/>
  <c r="L18" i="6"/>
  <c r="M18" i="6" s="1"/>
  <c r="T18" i="3"/>
  <c r="U18" i="3" s="1"/>
  <c r="R19" i="3"/>
  <c r="S19" i="3" s="1"/>
  <c r="P22" i="3"/>
  <c r="Q22" i="3" s="1"/>
  <c r="N15" i="3"/>
  <c r="O15" i="3" s="1"/>
  <c r="P20" i="3"/>
  <c r="Q20" i="3" s="1"/>
  <c r="L17" i="3"/>
  <c r="M17" i="3" s="1"/>
  <c r="N16" i="3"/>
  <c r="O16" i="3" s="1"/>
  <c r="L20" i="3"/>
  <c r="M20" i="3" s="1"/>
  <c r="P14" i="6"/>
  <c r="Q14" i="6" s="1"/>
  <c r="T21" i="6"/>
  <c r="U21" i="6" s="1"/>
  <c r="T19" i="6"/>
  <c r="U19" i="6" s="1"/>
  <c r="T17" i="6"/>
  <c r="U17" i="6" s="1"/>
  <c r="T17" i="3"/>
  <c r="U17" i="3" s="1"/>
  <c r="P21" i="3"/>
  <c r="Q21" i="3" s="1"/>
  <c r="N14" i="3"/>
  <c r="O14" i="3" s="1"/>
  <c r="L18" i="3"/>
  <c r="M18" i="3" s="1"/>
  <c r="N12" i="6"/>
  <c r="O12" i="6" s="1"/>
  <c r="R21" i="6"/>
  <c r="S21" i="6" s="1"/>
  <c r="R19" i="6"/>
  <c r="S19" i="6" s="1"/>
  <c r="R17" i="6"/>
  <c r="S17" i="6" s="1"/>
  <c r="P15" i="6"/>
  <c r="Q15" i="6" s="1"/>
  <c r="R17" i="3"/>
  <c r="S17" i="3" s="1"/>
  <c r="N13" i="6"/>
  <c r="O13" i="6" s="1"/>
  <c r="P21" i="6"/>
  <c r="Q21" i="6" s="1"/>
  <c r="P19" i="6"/>
  <c r="Q19" i="6" s="1"/>
  <c r="P17" i="6"/>
  <c r="Q17" i="6" s="1"/>
  <c r="N15" i="6"/>
  <c r="O15" i="6" s="1"/>
  <c r="R16" i="3"/>
  <c r="S16" i="3" s="1"/>
  <c r="P19" i="3"/>
  <c r="Q19" i="3" s="1"/>
  <c r="N22" i="3"/>
  <c r="O22" i="3" s="1"/>
  <c r="L16" i="3"/>
  <c r="M16" i="3" s="1"/>
  <c r="N20" i="3"/>
  <c r="O20" i="3" s="1"/>
  <c r="L14" i="3"/>
  <c r="M14" i="3" s="1"/>
  <c r="P16" i="6"/>
  <c r="Q16" i="6" s="1"/>
  <c r="R22" i="3"/>
  <c r="S22" i="3" s="1"/>
  <c r="B5" i="8"/>
  <c r="C5" i="8" s="1"/>
  <c r="F7" i="8"/>
  <c r="G7" i="8" s="1"/>
  <c r="B6" i="8"/>
  <c r="C6" i="8" s="1"/>
  <c r="J7" i="8"/>
  <c r="K7" i="8" s="1"/>
  <c r="T12" i="8"/>
  <c r="U12" i="8" s="1"/>
  <c r="N9" i="8"/>
  <c r="O9" i="8" s="1"/>
  <c r="T12" i="9"/>
  <c r="U12" i="9" s="1"/>
  <c r="P10" i="9"/>
  <c r="Q10" i="9" s="1"/>
  <c r="P10" i="8"/>
  <c r="Q10" i="8" s="1"/>
  <c r="L8" i="8"/>
  <c r="M8" i="8" s="1"/>
  <c r="L8" i="9"/>
  <c r="M8" i="9" s="1"/>
  <c r="R11" i="8"/>
  <c r="S11" i="8" s="1"/>
  <c r="R11" i="9"/>
  <c r="S11" i="9" s="1"/>
  <c r="N9" i="9"/>
  <c r="O9" i="9" s="1"/>
  <c r="C7" i="8"/>
  <c r="D6" i="8"/>
  <c r="E6" i="8" s="1"/>
  <c r="D6" i="9"/>
  <c r="E6" i="9" s="1"/>
  <c r="F6" i="8"/>
  <c r="G6" i="8" s="1"/>
  <c r="F6" i="9"/>
  <c r="G6" i="9" s="1"/>
  <c r="D7" i="8"/>
  <c r="E7" i="8" s="1"/>
  <c r="F7" i="9"/>
  <c r="G7" i="9" s="1"/>
  <c r="T14" i="9"/>
  <c r="U14" i="9" s="1"/>
  <c r="R13" i="8"/>
  <c r="S13" i="8" s="1"/>
  <c r="L12" i="8"/>
  <c r="M12" i="8" s="1"/>
  <c r="R12" i="9"/>
  <c r="S12" i="9" s="1"/>
  <c r="R12" i="8"/>
  <c r="S12" i="8" s="1"/>
  <c r="P14" i="8"/>
  <c r="Q14" i="8" s="1"/>
  <c r="L11" i="8"/>
  <c r="M11" i="8" s="1"/>
  <c r="N11" i="9"/>
  <c r="O11" i="9" s="1"/>
  <c r="L9" i="9"/>
  <c r="M9" i="9" s="1"/>
  <c r="T13" i="9"/>
  <c r="U13" i="9" s="1"/>
  <c r="R13" i="9"/>
  <c r="S13" i="9" s="1"/>
  <c r="P13" i="8"/>
  <c r="Q13" i="8" s="1"/>
  <c r="N13" i="8"/>
  <c r="O13" i="8" s="1"/>
  <c r="N12" i="8"/>
  <c r="O12" i="8" s="1"/>
  <c r="L10" i="8"/>
  <c r="M10" i="8" s="1"/>
  <c r="N10" i="9"/>
  <c r="O10" i="9" s="1"/>
  <c r="T16" i="8"/>
  <c r="U16" i="8" s="1"/>
  <c r="P11" i="8"/>
  <c r="Q11" i="8" s="1"/>
  <c r="L9" i="8"/>
  <c r="M9" i="8" s="1"/>
  <c r="L10" i="9"/>
  <c r="M10" i="9" s="1"/>
  <c r="T15" i="8"/>
  <c r="U15" i="8" s="1"/>
  <c r="R15" i="8"/>
  <c r="S15" i="8" s="1"/>
  <c r="R14" i="8"/>
  <c r="S14" i="8" s="1"/>
  <c r="N11" i="8"/>
  <c r="O11" i="8" s="1"/>
  <c r="P12" i="9"/>
  <c r="Q12" i="9" s="1"/>
  <c r="N10" i="8"/>
  <c r="O10" i="8" s="1"/>
  <c r="T14" i="8"/>
  <c r="U14" i="8" s="1"/>
  <c r="T13" i="8"/>
  <c r="U13" i="8" s="1"/>
  <c r="P12" i="8"/>
  <c r="Q12" i="8" s="1"/>
  <c r="P11" i="9"/>
  <c r="Q11" i="9" s="1"/>
  <c r="J8" i="8"/>
  <c r="K8" i="8" s="1"/>
  <c r="B4" i="8"/>
  <c r="C4" i="8" s="1"/>
  <c r="F9" i="8"/>
  <c r="G9" i="8" s="1"/>
  <c r="D5" i="8"/>
  <c r="E5" i="8" s="1"/>
  <c r="F8" i="8"/>
  <c r="G8" i="8" s="1"/>
  <c r="J11" i="8"/>
  <c r="K11" i="8" s="1"/>
  <c r="B4" i="9"/>
  <c r="J7" i="9"/>
  <c r="K7" i="9" s="1"/>
  <c r="D4" i="8"/>
  <c r="E4" i="8" s="1"/>
  <c r="B3" i="9"/>
  <c r="W3" i="9" s="1"/>
  <c r="H7" i="9"/>
  <c r="I7" i="9" s="1"/>
  <c r="B3" i="8"/>
  <c r="W3" i="8" s="1"/>
  <c r="F5" i="8"/>
  <c r="G5" i="8" s="1"/>
  <c r="H8" i="8"/>
  <c r="I8" i="8" s="1"/>
  <c r="D4" i="9"/>
  <c r="E4" i="9" s="1"/>
  <c r="B5" i="9"/>
  <c r="H6" i="8"/>
  <c r="I6" i="8" s="1"/>
  <c r="F5" i="9"/>
  <c r="G5" i="9" s="1"/>
  <c r="E13" i="7"/>
  <c r="H19" i="9" s="1"/>
  <c r="I19" i="9" s="1"/>
  <c r="H7" i="8"/>
  <c r="I7" i="8" s="1"/>
  <c r="H6" i="9"/>
  <c r="I6" i="9" s="1"/>
  <c r="J9" i="9"/>
  <c r="K9" i="9" s="1"/>
  <c r="H10" i="8"/>
  <c r="I10" i="8" s="1"/>
  <c r="N22" i="6" l="1"/>
  <c r="O22" i="6" s="1"/>
  <c r="R16" i="6"/>
  <c r="S16" i="6" s="1"/>
  <c r="L11" i="6"/>
  <c r="M11" i="6" s="1"/>
  <c r="T15" i="6"/>
  <c r="U15" i="6" s="1"/>
  <c r="L17" i="6"/>
  <c r="M17" i="6" s="1"/>
  <c r="L22" i="3"/>
  <c r="M22" i="3" s="1"/>
  <c r="L19" i="6"/>
  <c r="M19" i="6" s="1"/>
  <c r="R18" i="3"/>
  <c r="S18" i="3" s="1"/>
  <c r="L19" i="3"/>
  <c r="M19" i="3" s="1"/>
  <c r="T20" i="3"/>
  <c r="U20" i="3" s="1"/>
  <c r="N18" i="3"/>
  <c r="O18" i="3" s="1"/>
  <c r="P15" i="3"/>
  <c r="Q15" i="3" s="1"/>
  <c r="L21" i="6"/>
  <c r="V4" i="8"/>
  <c r="W4" i="9"/>
  <c r="W5" i="9"/>
  <c r="W7" i="8"/>
  <c r="V7" i="8"/>
  <c r="W4" i="8"/>
  <c r="T20" i="6"/>
  <c r="U20" i="6" s="1"/>
  <c r="L15" i="6"/>
  <c r="M15" i="6" s="1"/>
  <c r="T22" i="6"/>
  <c r="U22" i="6" s="1"/>
  <c r="N21" i="6"/>
  <c r="O21" i="6" s="1"/>
  <c r="P20" i="6"/>
  <c r="Q20" i="6" s="1"/>
  <c r="T16" i="6"/>
  <c r="U16" i="6" s="1"/>
  <c r="R18" i="6"/>
  <c r="S18" i="6" s="1"/>
  <c r="L12" i="6"/>
  <c r="M12" i="6" s="1"/>
  <c r="N17" i="6"/>
  <c r="O17" i="6" s="1"/>
  <c r="L13" i="3"/>
  <c r="M13" i="3" s="1"/>
  <c r="P17" i="3"/>
  <c r="Q17" i="3" s="1"/>
  <c r="M16" i="6"/>
  <c r="M21" i="6"/>
  <c r="M13" i="6"/>
  <c r="M22" i="6"/>
  <c r="B18" i="8"/>
  <c r="C18" i="8" s="1"/>
  <c r="V6" i="8"/>
  <c r="W6" i="8"/>
  <c r="W5" i="8"/>
  <c r="B9" i="8"/>
  <c r="L12" i="9"/>
  <c r="M12" i="9" s="1"/>
  <c r="L21" i="9"/>
  <c r="M21" i="9" s="1"/>
  <c r="L19" i="9"/>
  <c r="M19" i="9" s="1"/>
  <c r="L17" i="9"/>
  <c r="M17" i="9" s="1"/>
  <c r="L15" i="9"/>
  <c r="M15" i="9" s="1"/>
  <c r="L13" i="9"/>
  <c r="M13" i="9" s="1"/>
  <c r="T22" i="8"/>
  <c r="U22" i="8" s="1"/>
  <c r="P16" i="8"/>
  <c r="Q16" i="8" s="1"/>
  <c r="N19" i="8"/>
  <c r="O19" i="8" s="1"/>
  <c r="L13" i="8"/>
  <c r="M13" i="8" s="1"/>
  <c r="T15" i="9"/>
  <c r="U15" i="9" s="1"/>
  <c r="T22" i="9"/>
  <c r="U22" i="9" s="1"/>
  <c r="T20" i="9"/>
  <c r="U20" i="9" s="1"/>
  <c r="T18" i="9"/>
  <c r="U18" i="9" s="1"/>
  <c r="T21" i="8"/>
  <c r="U21" i="8" s="1"/>
  <c r="R22" i="8"/>
  <c r="S22" i="8" s="1"/>
  <c r="P15" i="8"/>
  <c r="Q15" i="8" s="1"/>
  <c r="N18" i="8"/>
  <c r="O18" i="8" s="1"/>
  <c r="L22" i="8"/>
  <c r="M22" i="8" s="1"/>
  <c r="T16" i="9"/>
  <c r="U16" i="9" s="1"/>
  <c r="R22" i="9"/>
  <c r="S22" i="9" s="1"/>
  <c r="R20" i="9"/>
  <c r="S20" i="9" s="1"/>
  <c r="R18" i="9"/>
  <c r="S18" i="9" s="1"/>
  <c r="R16" i="9"/>
  <c r="S16" i="9" s="1"/>
  <c r="T20" i="8"/>
  <c r="U20" i="8" s="1"/>
  <c r="R21" i="8"/>
  <c r="S21" i="8" s="1"/>
  <c r="N17" i="8"/>
  <c r="O17" i="8" s="1"/>
  <c r="L21" i="8"/>
  <c r="M21" i="8" s="1"/>
  <c r="R14" i="9"/>
  <c r="S14" i="9" s="1"/>
  <c r="P22" i="9"/>
  <c r="Q22" i="9" s="1"/>
  <c r="P20" i="9"/>
  <c r="Q20" i="9" s="1"/>
  <c r="P18" i="9"/>
  <c r="Q18" i="9" s="1"/>
  <c r="P16" i="9"/>
  <c r="Q16" i="9" s="1"/>
  <c r="P13" i="9"/>
  <c r="Q13" i="9" s="1"/>
  <c r="N21" i="9"/>
  <c r="O21" i="9" s="1"/>
  <c r="R17" i="9"/>
  <c r="S17" i="9" s="1"/>
  <c r="L14" i="9"/>
  <c r="M14" i="9" s="1"/>
  <c r="R18" i="8"/>
  <c r="S18" i="8" s="1"/>
  <c r="P18" i="8"/>
  <c r="Q18" i="8" s="1"/>
  <c r="N15" i="8"/>
  <c r="O15" i="8" s="1"/>
  <c r="L16" i="8"/>
  <c r="M16" i="8" s="1"/>
  <c r="P14" i="9"/>
  <c r="Q14" i="9" s="1"/>
  <c r="N20" i="9"/>
  <c r="O20" i="9" s="1"/>
  <c r="P17" i="9"/>
  <c r="Q17" i="9" s="1"/>
  <c r="T19" i="8"/>
  <c r="U19" i="8" s="1"/>
  <c r="R17" i="8"/>
  <c r="S17" i="8" s="1"/>
  <c r="P17" i="8"/>
  <c r="Q17" i="8" s="1"/>
  <c r="N14" i="8"/>
  <c r="O14" i="8" s="1"/>
  <c r="L15" i="8"/>
  <c r="M15" i="8" s="1"/>
  <c r="N12" i="9"/>
  <c r="O12" i="9" s="1"/>
  <c r="L20" i="9"/>
  <c r="M20" i="9" s="1"/>
  <c r="N17" i="9"/>
  <c r="O17" i="9" s="1"/>
  <c r="T18" i="8"/>
  <c r="U18" i="8" s="1"/>
  <c r="R16" i="8"/>
  <c r="S16" i="8" s="1"/>
  <c r="L14" i="8"/>
  <c r="M14" i="8" s="1"/>
  <c r="N13" i="9"/>
  <c r="O13" i="9" s="1"/>
  <c r="T19" i="9"/>
  <c r="U19" i="9" s="1"/>
  <c r="N16" i="9"/>
  <c r="O16" i="9" s="1"/>
  <c r="T17" i="8"/>
  <c r="U17" i="8" s="1"/>
  <c r="L11" i="9"/>
  <c r="M11" i="9" s="1"/>
  <c r="R19" i="9"/>
  <c r="S19" i="9" s="1"/>
  <c r="L16" i="9"/>
  <c r="M16" i="9" s="1"/>
  <c r="N22" i="9"/>
  <c r="O22" i="9" s="1"/>
  <c r="P19" i="9"/>
  <c r="Q19" i="9" s="1"/>
  <c r="N19" i="9"/>
  <c r="O19" i="9" s="1"/>
  <c r="P22" i="8"/>
  <c r="Q22" i="8" s="1"/>
  <c r="L20" i="8"/>
  <c r="M20" i="8" s="1"/>
  <c r="R20" i="8"/>
  <c r="S20" i="8" s="1"/>
  <c r="L22" i="9"/>
  <c r="M22" i="9" s="1"/>
  <c r="N22" i="8"/>
  <c r="O22" i="8" s="1"/>
  <c r="T21" i="9"/>
  <c r="U21" i="9" s="1"/>
  <c r="N18" i="9"/>
  <c r="O18" i="9" s="1"/>
  <c r="P15" i="9"/>
  <c r="Q15" i="9" s="1"/>
  <c r="P21" i="8"/>
  <c r="Q21" i="8" s="1"/>
  <c r="L19" i="8"/>
  <c r="M19" i="8" s="1"/>
  <c r="R21" i="9"/>
  <c r="S21" i="9" s="1"/>
  <c r="L18" i="9"/>
  <c r="M18" i="9" s="1"/>
  <c r="P20" i="8"/>
  <c r="Q20" i="8" s="1"/>
  <c r="N20" i="8"/>
  <c r="O20" i="8" s="1"/>
  <c r="P19" i="8"/>
  <c r="Q19" i="8" s="1"/>
  <c r="L17" i="8"/>
  <c r="M17" i="8" s="1"/>
  <c r="L18" i="8"/>
  <c r="M18" i="8" s="1"/>
  <c r="R15" i="9"/>
  <c r="S15" i="9" s="1"/>
  <c r="P21" i="9"/>
  <c r="Q21" i="9" s="1"/>
  <c r="T17" i="9"/>
  <c r="U17" i="9" s="1"/>
  <c r="N14" i="9"/>
  <c r="O14" i="9" s="1"/>
  <c r="R19" i="8"/>
  <c r="S19" i="8" s="1"/>
  <c r="N16" i="8"/>
  <c r="O16" i="8" s="1"/>
  <c r="N21" i="8"/>
  <c r="O21" i="8" s="1"/>
  <c r="N15" i="9"/>
  <c r="O15" i="9" s="1"/>
  <c r="V5" i="8"/>
  <c r="C3" i="8"/>
  <c r="V3" i="8" s="1"/>
  <c r="B22" i="9"/>
  <c r="H17" i="8"/>
  <c r="I17" i="8" s="1"/>
  <c r="B17" i="9"/>
  <c r="D7" i="9"/>
  <c r="E7" i="9" s="1"/>
  <c r="D21" i="9"/>
  <c r="E21" i="9" s="1"/>
  <c r="J13" i="9"/>
  <c r="K13" i="9" s="1"/>
  <c r="J19" i="8"/>
  <c r="K19" i="8" s="1"/>
  <c r="J18" i="9"/>
  <c r="K18" i="9" s="1"/>
  <c r="D17" i="9"/>
  <c r="E17" i="9" s="1"/>
  <c r="D20" i="8"/>
  <c r="E20" i="8" s="1"/>
  <c r="B16" i="8"/>
  <c r="F22" i="8"/>
  <c r="G22" i="8" s="1"/>
  <c r="D13" i="8"/>
  <c r="E13" i="8" s="1"/>
  <c r="D16" i="8"/>
  <c r="E16" i="8" s="1"/>
  <c r="J10" i="9"/>
  <c r="K10" i="9" s="1"/>
  <c r="D12" i="8"/>
  <c r="E12" i="8" s="1"/>
  <c r="B13" i="9"/>
  <c r="C13" i="9" s="1"/>
  <c r="F21" i="9"/>
  <c r="G21" i="9" s="1"/>
  <c r="B21" i="9"/>
  <c r="J22" i="8"/>
  <c r="K22" i="8" s="1"/>
  <c r="H18" i="9"/>
  <c r="I18" i="9" s="1"/>
  <c r="F16" i="9"/>
  <c r="G16" i="9" s="1"/>
  <c r="H12" i="8"/>
  <c r="I12" i="8" s="1"/>
  <c r="J14" i="9"/>
  <c r="K14" i="9" s="1"/>
  <c r="H10" i="9"/>
  <c r="I10" i="9" s="1"/>
  <c r="F12" i="9"/>
  <c r="G12" i="9" s="1"/>
  <c r="J11" i="9"/>
  <c r="K11" i="9" s="1"/>
  <c r="H20" i="9"/>
  <c r="I20" i="9" s="1"/>
  <c r="B10" i="9"/>
  <c r="D11" i="9"/>
  <c r="E11" i="9" s="1"/>
  <c r="J21" i="8"/>
  <c r="K21" i="8" s="1"/>
  <c r="B14" i="9"/>
  <c r="F19" i="9"/>
  <c r="G19" i="9" s="1"/>
  <c r="F18" i="8"/>
  <c r="G18" i="8" s="1"/>
  <c r="B15" i="8"/>
  <c r="B7" i="9"/>
  <c r="H16" i="8"/>
  <c r="I16" i="8" s="1"/>
  <c r="F20" i="8"/>
  <c r="G20" i="8" s="1"/>
  <c r="B17" i="8"/>
  <c r="D19" i="8"/>
  <c r="E19" i="8" s="1"/>
  <c r="B12" i="9"/>
  <c r="H11" i="9"/>
  <c r="I11" i="9" s="1"/>
  <c r="F17" i="8"/>
  <c r="G17" i="8" s="1"/>
  <c r="H9" i="9"/>
  <c r="I9" i="9" s="1"/>
  <c r="C3" i="9"/>
  <c r="V3" i="9" s="1"/>
  <c r="J15" i="8"/>
  <c r="K15" i="8" s="1"/>
  <c r="F16" i="8"/>
  <c r="G16" i="8" s="1"/>
  <c r="J16" i="9"/>
  <c r="K16" i="9" s="1"/>
  <c r="D15" i="8"/>
  <c r="E15" i="8" s="1"/>
  <c r="B8" i="9"/>
  <c r="J17" i="8"/>
  <c r="K17" i="8" s="1"/>
  <c r="H11" i="8"/>
  <c r="I11" i="8" s="1"/>
  <c r="H13" i="9"/>
  <c r="I13" i="9" s="1"/>
  <c r="D11" i="8"/>
  <c r="E11" i="8" s="1"/>
  <c r="F13" i="8"/>
  <c r="G13" i="8" s="1"/>
  <c r="J20" i="9"/>
  <c r="K20" i="9" s="1"/>
  <c r="B10" i="8"/>
  <c r="D20" i="9"/>
  <c r="E20" i="9" s="1"/>
  <c r="F10" i="9"/>
  <c r="G10" i="9" s="1"/>
  <c r="B13" i="8"/>
  <c r="J12" i="8"/>
  <c r="K12" i="8" s="1"/>
  <c r="J15" i="9"/>
  <c r="K15" i="9" s="1"/>
  <c r="D18" i="9"/>
  <c r="E18" i="9" s="1"/>
  <c r="D12" i="9"/>
  <c r="F19" i="8"/>
  <c r="G19" i="8" s="1"/>
  <c r="B22" i="8"/>
  <c r="J18" i="8"/>
  <c r="K18" i="8" s="1"/>
  <c r="D10" i="8"/>
  <c r="E10" i="8" s="1"/>
  <c r="B21" i="8"/>
  <c r="B18" i="9"/>
  <c r="J14" i="8"/>
  <c r="K14" i="8" s="1"/>
  <c r="B20" i="8"/>
  <c r="F20" i="9"/>
  <c r="G20" i="9" s="1"/>
  <c r="H17" i="9"/>
  <c r="I17" i="9" s="1"/>
  <c r="B9" i="9"/>
  <c r="H14" i="8"/>
  <c r="I14" i="8" s="1"/>
  <c r="F17" i="9"/>
  <c r="G17" i="9" s="1"/>
  <c r="J17" i="9"/>
  <c r="K17" i="9" s="1"/>
  <c r="F9" i="9"/>
  <c r="G9" i="9" s="1"/>
  <c r="F14" i="8"/>
  <c r="G14" i="8" s="1"/>
  <c r="D14" i="9"/>
  <c r="D14" i="8"/>
  <c r="E14" i="8" s="1"/>
  <c r="J22" i="9"/>
  <c r="K22" i="9" s="1"/>
  <c r="F22" i="9"/>
  <c r="G22" i="9" s="1"/>
  <c r="D22" i="9"/>
  <c r="E22" i="9" s="1"/>
  <c r="F13" i="9"/>
  <c r="G13" i="9" s="1"/>
  <c r="F8" i="9"/>
  <c r="G8" i="9" s="1"/>
  <c r="D21" i="8"/>
  <c r="E21" i="8" s="1"/>
  <c r="J13" i="8"/>
  <c r="K13" i="8" s="1"/>
  <c r="D9" i="8"/>
  <c r="E9" i="8" s="1"/>
  <c r="J21" i="9"/>
  <c r="K21" i="9" s="1"/>
  <c r="D13" i="9"/>
  <c r="E13" i="9" s="1"/>
  <c r="D8" i="9"/>
  <c r="E8" i="9" s="1"/>
  <c r="J20" i="8"/>
  <c r="K20" i="8" s="1"/>
  <c r="H13" i="8"/>
  <c r="I13" i="8" s="1"/>
  <c r="H19" i="8"/>
  <c r="I19" i="8" s="1"/>
  <c r="H21" i="9"/>
  <c r="J12" i="9"/>
  <c r="K12" i="9" s="1"/>
  <c r="H20" i="8"/>
  <c r="I20" i="8" s="1"/>
  <c r="H12" i="9"/>
  <c r="I12" i="9" s="1"/>
  <c r="F18" i="9"/>
  <c r="G18" i="9" s="1"/>
  <c r="F14" i="9"/>
  <c r="G14" i="9" s="1"/>
  <c r="H16" i="9"/>
  <c r="I16" i="9" s="1"/>
  <c r="D18" i="8"/>
  <c r="E18" i="8" s="1"/>
  <c r="F11" i="9"/>
  <c r="G11" i="9" s="1"/>
  <c r="B11" i="8"/>
  <c r="B15" i="9"/>
  <c r="B8" i="8"/>
  <c r="F21" i="8"/>
  <c r="G21" i="8" s="1"/>
  <c r="J19" i="9"/>
  <c r="K19" i="9" s="1"/>
  <c r="D10" i="9"/>
  <c r="E10" i="9" s="1"/>
  <c r="F15" i="8"/>
  <c r="G15" i="8" s="1"/>
  <c r="C5" i="9"/>
  <c r="V5" i="9" s="1"/>
  <c r="D15" i="9"/>
  <c r="E15" i="9" s="1"/>
  <c r="D22" i="8"/>
  <c r="E22" i="8" s="1"/>
  <c r="B19" i="9"/>
  <c r="F10" i="8"/>
  <c r="G10" i="8" s="1"/>
  <c r="C4" i="9"/>
  <c r="V4" i="9" s="1"/>
  <c r="H22" i="9"/>
  <c r="I22" i="9" s="1"/>
  <c r="H15" i="9"/>
  <c r="I15" i="9" s="1"/>
  <c r="H18" i="8"/>
  <c r="I18" i="8" s="1"/>
  <c r="B14" i="8"/>
  <c r="B12" i="8"/>
  <c r="B11" i="9"/>
  <c r="J16" i="8"/>
  <c r="K16" i="8" s="1"/>
  <c r="H14" i="9"/>
  <c r="I14" i="9" s="1"/>
  <c r="H22" i="8"/>
  <c r="I22" i="8" s="1"/>
  <c r="F11" i="8"/>
  <c r="G11" i="8" s="1"/>
  <c r="B6" i="9"/>
  <c r="W6" i="9" s="1"/>
  <c r="F12" i="8"/>
  <c r="G12" i="8" s="1"/>
  <c r="B20" i="9"/>
  <c r="D16" i="9"/>
  <c r="E16" i="9" s="1"/>
  <c r="D9" i="9"/>
  <c r="E9" i="9" s="1"/>
  <c r="B19" i="8"/>
  <c r="B16" i="9"/>
  <c r="F15" i="9"/>
  <c r="G15" i="9" s="1"/>
  <c r="D17" i="8"/>
  <c r="E17" i="8" s="1"/>
  <c r="D19" i="9"/>
  <c r="E19" i="9" s="1"/>
  <c r="H21" i="8"/>
  <c r="I21" i="8" s="1"/>
  <c r="H15" i="8"/>
  <c r="I15" i="8" s="1"/>
  <c r="W14" i="8" l="1"/>
  <c r="C20" i="8"/>
  <c r="V20" i="8" s="1"/>
  <c r="W20" i="8"/>
  <c r="C14" i="9"/>
  <c r="W14" i="9"/>
  <c r="V13" i="9"/>
  <c r="W20" i="9"/>
  <c r="C12" i="9"/>
  <c r="W12" i="9"/>
  <c r="C16" i="8"/>
  <c r="V16" i="8" s="1"/>
  <c r="W16" i="8"/>
  <c r="C22" i="9"/>
  <c r="V22" i="9" s="1"/>
  <c r="W22" i="9"/>
  <c r="C18" i="9"/>
  <c r="V18" i="9" s="1"/>
  <c r="W18" i="9"/>
  <c r="W13" i="8"/>
  <c r="C8" i="9"/>
  <c r="V8" i="9" s="1"/>
  <c r="W8" i="9"/>
  <c r="C17" i="8"/>
  <c r="V17" i="8" s="1"/>
  <c r="W17" i="8"/>
  <c r="C10" i="9"/>
  <c r="V10" i="9" s="1"/>
  <c r="W10" i="9"/>
  <c r="C21" i="9"/>
  <c r="W21" i="9"/>
  <c r="C9" i="8"/>
  <c r="V9" i="8" s="1"/>
  <c r="W9" i="8"/>
  <c r="W13" i="9"/>
  <c r="C8" i="8"/>
  <c r="V8" i="8" s="1"/>
  <c r="W8" i="8"/>
  <c r="C22" i="8"/>
  <c r="V22" i="8" s="1"/>
  <c r="W22" i="8"/>
  <c r="C7" i="9"/>
  <c r="V7" i="9" s="1"/>
  <c r="W7" i="9"/>
  <c r="C21" i="8"/>
  <c r="V21" i="8" s="1"/>
  <c r="W21" i="8"/>
  <c r="C10" i="8"/>
  <c r="V10" i="8" s="1"/>
  <c r="W10" i="8"/>
  <c r="C19" i="9"/>
  <c r="V19" i="9" s="1"/>
  <c r="W19" i="9"/>
  <c r="C11" i="8"/>
  <c r="V11" i="8" s="1"/>
  <c r="W11" i="8"/>
  <c r="C15" i="9"/>
  <c r="V15" i="9" s="1"/>
  <c r="W15" i="9"/>
  <c r="C16" i="9"/>
  <c r="V16" i="9" s="1"/>
  <c r="W16" i="9"/>
  <c r="C9" i="9"/>
  <c r="V9" i="9" s="1"/>
  <c r="W9" i="9"/>
  <c r="C15" i="8"/>
  <c r="V15" i="8" s="1"/>
  <c r="W15" i="8"/>
  <c r="C19" i="8"/>
  <c r="V19" i="8" s="1"/>
  <c r="W19" i="8"/>
  <c r="C11" i="9"/>
  <c r="V11" i="9" s="1"/>
  <c r="W11" i="9"/>
  <c r="W18" i="8"/>
  <c r="C12" i="8"/>
  <c r="V12" i="8" s="1"/>
  <c r="W12" i="8"/>
  <c r="C17" i="9"/>
  <c r="V17" i="9" s="1"/>
  <c r="W17" i="9"/>
  <c r="V18" i="8"/>
  <c r="C20" i="9"/>
  <c r="V20" i="9" s="1"/>
  <c r="C6" i="9"/>
  <c r="V6" i="9" s="1"/>
  <c r="I21" i="9"/>
  <c r="E12" i="9"/>
  <c r="C13" i="8"/>
  <c r="V13" i="8" s="1"/>
  <c r="C14" i="8"/>
  <c r="V14" i="8" s="1"/>
  <c r="E14" i="9"/>
  <c r="V21" i="9" l="1"/>
  <c r="V12" i="9"/>
  <c r="V14" i="9"/>
  <c r="V24" i="8"/>
  <c r="V26" i="8"/>
  <c r="W26" i="9"/>
  <c r="W26" i="8"/>
  <c r="V25" i="8"/>
  <c r="W25" i="9"/>
  <c r="W24" i="9"/>
  <c r="C6" i="10" s="1"/>
  <c r="W25" i="8"/>
  <c r="W24" i="8"/>
  <c r="J9" i="6"/>
  <c r="J8" i="6"/>
  <c r="H7" i="6"/>
  <c r="H8" i="6"/>
  <c r="F6" i="6"/>
  <c r="F7" i="6"/>
  <c r="D5" i="6"/>
  <c r="D6" i="6"/>
  <c r="D4" i="6"/>
  <c r="B4" i="6"/>
  <c r="B5" i="6"/>
  <c r="B4" i="3"/>
  <c r="J11" i="3"/>
  <c r="J10" i="3"/>
  <c r="J9" i="3"/>
  <c r="J8" i="3"/>
  <c r="H6" i="3"/>
  <c r="H10" i="3"/>
  <c r="H9" i="3"/>
  <c r="H8" i="3"/>
  <c r="H7" i="3"/>
  <c r="F6" i="3"/>
  <c r="F9" i="3"/>
  <c r="F8" i="3"/>
  <c r="F7" i="3"/>
  <c r="F5" i="3"/>
  <c r="D5" i="3"/>
  <c r="D8" i="3"/>
  <c r="D7" i="3"/>
  <c r="D6" i="3"/>
  <c r="D4" i="3"/>
  <c r="B7" i="3"/>
  <c r="B6" i="3"/>
  <c r="B5" i="3"/>
  <c r="J7" i="6"/>
  <c r="V25" i="9" l="1"/>
  <c r="V24" i="9"/>
  <c r="V26" i="9" s="1"/>
  <c r="H9" i="6"/>
  <c r="F10" i="6"/>
  <c r="D12" i="6"/>
  <c r="B15" i="6"/>
  <c r="J18" i="3"/>
  <c r="H19" i="3"/>
  <c r="F20" i="3"/>
  <c r="D22" i="3"/>
  <c r="B8" i="3"/>
  <c r="W8" i="3" s="1"/>
  <c r="D16" i="3"/>
  <c r="D21" i="6"/>
  <c r="F11" i="3"/>
  <c r="H14" i="6"/>
  <c r="H22" i="3"/>
  <c r="H11" i="6"/>
  <c r="F21" i="3"/>
  <c r="F9" i="6"/>
  <c r="D11" i="6"/>
  <c r="B14" i="6"/>
  <c r="J17" i="3"/>
  <c r="H18" i="3"/>
  <c r="F19" i="3"/>
  <c r="D21" i="3"/>
  <c r="F19" i="6"/>
  <c r="F13" i="3"/>
  <c r="H11" i="3"/>
  <c r="F12" i="3"/>
  <c r="D14" i="3"/>
  <c r="B16" i="3"/>
  <c r="F10" i="3"/>
  <c r="B14" i="3"/>
  <c r="D17" i="6"/>
  <c r="F12" i="6"/>
  <c r="B17" i="6"/>
  <c r="F22" i="3"/>
  <c r="J22" i="6"/>
  <c r="F8" i="6"/>
  <c r="D10" i="6"/>
  <c r="B13" i="6"/>
  <c r="J16" i="3"/>
  <c r="H17" i="3"/>
  <c r="F18" i="3"/>
  <c r="D20" i="3"/>
  <c r="B22" i="3"/>
  <c r="H18" i="6"/>
  <c r="H20" i="3"/>
  <c r="J21" i="6"/>
  <c r="H22" i="6"/>
  <c r="D9" i="6"/>
  <c r="B12" i="6"/>
  <c r="J15" i="3"/>
  <c r="H16" i="3"/>
  <c r="F17" i="3"/>
  <c r="D19" i="3"/>
  <c r="B21" i="3"/>
  <c r="H14" i="3"/>
  <c r="F14" i="3"/>
  <c r="D15" i="6"/>
  <c r="J20" i="6"/>
  <c r="H21" i="6"/>
  <c r="F22" i="6"/>
  <c r="D8" i="6"/>
  <c r="B11" i="6"/>
  <c r="J14" i="3"/>
  <c r="H15" i="3"/>
  <c r="F16" i="3"/>
  <c r="D18" i="3"/>
  <c r="B20" i="3"/>
  <c r="D17" i="3"/>
  <c r="H12" i="3"/>
  <c r="H12" i="6"/>
  <c r="D14" i="6"/>
  <c r="J20" i="3"/>
  <c r="F11" i="6"/>
  <c r="B9" i="3"/>
  <c r="J19" i="6"/>
  <c r="H20" i="6"/>
  <c r="F21" i="6"/>
  <c r="D7" i="6"/>
  <c r="B10" i="6"/>
  <c r="J13" i="3"/>
  <c r="F15" i="3"/>
  <c r="B19" i="3"/>
  <c r="B9" i="6"/>
  <c r="H13" i="3"/>
  <c r="D15" i="3"/>
  <c r="F13" i="6"/>
  <c r="H21" i="3"/>
  <c r="D13" i="6"/>
  <c r="J18" i="6"/>
  <c r="H19" i="6"/>
  <c r="F20" i="6"/>
  <c r="D22" i="6"/>
  <c r="J12" i="3"/>
  <c r="B18" i="3"/>
  <c r="D13" i="3"/>
  <c r="B13" i="3"/>
  <c r="H13" i="6"/>
  <c r="J17" i="6"/>
  <c r="B8" i="6"/>
  <c r="B17" i="3"/>
  <c r="B15" i="3"/>
  <c r="J22" i="3"/>
  <c r="J16" i="6"/>
  <c r="H17" i="6"/>
  <c r="F18" i="6"/>
  <c r="D20" i="6"/>
  <c r="B7" i="6"/>
  <c r="F15" i="6"/>
  <c r="F14" i="6"/>
  <c r="D10" i="3"/>
  <c r="J15" i="6"/>
  <c r="H16" i="6"/>
  <c r="F17" i="6"/>
  <c r="D19" i="6"/>
  <c r="B22" i="6"/>
  <c r="B6" i="6"/>
  <c r="W6" i="6" s="1"/>
  <c r="D12" i="3"/>
  <c r="B20" i="6"/>
  <c r="D11" i="3"/>
  <c r="B19" i="6"/>
  <c r="J14" i="6"/>
  <c r="H15" i="6"/>
  <c r="F16" i="6"/>
  <c r="D18" i="6"/>
  <c r="B21" i="6"/>
  <c r="D16" i="6"/>
  <c r="B18" i="6"/>
  <c r="J13" i="6"/>
  <c r="B12" i="3"/>
  <c r="J21" i="3"/>
  <c r="D9" i="3"/>
  <c r="J10" i="6"/>
  <c r="J12" i="6"/>
  <c r="B11" i="3"/>
  <c r="B10" i="3"/>
  <c r="W10" i="3" s="1"/>
  <c r="H10" i="6"/>
  <c r="J11" i="6"/>
  <c r="B16" i="6"/>
  <c r="J19" i="3"/>
  <c r="F5" i="6"/>
  <c r="H6" i="6"/>
  <c r="W11" i="3" l="1"/>
  <c r="W9" i="3"/>
  <c r="W18" i="3"/>
  <c r="W18" i="6"/>
  <c r="W16" i="6"/>
  <c r="W16" i="3"/>
  <c r="W14" i="6"/>
  <c r="W20" i="3"/>
  <c r="W13" i="3"/>
  <c r="W9" i="6"/>
  <c r="W20" i="6"/>
  <c r="W7" i="6"/>
  <c r="W21" i="6"/>
  <c r="W22" i="6"/>
  <c r="W21" i="3"/>
  <c r="W19" i="3"/>
  <c r="W11" i="6"/>
  <c r="W15" i="3"/>
  <c r="W17" i="6"/>
  <c r="W17" i="3"/>
  <c r="W14" i="3"/>
  <c r="W22" i="3"/>
  <c r="W15" i="6"/>
  <c r="W19" i="6"/>
  <c r="W12" i="3"/>
  <c r="W8" i="6"/>
  <c r="W10" i="6"/>
  <c r="W12" i="6"/>
  <c r="W13" i="6"/>
  <c r="B15" i="2"/>
  <c r="I8" i="6"/>
  <c r="K6" i="6"/>
  <c r="G6" i="6"/>
  <c r="E6" i="6"/>
  <c r="K5" i="6"/>
  <c r="I5" i="6"/>
  <c r="K4" i="6"/>
  <c r="I4" i="6"/>
  <c r="G4" i="6"/>
  <c r="K3" i="6"/>
  <c r="I3" i="6"/>
  <c r="G3" i="6"/>
  <c r="E3" i="6"/>
  <c r="D48" i="2"/>
  <c r="C48" i="2"/>
  <c r="W24" i="3" l="1"/>
  <c r="W26" i="3"/>
  <c r="E25" i="7" s="1"/>
  <c r="W25" i="3"/>
  <c r="E24" i="7" s="1"/>
  <c r="B3" i="6"/>
  <c r="G5" i="6"/>
  <c r="K7" i="6"/>
  <c r="K8" i="6"/>
  <c r="K9" i="6"/>
  <c r="A52" i="2"/>
  <c r="C3" i="3"/>
  <c r="I6" i="6"/>
  <c r="C4" i="6"/>
  <c r="E4" i="6"/>
  <c r="I7" i="6"/>
  <c r="C5" i="6"/>
  <c r="G7" i="6"/>
  <c r="E5" i="6"/>
  <c r="E23" i="7" l="1"/>
  <c r="B6" i="10"/>
  <c r="B7" i="10" s="1"/>
  <c r="C3" i="6"/>
  <c r="G8" i="6"/>
  <c r="E8" i="6"/>
  <c r="K11" i="6"/>
  <c r="I12" i="6"/>
  <c r="E9" i="6"/>
  <c r="C8" i="6"/>
  <c r="C6" i="6"/>
  <c r="V6" i="6" s="1"/>
  <c r="K12" i="6"/>
  <c r="C9" i="3"/>
  <c r="G9" i="6"/>
  <c r="C9" i="6"/>
  <c r="C7" i="6"/>
  <c r="G10" i="6"/>
  <c r="I11" i="6"/>
  <c r="K13" i="6"/>
  <c r="K10" i="6"/>
  <c r="I10" i="6"/>
  <c r="G11" i="6"/>
  <c r="E10" i="6"/>
  <c r="C10" i="3"/>
  <c r="E7" i="6"/>
  <c r="I9" i="6"/>
  <c r="I19" i="6"/>
  <c r="G16" i="6"/>
  <c r="I22" i="6"/>
  <c r="G21" i="6"/>
  <c r="I15" i="6"/>
  <c r="I14" i="6"/>
  <c r="G20" i="6"/>
  <c r="K22" i="6"/>
  <c r="C20" i="6"/>
  <c r="C17" i="6"/>
  <c r="C19" i="6"/>
  <c r="C18" i="6"/>
  <c r="C12" i="6"/>
  <c r="K17" i="6"/>
  <c r="K14" i="6"/>
  <c r="C11" i="6"/>
  <c r="K18" i="6"/>
  <c r="K20" i="6"/>
  <c r="E13" i="6"/>
  <c r="G14" i="6"/>
  <c r="G18" i="6"/>
  <c r="I16" i="6"/>
  <c r="K16" i="6"/>
  <c r="G17" i="6"/>
  <c r="E21" i="6"/>
  <c r="I21" i="6"/>
  <c r="C16" i="6"/>
  <c r="E18" i="6"/>
  <c r="C8" i="3"/>
  <c r="V8" i="3" s="1"/>
  <c r="C14" i="6"/>
  <c r="E17" i="6"/>
  <c r="E15" i="6"/>
  <c r="I18" i="6"/>
  <c r="E11" i="6"/>
  <c r="K15" i="6"/>
  <c r="C22" i="6"/>
  <c r="G12" i="6"/>
  <c r="C10" i="6"/>
  <c r="E19" i="6"/>
  <c r="C21" i="6"/>
  <c r="I13" i="6"/>
  <c r="E12" i="6"/>
  <c r="E14" i="6"/>
  <c r="E22" i="6"/>
  <c r="E16" i="6"/>
  <c r="C15" i="6"/>
  <c r="I20" i="6"/>
  <c r="G22" i="6"/>
  <c r="C13" i="6"/>
  <c r="E20" i="6"/>
  <c r="K19" i="6"/>
  <c r="I17" i="6"/>
  <c r="G13" i="6"/>
  <c r="K21" i="6"/>
  <c r="G19" i="6"/>
  <c r="G15" i="6"/>
  <c r="V8" i="6" l="1"/>
  <c r="V12" i="6"/>
  <c r="V7" i="6"/>
  <c r="V17" i="6"/>
  <c r="V13" i="6"/>
  <c r="V20" i="6"/>
  <c r="V19" i="6"/>
  <c r="V14" i="6"/>
  <c r="V9" i="6"/>
  <c r="V10" i="6"/>
  <c r="V18" i="6"/>
  <c r="V21" i="6"/>
  <c r="V16" i="6"/>
  <c r="V15" i="6"/>
  <c r="V22" i="6"/>
  <c r="V11" i="6"/>
  <c r="W24" i="6"/>
  <c r="E32" i="7" s="1"/>
  <c r="W26" i="6"/>
  <c r="E34" i="7" s="1"/>
  <c r="W25" i="6"/>
  <c r="E33" i="7" s="1"/>
  <c r="C4" i="3"/>
  <c r="K16" i="3"/>
  <c r="K15" i="3"/>
  <c r="I15" i="3"/>
  <c r="K14" i="3"/>
  <c r="I14" i="3"/>
  <c r="G14" i="3"/>
  <c r="K13" i="3"/>
  <c r="I13" i="3"/>
  <c r="G13" i="3"/>
  <c r="E13" i="3"/>
  <c r="K12" i="3"/>
  <c r="I12" i="3"/>
  <c r="G12" i="3"/>
  <c r="E12" i="3"/>
  <c r="I11" i="3"/>
  <c r="G11" i="3"/>
  <c r="E11" i="3"/>
  <c r="G10" i="3"/>
  <c r="E10" i="3"/>
  <c r="V10" i="3" s="1"/>
  <c r="E9" i="3"/>
  <c r="V9" i="3" s="1"/>
  <c r="K6" i="3"/>
  <c r="K5" i="3"/>
  <c r="I5" i="3"/>
  <c r="K4" i="3"/>
  <c r="I4" i="3"/>
  <c r="G4" i="3"/>
  <c r="K3" i="3"/>
  <c r="I3" i="3"/>
  <c r="G3" i="3"/>
  <c r="E3" i="3"/>
  <c r="C12" i="3"/>
  <c r="C11" i="3"/>
  <c r="K11" i="3"/>
  <c r="K10" i="3"/>
  <c r="K9" i="3"/>
  <c r="K8" i="3"/>
  <c r="I10" i="3"/>
  <c r="I9" i="3"/>
  <c r="I8" i="3"/>
  <c r="I7" i="3"/>
  <c r="G9" i="3"/>
  <c r="G8" i="3"/>
  <c r="G7" i="3"/>
  <c r="G6" i="3"/>
  <c r="E8" i="3"/>
  <c r="E7" i="3"/>
  <c r="E6" i="3"/>
  <c r="E5" i="3"/>
  <c r="C7" i="3"/>
  <c r="C6" i="3"/>
  <c r="C5" i="3"/>
  <c r="V12" i="3" l="1"/>
  <c r="V11" i="3"/>
  <c r="V25" i="6"/>
  <c r="E37" i="7" s="1"/>
  <c r="V24" i="6"/>
  <c r="K19" i="3"/>
  <c r="G16" i="3"/>
  <c r="C17" i="3"/>
  <c r="I17" i="3"/>
  <c r="K18" i="3"/>
  <c r="G15" i="3"/>
  <c r="C16" i="3"/>
  <c r="K17" i="3"/>
  <c r="E22" i="3"/>
  <c r="C15" i="3"/>
  <c r="I22" i="3"/>
  <c r="E21" i="3"/>
  <c r="C14" i="3"/>
  <c r="E16" i="3"/>
  <c r="I21" i="3"/>
  <c r="E20" i="3"/>
  <c r="C13" i="3"/>
  <c r="V13" i="3" s="1"/>
  <c r="I6" i="3"/>
  <c r="I20" i="3"/>
  <c r="E19" i="3"/>
  <c r="G5" i="3"/>
  <c r="G21" i="3"/>
  <c r="G20" i="3"/>
  <c r="K21" i="3"/>
  <c r="K20" i="3"/>
  <c r="I19" i="3"/>
  <c r="E18" i="3"/>
  <c r="E4" i="3"/>
  <c r="G22" i="3"/>
  <c r="C22" i="3"/>
  <c r="C20" i="3"/>
  <c r="I18" i="3"/>
  <c r="E17" i="3"/>
  <c r="K7" i="3"/>
  <c r="V7" i="3" s="1"/>
  <c r="G19" i="3"/>
  <c r="C18" i="3"/>
  <c r="I16" i="3"/>
  <c r="E15" i="3"/>
  <c r="K22" i="3"/>
  <c r="G17" i="3"/>
  <c r="E14" i="3"/>
  <c r="G18" i="3"/>
  <c r="C19" i="3"/>
  <c r="C21" i="3"/>
  <c r="V14" i="3" l="1"/>
  <c r="V22" i="3"/>
  <c r="V15" i="3"/>
  <c r="V16" i="3"/>
  <c r="V18" i="3"/>
  <c r="V21" i="3"/>
  <c r="V19" i="3"/>
  <c r="V17" i="3"/>
  <c r="V20" i="3"/>
  <c r="V26" i="6"/>
  <c r="E38" i="7" s="1"/>
  <c r="E36" i="7"/>
  <c r="V24" i="3"/>
  <c r="E27" i="7" s="1"/>
  <c r="V25" i="3" l="1"/>
  <c r="E28" i="7" s="1"/>
  <c r="V26" i="3"/>
  <c r="E29" i="7" s="1"/>
</calcChain>
</file>

<file path=xl/sharedStrings.xml><?xml version="1.0" encoding="utf-8"?>
<sst xmlns="http://schemas.openxmlformats.org/spreadsheetml/2006/main" count="229" uniqueCount="74">
  <si>
    <t>Year</t>
  </si>
  <si>
    <t>Oil Price</t>
  </si>
  <si>
    <t>Gasoline</t>
  </si>
  <si>
    <t>Diesel</t>
  </si>
  <si>
    <t>Jet Fuel</t>
  </si>
  <si>
    <t>Jet Fuel (Commercial)</t>
  </si>
  <si>
    <t>Federal Excise Taxes ($/gallon)</t>
  </si>
  <si>
    <t>One barrell of oil produces (gallons)</t>
  </si>
  <si>
    <t>Year 1 Sales</t>
  </si>
  <si>
    <t>Year 2 Sales</t>
  </si>
  <si>
    <t>Year 3 Sales</t>
  </si>
  <si>
    <t>Year 4 Sales</t>
  </si>
  <si>
    <t>Year 5 Sales</t>
  </si>
  <si>
    <t>PV</t>
  </si>
  <si>
    <t>Discount Rate</t>
  </si>
  <si>
    <t>Scenario</t>
  </si>
  <si>
    <t>Royalty Payment/Barrel of Oil</t>
  </si>
  <si>
    <t>Royalty Payment/Mcf Natural Gas</t>
  </si>
  <si>
    <t>Natural Gas Price</t>
  </si>
  <si>
    <t>Eff. Corporate Tax Rate</t>
  </si>
  <si>
    <t>Fraction of Production Not Offset by Foreign or Onshore Production</t>
  </si>
  <si>
    <t>Federal Sales Tax Revenue</t>
  </si>
  <si>
    <t>Sale Year Revenue</t>
  </si>
  <si>
    <t>Federal Royalty Rate</t>
  </si>
  <si>
    <t>No Activity Year Revenue</t>
  </si>
  <si>
    <t>Production Year Revenue</t>
  </si>
  <si>
    <t>Corporate Tax Revenue</t>
  </si>
  <si>
    <t>Fraction Offsetting Foreign Production</t>
  </si>
  <si>
    <t>Oil &amp; Gas Industry Profit Margin</t>
  </si>
  <si>
    <t>Total Discounted Revenue</t>
  </si>
  <si>
    <t>20-Year Total</t>
  </si>
  <si>
    <t>15-Year Total</t>
  </si>
  <si>
    <t>10-Year Total</t>
  </si>
  <si>
    <t>Additional Production Under Various Lease Sale Scenarios in the Gulf of Mexico</t>
  </si>
  <si>
    <t>Output Oil per Acre per Year</t>
  </si>
  <si>
    <t>Output Gas per Acre per Year (Mcf)</t>
  </si>
  <si>
    <t>Baseline (average last 3 years)</t>
  </si>
  <si>
    <t>High Activity Scenario, (high past decade)</t>
  </si>
  <si>
    <t>Mid Activity Scenario, (average prior 7 years)</t>
  </si>
  <si>
    <t>Annual Rental Payment/Acre</t>
  </si>
  <si>
    <t>Acres Leased</t>
  </si>
  <si>
    <t>Bonus/Acre</t>
  </si>
  <si>
    <t>Bonus Payments/Sale</t>
  </si>
  <si>
    <t>Total Excise Tax Revenue Per Barrel</t>
  </si>
  <si>
    <t>Federal Royalty Revenues</t>
  </si>
  <si>
    <r>
      <rPr>
        <sz val="11"/>
        <color theme="1"/>
        <rFont val="Aptos"/>
        <family val="2"/>
      </rPr>
      <t xml:space="preserve">Acres Leased </t>
    </r>
    <r>
      <rPr>
        <b/>
        <sz val="11"/>
        <color rgb="FFFF0000"/>
        <rFont val="Aptos"/>
        <family val="2"/>
      </rPr>
      <t>(choose from scenario)</t>
    </r>
  </si>
  <si>
    <r>
      <rPr>
        <sz val="11"/>
        <color theme="1"/>
        <rFont val="Aptos Narrow"/>
        <family val="2"/>
        <scheme val="minor"/>
      </rPr>
      <t>Bonus Payments/Acre</t>
    </r>
    <r>
      <rPr>
        <b/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(choose from scenario)</t>
    </r>
  </si>
  <si>
    <t>Goverment Revenue</t>
  </si>
  <si>
    <t>Inflation Rate</t>
  </si>
  <si>
    <t>Federal Retention Rate</t>
  </si>
  <si>
    <t>Total Undiscounted Revenue</t>
  </si>
  <si>
    <t>5 Year Lag</t>
  </si>
  <si>
    <t>Undiscounted</t>
  </si>
  <si>
    <t>Present Value</t>
  </si>
  <si>
    <t>3 Year Lag</t>
  </si>
  <si>
    <t>Model Output (Scenario - Baseline)</t>
  </si>
  <si>
    <t>Year 6 Sales</t>
  </si>
  <si>
    <t>Year 7 Sales</t>
  </si>
  <si>
    <t>Year 8 Sales</t>
  </si>
  <si>
    <t>Year 9 Sales</t>
  </si>
  <si>
    <t>Year 10 Sales</t>
  </si>
  <si>
    <t>Oil price</t>
  </si>
  <si>
    <t>Gas price</t>
  </si>
  <si>
    <t>Revenues over 10 years</t>
  </si>
  <si>
    <t>Revenue diff over 10 years</t>
  </si>
  <si>
    <t>Baseline</t>
  </si>
  <si>
    <t>Reform</t>
  </si>
  <si>
    <t>Notes on choices of reform parameters</t>
  </si>
  <si>
    <t>Activity level
(x times the past-decade high )</t>
  </si>
  <si>
    <t>Increased product may lower energy price (such as a 20% discount).</t>
  </si>
  <si>
    <t>A reform that includes deregulation may shorten the production lag (e.g., from 5 to 3 years).</t>
  </si>
  <si>
    <t>Production lag
(in # of years, 5 or 3)</t>
  </si>
  <si>
    <t>2 times the past-decade high would be on par with the highest level seen since 2001. (The past-decade high is about 2.24 million.)</t>
  </si>
  <si>
    <t>Average over last 3 years
(can't be 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</si>
</sst>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0_);[Red]\(&quot;$&quot;#,##0.000\)"/>
    <numFmt numFmtId="166" formatCode="0.000"/>
    <numFmt numFmtId="167" formatCode="&quot;$&quot;#,##0.00"/>
    <numFmt numFmtId="168" formatCode="0.0"/>
    <numFmt numFmtId="169" formatCode="0.0%"/>
    <numFmt numFmtId="170" formatCode="&quot;$&quot;#,##0.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rgb="FFFF0000"/>
      <name val="Aptos"/>
      <family val="2"/>
    </font>
    <font>
      <b/>
      <sz val="11"/>
      <name val="Aptos Narrow"/>
      <family val="2"/>
      <scheme val="minor"/>
    </font>
    <font>
      <b/>
      <sz val="11"/>
      <name val="Aptos"/>
      <family val="2"/>
    </font>
    <font>
      <b/>
      <sz val="11"/>
      <color theme="1"/>
      <name val="Aptos Narrow"/>
      <scheme val="minor"/>
    </font>
    <font>
      <b/>
      <sz val="11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6" fontId="0" fillId="0" borderId="0" xfId="0" applyNumberFormat="1"/>
    <xf numFmtId="8" fontId="0" fillId="0" borderId="0" xfId="0" applyNumberFormat="1"/>
    <xf numFmtId="165" fontId="0" fillId="0" borderId="4" xfId="0" applyNumberFormat="1" applyBorder="1"/>
    <xf numFmtId="165" fontId="0" fillId="0" borderId="5" xfId="0" applyNumberFormat="1" applyBorder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66" fontId="0" fillId="0" borderId="0" xfId="0" applyNumberFormat="1"/>
    <xf numFmtId="0" fontId="3" fillId="2" borderId="0" xfId="0" applyFont="1" applyFill="1" applyAlignment="1">
      <alignment vertical="center" wrapText="1"/>
    </xf>
    <xf numFmtId="166" fontId="0" fillId="2" borderId="0" xfId="0" applyNumberFormat="1" applyFill="1"/>
    <xf numFmtId="0" fontId="4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9" fontId="1" fillId="0" borderId="0" xfId="0" applyNumberFormat="1" applyFont="1"/>
    <xf numFmtId="0" fontId="4" fillId="0" borderId="0" xfId="0" applyFont="1" applyAlignment="1">
      <alignment vertical="center"/>
    </xf>
    <xf numFmtId="0" fontId="0" fillId="0" borderId="9" xfId="0" applyBorder="1"/>
    <xf numFmtId="9" fontId="0" fillId="0" borderId="10" xfId="0" applyNumberFormat="1" applyBorder="1"/>
    <xf numFmtId="168" fontId="3" fillId="0" borderId="0" xfId="0" applyNumberFormat="1" applyFont="1" applyAlignment="1">
      <alignment vertical="center" wrapText="1"/>
    </xf>
    <xf numFmtId="168" fontId="0" fillId="0" borderId="0" xfId="0" applyNumberFormat="1"/>
    <xf numFmtId="167" fontId="3" fillId="0" borderId="0" xfId="0" applyNumberFormat="1" applyFont="1" applyAlignment="1">
      <alignment vertical="center" wrapText="1"/>
    </xf>
    <xf numFmtId="3" fontId="0" fillId="2" borderId="0" xfId="0" applyNumberFormat="1" applyFill="1"/>
    <xf numFmtId="164" fontId="3" fillId="2" borderId="0" xfId="0" applyNumberFormat="1" applyFont="1" applyFill="1" applyAlignment="1">
      <alignment vertical="center" wrapText="1"/>
    </xf>
    <xf numFmtId="3" fontId="0" fillId="0" borderId="0" xfId="0" applyNumberFormat="1"/>
    <xf numFmtId="9" fontId="6" fillId="0" borderId="0" xfId="0" applyNumberFormat="1" applyFont="1"/>
    <xf numFmtId="0" fontId="6" fillId="0" borderId="0" xfId="0" applyFont="1"/>
    <xf numFmtId="0" fontId="7" fillId="0" borderId="0" xfId="0" applyFont="1" applyAlignment="1">
      <alignment vertical="center" wrapText="1"/>
    </xf>
    <xf numFmtId="169" fontId="0" fillId="0" borderId="0" xfId="0" applyNumberFormat="1"/>
    <xf numFmtId="6" fontId="0" fillId="0" borderId="4" xfId="0" applyNumberFormat="1" applyBorder="1"/>
    <xf numFmtId="6" fontId="0" fillId="0" borderId="5" xfId="0" applyNumberFormat="1" applyBorder="1" applyAlignment="1">
      <alignment horizontal="right"/>
    </xf>
    <xf numFmtId="6" fontId="0" fillId="0" borderId="5" xfId="0" applyNumberFormat="1" applyBorder="1"/>
    <xf numFmtId="6" fontId="0" fillId="0" borderId="8" xfId="0" applyNumberFormat="1" applyBorder="1" applyAlignment="1">
      <alignment horizontal="right"/>
    </xf>
    <xf numFmtId="6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0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167" fontId="0" fillId="0" borderId="6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6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9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FAC3-287A-8D40-B2CB-D08964DD9DD1}">
  <dimension ref="A1:D7"/>
  <sheetViews>
    <sheetView tabSelected="1" zoomScale="140" zoomScaleNormal="140" workbookViewId="0">
      <selection activeCell="B5" sqref="B5"/>
    </sheetView>
  </sheetViews>
  <sheetFormatPr baseColWidth="10" defaultRowHeight="15" x14ac:dyDescent="0.2"/>
  <cols>
    <col min="1" max="1" width="23.33203125" bestFit="1" customWidth="1"/>
    <col min="2" max="2" width="27" bestFit="1" customWidth="1"/>
    <col min="3" max="3" width="28.6640625" bestFit="1" customWidth="1"/>
    <col min="4" max="4" width="51.6640625" customWidth="1"/>
  </cols>
  <sheetData>
    <row r="1" spans="1:4" ht="16" x14ac:dyDescent="0.2">
      <c r="A1" s="43"/>
      <c r="B1" s="44" t="s">
        <v>65</v>
      </c>
      <c r="C1" s="44" t="s">
        <v>66</v>
      </c>
      <c r="D1" s="52" t="s">
        <v>67</v>
      </c>
    </row>
    <row r="2" spans="1:4" ht="32" x14ac:dyDescent="0.2">
      <c r="A2" s="46" t="s">
        <v>68</v>
      </c>
      <c r="B2" s="54" t="s">
        <v>73</v>
      </c>
      <c r="C2" s="48">
        <v>4</v>
      </c>
      <c r="D2" s="53" t="s">
        <v>72</v>
      </c>
    </row>
    <row r="3" spans="1:4" ht="32" x14ac:dyDescent="0.2">
      <c r="A3" s="46" t="s">
        <v>71</v>
      </c>
      <c r="B3" s="47">
        <v>5</v>
      </c>
      <c r="C3" s="48">
        <v>3</v>
      </c>
      <c r="D3" s="53" t="s">
        <v>70</v>
      </c>
    </row>
    <row r="4" spans="1:4" ht="16" x14ac:dyDescent="0.2">
      <c r="A4" s="45" t="s">
        <v>61</v>
      </c>
      <c r="B4" s="49">
        <v>80</v>
      </c>
      <c r="C4" s="51">
        <f>0.8*B4</f>
        <v>64</v>
      </c>
      <c r="D4" s="53" t="s">
        <v>69</v>
      </c>
    </row>
    <row r="5" spans="1:4" ht="16" x14ac:dyDescent="0.2">
      <c r="A5" s="45" t="s">
        <v>62</v>
      </c>
      <c r="B5" s="49">
        <v>4</v>
      </c>
      <c r="C5" s="50">
        <f>0.8*B5</f>
        <v>3.2</v>
      </c>
      <c r="D5" s="53" t="s">
        <v>69</v>
      </c>
    </row>
    <row r="6" spans="1:4" x14ac:dyDescent="0.2">
      <c r="A6" s="45" t="s">
        <v>63</v>
      </c>
      <c r="B6" s="49">
        <f>IF(B3=5,'Baseline Model (5-yr lag)'!W24,IF(B3=3,'Baseline Model (3-yr lag)'!W24,"check"))</f>
        <v>951551512.91796112</v>
      </c>
      <c r="C6" s="49">
        <f>IF(C3=5,'Scenario Model (5-yr lag)'!W24,IF(C3=3,'Scenario Model (3-yr lag)'!W24,"check"))</f>
        <v>78421442278.287445</v>
      </c>
    </row>
    <row r="7" spans="1:4" x14ac:dyDescent="0.2">
      <c r="A7" s="43" t="s">
        <v>64</v>
      </c>
      <c r="B7" s="55">
        <f>C6-B6</f>
        <v>77469890765.369476</v>
      </c>
      <c r="C7" s="55"/>
    </row>
  </sheetData>
  <mergeCells count="1"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B0C-6348-4F81-89C9-A712657F64D7}">
  <dimension ref="A1:I52"/>
  <sheetViews>
    <sheetView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53.83203125" customWidth="1"/>
    <col min="2" max="2" width="14.1640625" bestFit="1" customWidth="1"/>
    <col min="3" max="3" width="19.5" bestFit="1" customWidth="1"/>
    <col min="4" max="4" width="24.33203125" customWidth="1"/>
    <col min="5" max="5" width="18.83203125" bestFit="1" customWidth="1"/>
    <col min="6" max="6" width="18.6640625" bestFit="1" customWidth="1"/>
  </cols>
  <sheetData>
    <row r="1" spans="1:9" x14ac:dyDescent="0.2">
      <c r="A1" s="24" t="s">
        <v>33</v>
      </c>
    </row>
    <row r="2" spans="1:9" ht="16" x14ac:dyDescent="0.2">
      <c r="A2" s="17" t="s">
        <v>15</v>
      </c>
      <c r="B2" s="17" t="s">
        <v>40</v>
      </c>
      <c r="C2" s="17" t="s">
        <v>41</v>
      </c>
      <c r="D2" s="17"/>
      <c r="E2" s="17"/>
      <c r="F2" s="17"/>
      <c r="G2" s="17"/>
      <c r="H2" s="17"/>
      <c r="I2" s="17"/>
    </row>
    <row r="3" spans="1:9" ht="16" x14ac:dyDescent="0.2">
      <c r="A3" s="19" t="s">
        <v>36</v>
      </c>
      <c r="B3" s="30">
        <v>138534</v>
      </c>
      <c r="C3" s="31">
        <v>568</v>
      </c>
      <c r="D3" s="19"/>
      <c r="E3" s="19"/>
      <c r="F3" s="19"/>
      <c r="G3" s="20"/>
      <c r="H3" s="20"/>
      <c r="I3" s="20"/>
    </row>
    <row r="4" spans="1:9" ht="16" x14ac:dyDescent="0.2">
      <c r="A4" s="16" t="s">
        <v>38</v>
      </c>
      <c r="B4" s="32">
        <v>1280438</v>
      </c>
      <c r="C4" s="22">
        <v>471</v>
      </c>
      <c r="D4" s="16"/>
      <c r="E4" s="16"/>
      <c r="F4" s="16"/>
      <c r="G4" s="18"/>
      <c r="H4" s="18"/>
      <c r="I4" s="18"/>
    </row>
    <row r="5" spans="1:9" ht="16" x14ac:dyDescent="0.2">
      <c r="A5" s="19" t="s">
        <v>37</v>
      </c>
      <c r="B5" s="30">
        <v>2245906</v>
      </c>
      <c r="C5" s="31">
        <v>497</v>
      </c>
      <c r="D5" s="19"/>
      <c r="E5" s="19"/>
      <c r="F5" s="19"/>
      <c r="G5" s="20"/>
      <c r="H5" s="20"/>
      <c r="I5" s="20"/>
    </row>
    <row r="6" spans="1:9" x14ac:dyDescent="0.2">
      <c r="A6" s="16"/>
      <c r="C6" s="16"/>
      <c r="D6" s="16"/>
      <c r="E6" s="16"/>
      <c r="F6" s="16"/>
      <c r="G6" s="18"/>
      <c r="H6" s="18"/>
      <c r="I6" s="18"/>
    </row>
    <row r="7" spans="1:9" ht="16" x14ac:dyDescent="0.2">
      <c r="A7" s="21" t="s">
        <v>45</v>
      </c>
      <c r="B7" s="32">
        <f>Scores!C2*'Scenario Core Assumptions'!B5</f>
        <v>8983624</v>
      </c>
      <c r="C7" s="16"/>
      <c r="D7" s="16"/>
      <c r="E7" s="16"/>
      <c r="F7" s="16"/>
      <c r="G7" s="18"/>
      <c r="H7" s="18"/>
      <c r="I7" s="18"/>
    </row>
    <row r="8" spans="1:9" x14ac:dyDescent="0.2">
      <c r="A8" s="16"/>
      <c r="C8" s="16"/>
      <c r="D8" s="16"/>
      <c r="E8" s="16"/>
      <c r="F8" s="16"/>
      <c r="G8" s="18"/>
      <c r="H8" s="18"/>
      <c r="I8" s="18"/>
    </row>
    <row r="9" spans="1:9" ht="16" x14ac:dyDescent="0.2">
      <c r="A9" s="16" t="s">
        <v>34</v>
      </c>
      <c r="B9" s="27">
        <v>23.8</v>
      </c>
      <c r="D9" s="35" t="s">
        <v>22</v>
      </c>
      <c r="E9" s="22">
        <f>(B15+B17*B7)*B35</f>
        <v>2122381170</v>
      </c>
      <c r="F9" s="16"/>
      <c r="G9" s="18"/>
      <c r="H9" s="18"/>
      <c r="I9" s="18"/>
    </row>
    <row r="10" spans="1:9" x14ac:dyDescent="0.2">
      <c r="B10" s="28"/>
      <c r="E10" s="16"/>
      <c r="F10" s="16"/>
      <c r="G10" s="18"/>
      <c r="H10" s="18"/>
      <c r="I10" s="18"/>
    </row>
    <row r="11" spans="1:9" ht="16" x14ac:dyDescent="0.2">
      <c r="A11" s="16" t="s">
        <v>35</v>
      </c>
      <c r="B11" s="27">
        <v>163.9</v>
      </c>
      <c r="D11" s="35" t="s">
        <v>24</v>
      </c>
      <c r="E11" s="22">
        <f>(B17*B7)*B35</f>
        <v>6737718</v>
      </c>
      <c r="F11" s="16"/>
      <c r="G11" s="18"/>
      <c r="H11" s="18"/>
      <c r="I11" s="18"/>
    </row>
    <row r="12" spans="1:9" x14ac:dyDescent="0.2">
      <c r="F12" s="1"/>
    </row>
    <row r="13" spans="1:9" ht="16" x14ac:dyDescent="0.2">
      <c r="A13" s="1" t="s">
        <v>46</v>
      </c>
      <c r="B13" s="2">
        <f>C4</f>
        <v>471</v>
      </c>
      <c r="D13" s="35" t="s">
        <v>25</v>
      </c>
      <c r="E13" s="22">
        <f>E11+B41+B37+B39</f>
        <v>1564814722.9952974</v>
      </c>
      <c r="F13" s="1"/>
    </row>
    <row r="14" spans="1:9" x14ac:dyDescent="0.2">
      <c r="F14" s="1"/>
    </row>
    <row r="15" spans="1:9" x14ac:dyDescent="0.2">
      <c r="A15" t="s">
        <v>42</v>
      </c>
      <c r="B15" s="2">
        <f>B13*B7</f>
        <v>4231286904</v>
      </c>
      <c r="F15" s="14"/>
    </row>
    <row r="17" spans="1:6" x14ac:dyDescent="0.2">
      <c r="A17" t="s">
        <v>39</v>
      </c>
      <c r="B17" s="29">
        <v>1.5</v>
      </c>
    </row>
    <row r="18" spans="1:6" x14ac:dyDescent="0.2">
      <c r="E18" s="13"/>
    </row>
    <row r="19" spans="1:6" x14ac:dyDescent="0.2">
      <c r="A19" t="s">
        <v>16</v>
      </c>
      <c r="B19" s="8">
        <v>7.12</v>
      </c>
      <c r="E19" s="7"/>
    </row>
    <row r="20" spans="1:6" x14ac:dyDescent="0.2">
      <c r="D20" s="63" t="s">
        <v>55</v>
      </c>
      <c r="E20" s="64"/>
    </row>
    <row r="21" spans="1:6" x14ac:dyDescent="0.2">
      <c r="A21" t="s">
        <v>17</v>
      </c>
      <c r="B21" s="8">
        <v>0.28999999999999998</v>
      </c>
      <c r="D21" s="56" t="s">
        <v>51</v>
      </c>
      <c r="E21" s="62"/>
    </row>
    <row r="22" spans="1:6" x14ac:dyDescent="0.2">
      <c r="D22" s="65" t="s">
        <v>52</v>
      </c>
      <c r="E22" s="66"/>
    </row>
    <row r="23" spans="1:6" x14ac:dyDescent="0.2">
      <c r="A23" t="s">
        <v>1</v>
      </c>
      <c r="B23" s="7">
        <f>Scores!C4</f>
        <v>64</v>
      </c>
      <c r="D23" s="37" t="s">
        <v>32</v>
      </c>
      <c r="E23" s="38">
        <f>'Scenario Model (5-yr lag)'!W24-'Baseline Model (5-yr lag)'!W24</f>
        <v>53080950519.799171</v>
      </c>
    </row>
    <row r="24" spans="1:6" x14ac:dyDescent="0.2">
      <c r="D24" s="4" t="s">
        <v>31</v>
      </c>
      <c r="E24" s="38">
        <f>'Scenario Model (5-yr lag)'!W25-'Baseline Model (5-yr lag)'!W25</f>
        <v>141638966678.02261</v>
      </c>
    </row>
    <row r="25" spans="1:6" x14ac:dyDescent="0.2">
      <c r="A25" t="s">
        <v>18</v>
      </c>
      <c r="B25" s="7">
        <f>Scores!C5</f>
        <v>3.2</v>
      </c>
      <c r="D25" s="4" t="s">
        <v>30</v>
      </c>
      <c r="E25" s="38">
        <f>'Scenario Model (5-yr lag)'!W26-'Baseline Model (5-yr lag)'!W26</f>
        <v>268894581792.12021</v>
      </c>
    </row>
    <row r="26" spans="1:6" x14ac:dyDescent="0.2">
      <c r="D26" s="67" t="s">
        <v>53</v>
      </c>
      <c r="E26" s="66"/>
      <c r="F26" s="13"/>
    </row>
    <row r="27" spans="1:6" x14ac:dyDescent="0.2">
      <c r="A27" t="s">
        <v>19</v>
      </c>
      <c r="B27" s="36">
        <v>0.193</v>
      </c>
      <c r="D27" s="37" t="s">
        <v>32</v>
      </c>
      <c r="E27" s="38">
        <f>'Scenario Model (5-yr lag)'!V24-'Baseline Model (5-yr lag)'!V24</f>
        <v>32739345926.077019</v>
      </c>
    </row>
    <row r="28" spans="1:6" x14ac:dyDescent="0.2">
      <c r="D28" s="4" t="s">
        <v>31</v>
      </c>
      <c r="E28" s="38">
        <f>'Scenario Model (5-yr lag)'!V25-'Baseline Model (5-yr lag)'!V25</f>
        <v>68720674249.58577</v>
      </c>
      <c r="F28" s="15"/>
    </row>
    <row r="29" spans="1:6" x14ac:dyDescent="0.2">
      <c r="A29" t="s">
        <v>28</v>
      </c>
      <c r="B29" s="11">
        <v>0.2</v>
      </c>
      <c r="D29" s="4" t="s">
        <v>30</v>
      </c>
      <c r="E29" s="38">
        <f>'Scenario Model (5-yr lag)'!V26-'Baseline Model (5-yr lag)'!V26</f>
        <v>106318431289.12177</v>
      </c>
      <c r="F29" s="13"/>
    </row>
    <row r="30" spans="1:6" x14ac:dyDescent="0.2">
      <c r="D30" s="56" t="s">
        <v>54</v>
      </c>
      <c r="E30" s="62"/>
    </row>
    <row r="31" spans="1:6" x14ac:dyDescent="0.2">
      <c r="A31" s="11" t="s">
        <v>23</v>
      </c>
      <c r="B31" s="14">
        <v>0.16669999999999999</v>
      </c>
      <c r="D31" s="65" t="s">
        <v>52</v>
      </c>
      <c r="E31" s="66"/>
    </row>
    <row r="32" spans="1:6" x14ac:dyDescent="0.2">
      <c r="A32" s="11"/>
      <c r="B32" s="14"/>
      <c r="D32" s="37" t="s">
        <v>32</v>
      </c>
      <c r="E32" s="39">
        <f>'Scenario Model (3-yr lag)'!W24-'Baseline Model (3-yr lag)'!W24</f>
        <v>77059454111.558807</v>
      </c>
    </row>
    <row r="33" spans="1:5" x14ac:dyDescent="0.2">
      <c r="A33" s="11" t="s">
        <v>27</v>
      </c>
      <c r="B33" s="11">
        <v>0.57999999999999996</v>
      </c>
      <c r="D33" s="4" t="s">
        <v>31</v>
      </c>
      <c r="E33" s="39">
        <f>'Scenario Model (3-yr lag)'!W25-'Baseline Model (3-yr lag)'!W25</f>
        <v>180593444100.75586</v>
      </c>
    </row>
    <row r="34" spans="1:5" x14ac:dyDescent="0.2">
      <c r="A34" s="11"/>
      <c r="B34" s="11"/>
      <c r="D34" s="4" t="s">
        <v>30</v>
      </c>
      <c r="E34" s="39">
        <f>'Scenario Model (3-yr lag)'!W26-'Baseline Model (3-yr lag)'!W26</f>
        <v>307849059214.85352</v>
      </c>
    </row>
    <row r="35" spans="1:5" x14ac:dyDescent="0.2">
      <c r="A35" s="11" t="s">
        <v>49</v>
      </c>
      <c r="B35" s="36">
        <v>0.5</v>
      </c>
      <c r="D35" s="67" t="s">
        <v>53</v>
      </c>
      <c r="E35" s="66"/>
    </row>
    <row r="36" spans="1:5" x14ac:dyDescent="0.2">
      <c r="A36" s="23"/>
      <c r="B36" s="11"/>
      <c r="D36" s="37" t="s">
        <v>32</v>
      </c>
      <c r="E36" s="38">
        <f>'Scenario Model (3-yr lag)'!V24-'Baseline Model (3-yr lag)'!V24</f>
        <v>47450817022.405602</v>
      </c>
    </row>
    <row r="37" spans="1:5" x14ac:dyDescent="0.2">
      <c r="A37" s="33" t="s">
        <v>44</v>
      </c>
      <c r="B37" s="2">
        <f>(B19*B9*B7+B21*B11*B7)*B35</f>
        <v>974664810.44400001</v>
      </c>
      <c r="D37" s="4" t="s">
        <v>31</v>
      </c>
      <c r="E37" s="38">
        <f>'Scenario Model (3-yr lag)'!V25-'Baseline Model (3-yr lag)'!V25</f>
        <v>90059383910.608551</v>
      </c>
    </row>
    <row r="38" spans="1:5" x14ac:dyDescent="0.2">
      <c r="D38" s="6" t="s">
        <v>30</v>
      </c>
      <c r="E38" s="40">
        <f>'Scenario Model (3-yr lag)'!V26-'Baseline Model (3-yr lag)'!V26</f>
        <v>171281428650.88449</v>
      </c>
    </row>
    <row r="39" spans="1:5" x14ac:dyDescent="0.2">
      <c r="A39" s="34" t="s">
        <v>21</v>
      </c>
      <c r="B39" s="2">
        <f>(B9*B7*A52+B11*B7*B25*1.038*B31)*A50</f>
        <v>95865228.231115699</v>
      </c>
      <c r="E39" s="13"/>
    </row>
    <row r="40" spans="1:5" x14ac:dyDescent="0.2">
      <c r="A40" s="1"/>
      <c r="B40" s="2"/>
      <c r="E40" s="13"/>
    </row>
    <row r="41" spans="1:5" x14ac:dyDescent="0.2">
      <c r="A41" s="34" t="s">
        <v>26</v>
      </c>
      <c r="B41" s="2">
        <f>((B9*B7*B23+B11*B7*B25*1.038)*B29*B27)*(B33+A50)</f>
        <v>487546966.32018185</v>
      </c>
      <c r="E41" s="13"/>
    </row>
    <row r="42" spans="1:5" x14ac:dyDescent="0.2">
      <c r="E42" s="1"/>
    </row>
    <row r="43" spans="1:5" x14ac:dyDescent="0.2">
      <c r="A43" s="68" t="s">
        <v>6</v>
      </c>
      <c r="B43" s="69"/>
      <c r="C43" s="69"/>
      <c r="D43" s="70"/>
      <c r="E43" s="7"/>
    </row>
    <row r="44" spans="1:5" x14ac:dyDescent="0.2">
      <c r="A44" s="4" t="s">
        <v>2</v>
      </c>
      <c r="B44" t="s">
        <v>3</v>
      </c>
      <c r="C44" t="s">
        <v>4</v>
      </c>
      <c r="D44" s="5" t="s">
        <v>5</v>
      </c>
    </row>
    <row r="45" spans="1:5" x14ac:dyDescent="0.2">
      <c r="A45" s="9">
        <v>0.184</v>
      </c>
      <c r="B45" s="15">
        <v>0.24399999999999999</v>
      </c>
      <c r="C45" s="15">
        <v>0.219</v>
      </c>
      <c r="D45" s="10">
        <v>4.3999999999999997E-2</v>
      </c>
    </row>
    <row r="46" spans="1:5" x14ac:dyDescent="0.2">
      <c r="A46" s="56" t="s">
        <v>7</v>
      </c>
      <c r="B46" s="71"/>
      <c r="C46" s="71"/>
      <c r="D46" s="62"/>
    </row>
    <row r="47" spans="1:5" x14ac:dyDescent="0.2">
      <c r="A47" s="4" t="s">
        <v>2</v>
      </c>
      <c r="B47" t="s">
        <v>3</v>
      </c>
      <c r="C47" t="s">
        <v>4</v>
      </c>
      <c r="D47" s="5" t="s">
        <v>5</v>
      </c>
    </row>
    <row r="48" spans="1:5" x14ac:dyDescent="0.2">
      <c r="A48" s="4">
        <v>19</v>
      </c>
      <c r="B48">
        <v>12</v>
      </c>
      <c r="C48">
        <f>4*0.15</f>
        <v>0.6</v>
      </c>
      <c r="D48" s="5">
        <f>4*0.85</f>
        <v>3.4</v>
      </c>
    </row>
    <row r="49" spans="1:4" x14ac:dyDescent="0.2">
      <c r="A49" s="56" t="s">
        <v>20</v>
      </c>
      <c r="B49" s="71"/>
      <c r="C49" s="71"/>
      <c r="D49" s="62"/>
    </row>
    <row r="50" spans="1:4" x14ac:dyDescent="0.2">
      <c r="A50" s="72">
        <v>0.1</v>
      </c>
      <c r="B50" s="57"/>
      <c r="C50" s="57"/>
      <c r="D50" s="66"/>
    </row>
    <row r="51" spans="1:4" x14ac:dyDescent="0.2">
      <c r="A51" s="56" t="s">
        <v>43</v>
      </c>
      <c r="B51" s="57"/>
      <c r="C51" s="57"/>
      <c r="D51" s="58"/>
    </row>
    <row r="52" spans="1:4" x14ac:dyDescent="0.2">
      <c r="A52" s="59">
        <f>(A48*A45+B48*B45+C48*C45+D48*D45)*A50</f>
        <v>0.6705000000000001</v>
      </c>
      <c r="B52" s="60"/>
      <c r="C52" s="60"/>
      <c r="D52" s="61"/>
    </row>
  </sheetData>
  <mergeCells count="13">
    <mergeCell ref="A51:D51"/>
    <mergeCell ref="A52:D52"/>
    <mergeCell ref="D21:E21"/>
    <mergeCell ref="D20:E20"/>
    <mergeCell ref="D30:E30"/>
    <mergeCell ref="D22:E22"/>
    <mergeCell ref="D31:E31"/>
    <mergeCell ref="D26:E26"/>
    <mergeCell ref="D35:E35"/>
    <mergeCell ref="A43:D43"/>
    <mergeCell ref="A46:D46"/>
    <mergeCell ref="A49:D49"/>
    <mergeCell ref="A50:D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0F01-F31B-48D4-AD88-B10A173DFE98}">
  <dimension ref="A1:AJ38"/>
  <sheetViews>
    <sheetView topLeftCell="F1" workbookViewId="0">
      <selection activeCell="R11" sqref="R11"/>
    </sheetView>
  </sheetViews>
  <sheetFormatPr baseColWidth="10" defaultColWidth="8.83203125" defaultRowHeight="15" x14ac:dyDescent="0.2"/>
  <cols>
    <col min="1" max="1" width="18" bestFit="1" customWidth="1"/>
    <col min="2" max="2" width="16.6640625" bestFit="1" customWidth="1"/>
    <col min="3" max="3" width="15.1640625" customWidth="1"/>
    <col min="4" max="4" width="19.33203125" bestFit="1" customWidth="1"/>
    <col min="5" max="5" width="17.83203125" bestFit="1" customWidth="1"/>
    <col min="6" max="6" width="18" bestFit="1" customWidth="1"/>
    <col min="7" max="8" width="17.83203125" bestFit="1" customWidth="1"/>
    <col min="9" max="9" width="12.5" customWidth="1"/>
    <col min="10" max="10" width="12.5" bestFit="1" customWidth="1"/>
    <col min="11" max="21" width="12.5" customWidth="1"/>
    <col min="22" max="22" width="32.33203125" bestFit="1" customWidth="1"/>
    <col min="23" max="23" width="32.33203125" customWidth="1"/>
    <col min="25" max="25" width="12.6640625" bestFit="1" customWidth="1"/>
    <col min="28" max="28" width="18" customWidth="1"/>
    <col min="29" max="29" width="19.33203125" customWidth="1"/>
    <col min="31" max="31" width="14.1640625" bestFit="1" customWidth="1"/>
    <col min="32" max="32" width="19.1640625" bestFit="1" customWidth="1"/>
    <col min="33" max="33" width="20" bestFit="1" customWidth="1"/>
    <col min="34" max="34" width="16.83203125" bestFit="1" customWidth="1"/>
    <col min="35" max="35" width="14" bestFit="1" customWidth="1"/>
    <col min="36" max="36" width="20" bestFit="1" customWidth="1"/>
  </cols>
  <sheetData>
    <row r="1" spans="1:36" x14ac:dyDescent="0.2">
      <c r="A1" t="s">
        <v>47</v>
      </c>
      <c r="AB1" s="73"/>
      <c r="AC1" s="57"/>
      <c r="AD1" s="13"/>
      <c r="AE1" s="57"/>
      <c r="AF1" s="57"/>
      <c r="AG1" s="57"/>
      <c r="AH1" s="57"/>
      <c r="AI1" s="57"/>
      <c r="AJ1" s="57"/>
    </row>
    <row r="2" spans="1:36" x14ac:dyDescent="0.2">
      <c r="A2" s="1" t="s">
        <v>0</v>
      </c>
      <c r="B2" t="s">
        <v>8</v>
      </c>
      <c r="C2" t="s">
        <v>13</v>
      </c>
      <c r="D2" t="s">
        <v>9</v>
      </c>
      <c r="E2" t="s">
        <v>13</v>
      </c>
      <c r="F2" t="s">
        <v>10</v>
      </c>
      <c r="G2" t="s">
        <v>13</v>
      </c>
      <c r="H2" t="s">
        <v>11</v>
      </c>
      <c r="I2" t="s">
        <v>13</v>
      </c>
      <c r="J2" t="s">
        <v>12</v>
      </c>
      <c r="K2" t="s">
        <v>13</v>
      </c>
      <c r="L2" t="s">
        <v>56</v>
      </c>
      <c r="M2" t="s">
        <v>13</v>
      </c>
      <c r="N2" t="s">
        <v>57</v>
      </c>
      <c r="O2" t="s">
        <v>13</v>
      </c>
      <c r="P2" t="s">
        <v>58</v>
      </c>
      <c r="Q2" t="s">
        <v>13</v>
      </c>
      <c r="R2" t="s">
        <v>59</v>
      </c>
      <c r="S2" t="s">
        <v>13</v>
      </c>
      <c r="T2" t="s">
        <v>60</v>
      </c>
      <c r="U2" t="s">
        <v>13</v>
      </c>
      <c r="V2" s="3" t="s">
        <v>29</v>
      </c>
      <c r="W2" s="3" t="s">
        <v>50</v>
      </c>
      <c r="Y2" s="25" t="s">
        <v>14</v>
      </c>
      <c r="AF2" s="12"/>
      <c r="AI2" s="12"/>
    </row>
    <row r="3" spans="1:36" x14ac:dyDescent="0.2">
      <c r="A3">
        <v>1</v>
      </c>
      <c r="B3" s="7">
        <f>'Scenario Core Assumptions'!$E$9</f>
        <v>2122381170</v>
      </c>
      <c r="C3" s="7">
        <f t="shared" ref="C3:C22" si="0">B3/((1+$Y$3)^A3)</f>
        <v>1983533803.7383177</v>
      </c>
      <c r="D3" s="7">
        <v>0</v>
      </c>
      <c r="E3" s="7">
        <f>D3/((1+$Y$3)^$A$3)</f>
        <v>0</v>
      </c>
      <c r="F3" s="7">
        <v>0</v>
      </c>
      <c r="G3" s="7">
        <f>F3/((1+$Y$3)^$A$3)</f>
        <v>0</v>
      </c>
      <c r="H3" s="7">
        <v>0</v>
      </c>
      <c r="I3" s="7">
        <f>H3/((1+$Y$3)^$A$3)</f>
        <v>0</v>
      </c>
      <c r="J3" s="7">
        <v>0</v>
      </c>
      <c r="K3" s="7">
        <f>J3/((1+$Y$3)^$A$3)</f>
        <v>0</v>
      </c>
      <c r="L3" s="7">
        <v>0</v>
      </c>
      <c r="M3" s="7">
        <f>L3/((1+$Y$3)^$A$3)</f>
        <v>0</v>
      </c>
      <c r="N3" s="7">
        <v>0</v>
      </c>
      <c r="O3" s="7">
        <f>N3/((1+$Y$3)^$A$3)</f>
        <v>0</v>
      </c>
      <c r="P3" s="7">
        <v>0</v>
      </c>
      <c r="Q3" s="7">
        <f>P3/((1+$Y$3)^$A$3)</f>
        <v>0</v>
      </c>
      <c r="R3" s="7">
        <v>0</v>
      </c>
      <c r="S3" s="7">
        <f>R3/((1+$Y$3)^$A$3)</f>
        <v>0</v>
      </c>
      <c r="T3" s="7">
        <v>0</v>
      </c>
      <c r="U3" s="7">
        <f>T3/((1+$Y$3)^$A$3)</f>
        <v>0</v>
      </c>
      <c r="V3" s="7">
        <f>C3+E3+G3+I3+K3+M3+O3+Q3+S3+U3</f>
        <v>1983533803.7383177</v>
      </c>
      <c r="W3" s="7">
        <f>B3+D3+F3+H3+J3+L3+N3+P3+R3+T3</f>
        <v>2122381170</v>
      </c>
      <c r="Y3" s="26">
        <v>7.0000000000000007E-2</v>
      </c>
    </row>
    <row r="4" spans="1:36" x14ac:dyDescent="0.2">
      <c r="A4">
        <v>2</v>
      </c>
      <c r="B4" s="7">
        <f>'Scenario Core Assumptions'!$E$11*(1+$Y$6)^$A3</f>
        <v>6939849.54</v>
      </c>
      <c r="C4" s="7">
        <f t="shared" si="0"/>
        <v>6061533.3566250326</v>
      </c>
      <c r="D4" s="7">
        <f>'Scenario Core Assumptions'!$E$9*(1+$Y$6)^$A3</f>
        <v>2186052605.0999999</v>
      </c>
      <c r="E4" s="7">
        <f>D4/((1+$Y$3)^$A$4)</f>
        <v>1909383007.3368852</v>
      </c>
      <c r="F4" s="7">
        <v>0</v>
      </c>
      <c r="G4" s="7">
        <f>F4/((1+$Y$3)^$A$4)</f>
        <v>0</v>
      </c>
      <c r="H4" s="7">
        <v>0</v>
      </c>
      <c r="I4" s="7">
        <f>H4/((1+$Y$3)^$A$4)</f>
        <v>0</v>
      </c>
      <c r="J4" s="7">
        <v>0</v>
      </c>
      <c r="K4" s="7">
        <f>J4/((1+$Y$3)^$A$4)</f>
        <v>0</v>
      </c>
      <c r="L4" s="7">
        <v>0</v>
      </c>
      <c r="M4" s="7">
        <f>L4/((1+$Y$3)^$A$4)</f>
        <v>0</v>
      </c>
      <c r="N4" s="7">
        <v>0</v>
      </c>
      <c r="O4" s="7">
        <f>N4/((1+$Y$3)^$A$4)</f>
        <v>0</v>
      </c>
      <c r="P4" s="7">
        <v>0</v>
      </c>
      <c r="Q4" s="7">
        <f>P4/((1+$Y$3)^$A$4)</f>
        <v>0</v>
      </c>
      <c r="R4" s="7">
        <v>0</v>
      </c>
      <c r="S4" s="7">
        <f>R4/((1+$Y$3)^$A$4)</f>
        <v>0</v>
      </c>
      <c r="T4" s="7">
        <v>0</v>
      </c>
      <c r="U4" s="7">
        <f>T4/((1+$Y$3)^$A$4)</f>
        <v>0</v>
      </c>
      <c r="V4" s="7">
        <f t="shared" ref="V4:V22" si="1">C4+E4+G4+I4+K4+M4+O4+Q4+S4+U4</f>
        <v>1915444540.6935103</v>
      </c>
      <c r="W4" s="7">
        <f t="shared" ref="W4:W22" si="2">B4+D4+F4+H4+J4+L4+N4+P4+R4+T4</f>
        <v>2192992454.6399999</v>
      </c>
    </row>
    <row r="5" spans="1:36" x14ac:dyDescent="0.2">
      <c r="A5">
        <v>3</v>
      </c>
      <c r="B5" s="7">
        <f>'Scenario Core Assumptions'!$E$11*(1+$Y$6)^$A4</f>
        <v>7148045.0261999993</v>
      </c>
      <c r="C5" s="7">
        <f t="shared" si="0"/>
        <v>5834933.9788072733</v>
      </c>
      <c r="D5" s="7">
        <f>'Scenario Core Assumptions'!$E$11*(1+$Y$6)^$A4</f>
        <v>7148045.0261999993</v>
      </c>
      <c r="E5" s="7">
        <f>D5/((1+$Y$3)^$A$5)</f>
        <v>5834933.9788072733</v>
      </c>
      <c r="F5" s="7">
        <f>'Scenario Core Assumptions'!$E$9*(1+$Y$6)^$A4</f>
        <v>2251634183.2529998</v>
      </c>
      <c r="G5" s="7">
        <f>F5/((1+$Y$3)^$A$5)</f>
        <v>1838004203.3242912</v>
      </c>
      <c r="H5" s="7">
        <v>0</v>
      </c>
      <c r="I5" s="7">
        <f>H5/((1+$Y$3)^$A$5)</f>
        <v>0</v>
      </c>
      <c r="J5" s="7">
        <v>0</v>
      </c>
      <c r="K5" s="7">
        <f>J5/((1+$Y$3)^$A$5)</f>
        <v>0</v>
      </c>
      <c r="L5" s="7">
        <v>0</v>
      </c>
      <c r="M5" s="7">
        <f>L5/((1+$Y$3)^$A$5)</f>
        <v>0</v>
      </c>
      <c r="N5" s="7">
        <v>0</v>
      </c>
      <c r="O5" s="7">
        <f>N5/((1+$Y$3)^$A$5)</f>
        <v>0</v>
      </c>
      <c r="P5" s="7">
        <v>0</v>
      </c>
      <c r="Q5" s="7">
        <f>P5/((1+$Y$3)^$A$5)</f>
        <v>0</v>
      </c>
      <c r="R5" s="7">
        <v>0</v>
      </c>
      <c r="S5" s="7">
        <f>R5/((1+$Y$3)^$A$5)</f>
        <v>0</v>
      </c>
      <c r="T5" s="7">
        <v>0</v>
      </c>
      <c r="U5" s="7">
        <f>T5/((1+$Y$3)^$A$5)</f>
        <v>0</v>
      </c>
      <c r="V5" s="7">
        <f t="shared" si="1"/>
        <v>1849674071.2819059</v>
      </c>
      <c r="W5" s="7">
        <f t="shared" si="2"/>
        <v>2265930273.3053999</v>
      </c>
      <c r="Y5" s="25" t="s">
        <v>48</v>
      </c>
    </row>
    <row r="6" spans="1:36" x14ac:dyDescent="0.2">
      <c r="A6">
        <v>4</v>
      </c>
      <c r="B6" s="7">
        <f>'Scenario Core Assumptions'!$E$11*(1+$Y$6)^$A5</f>
        <v>7362486.3769859998</v>
      </c>
      <c r="C6" s="7">
        <f t="shared" si="0"/>
        <v>5616805.6057677502</v>
      </c>
      <c r="D6" s="7">
        <f>'Scenario Core Assumptions'!$E$11*(1+$Y$6)^$A5</f>
        <v>7362486.3769859998</v>
      </c>
      <c r="E6" s="7">
        <f>D6/((1+$Y$3)^$A$6)</f>
        <v>5616805.6057677502</v>
      </c>
      <c r="F6" s="7">
        <f>'Scenario Core Assumptions'!$E$11*(1+$Y$6)^$A5</f>
        <v>7362486.3769859998</v>
      </c>
      <c r="G6" s="7">
        <f>F6/((1+$Y$3)^$A$6)</f>
        <v>5616805.6057677502</v>
      </c>
      <c r="H6" s="7">
        <f>'Scenario Core Assumptions'!$E$9*(1+$Y$6)^$A5</f>
        <v>2319183208.7505898</v>
      </c>
      <c r="I6" s="7">
        <f>H6/((1+$Y$3)^$A$6)</f>
        <v>1769293765.8168411</v>
      </c>
      <c r="J6" s="7">
        <v>0</v>
      </c>
      <c r="K6" s="7">
        <f>J6/((1+$Y$3)^$A$6)</f>
        <v>0</v>
      </c>
      <c r="L6" s="7">
        <v>0</v>
      </c>
      <c r="M6" s="7">
        <f>L6/((1+$Y$3)^$A$6)</f>
        <v>0</v>
      </c>
      <c r="N6" s="7">
        <v>0</v>
      </c>
      <c r="O6" s="7">
        <f>N6/((1+$Y$3)^$A$6)</f>
        <v>0</v>
      </c>
      <c r="P6" s="7">
        <v>0</v>
      </c>
      <c r="Q6" s="7">
        <f>P6/((1+$Y$3)^$A$6)</f>
        <v>0</v>
      </c>
      <c r="R6" s="7">
        <v>0</v>
      </c>
      <c r="S6" s="7">
        <f>R6/((1+$Y$3)^$A$6)</f>
        <v>0</v>
      </c>
      <c r="T6" s="7">
        <v>0</v>
      </c>
      <c r="U6" s="7">
        <f>T6/((1+$Y$3)^$A$6)</f>
        <v>0</v>
      </c>
      <c r="V6" s="7">
        <f t="shared" si="1"/>
        <v>1786144182.6341443</v>
      </c>
      <c r="W6" s="7">
        <f t="shared" si="2"/>
        <v>2341270667.8815479</v>
      </c>
      <c r="Y6" s="26">
        <v>0.03</v>
      </c>
    </row>
    <row r="7" spans="1:36" x14ac:dyDescent="0.2">
      <c r="A7">
        <v>5</v>
      </c>
      <c r="B7" s="7">
        <f>'Scenario Core Assumptions'!$E$11*(1+$Y$6)^$A6</f>
        <v>7583360.9682955798</v>
      </c>
      <c r="C7" s="7">
        <f t="shared" si="0"/>
        <v>5406831.5644306373</v>
      </c>
      <c r="D7" s="7">
        <f>'Scenario Core Assumptions'!$E$11*(1+$Y$6)^$A6</f>
        <v>7583360.9682955798</v>
      </c>
      <c r="E7" s="7">
        <f>D7/((1+$Y$3)^$A$7)</f>
        <v>5406831.5644306373</v>
      </c>
      <c r="F7" s="7">
        <f>'Scenario Core Assumptions'!$E$11*(1+$Y$6)^$A6</f>
        <v>7583360.9682955798</v>
      </c>
      <c r="G7" s="7">
        <f>F7/((1+$Y$3)^$A$7)</f>
        <v>5406831.5644306373</v>
      </c>
      <c r="H7" s="7">
        <f>'Scenario Core Assumptions'!$E$11*(1+$Y$6)^$A6</f>
        <v>7583360.9682955798</v>
      </c>
      <c r="I7" s="7">
        <f>H7/((1+$Y$3)^$A$7)</f>
        <v>5406831.5644306373</v>
      </c>
      <c r="J7" s="7">
        <f>'Scenario Core Assumptions'!$E$9*(1+$Y$6)^$A6</f>
        <v>2388758705.0131073</v>
      </c>
      <c r="K7" s="7">
        <f>J7/((1+$Y$3)^$A7)</f>
        <v>1703151942.7956505</v>
      </c>
      <c r="L7" s="7">
        <v>0</v>
      </c>
      <c r="M7" s="7">
        <f>L7/((1+$Y$3)^$A$7)</f>
        <v>0</v>
      </c>
      <c r="N7" s="7">
        <v>0</v>
      </c>
      <c r="O7" s="7">
        <f>N7/((1+$Y$3)^$A$7)</f>
        <v>0</v>
      </c>
      <c r="P7" s="7">
        <v>0</v>
      </c>
      <c r="Q7" s="7">
        <f>P7/((1+$Y$3)^$A$7)</f>
        <v>0</v>
      </c>
      <c r="R7" s="7">
        <v>0</v>
      </c>
      <c r="S7" s="7">
        <f>R7/((1+$Y$3)^$A$7)</f>
        <v>0</v>
      </c>
      <c r="T7" s="7">
        <v>0</v>
      </c>
      <c r="U7" s="7">
        <f>T7/((1+$Y$3)^$A$7)</f>
        <v>0</v>
      </c>
      <c r="V7" s="7">
        <f t="shared" si="1"/>
        <v>1724779269.0533731</v>
      </c>
      <c r="W7" s="7">
        <f t="shared" si="2"/>
        <v>2419092148.8862896</v>
      </c>
    </row>
    <row r="8" spans="1:36" x14ac:dyDescent="0.2">
      <c r="A8">
        <v>6</v>
      </c>
      <c r="B8" s="7">
        <f>'Scenario Core Assumptions'!$E$13*(1+$Y$6)^$A7</f>
        <v>1814049139.4513841</v>
      </c>
      <c r="C8" s="7">
        <f>B8/((1+$Y$3)^A8)</f>
        <v>1208777537.6944661</v>
      </c>
      <c r="D8" s="7">
        <f>'Scenario Core Assumptions'!$E$11*(1+$Y$6)^$A7</f>
        <v>7810861.7973444462</v>
      </c>
      <c r="E8" s="7">
        <f>D8/((1+$Y$3)^$A$8)</f>
        <v>5204707.0199659402</v>
      </c>
      <c r="F8" s="7">
        <f>'Scenario Core Assumptions'!$E$11*(1+$Y$6)^$A7</f>
        <v>7810861.7973444462</v>
      </c>
      <c r="G8" s="7">
        <f>F8/((1+$Y$3)^$A$8)</f>
        <v>5204707.0199659402</v>
      </c>
      <c r="H8" s="7">
        <f>'Scenario Core Assumptions'!$E$11*(1+$Y$6)^$A7</f>
        <v>7810861.7973444462</v>
      </c>
      <c r="I8" s="7">
        <f>H8/((1+$Y$3)^$A$8)</f>
        <v>5204707.0199659402</v>
      </c>
      <c r="J8" s="7">
        <f>'Scenario Core Assumptions'!$E$11*(1+$Y$6)^$A7</f>
        <v>7810861.7973444462</v>
      </c>
      <c r="K8" s="7">
        <f t="shared" ref="K8:M22" si="3">J8/((1+$Y$3)^$A8)</f>
        <v>5204707.0199659402</v>
      </c>
      <c r="L8" s="7">
        <f>'Scenario Core Assumptions'!$E$9*(1+$Y$6)^$A7</f>
        <v>2460421466.1635008</v>
      </c>
      <c r="M8" s="7">
        <f>L8/((1+$Y$3)^$A8)</f>
        <v>1639482711.2892714</v>
      </c>
      <c r="N8" s="7">
        <v>0</v>
      </c>
      <c r="O8" s="7">
        <f>N8/((1+$Y$3)^$A$8)</f>
        <v>0</v>
      </c>
      <c r="P8" s="7">
        <v>0</v>
      </c>
      <c r="Q8" s="7">
        <f>P8/((1+$Y$3)^$A$8)</f>
        <v>0</v>
      </c>
      <c r="R8" s="7">
        <v>0</v>
      </c>
      <c r="S8" s="7">
        <f>R8/((1+$Y$3)^$A$8)</f>
        <v>0</v>
      </c>
      <c r="T8" s="7">
        <v>0</v>
      </c>
      <c r="U8" s="7">
        <f>T8/((1+$Y$3)^$A$8)</f>
        <v>0</v>
      </c>
      <c r="V8" s="7">
        <f t="shared" si="1"/>
        <v>2869079077.063601</v>
      </c>
      <c r="W8" s="7">
        <f t="shared" si="2"/>
        <v>4305714052.8042622</v>
      </c>
    </row>
    <row r="9" spans="1:36" x14ac:dyDescent="0.2">
      <c r="A9">
        <v>7</v>
      </c>
      <c r="B9" s="7">
        <f>'Scenario Core Assumptions'!$E$13*(1+$Y$6)^$A8</f>
        <v>1868470613.6349258</v>
      </c>
      <c r="C9" s="7">
        <f>B9/((1+$Y$3)^A9)</f>
        <v>1163589592.3600936</v>
      </c>
      <c r="D9" s="7">
        <f>'Scenario Core Assumptions'!$E$13*(1+$Y$6)^$A8</f>
        <v>1868470613.6349258</v>
      </c>
      <c r="E9" s="7">
        <f>D9/((1+$Y$3)^$A$9)</f>
        <v>1163589592.3600936</v>
      </c>
      <c r="F9" s="7">
        <f>'Scenario Core Assumptions'!$E$11*(1+$Y$6)^$A8</f>
        <v>8045187.6512647802</v>
      </c>
      <c r="G9" s="7">
        <f>F9/((1+$Y$3)^$A$9)</f>
        <v>5010138.5332382414</v>
      </c>
      <c r="H9" s="7">
        <f>'Scenario Core Assumptions'!$E$11*(1+$Y$6)^$A8</f>
        <v>8045187.6512647802</v>
      </c>
      <c r="I9" s="7">
        <f>H9/((1+$Y$3)^$A$9)</f>
        <v>5010138.5332382414</v>
      </c>
      <c r="J9" s="7">
        <f>'Scenario Core Assumptions'!$E$11*(1+$Y$6)^$A8</f>
        <v>8045187.6512647802</v>
      </c>
      <c r="K9" s="7">
        <f t="shared" si="3"/>
        <v>5010138.5332382414</v>
      </c>
      <c r="L9" s="7">
        <f>'Scenario Core Assumptions'!$E$11*(1+$Y$6)^$A8</f>
        <v>8045187.6512647802</v>
      </c>
      <c r="M9" s="7">
        <f t="shared" si="3"/>
        <v>5010138.5332382414</v>
      </c>
      <c r="N9" s="7">
        <f>'Scenario Core Assumptions'!$E$9*(1+$Y$6)^$A8</f>
        <v>2534234110.1484056</v>
      </c>
      <c r="O9" s="7">
        <f>N9/((1+$Y$3)^$A9)</f>
        <v>1578193637.970046</v>
      </c>
      <c r="P9" s="7">
        <v>0</v>
      </c>
      <c r="Q9" s="7">
        <f>P9/((1+$Y$3)^$A$9)</f>
        <v>0</v>
      </c>
      <c r="R9" s="7">
        <v>0</v>
      </c>
      <c r="S9" s="7">
        <f>R9/((1+$Y$3)^$A$9)</f>
        <v>0</v>
      </c>
      <c r="T9" s="7">
        <v>0</v>
      </c>
      <c r="U9" s="7">
        <f>T9/((1+$Y$3)^$A$9)</f>
        <v>0</v>
      </c>
      <c r="V9" s="7">
        <f t="shared" si="1"/>
        <v>3925413376.8231869</v>
      </c>
      <c r="W9" s="7">
        <f t="shared" si="2"/>
        <v>6303356088.0233154</v>
      </c>
    </row>
    <row r="10" spans="1:36" x14ac:dyDescent="0.2">
      <c r="A10">
        <v>8</v>
      </c>
      <c r="B10" s="7">
        <f>'Scenario Core Assumptions'!$E$13*(1+$Y$6)^$A9</f>
        <v>1924524732.0439737</v>
      </c>
      <c r="C10" s="7">
        <f t="shared" si="0"/>
        <v>1120090916.0101836</v>
      </c>
      <c r="D10" s="7">
        <f>'Scenario Core Assumptions'!$E$13*(1+$Y$6)^$A9</f>
        <v>1924524732.0439737</v>
      </c>
      <c r="E10" s="7">
        <f>D10/((1+$Y$3)^$A$10)</f>
        <v>1120090916.0101836</v>
      </c>
      <c r="F10" s="7">
        <f>'Scenario Core Assumptions'!$E$13*(1+$Y$6)^$A9</f>
        <v>1924524732.0439737</v>
      </c>
      <c r="G10" s="7">
        <f>F10/((1+$Y$3)^$A$10)</f>
        <v>1120090916.0101836</v>
      </c>
      <c r="H10" s="7">
        <f>'Scenario Core Assumptions'!$E$11*(1+$Y$6)^$A9</f>
        <v>8286543.280802724</v>
      </c>
      <c r="I10" s="7">
        <f>H10/((1+$Y$3)^$A$10)</f>
        <v>4822843.6347994292</v>
      </c>
      <c r="J10" s="7">
        <f>'Scenario Core Assumptions'!$E$11*(1+$Y$6)^$A9</f>
        <v>8286543.280802724</v>
      </c>
      <c r="K10" s="7">
        <f t="shared" si="3"/>
        <v>4822843.6347994292</v>
      </c>
      <c r="L10" s="7">
        <f>'Scenario Core Assumptions'!$E$11*(1+$Y$6)^$A9</f>
        <v>8286543.280802724</v>
      </c>
      <c r="M10" s="7">
        <f t="shared" si="3"/>
        <v>4822843.6347994292</v>
      </c>
      <c r="N10" s="7">
        <f>'Scenario Core Assumptions'!$E$11*(1+$Y$6)^$A9</f>
        <v>8286543.280802724</v>
      </c>
      <c r="O10" s="7">
        <f t="shared" ref="O10" si="4">N10/((1+$Y$3)^$A10)</f>
        <v>4822843.6347994292</v>
      </c>
      <c r="P10" s="7">
        <f>'Scenario Core Assumptions'!$E$9*(1+$Y$6)^$A9</f>
        <v>2610261133.452858</v>
      </c>
      <c r="Q10" s="7">
        <f>P10/((1+$Y$3)^$A10)</f>
        <v>1519195744.9618201</v>
      </c>
      <c r="R10" s="7">
        <v>0</v>
      </c>
      <c r="S10" s="7">
        <f>R10/((1+$Y$3)^$A$10)</f>
        <v>0</v>
      </c>
      <c r="T10" s="7">
        <v>0</v>
      </c>
      <c r="U10" s="7">
        <f>T10/((1+$Y$3)^$A$10)</f>
        <v>0</v>
      </c>
      <c r="V10" s="7">
        <f t="shared" si="1"/>
        <v>4898759867.5315685</v>
      </c>
      <c r="W10" s="7">
        <f t="shared" si="2"/>
        <v>8416981502.7079897</v>
      </c>
    </row>
    <row r="11" spans="1:36" x14ac:dyDescent="0.2">
      <c r="A11">
        <v>9</v>
      </c>
      <c r="B11" s="7">
        <f>'Scenario Core Assumptions'!$E$13*(1+$Y$6)^$A10</f>
        <v>1982260474.0052927</v>
      </c>
      <c r="C11" s="7">
        <f t="shared" si="0"/>
        <v>1078218358.4023261</v>
      </c>
      <c r="D11" s="7">
        <f>'Scenario Core Assumptions'!$E$13*(1+$Y$6)^$A10</f>
        <v>1982260474.0052927</v>
      </c>
      <c r="E11" s="7">
        <f>D11/((1+$Y$3)^$A$11)</f>
        <v>1078218358.4023261</v>
      </c>
      <c r="F11" s="7">
        <f>'Scenario Core Assumptions'!$E$13*(1+$Y$6)^$A10</f>
        <v>1982260474.0052927</v>
      </c>
      <c r="G11" s="7">
        <f>F11/((1+$Y$3)^$A$11)</f>
        <v>1078218358.4023261</v>
      </c>
      <c r="H11" s="7">
        <f>'Scenario Core Assumptions'!$E$13*(1+$Y$6)^$A10</f>
        <v>1982260474.0052927</v>
      </c>
      <c r="I11" s="7">
        <f>H11/((1+$Y$3)^$A$11)</f>
        <v>1078218358.4023261</v>
      </c>
      <c r="J11" s="7">
        <f>'Scenario Core Assumptions'!$E$11*(1+$Y$6)^$A10</f>
        <v>8535139.5792268049</v>
      </c>
      <c r="K11" s="7">
        <f t="shared" si="3"/>
        <v>4642550.4148069266</v>
      </c>
      <c r="L11" s="7">
        <f>'Scenario Core Assumptions'!$E$11*(1+$Y$6)^$A10</f>
        <v>8535139.5792268049</v>
      </c>
      <c r="M11" s="7">
        <f t="shared" si="3"/>
        <v>4642550.4148069266</v>
      </c>
      <c r="N11" s="7">
        <f>'Scenario Core Assumptions'!$E$11*(1+$Y$6)^$A10</f>
        <v>8535139.5792268049</v>
      </c>
      <c r="O11" s="7">
        <f t="shared" ref="O11" si="5">N11/((1+$Y$3)^$A11)</f>
        <v>4642550.4148069266</v>
      </c>
      <c r="P11" s="7">
        <f>'Scenario Core Assumptions'!$E$11*(1+$Y$6)^$A10</f>
        <v>8535139.5792268049</v>
      </c>
      <c r="Q11" s="7">
        <f t="shared" ref="Q11" si="6">P11/((1+$Y$3)^$A11)</f>
        <v>4642550.4148069266</v>
      </c>
      <c r="R11" s="7">
        <f>'Scenario Core Assumptions'!$E$9*(1+$Y$6)^$A10</f>
        <v>2688568967.4564433</v>
      </c>
      <c r="S11" s="7">
        <f>R11/((1+$Y$3)^$A11)</f>
        <v>1462403380.6641817</v>
      </c>
      <c r="T11" s="7">
        <v>0</v>
      </c>
      <c r="U11" s="7">
        <f>T11/((1+$Y$3)^$A$11)</f>
        <v>0</v>
      </c>
      <c r="V11" s="7">
        <f t="shared" si="1"/>
        <v>5793847015.9327154</v>
      </c>
      <c r="W11" s="7">
        <f t="shared" si="2"/>
        <v>10651751421.794519</v>
      </c>
    </row>
    <row r="12" spans="1:36" x14ac:dyDescent="0.2">
      <c r="A12">
        <v>10</v>
      </c>
      <c r="B12" s="7">
        <f>'Scenario Core Assumptions'!$E$13*(1+$Y$6)^$A11</f>
        <v>2041728288.2254515</v>
      </c>
      <c r="C12" s="7">
        <f t="shared" si="0"/>
        <v>1037911130.0508373</v>
      </c>
      <c r="D12" s="7">
        <f>'Scenario Core Assumptions'!$E$13*(1+$Y$6)^$A11</f>
        <v>2041728288.2254515</v>
      </c>
      <c r="E12" s="7">
        <f>D12/((1+$Y$3)^$A$12)</f>
        <v>1037911130.0508373</v>
      </c>
      <c r="F12" s="7">
        <f>'Scenario Core Assumptions'!$E$13*(1+$Y$6)^$A11</f>
        <v>2041728288.2254515</v>
      </c>
      <c r="G12" s="7">
        <f>F12/((1+$Y$3)^$A$12)</f>
        <v>1037911130.0508373</v>
      </c>
      <c r="H12" s="7">
        <f>'Scenario Core Assumptions'!$E$13*(1+$Y$6)^$A11</f>
        <v>2041728288.2254515</v>
      </c>
      <c r="I12" s="7">
        <f>H12/((1+$Y$3)^$A$12)</f>
        <v>1037911130.0508373</v>
      </c>
      <c r="J12" s="7">
        <f>'Scenario Core Assumptions'!$E$13*(1+$Y$6)^$A11</f>
        <v>2041728288.2254515</v>
      </c>
      <c r="K12" s="7">
        <f t="shared" si="3"/>
        <v>1037911130.0508373</v>
      </c>
      <c r="L12" s="7">
        <f>'Scenario Core Assumptions'!$E$11*(1+$Y$6)^$A11</f>
        <v>8791193.7666036095</v>
      </c>
      <c r="M12" s="7">
        <f t="shared" si="3"/>
        <v>4468997.1282720882</v>
      </c>
      <c r="N12" s="7">
        <f>'Scenario Core Assumptions'!$E$11*(1+$Y$6)^$A11</f>
        <v>8791193.7666036095</v>
      </c>
      <c r="O12" s="7">
        <f t="shared" ref="O12" si="7">N12/((1+$Y$3)^$A12)</f>
        <v>4468997.1282720882</v>
      </c>
      <c r="P12" s="7">
        <f>'Scenario Core Assumptions'!$E$11*(1+$Y$6)^$A11</f>
        <v>8791193.7666036095</v>
      </c>
      <c r="Q12" s="7">
        <f t="shared" ref="Q12" si="8">P12/((1+$Y$3)^$A12)</f>
        <v>4468997.1282720882</v>
      </c>
      <c r="R12" s="7">
        <f>'Scenario Core Assumptions'!$E$11*(1+$Y$6)^$A11</f>
        <v>8791193.7666036095</v>
      </c>
      <c r="S12" s="7">
        <f t="shared" ref="S12" si="9">R12/((1+$Y$3)^$A12)</f>
        <v>4468997.1282720882</v>
      </c>
      <c r="T12" s="7">
        <f>'Scenario Core Assumptions'!$E$9*(1+$Y$6)^$A11</f>
        <v>2769226036.4801369</v>
      </c>
      <c r="U12" s="7">
        <f>T12/((1+$Y$3)^$A12)</f>
        <v>1407734095.4057078</v>
      </c>
      <c r="V12" s="7">
        <f t="shared" si="1"/>
        <v>6615165734.1729832</v>
      </c>
      <c r="W12" s="7">
        <f t="shared" si="2"/>
        <v>13013032252.673809</v>
      </c>
    </row>
    <row r="13" spans="1:36" x14ac:dyDescent="0.2">
      <c r="A13">
        <v>11</v>
      </c>
      <c r="B13" s="7">
        <f>'Scenario Core Assumptions'!$E$13*(1+$Y$6)^$A12</f>
        <v>2102980136.872215</v>
      </c>
      <c r="C13" s="7">
        <f>B8/((1+$Y$3)^A13)</f>
        <v>861841678.44645321</v>
      </c>
      <c r="D13" s="7">
        <f>'Scenario Core Assumptions'!$E$13*(1+$Y$6)^$A12</f>
        <v>2102980136.872215</v>
      </c>
      <c r="E13" s="7">
        <f>D13/((1+$Y$3)^$A$13)</f>
        <v>999110713.97417033</v>
      </c>
      <c r="F13" s="7">
        <f>'Scenario Core Assumptions'!$E$13*(1+$Y$6)^$A12</f>
        <v>2102980136.872215</v>
      </c>
      <c r="G13" s="7">
        <f>F13/((1+$Y$3)^$A$13)</f>
        <v>999110713.97417033</v>
      </c>
      <c r="H13" s="7">
        <f>'Scenario Core Assumptions'!$E$13*(1+$Y$6)^$A12</f>
        <v>2102980136.872215</v>
      </c>
      <c r="I13" s="7">
        <f>H13/((1+$Y$3)^$A$13)</f>
        <v>999110713.97417033</v>
      </c>
      <c r="J13" s="7">
        <f>'Scenario Core Assumptions'!$E$13*(1+$Y$6)^$A12</f>
        <v>2102980136.872215</v>
      </c>
      <c r="K13" s="7">
        <f t="shared" si="3"/>
        <v>999110713.97417033</v>
      </c>
      <c r="L13" s="7">
        <f>'Scenario Core Assumptions'!$E$13*(1+$Y$6)^$A12</f>
        <v>2102980136.872215</v>
      </c>
      <c r="M13" s="7">
        <f t="shared" si="3"/>
        <v>999110713.97417033</v>
      </c>
      <c r="N13" s="7">
        <f>'Scenario Core Assumptions'!$E$11*(1+$Y$6)^$A12</f>
        <v>9054929.5796017181</v>
      </c>
      <c r="O13" s="7">
        <f t="shared" ref="O13" si="10">N13/((1+$Y$3)^$A13)</f>
        <v>4301931.8150656549</v>
      </c>
      <c r="P13" s="7">
        <f>'Scenario Core Assumptions'!$E$11*(1+$Y$6)^$A12</f>
        <v>9054929.5796017181</v>
      </c>
      <c r="Q13" s="7">
        <f t="shared" ref="Q13" si="11">P13/((1+$Y$3)^$A13)</f>
        <v>4301931.8150656549</v>
      </c>
      <c r="R13" s="7">
        <f>'Scenario Core Assumptions'!$E$11*(1+$Y$6)^$A12</f>
        <v>9054929.5796017181</v>
      </c>
      <c r="S13" s="7">
        <f t="shared" ref="S13" si="12">R13/((1+$Y$3)^$A13)</f>
        <v>4301931.8150656549</v>
      </c>
      <c r="T13" s="7">
        <f>'Scenario Core Assumptions'!$E$11*(1+$Y$6)^$A12</f>
        <v>9054929.5796017181</v>
      </c>
      <c r="U13" s="7">
        <f t="shared" ref="U13" si="13">T13/((1+$Y$3)^$A13)</f>
        <v>4301931.8150656549</v>
      </c>
      <c r="V13" s="7">
        <f t="shared" si="1"/>
        <v>5874602975.5775671</v>
      </c>
      <c r="W13" s="7">
        <f t="shared" si="2"/>
        <v>12654100539.551695</v>
      </c>
    </row>
    <row r="14" spans="1:36" x14ac:dyDescent="0.2">
      <c r="A14">
        <v>12</v>
      </c>
      <c r="B14" s="7">
        <f>'Scenario Core Assumptions'!$E$13*(1+$Y$6)^$A13</f>
        <v>2166069540.9783816</v>
      </c>
      <c r="C14" s="7">
        <f t="shared" si="0"/>
        <v>961760780.74149132</v>
      </c>
      <c r="D14" s="7">
        <f>'Scenario Core Assumptions'!$E$13*(1+$Y$6)^$A13</f>
        <v>2166069540.9783816</v>
      </c>
      <c r="E14" s="7">
        <f>D14/((1+$Y$3)^$A$14)</f>
        <v>961760780.74149132</v>
      </c>
      <c r="F14" s="7">
        <f>'Scenario Core Assumptions'!$E$13*(1+$Y$6)^$A13</f>
        <v>2166069540.9783816</v>
      </c>
      <c r="G14" s="7">
        <f>F14/((1+$Y$3)^$A$14)</f>
        <v>961760780.74149132</v>
      </c>
      <c r="H14" s="7">
        <f>'Scenario Core Assumptions'!$E$13*(1+$Y$6)^$A13</f>
        <v>2166069540.9783816</v>
      </c>
      <c r="I14" s="7">
        <f>H14/((1+$Y$3)^$A$14)</f>
        <v>961760780.74149132</v>
      </c>
      <c r="J14" s="7">
        <f>'Scenario Core Assumptions'!$E$13*(1+$Y$6)^$A13</f>
        <v>2166069540.9783816</v>
      </c>
      <c r="K14" s="7">
        <f t="shared" si="3"/>
        <v>961760780.74149132</v>
      </c>
      <c r="L14" s="7">
        <f>'Scenario Core Assumptions'!$E$13*(1+$Y$6)^$A13</f>
        <v>2166069540.9783816</v>
      </c>
      <c r="M14" s="7">
        <f t="shared" si="3"/>
        <v>961760780.74149132</v>
      </c>
      <c r="N14" s="7">
        <f>'Scenario Core Assumptions'!$E$13*(1+$Y$6)^$A13</f>
        <v>2166069540.9783816</v>
      </c>
      <c r="O14" s="7">
        <f t="shared" ref="O14" si="14">N14/((1+$Y$3)^$A14)</f>
        <v>961760780.74149132</v>
      </c>
      <c r="P14" s="7">
        <f>'Scenario Core Assumptions'!$E$11*(1+$Y$6)^$A13</f>
        <v>9326577.4669897687</v>
      </c>
      <c r="Q14" s="7">
        <f t="shared" ref="Q14" si="15">P14/((1+$Y$3)^$A14)</f>
        <v>4141111.9341286211</v>
      </c>
      <c r="R14" s="7">
        <f>'Scenario Core Assumptions'!$E$11*(1+$Y$6)^$A13</f>
        <v>9326577.4669897687</v>
      </c>
      <c r="S14" s="7">
        <f t="shared" ref="S14" si="16">R14/((1+$Y$3)^$A14)</f>
        <v>4141111.9341286211</v>
      </c>
      <c r="T14" s="7">
        <f>'Scenario Core Assumptions'!$E$11*(1+$Y$6)^$A13</f>
        <v>9326577.4669897687</v>
      </c>
      <c r="U14" s="7">
        <f t="shared" ref="U14" si="17">T14/((1+$Y$3)^$A14)</f>
        <v>4141111.9341286211</v>
      </c>
      <c r="V14" s="7">
        <f t="shared" si="1"/>
        <v>6744748800.9928255</v>
      </c>
      <c r="W14" s="7">
        <f t="shared" si="2"/>
        <v>15190466519.249641</v>
      </c>
    </row>
    <row r="15" spans="1:36" x14ac:dyDescent="0.2">
      <c r="A15">
        <v>13</v>
      </c>
      <c r="B15" s="7">
        <f>'Scenario Core Assumptions'!$E$13*(1+$Y$6)^$A14</f>
        <v>2231051627.2077327</v>
      </c>
      <c r="C15" s="7">
        <f t="shared" si="0"/>
        <v>925807106.69508028</v>
      </c>
      <c r="D15" s="7">
        <f>'Scenario Core Assumptions'!$E$13*(1+$Y$6)^$A14</f>
        <v>2231051627.2077327</v>
      </c>
      <c r="E15" s="7">
        <f>D15/((1+$Y$3)^$A$15)</f>
        <v>925807106.69508028</v>
      </c>
      <c r="F15" s="7">
        <f>'Scenario Core Assumptions'!$E$13*(1+$Y$6)^$A14</f>
        <v>2231051627.2077327</v>
      </c>
      <c r="G15" s="7">
        <f>F15/((1+$Y$3)^$A$15)</f>
        <v>925807106.69508028</v>
      </c>
      <c r="H15" s="7">
        <f>'Scenario Core Assumptions'!$E$13*(1+$Y$6)^$A14</f>
        <v>2231051627.2077327</v>
      </c>
      <c r="I15" s="7">
        <f>H15/((1+$Y$3)^$A$15)</f>
        <v>925807106.69508028</v>
      </c>
      <c r="J15" s="7">
        <f>'Scenario Core Assumptions'!$E$13*(1+$Y$6)^$A14</f>
        <v>2231051627.2077327</v>
      </c>
      <c r="K15" s="7">
        <f t="shared" si="3"/>
        <v>925807106.69508028</v>
      </c>
      <c r="L15" s="7">
        <f>'Scenario Core Assumptions'!$E$13*(1+$Y$6)^$A14</f>
        <v>2231051627.2077327</v>
      </c>
      <c r="M15" s="7">
        <f t="shared" si="3"/>
        <v>925807106.69508028</v>
      </c>
      <c r="N15" s="7">
        <f>'Scenario Core Assumptions'!$E$13*(1+$Y$6)^$A14</f>
        <v>2231051627.2077327</v>
      </c>
      <c r="O15" s="7">
        <f t="shared" ref="O15" si="18">N15/((1+$Y$3)^$A15)</f>
        <v>925807106.69508028</v>
      </c>
      <c r="P15" s="7">
        <f>'Scenario Core Assumptions'!$E$13*(1+$Y$6)^$A14</f>
        <v>2231051627.2077327</v>
      </c>
      <c r="Q15" s="7">
        <f t="shared" ref="Q15" si="19">P15/((1+$Y$3)^$A15)</f>
        <v>925807106.69508028</v>
      </c>
      <c r="R15" s="7">
        <f>'Scenario Core Assumptions'!$E$11*(1+$Y$6)^$A14</f>
        <v>9606374.790999461</v>
      </c>
      <c r="S15" s="7">
        <f t="shared" ref="S15" si="20">R15/((1+$Y$3)^$A15)</f>
        <v>3986304.0113574574</v>
      </c>
      <c r="T15" s="7">
        <f>'Scenario Core Assumptions'!$E$11*(1+$Y$6)^$A14</f>
        <v>9606374.790999461</v>
      </c>
      <c r="U15" s="7">
        <f t="shared" ref="U15" si="21">T15/((1+$Y$3)^$A15)</f>
        <v>3986304.0113574574</v>
      </c>
      <c r="V15" s="7">
        <f t="shared" si="1"/>
        <v>7414429461.5833549</v>
      </c>
      <c r="W15" s="7">
        <f t="shared" si="2"/>
        <v>17867625767.243862</v>
      </c>
    </row>
    <row r="16" spans="1:36" x14ac:dyDescent="0.2">
      <c r="A16">
        <v>14</v>
      </c>
      <c r="B16" s="7">
        <f>'Scenario Core Assumptions'!$E$13*(1+$Y$6)^$A15</f>
        <v>2297983176.0239644</v>
      </c>
      <c r="C16" s="7">
        <f t="shared" si="0"/>
        <v>891197495.2298435</v>
      </c>
      <c r="D16" s="7">
        <f>'Scenario Core Assumptions'!$E$13*(1+$Y$6)^$A15</f>
        <v>2297983176.0239644</v>
      </c>
      <c r="E16" s="7">
        <f>D16/((1+$Y$3)^$A$16)</f>
        <v>891197495.2298435</v>
      </c>
      <c r="F16" s="7">
        <f>'Scenario Core Assumptions'!$E$13*(1+$Y$6)^$A15</f>
        <v>2297983176.0239644</v>
      </c>
      <c r="G16" s="7">
        <f>F16/((1+$Y$3)^$A$16)</f>
        <v>891197495.2298435</v>
      </c>
      <c r="H16" s="7">
        <f>'Scenario Core Assumptions'!$E$13*(1+$Y$6)^$A15</f>
        <v>2297983176.0239644</v>
      </c>
      <c r="I16" s="7">
        <f>H16/((1+$Y$3)^$A$16)</f>
        <v>891197495.2298435</v>
      </c>
      <c r="J16" s="7">
        <f>'Scenario Core Assumptions'!$E$13*(1+$Y$6)^$A15</f>
        <v>2297983176.0239644</v>
      </c>
      <c r="K16" s="7">
        <f t="shared" si="3"/>
        <v>891197495.2298435</v>
      </c>
      <c r="L16" s="7">
        <f>'Scenario Core Assumptions'!$E$13*(1+$Y$6)^$A15</f>
        <v>2297983176.0239644</v>
      </c>
      <c r="M16" s="7">
        <f t="shared" si="3"/>
        <v>891197495.2298435</v>
      </c>
      <c r="N16" s="7">
        <f>'Scenario Core Assumptions'!$E$13*(1+$Y$6)^$A15</f>
        <v>2297983176.0239644</v>
      </c>
      <c r="O16" s="7">
        <f t="shared" ref="O16" si="22">N16/((1+$Y$3)^$A16)</f>
        <v>891197495.2298435</v>
      </c>
      <c r="P16" s="7">
        <f>'Scenario Core Assumptions'!$E$13*(1+$Y$6)^$A15</f>
        <v>2297983176.0239644</v>
      </c>
      <c r="Q16" s="7">
        <f t="shared" ref="Q16" si="23">P16/((1+$Y$3)^$A16)</f>
        <v>891197495.2298435</v>
      </c>
      <c r="R16" s="7">
        <f>'Scenario Core Assumptions'!$E$13*(1+$Y$6)^$A15</f>
        <v>2297983176.0239644</v>
      </c>
      <c r="S16" s="7">
        <f t="shared" ref="S16" si="24">R16/((1+$Y$3)^$A16)</f>
        <v>891197495.2298435</v>
      </c>
      <c r="T16" s="7">
        <f>'Scenario Core Assumptions'!$E$11*(1+$Y$6)^$A15</f>
        <v>9894566.0347294435</v>
      </c>
      <c r="U16" s="7">
        <f t="shared" ref="U16" si="25">T16/((1+$Y$3)^$A16)</f>
        <v>3837283.3006525054</v>
      </c>
      <c r="V16" s="7">
        <f t="shared" si="1"/>
        <v>8024614740.3692427</v>
      </c>
      <c r="W16" s="7">
        <f t="shared" si="2"/>
        <v>20691743150.250408</v>
      </c>
    </row>
    <row r="17" spans="1:30" x14ac:dyDescent="0.2">
      <c r="A17">
        <v>15</v>
      </c>
      <c r="B17" s="7">
        <f>'Scenario Core Assumptions'!$E$13*(1+$Y$6)^$A16</f>
        <v>2366922671.3046837</v>
      </c>
      <c r="C17" s="7">
        <f t="shared" si="0"/>
        <v>857881701.01564384</v>
      </c>
      <c r="D17" s="7">
        <f>'Scenario Core Assumptions'!$E$13*(1+$Y$6)^$A16</f>
        <v>2366922671.3046837</v>
      </c>
      <c r="E17" s="7">
        <f>D17/((1+$Y$3)^$A$17)</f>
        <v>857881701.01564384</v>
      </c>
      <c r="F17" s="7">
        <f>'Scenario Core Assumptions'!$E$13*(1+$Y$6)^$A16</f>
        <v>2366922671.3046837</v>
      </c>
      <c r="G17" s="7">
        <f>F17/((1+$Y$3)^$A$17)</f>
        <v>857881701.01564384</v>
      </c>
      <c r="H17" s="7">
        <f>'Scenario Core Assumptions'!$E$13*(1+$Y$6)^$A16</f>
        <v>2366922671.3046837</v>
      </c>
      <c r="I17" s="7">
        <f>H17/((1+$Y$3)^$A$17)</f>
        <v>857881701.01564384</v>
      </c>
      <c r="J17" s="7">
        <f>'Scenario Core Assumptions'!$E$13*(1+$Y$6)^$A16</f>
        <v>2366922671.3046837</v>
      </c>
      <c r="K17" s="7">
        <f t="shared" si="3"/>
        <v>857881701.01564384</v>
      </c>
      <c r="L17" s="7">
        <f>'Scenario Core Assumptions'!$E$13*(1+$Y$6)^$A16</f>
        <v>2366922671.3046837</v>
      </c>
      <c r="M17" s="7">
        <f t="shared" si="3"/>
        <v>857881701.01564384</v>
      </c>
      <c r="N17" s="7">
        <f>'Scenario Core Assumptions'!$E$13*(1+$Y$6)^$A16</f>
        <v>2366922671.3046837</v>
      </c>
      <c r="O17" s="7">
        <f t="shared" ref="O17" si="26">N17/((1+$Y$3)^$A17)</f>
        <v>857881701.01564384</v>
      </c>
      <c r="P17" s="7">
        <f>'Scenario Core Assumptions'!$E$13*(1+$Y$6)^$A16</f>
        <v>2366922671.3046837</v>
      </c>
      <c r="Q17" s="7">
        <f t="shared" ref="Q17" si="27">P17/((1+$Y$3)^$A17)</f>
        <v>857881701.01564384</v>
      </c>
      <c r="R17" s="7">
        <f>'Scenario Core Assumptions'!$E$13*(1+$Y$6)^$A16</f>
        <v>2366922671.3046837</v>
      </c>
      <c r="S17" s="7">
        <f t="shared" ref="S17" si="28">R17/((1+$Y$3)^$A17)</f>
        <v>857881701.01564384</v>
      </c>
      <c r="T17" s="7">
        <f>'Scenario Core Assumptions'!$E$13*(1+$Y$6)^$A16</f>
        <v>2366922671.3046837</v>
      </c>
      <c r="U17" s="7">
        <f t="shared" ref="U17" si="29">T17/((1+$Y$3)^$A17)</f>
        <v>857881701.01564384</v>
      </c>
      <c r="V17" s="7">
        <f t="shared" si="1"/>
        <v>8578817010.1564398</v>
      </c>
      <c r="W17" s="7">
        <f t="shared" si="2"/>
        <v>23669226713.046837</v>
      </c>
    </row>
    <row r="18" spans="1:30" x14ac:dyDescent="0.2">
      <c r="A18">
        <v>16</v>
      </c>
      <c r="B18" s="7">
        <f>'Scenario Core Assumptions'!$E$13*(1+$Y$6)^$A17</f>
        <v>2437930351.4438243</v>
      </c>
      <c r="C18" s="7">
        <f t="shared" si="0"/>
        <v>825811357.05244231</v>
      </c>
      <c r="D18" s="7">
        <f>'Scenario Core Assumptions'!$E$13*(1+$Y$6)^$A17</f>
        <v>2437930351.4438243</v>
      </c>
      <c r="E18" s="7">
        <f>D18/((1+$Y$3)^$A$18)</f>
        <v>825811357.05244231</v>
      </c>
      <c r="F18" s="7">
        <f>'Scenario Core Assumptions'!$E$13*(1+$Y$6)^$A17</f>
        <v>2437930351.4438243</v>
      </c>
      <c r="G18" s="7">
        <f>F18/((1+$Y$3)^$A$18)</f>
        <v>825811357.05244231</v>
      </c>
      <c r="H18" s="7">
        <f>'Scenario Core Assumptions'!$E$13*(1+$Y$6)^$A17</f>
        <v>2437930351.4438243</v>
      </c>
      <c r="I18" s="7">
        <f>H18/((1+$Y$3)^$A$18)</f>
        <v>825811357.05244231</v>
      </c>
      <c r="J18" s="7">
        <f>'Scenario Core Assumptions'!$E$13*(1+$Y$6)^$A17</f>
        <v>2437930351.4438243</v>
      </c>
      <c r="K18" s="7">
        <f t="shared" si="3"/>
        <v>825811357.05244231</v>
      </c>
      <c r="L18" s="7">
        <f>'Scenario Core Assumptions'!$E$13*(1+$Y$6)^$A17</f>
        <v>2437930351.4438243</v>
      </c>
      <c r="M18" s="7">
        <f t="shared" si="3"/>
        <v>825811357.05244231</v>
      </c>
      <c r="N18" s="7">
        <f>'Scenario Core Assumptions'!$E$13*(1+$Y$6)^$A17</f>
        <v>2437930351.4438243</v>
      </c>
      <c r="O18" s="7">
        <f t="shared" ref="O18" si="30">N18/((1+$Y$3)^$A18)</f>
        <v>825811357.05244231</v>
      </c>
      <c r="P18" s="7">
        <f>'Scenario Core Assumptions'!$E$13*(1+$Y$6)^$A17</f>
        <v>2437930351.4438243</v>
      </c>
      <c r="Q18" s="7">
        <f t="shared" ref="Q18" si="31">P18/((1+$Y$3)^$A18)</f>
        <v>825811357.05244231</v>
      </c>
      <c r="R18" s="7">
        <f>'Scenario Core Assumptions'!$E$13*(1+$Y$6)^$A17</f>
        <v>2437930351.4438243</v>
      </c>
      <c r="S18" s="7">
        <f t="shared" ref="S18" si="32">R18/((1+$Y$3)^$A18)</f>
        <v>825811357.05244231</v>
      </c>
      <c r="T18" s="7">
        <f>'Scenario Core Assumptions'!$E$13*(1+$Y$6)^$A17</f>
        <v>2437930351.4438243</v>
      </c>
      <c r="U18" s="7">
        <f t="shared" ref="U18" si="33">T18/((1+$Y$3)^$A18)</f>
        <v>825811357.05244231</v>
      </c>
      <c r="V18" s="7">
        <f t="shared" si="1"/>
        <v>8258113570.5244246</v>
      </c>
      <c r="W18" s="7">
        <f t="shared" si="2"/>
        <v>24379303514.438244</v>
      </c>
    </row>
    <row r="19" spans="1:30" x14ac:dyDescent="0.2">
      <c r="A19">
        <v>17</v>
      </c>
      <c r="B19" s="7">
        <f>'Scenario Core Assumptions'!$E$13*(1+$Y$6)^$A18</f>
        <v>2511068261.9871387</v>
      </c>
      <c r="C19" s="7">
        <f t="shared" si="0"/>
        <v>794939904.45235097</v>
      </c>
      <c r="D19" s="7">
        <f>'Scenario Core Assumptions'!$E$13*(1+$Y$6)^$A18</f>
        <v>2511068261.9871387</v>
      </c>
      <c r="E19" s="7">
        <f>D19/((1+$Y$3)^$A$19)</f>
        <v>794939904.45235097</v>
      </c>
      <c r="F19" s="7">
        <f>'Scenario Core Assumptions'!$E$13*(1+$Y$6)^$A18</f>
        <v>2511068261.9871387</v>
      </c>
      <c r="G19" s="7">
        <f>F19/((1+$Y$3)^$A$19)</f>
        <v>794939904.45235097</v>
      </c>
      <c r="H19" s="7">
        <f>'Scenario Core Assumptions'!$E$13*(1+$Y$6)^$A18</f>
        <v>2511068261.9871387</v>
      </c>
      <c r="I19" s="7">
        <f>H19/((1+$Y$3)^$A$19)</f>
        <v>794939904.45235097</v>
      </c>
      <c r="J19" s="7">
        <f>'Scenario Core Assumptions'!$E$13*(1+$Y$6)^$A18</f>
        <v>2511068261.9871387</v>
      </c>
      <c r="K19" s="7">
        <f t="shared" si="3"/>
        <v>794939904.45235097</v>
      </c>
      <c r="L19" s="7">
        <f>'Scenario Core Assumptions'!$E$13*(1+$Y$6)^$A18</f>
        <v>2511068261.9871387</v>
      </c>
      <c r="M19" s="7">
        <f t="shared" si="3"/>
        <v>794939904.45235097</v>
      </c>
      <c r="N19" s="7">
        <f>'Scenario Core Assumptions'!$E$13*(1+$Y$6)^$A18</f>
        <v>2511068261.9871387</v>
      </c>
      <c r="O19" s="7">
        <f t="shared" ref="O19" si="34">N19/((1+$Y$3)^$A19)</f>
        <v>794939904.45235097</v>
      </c>
      <c r="P19" s="7">
        <f>'Scenario Core Assumptions'!$E$13*(1+$Y$6)^$A18</f>
        <v>2511068261.9871387</v>
      </c>
      <c r="Q19" s="7">
        <f t="shared" ref="Q19" si="35">P19/((1+$Y$3)^$A19)</f>
        <v>794939904.45235097</v>
      </c>
      <c r="R19" s="7">
        <f>'Scenario Core Assumptions'!$E$13*(1+$Y$6)^$A18</f>
        <v>2511068261.9871387</v>
      </c>
      <c r="S19" s="7">
        <f t="shared" ref="S19" si="36">R19/((1+$Y$3)^$A19)</f>
        <v>794939904.45235097</v>
      </c>
      <c r="T19" s="7">
        <f>'Scenario Core Assumptions'!$E$13*(1+$Y$6)^$A18</f>
        <v>2511068261.9871387</v>
      </c>
      <c r="U19" s="7">
        <f t="shared" ref="U19" si="37">T19/((1+$Y$3)^$A19)</f>
        <v>794939904.45235097</v>
      </c>
      <c r="V19" s="7">
        <f t="shared" si="1"/>
        <v>7949399044.5235081</v>
      </c>
      <c r="W19" s="7">
        <f t="shared" si="2"/>
        <v>25110682619.871384</v>
      </c>
    </row>
    <row r="20" spans="1:30" x14ac:dyDescent="0.2">
      <c r="A20">
        <v>18</v>
      </c>
      <c r="B20" s="7">
        <f>'Scenario Core Assumptions'!$E$13*(1+$Y$6)^$A19</f>
        <v>2586400309.8467526</v>
      </c>
      <c r="C20" s="7">
        <f t="shared" si="0"/>
        <v>765222524.84665549</v>
      </c>
      <c r="D20" s="7">
        <f>'Scenario Core Assumptions'!$E$13*(1+$Y$6)^$A19</f>
        <v>2586400309.8467526</v>
      </c>
      <c r="E20" s="7">
        <f>D20/((1+$Y$3)^$A$20)</f>
        <v>765222524.84665549</v>
      </c>
      <c r="F20" s="7">
        <f>'Scenario Core Assumptions'!$E$13*(1+$Y$6)^$A19</f>
        <v>2586400309.8467526</v>
      </c>
      <c r="G20" s="7">
        <f>F20/((1+$Y$3)^$A$20)</f>
        <v>765222524.84665549</v>
      </c>
      <c r="H20" s="7">
        <f>'Scenario Core Assumptions'!$E$13*(1+$Y$6)^$A19</f>
        <v>2586400309.8467526</v>
      </c>
      <c r="I20" s="7">
        <f>H20/((1+$Y$3)^$A$20)</f>
        <v>765222524.84665549</v>
      </c>
      <c r="J20" s="7">
        <f>'Scenario Core Assumptions'!$E$13*(1+$Y$6)^$A19</f>
        <v>2586400309.8467526</v>
      </c>
      <c r="K20" s="7">
        <f t="shared" si="3"/>
        <v>765222524.84665549</v>
      </c>
      <c r="L20" s="7">
        <f>'Scenario Core Assumptions'!$E$13*(1+$Y$6)^$A19</f>
        <v>2586400309.8467526</v>
      </c>
      <c r="M20" s="7">
        <f t="shared" si="3"/>
        <v>765222524.84665549</v>
      </c>
      <c r="N20" s="7">
        <f>'Scenario Core Assumptions'!$E$13*(1+$Y$6)^$A19</f>
        <v>2586400309.8467526</v>
      </c>
      <c r="O20" s="7">
        <f t="shared" ref="O20" si="38">N20/((1+$Y$3)^$A20)</f>
        <v>765222524.84665549</v>
      </c>
      <c r="P20" s="7">
        <f>'Scenario Core Assumptions'!$E$13*(1+$Y$6)^$A19</f>
        <v>2586400309.8467526</v>
      </c>
      <c r="Q20" s="7">
        <f t="shared" ref="Q20" si="39">P20/((1+$Y$3)^$A20)</f>
        <v>765222524.84665549</v>
      </c>
      <c r="R20" s="7">
        <f>'Scenario Core Assumptions'!$E$13*(1+$Y$6)^$A19</f>
        <v>2586400309.8467526</v>
      </c>
      <c r="S20" s="7">
        <f t="shared" ref="S20" si="40">R20/((1+$Y$3)^$A20)</f>
        <v>765222524.84665549</v>
      </c>
      <c r="T20" s="7">
        <f>'Scenario Core Assumptions'!$E$13*(1+$Y$6)^$A19</f>
        <v>2586400309.8467526</v>
      </c>
      <c r="U20" s="7">
        <f t="shared" ref="U20" si="41">T20/((1+$Y$3)^$A20)</f>
        <v>765222524.84665549</v>
      </c>
      <c r="V20" s="7">
        <f t="shared" si="1"/>
        <v>7652225248.4665565</v>
      </c>
      <c r="W20" s="7">
        <f t="shared" si="2"/>
        <v>25864003098.467525</v>
      </c>
    </row>
    <row r="21" spans="1:30" x14ac:dyDescent="0.2">
      <c r="A21">
        <v>19</v>
      </c>
      <c r="B21" s="7">
        <f>'Scenario Core Assumptions'!$E$13*(1+$Y$6)^$A20</f>
        <v>2663992319.1421552</v>
      </c>
      <c r="C21" s="7">
        <f t="shared" si="0"/>
        <v>736616075.31967759</v>
      </c>
      <c r="D21" s="7">
        <f>'Scenario Core Assumptions'!$E$13*(1+$Y$6)^$A20</f>
        <v>2663992319.1421552</v>
      </c>
      <c r="E21" s="7">
        <f>D21/((1+$Y$3)^$A$21)</f>
        <v>736616075.31967759</v>
      </c>
      <c r="F21" s="7">
        <f>'Scenario Core Assumptions'!$E$13*(1+$Y$6)^$A20</f>
        <v>2663992319.1421552</v>
      </c>
      <c r="G21" s="7">
        <f>F21/((1+$Y$3)^$A$21)</f>
        <v>736616075.31967759</v>
      </c>
      <c r="H21" s="7">
        <f>'Scenario Core Assumptions'!$E$13*(1+$Y$6)^$A20</f>
        <v>2663992319.1421552</v>
      </c>
      <c r="I21" s="7">
        <f>H21/((1+$Y$3)^$A$21)</f>
        <v>736616075.31967759</v>
      </c>
      <c r="J21" s="7">
        <f>'Scenario Core Assumptions'!$E$13*(1+$Y$6)^$A20</f>
        <v>2663992319.1421552</v>
      </c>
      <c r="K21" s="7">
        <f t="shared" si="3"/>
        <v>736616075.31967759</v>
      </c>
      <c r="L21" s="7">
        <f>'Scenario Core Assumptions'!$E$13*(1+$Y$6)^$A20</f>
        <v>2663992319.1421552</v>
      </c>
      <c r="M21" s="7">
        <f t="shared" si="3"/>
        <v>736616075.31967759</v>
      </c>
      <c r="N21" s="7">
        <f>'Scenario Core Assumptions'!$E$13*(1+$Y$6)^$A20</f>
        <v>2663992319.1421552</v>
      </c>
      <c r="O21" s="7">
        <f t="shared" ref="O21" si="42">N21/((1+$Y$3)^$A21)</f>
        <v>736616075.31967759</v>
      </c>
      <c r="P21" s="7">
        <f>'Scenario Core Assumptions'!$E$13*(1+$Y$6)^$A20</f>
        <v>2663992319.1421552</v>
      </c>
      <c r="Q21" s="7">
        <f t="shared" ref="Q21" si="43">P21/((1+$Y$3)^$A21)</f>
        <v>736616075.31967759</v>
      </c>
      <c r="R21" s="7">
        <f>'Scenario Core Assumptions'!$E$13*(1+$Y$6)^$A20</f>
        <v>2663992319.1421552</v>
      </c>
      <c r="S21" s="7">
        <f t="shared" ref="S21" si="44">R21/((1+$Y$3)^$A21)</f>
        <v>736616075.31967759</v>
      </c>
      <c r="T21" s="7">
        <f>'Scenario Core Assumptions'!$E$13*(1+$Y$6)^$A20</f>
        <v>2663992319.1421552</v>
      </c>
      <c r="U21" s="7">
        <f t="shared" ref="U21" si="45">T21/((1+$Y$3)^$A21)</f>
        <v>736616075.31967759</v>
      </c>
      <c r="V21" s="7">
        <f t="shared" si="1"/>
        <v>7366160753.1967745</v>
      </c>
      <c r="W21" s="7">
        <f t="shared" si="2"/>
        <v>26639923191.421551</v>
      </c>
    </row>
    <row r="22" spans="1:30" x14ac:dyDescent="0.2">
      <c r="A22">
        <v>20</v>
      </c>
      <c r="B22" s="7">
        <f>'Scenario Core Assumptions'!$E$13*(1+$Y$6)^$A21</f>
        <v>2743912088.7164202</v>
      </c>
      <c r="C22" s="7">
        <f t="shared" si="0"/>
        <v>709079025.7750169</v>
      </c>
      <c r="D22" s="7">
        <f>'Scenario Core Assumptions'!$E$13*(1+$Y$6)^$A21</f>
        <v>2743912088.7164202</v>
      </c>
      <c r="E22" s="7">
        <f>D22/((1+$Y$3)^$A$22)</f>
        <v>709079025.7750169</v>
      </c>
      <c r="F22" s="7">
        <f>'Scenario Core Assumptions'!$E$13*(1+$Y$6)^$A21</f>
        <v>2743912088.7164202</v>
      </c>
      <c r="G22" s="7">
        <f>F22/((1+$Y$3)^$A$22)</f>
        <v>709079025.7750169</v>
      </c>
      <c r="H22" s="7">
        <f>'Scenario Core Assumptions'!$E$13*(1+$Y$6)^$A21</f>
        <v>2743912088.7164202</v>
      </c>
      <c r="I22" s="7">
        <f>H22/((1+$Y$3)^$A$22)</f>
        <v>709079025.7750169</v>
      </c>
      <c r="J22" s="7">
        <f>'Scenario Core Assumptions'!$E$13*(1+$Y$6)^$A21</f>
        <v>2743912088.7164202</v>
      </c>
      <c r="K22" s="7">
        <f t="shared" si="3"/>
        <v>709079025.7750169</v>
      </c>
      <c r="L22" s="7">
        <f>'Scenario Core Assumptions'!$E$13*(1+$Y$6)^$A21</f>
        <v>2743912088.7164202</v>
      </c>
      <c r="M22" s="7">
        <f t="shared" si="3"/>
        <v>709079025.7750169</v>
      </c>
      <c r="N22" s="7">
        <f>'Scenario Core Assumptions'!$E$13*(1+$Y$6)^$A21</f>
        <v>2743912088.7164202</v>
      </c>
      <c r="O22" s="7">
        <f t="shared" ref="O22" si="46">N22/((1+$Y$3)^$A22)</f>
        <v>709079025.7750169</v>
      </c>
      <c r="P22" s="7">
        <f>'Scenario Core Assumptions'!$E$13*(1+$Y$6)^$A21</f>
        <v>2743912088.7164202</v>
      </c>
      <c r="Q22" s="7">
        <f t="shared" ref="Q22" si="47">P22/((1+$Y$3)^$A22)</f>
        <v>709079025.7750169</v>
      </c>
      <c r="R22" s="7">
        <f>'Scenario Core Assumptions'!$E$13*(1+$Y$6)^$A21</f>
        <v>2743912088.7164202</v>
      </c>
      <c r="S22" s="7">
        <f t="shared" ref="S22" si="48">R22/((1+$Y$3)^$A22)</f>
        <v>709079025.7750169</v>
      </c>
      <c r="T22" s="7">
        <f>'Scenario Core Assumptions'!$E$13*(1+$Y$6)^$A21</f>
        <v>2743912088.7164202</v>
      </c>
      <c r="U22" s="7">
        <f t="shared" ref="U22" si="49">T22/((1+$Y$3)^$A22)</f>
        <v>709079025.7750169</v>
      </c>
      <c r="V22" s="7">
        <f t="shared" si="1"/>
        <v>7090790257.7501688</v>
      </c>
      <c r="W22" s="7">
        <f t="shared" si="2"/>
        <v>27439120887.164196</v>
      </c>
    </row>
    <row r="23" spans="1:30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30" x14ac:dyDescent="0.2">
      <c r="A24" s="7"/>
      <c r="B24" s="7"/>
      <c r="C24" s="7"/>
      <c r="D24" s="7"/>
      <c r="E24" s="7"/>
      <c r="I24" s="7"/>
      <c r="J24" s="7"/>
      <c r="L24" s="7"/>
      <c r="M24" s="7"/>
      <c r="N24" s="7"/>
      <c r="O24" s="7"/>
      <c r="P24" s="7"/>
      <c r="Q24" s="7"/>
      <c r="R24" s="7"/>
      <c r="S24" s="7"/>
      <c r="T24" s="7"/>
      <c r="U24" s="41" t="s">
        <v>32</v>
      </c>
      <c r="V24" s="7">
        <f>SUM(V3:V12)</f>
        <v>33361840938.925308</v>
      </c>
      <c r="W24" s="7">
        <f>SUM(W3:W12)</f>
        <v>54032502032.717133</v>
      </c>
      <c r="AC24" s="1"/>
      <c r="AD24" s="1"/>
    </row>
    <row r="25" spans="1:30" x14ac:dyDescent="0.2">
      <c r="A25" s="7"/>
      <c r="B25" s="8"/>
      <c r="D25" s="7"/>
      <c r="E25" s="7"/>
      <c r="U25" s="42" t="s">
        <v>31</v>
      </c>
      <c r="V25" s="7">
        <f>SUM(V3:V17)</f>
        <v>69999053927.604736</v>
      </c>
      <c r="W25" s="7">
        <f>SUM(W3:W17)</f>
        <v>144105664722.05957</v>
      </c>
      <c r="AC25" s="1"/>
      <c r="AD25" s="1"/>
    </row>
    <row r="26" spans="1:30" x14ac:dyDescent="0.2">
      <c r="A26" s="7"/>
      <c r="B26" s="8"/>
      <c r="D26" s="7"/>
      <c r="E26" s="7"/>
      <c r="U26" s="42" t="s">
        <v>30</v>
      </c>
      <c r="V26" s="7">
        <f>SUM(V3:V22)</f>
        <v>108315742802.06618</v>
      </c>
      <c r="W26" s="7">
        <f>SUM(W3:W22)</f>
        <v>273538698033.42245</v>
      </c>
      <c r="AC26" s="1"/>
      <c r="AD26" s="1"/>
    </row>
    <row r="27" spans="1:30" x14ac:dyDescent="0.2">
      <c r="E27" s="7"/>
    </row>
    <row r="28" spans="1:30" x14ac:dyDescent="0.2">
      <c r="A28" s="7"/>
      <c r="B28" s="7"/>
      <c r="D28" s="7"/>
      <c r="E28" s="7"/>
    </row>
    <row r="29" spans="1:30" x14ac:dyDescent="0.2">
      <c r="A29" s="7"/>
      <c r="B29" s="7"/>
      <c r="D29" s="7"/>
      <c r="E29" s="7"/>
    </row>
    <row r="30" spans="1:30" x14ac:dyDescent="0.2">
      <c r="A30" s="7"/>
      <c r="B30" s="7"/>
      <c r="D30" s="7"/>
      <c r="E30" s="7"/>
    </row>
    <row r="31" spans="1:30" x14ac:dyDescent="0.2">
      <c r="E31" s="7"/>
    </row>
    <row r="32" spans="1:30" x14ac:dyDescent="0.2">
      <c r="A32" s="7"/>
      <c r="B32" s="7"/>
      <c r="D32" s="7"/>
      <c r="E32" s="7"/>
    </row>
    <row r="33" spans="1:5" x14ac:dyDescent="0.2">
      <c r="A33" s="7"/>
      <c r="B33" s="7"/>
      <c r="D33" s="7"/>
      <c r="E33" s="7"/>
    </row>
    <row r="34" spans="1:5" x14ac:dyDescent="0.2">
      <c r="A34" s="7"/>
      <c r="B34" s="7"/>
      <c r="D34" s="7"/>
      <c r="E34" s="7"/>
    </row>
    <row r="36" spans="1:5" x14ac:dyDescent="0.2">
      <c r="A36" s="7"/>
      <c r="B36" s="7"/>
    </row>
    <row r="37" spans="1:5" x14ac:dyDescent="0.2">
      <c r="A37" s="7"/>
      <c r="B37" s="7"/>
    </row>
    <row r="38" spans="1:5" x14ac:dyDescent="0.2">
      <c r="A38" s="7"/>
      <c r="B38" s="7"/>
    </row>
  </sheetData>
  <mergeCells count="3">
    <mergeCell ref="AB1:AC1"/>
    <mergeCell ref="AE1:AG1"/>
    <mergeCell ref="AH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1578-639B-4096-A91F-17F02B2A52B9}">
  <dimension ref="A1:AJ26"/>
  <sheetViews>
    <sheetView topLeftCell="J1" workbookViewId="0">
      <selection activeCell="U12" sqref="U12"/>
    </sheetView>
  </sheetViews>
  <sheetFormatPr baseColWidth="10" defaultColWidth="8.83203125" defaultRowHeight="15" x14ac:dyDescent="0.2"/>
  <cols>
    <col min="2" max="11" width="12.5" bestFit="1" customWidth="1"/>
    <col min="12" max="20" width="12.5" customWidth="1"/>
    <col min="21" max="21" width="14.1640625" bestFit="1" customWidth="1"/>
    <col min="22" max="22" width="22.83203125" bestFit="1" customWidth="1"/>
    <col min="23" max="23" width="25.1640625" bestFit="1" customWidth="1"/>
    <col min="25" max="25" width="12.6640625" bestFit="1" customWidth="1"/>
    <col min="28" max="28" width="16.1640625" customWidth="1"/>
    <col min="29" max="29" width="17.33203125" customWidth="1"/>
    <col min="31" max="31" width="8.1640625" bestFit="1" customWidth="1"/>
  </cols>
  <sheetData>
    <row r="1" spans="1:36" x14ac:dyDescent="0.2">
      <c r="A1" t="s">
        <v>47</v>
      </c>
      <c r="AB1" s="73"/>
      <c r="AC1" s="57"/>
      <c r="AD1" s="13"/>
      <c r="AE1" s="57"/>
      <c r="AF1" s="57"/>
      <c r="AG1" s="57"/>
      <c r="AH1" s="57"/>
      <c r="AI1" s="57"/>
      <c r="AJ1" s="57"/>
    </row>
    <row r="2" spans="1:36" x14ac:dyDescent="0.2">
      <c r="A2" s="1" t="s">
        <v>0</v>
      </c>
      <c r="B2" t="s">
        <v>8</v>
      </c>
      <c r="C2" t="s">
        <v>13</v>
      </c>
      <c r="D2" t="s">
        <v>9</v>
      </c>
      <c r="E2" t="s">
        <v>13</v>
      </c>
      <c r="F2" t="s">
        <v>10</v>
      </c>
      <c r="G2" t="s">
        <v>13</v>
      </c>
      <c r="H2" t="s">
        <v>11</v>
      </c>
      <c r="I2" t="s">
        <v>13</v>
      </c>
      <c r="J2" t="s">
        <v>12</v>
      </c>
      <c r="K2" t="s">
        <v>13</v>
      </c>
      <c r="L2" t="s">
        <v>56</v>
      </c>
      <c r="M2" t="s">
        <v>13</v>
      </c>
      <c r="N2" t="s">
        <v>57</v>
      </c>
      <c r="O2" t="s">
        <v>13</v>
      </c>
      <c r="P2" t="s">
        <v>58</v>
      </c>
      <c r="Q2" t="s">
        <v>13</v>
      </c>
      <c r="R2" t="s">
        <v>59</v>
      </c>
      <c r="S2" t="s">
        <v>13</v>
      </c>
      <c r="T2" t="s">
        <v>60</v>
      </c>
      <c r="U2" t="s">
        <v>13</v>
      </c>
      <c r="V2" s="3" t="s">
        <v>29</v>
      </c>
      <c r="W2" s="3" t="s">
        <v>50</v>
      </c>
      <c r="Y2" s="25" t="s">
        <v>14</v>
      </c>
      <c r="AF2" s="12"/>
      <c r="AI2" s="12"/>
    </row>
    <row r="3" spans="1:36" x14ac:dyDescent="0.2">
      <c r="A3">
        <v>1</v>
      </c>
      <c r="B3" s="7">
        <f>'Scenario Core Assumptions'!$E$9</f>
        <v>2122381170</v>
      </c>
      <c r="C3" s="7">
        <f t="shared" ref="C3:C22" si="0">B3/((1+$Y$3)^A3)</f>
        <v>1983533803.7383177</v>
      </c>
      <c r="D3" s="7">
        <v>0</v>
      </c>
      <c r="E3" s="7">
        <f>D3/((1+$Y$3)^$A$3)</f>
        <v>0</v>
      </c>
      <c r="F3" s="7">
        <v>0</v>
      </c>
      <c r="G3" s="7">
        <f>F3/((1+$Y$3)^$A$3)</f>
        <v>0</v>
      </c>
      <c r="H3" s="7">
        <v>0</v>
      </c>
      <c r="I3" s="7">
        <f>H3/((1+$Y$3)^$A$3)</f>
        <v>0</v>
      </c>
      <c r="J3" s="7">
        <v>0</v>
      </c>
      <c r="K3" s="7">
        <f>J3/((1+$Y$3)^$A$3)</f>
        <v>0</v>
      </c>
      <c r="L3" s="7">
        <v>0</v>
      </c>
      <c r="M3" s="7">
        <f>L3/((1+$Y$3)^$A$3)</f>
        <v>0</v>
      </c>
      <c r="N3" s="7">
        <v>0</v>
      </c>
      <c r="O3" s="7">
        <f>N3/((1+$Y$3)^$A$3)</f>
        <v>0</v>
      </c>
      <c r="P3" s="7">
        <v>0</v>
      </c>
      <c r="Q3" s="7">
        <f>P3/((1+$Y$3)^$A$3)</f>
        <v>0</v>
      </c>
      <c r="R3" s="7">
        <v>0</v>
      </c>
      <c r="S3" s="7">
        <f>R3/((1+$Y$3)^$A$3)</f>
        <v>0</v>
      </c>
      <c r="T3" s="7">
        <v>0</v>
      </c>
      <c r="U3" s="7">
        <f>T3/((1+$Y$3)^$A$3)</f>
        <v>0</v>
      </c>
      <c r="V3" s="7">
        <f>C3+E3+G3+I3+K3+M3+O3+Q3+S3+U3</f>
        <v>1983533803.7383177</v>
      </c>
      <c r="W3" s="7">
        <f>B3+D3+F3+H3+J3+L3+N3+P3+R3+T3</f>
        <v>2122381170</v>
      </c>
      <c r="Y3" s="26">
        <v>7.0000000000000007E-2</v>
      </c>
    </row>
    <row r="4" spans="1:36" x14ac:dyDescent="0.2">
      <c r="A4">
        <v>2</v>
      </c>
      <c r="B4" s="7">
        <f>'Scenario Core Assumptions'!$E$11*(1+$Y$6)^$A3</f>
        <v>6939849.54</v>
      </c>
      <c r="C4" s="7">
        <f t="shared" si="0"/>
        <v>6061533.3566250326</v>
      </c>
      <c r="D4" s="7">
        <f>'Scenario Core Assumptions'!$E$9*(1+$Y$6)^$A3</f>
        <v>2186052605.0999999</v>
      </c>
      <c r="E4" s="7">
        <f>D4/((1+$Y$3)^$A$4)</f>
        <v>1909383007.3368852</v>
      </c>
      <c r="F4" s="7">
        <v>0</v>
      </c>
      <c r="G4" s="7">
        <f>F4/((1+$Y$3)^$A$4)</f>
        <v>0</v>
      </c>
      <c r="H4" s="7">
        <v>0</v>
      </c>
      <c r="I4" s="7">
        <f>H4/((1+$Y$3)^$A$4)</f>
        <v>0</v>
      </c>
      <c r="J4" s="7">
        <v>0</v>
      </c>
      <c r="K4" s="7">
        <f>J4/((1+$Y$3)^$A$4)</f>
        <v>0</v>
      </c>
      <c r="L4" s="7">
        <v>0</v>
      </c>
      <c r="M4" s="7">
        <f>L4/((1+$Y$3)^$A$4)</f>
        <v>0</v>
      </c>
      <c r="N4" s="7">
        <v>0</v>
      </c>
      <c r="O4" s="7">
        <f>N4/((1+$Y$3)^$A$4)</f>
        <v>0</v>
      </c>
      <c r="P4" s="7">
        <v>0</v>
      </c>
      <c r="Q4" s="7">
        <f>P4/((1+$Y$3)^$A$4)</f>
        <v>0</v>
      </c>
      <c r="R4" s="7">
        <v>0</v>
      </c>
      <c r="S4" s="7">
        <f>R4/((1+$Y$3)^$A$4)</f>
        <v>0</v>
      </c>
      <c r="T4" s="7">
        <v>0</v>
      </c>
      <c r="U4" s="7">
        <f>T4/((1+$Y$3)^$A$4)</f>
        <v>0</v>
      </c>
      <c r="V4" s="7">
        <f t="shared" ref="V4:V22" si="1">C4+E4+G4+I4+K4+M4+O4+Q4+S4+U4</f>
        <v>1915444540.6935103</v>
      </c>
      <c r="W4" s="7">
        <f t="shared" ref="W4:W22" si="2">B4+D4+F4+H4+J4+L4+N4+P4+R4+T4</f>
        <v>2192992454.6399999</v>
      </c>
    </row>
    <row r="5" spans="1:36" x14ac:dyDescent="0.2">
      <c r="A5">
        <v>3</v>
      </c>
      <c r="B5" s="7">
        <f>'Scenario Core Assumptions'!$E$11*(1+$Y$6)^$A4</f>
        <v>7148045.0261999993</v>
      </c>
      <c r="C5" s="7">
        <f t="shared" si="0"/>
        <v>5834933.9788072733</v>
      </c>
      <c r="D5" s="7">
        <f>'Scenario Core Assumptions'!$E$11*(1+$Y$6)^$A4</f>
        <v>7148045.0261999993</v>
      </c>
      <c r="E5" s="7">
        <f>D5/((1+$Y$3)^$A$5)</f>
        <v>5834933.9788072733</v>
      </c>
      <c r="F5" s="7">
        <f>'Scenario Core Assumptions'!$E$9*(1+$Y$6)^$A4</f>
        <v>2251634183.2529998</v>
      </c>
      <c r="G5" s="7">
        <f>F5/((1+$Y$3)^$A$5)</f>
        <v>1838004203.3242912</v>
      </c>
      <c r="H5" s="7">
        <v>0</v>
      </c>
      <c r="I5" s="7">
        <f>H5/((1+$Y$3)^$A$5)</f>
        <v>0</v>
      </c>
      <c r="J5" s="7">
        <v>0</v>
      </c>
      <c r="K5" s="7">
        <f>J5/((1+$Y$3)^$A$5)</f>
        <v>0</v>
      </c>
      <c r="L5" s="7">
        <v>0</v>
      </c>
      <c r="M5" s="7">
        <f>L5/((1+$Y$3)^$A$5)</f>
        <v>0</v>
      </c>
      <c r="N5" s="7">
        <v>0</v>
      </c>
      <c r="O5" s="7">
        <f>N5/((1+$Y$3)^$A$5)</f>
        <v>0</v>
      </c>
      <c r="P5" s="7">
        <v>0</v>
      </c>
      <c r="Q5" s="7">
        <f>P5/((1+$Y$3)^$A$5)</f>
        <v>0</v>
      </c>
      <c r="R5" s="7">
        <v>0</v>
      </c>
      <c r="S5" s="7">
        <f>R5/((1+$Y$3)^$A$5)</f>
        <v>0</v>
      </c>
      <c r="T5" s="7">
        <v>0</v>
      </c>
      <c r="U5" s="7">
        <f>T5/((1+$Y$3)^$A$5)</f>
        <v>0</v>
      </c>
      <c r="V5" s="7">
        <f t="shared" si="1"/>
        <v>1849674071.2819059</v>
      </c>
      <c r="W5" s="7">
        <f t="shared" si="2"/>
        <v>2265930273.3053999</v>
      </c>
      <c r="Y5" s="25" t="s">
        <v>48</v>
      </c>
    </row>
    <row r="6" spans="1:36" x14ac:dyDescent="0.2">
      <c r="A6">
        <v>4</v>
      </c>
      <c r="B6" s="7">
        <f>'Scenario Core Assumptions'!$E$13*(1+$Y$6)^$A5</f>
        <v>1709915297.8144825</v>
      </c>
      <c r="C6" s="7">
        <f t="shared" si="0"/>
        <v>1304486193.7094867</v>
      </c>
      <c r="D6" s="7">
        <f>'Scenario Core Assumptions'!$E$11*(1+$Y$6)^$A5</f>
        <v>7362486.3769859998</v>
      </c>
      <c r="E6" s="7">
        <f>D6/((1+$Y$3)^$A$6)</f>
        <v>5616805.6057677502</v>
      </c>
      <c r="F6" s="7">
        <f>'Scenario Core Assumptions'!$E$11*(1+$Y$6)^$A5</f>
        <v>7362486.3769859998</v>
      </c>
      <c r="G6" s="7">
        <f>F6/((1+$Y$3)^$A$6)</f>
        <v>5616805.6057677502</v>
      </c>
      <c r="H6" s="7">
        <f>'Scenario Core Assumptions'!$E$9*(1+$Y$6)^$A5</f>
        <v>2319183208.7505898</v>
      </c>
      <c r="I6" s="7">
        <f>H6/((1+$Y$3)^$A$6)</f>
        <v>1769293765.8168411</v>
      </c>
      <c r="J6" s="7">
        <v>0</v>
      </c>
      <c r="K6" s="7">
        <f>J6/((1+$Y$3)^$A$6)</f>
        <v>0</v>
      </c>
      <c r="L6" s="7">
        <v>0</v>
      </c>
      <c r="M6" s="7">
        <f>L6/((1+$Y$3)^$A$6)</f>
        <v>0</v>
      </c>
      <c r="N6" s="7">
        <v>0</v>
      </c>
      <c r="O6" s="7">
        <f>N6/((1+$Y$3)^$A$6)</f>
        <v>0</v>
      </c>
      <c r="P6" s="7">
        <v>0</v>
      </c>
      <c r="Q6" s="7">
        <f>P6/((1+$Y$3)^$A$6)</f>
        <v>0</v>
      </c>
      <c r="R6" s="7">
        <v>0</v>
      </c>
      <c r="S6" s="7">
        <f>R6/((1+$Y$3)^$A$6)</f>
        <v>0</v>
      </c>
      <c r="T6" s="7">
        <v>0</v>
      </c>
      <c r="U6" s="7">
        <f>T6/((1+$Y$3)^$A$6)</f>
        <v>0</v>
      </c>
      <c r="V6" s="7">
        <f t="shared" si="1"/>
        <v>3085013570.7378635</v>
      </c>
      <c r="W6" s="7">
        <f t="shared" si="2"/>
        <v>4043823479.3190441</v>
      </c>
      <c r="Y6" s="26">
        <v>0.03</v>
      </c>
    </row>
    <row r="7" spans="1:36" x14ac:dyDescent="0.2">
      <c r="A7">
        <v>5</v>
      </c>
      <c r="B7" s="7">
        <f>'Scenario Core Assumptions'!$E$13*(1+$Y$6)^$A6</f>
        <v>1761212756.7489166</v>
      </c>
      <c r="C7" s="7">
        <f t="shared" si="0"/>
        <v>1255720354.6923094</v>
      </c>
      <c r="D7" s="7">
        <f>'Scenario Core Assumptions'!$E$13*(1+$Y$6)^$A6</f>
        <v>1761212756.7489166</v>
      </c>
      <c r="E7" s="7">
        <f>D7/((1+$Y$3)^$A$7)</f>
        <v>1255720354.6923094</v>
      </c>
      <c r="F7" s="7">
        <f>'Scenario Core Assumptions'!$E$11*(1+$Y$6)^$A6</f>
        <v>7583360.9682955798</v>
      </c>
      <c r="G7" s="7">
        <f>F7/((1+$Y$3)^$A$7)</f>
        <v>5406831.5644306373</v>
      </c>
      <c r="H7" s="7">
        <f>'Scenario Core Assumptions'!$E$11*(1+$Y$6)^$A6</f>
        <v>7583360.9682955798</v>
      </c>
      <c r="I7" s="7">
        <f>H7/((1+$Y$3)^$A$7)</f>
        <v>5406831.5644306373</v>
      </c>
      <c r="J7" s="7">
        <f>'Scenario Core Assumptions'!$E$9*(1+$Y$6)^$A6</f>
        <v>2388758705.0131073</v>
      </c>
      <c r="K7" s="7">
        <f>J7/((1+$Y$3)^$A$7)</f>
        <v>1703151942.7956505</v>
      </c>
      <c r="L7" s="7">
        <v>0</v>
      </c>
      <c r="M7" s="7">
        <f>L7/((1+$Y$3)^$A$7)</f>
        <v>0</v>
      </c>
      <c r="N7" s="7">
        <v>0</v>
      </c>
      <c r="O7" s="7">
        <f>N7/((1+$Y$3)^$A$7)</f>
        <v>0</v>
      </c>
      <c r="P7" s="7">
        <v>0</v>
      </c>
      <c r="Q7" s="7">
        <f>P7/((1+$Y$3)^$A$7)</f>
        <v>0</v>
      </c>
      <c r="R7" s="7">
        <v>0</v>
      </c>
      <c r="S7" s="7">
        <f>R7/((1+$Y$3)^$A$7)</f>
        <v>0</v>
      </c>
      <c r="T7" s="7">
        <v>0</v>
      </c>
      <c r="U7" s="7">
        <f>T7/((1+$Y$3)^$A$7)</f>
        <v>0</v>
      </c>
      <c r="V7" s="7">
        <f t="shared" si="1"/>
        <v>4225406315.3091307</v>
      </c>
      <c r="W7" s="7">
        <f t="shared" si="2"/>
        <v>5926350940.4475317</v>
      </c>
    </row>
    <row r="8" spans="1:36" x14ac:dyDescent="0.2">
      <c r="A8">
        <v>6</v>
      </c>
      <c r="B8" s="7">
        <f>'Scenario Core Assumptions'!$E$13*(1+$Y$6)^$A7</f>
        <v>1814049139.4513841</v>
      </c>
      <c r="C8" s="7">
        <f t="shared" si="0"/>
        <v>1208777537.6944661</v>
      </c>
      <c r="D8" s="7">
        <f>'Scenario Core Assumptions'!$E$13*(1+$Y$6)^$A7</f>
        <v>1814049139.4513841</v>
      </c>
      <c r="E8" s="7">
        <f>D8/((1+$Y$3)^$A$8)</f>
        <v>1208777537.6944661</v>
      </c>
      <c r="F8" s="7">
        <f>'Scenario Core Assumptions'!$E$13*(1+$Y$6)^$A7</f>
        <v>1814049139.4513841</v>
      </c>
      <c r="G8" s="7">
        <f>F8/((1+$Y$3)^$A$8)</f>
        <v>1208777537.6944661</v>
      </c>
      <c r="H8" s="7">
        <f>'Scenario Core Assumptions'!$E$11*(1+$Y$6)^$A7</f>
        <v>7810861.7973444462</v>
      </c>
      <c r="I8" s="7">
        <f>H8/((1+$Y$3)^$A$8)</f>
        <v>5204707.0199659402</v>
      </c>
      <c r="J8" s="7">
        <f>'Scenario Core Assumptions'!$E$11*(1+$Y$6)^$A7</f>
        <v>7810861.7973444462</v>
      </c>
      <c r="K8" s="7">
        <f>J8/((1+$Y$3)^$A$8)</f>
        <v>5204707.0199659402</v>
      </c>
      <c r="L8" s="7">
        <f>'Scenario Core Assumptions'!$E$9*(1+$Y$6)^$A7</f>
        <v>2460421466.1635008</v>
      </c>
      <c r="M8" s="7">
        <f>L8/((1+$Y$3)^$A8)</f>
        <v>1639482711.2892714</v>
      </c>
      <c r="N8" s="7">
        <v>0</v>
      </c>
      <c r="O8" s="7">
        <f>N8/((1+$Y$3)^$A$8)</f>
        <v>0</v>
      </c>
      <c r="P8" s="7">
        <v>0</v>
      </c>
      <c r="Q8" s="7">
        <f>P8/((1+$Y$3)^$A$8)</f>
        <v>0</v>
      </c>
      <c r="R8" s="7">
        <v>0</v>
      </c>
      <c r="S8" s="7">
        <f>R8/((1+$Y$3)^$A$8)</f>
        <v>0</v>
      </c>
      <c r="T8" s="7">
        <v>0</v>
      </c>
      <c r="U8" s="7">
        <f>T8/((1+$Y$3)^$A$8)</f>
        <v>0</v>
      </c>
      <c r="V8" s="7">
        <f t="shared" si="1"/>
        <v>5276224738.4126015</v>
      </c>
      <c r="W8" s="7">
        <f t="shared" si="2"/>
        <v>7918190608.1123419</v>
      </c>
    </row>
    <row r="9" spans="1:36" x14ac:dyDescent="0.2">
      <c r="A9">
        <v>7</v>
      </c>
      <c r="B9" s="7">
        <f>'Scenario Core Assumptions'!$E$13*(1+$Y$6)^$A8</f>
        <v>1868470613.6349258</v>
      </c>
      <c r="C9" s="7">
        <f t="shared" si="0"/>
        <v>1163589592.3600936</v>
      </c>
      <c r="D9" s="7">
        <f>'Scenario Core Assumptions'!$E$13*(1+$Y$6)^$A8</f>
        <v>1868470613.6349258</v>
      </c>
      <c r="E9" s="7">
        <f>D9/((1+$Y$3)^$A$9)</f>
        <v>1163589592.3600936</v>
      </c>
      <c r="F9" s="7">
        <f>'Scenario Core Assumptions'!$E$13*(1+$Y$6)^$A8</f>
        <v>1868470613.6349258</v>
      </c>
      <c r="G9" s="7">
        <f>F9/((1+$Y$3)^$A$9)</f>
        <v>1163589592.3600936</v>
      </c>
      <c r="H9" s="7">
        <f>'Scenario Core Assumptions'!$E$13*(1+$Y$6)^$A8</f>
        <v>1868470613.6349258</v>
      </c>
      <c r="I9" s="7">
        <f>H9/((1+$Y$3)^$A$9)</f>
        <v>1163589592.3600936</v>
      </c>
      <c r="J9" s="7">
        <f>'Scenario Core Assumptions'!$E$11*(1+$Y$6)^$A8</f>
        <v>8045187.6512647802</v>
      </c>
      <c r="K9" s="7">
        <f>J9/((1+$Y$3)^$A$9)</f>
        <v>5010138.5332382414</v>
      </c>
      <c r="L9" s="7">
        <f>'Scenario Core Assumptions'!$E$11*(1+$Y$6)^$A8</f>
        <v>8045187.6512647802</v>
      </c>
      <c r="M9" s="7">
        <f t="shared" ref="M9:M22" si="3">L9/((1+$Y$3)^$A9)</f>
        <v>5010138.5332382414</v>
      </c>
      <c r="N9" s="7">
        <f>'Scenario Core Assumptions'!$E$9*(1+$Y$6)^$A8</f>
        <v>2534234110.1484056</v>
      </c>
      <c r="O9" s="7">
        <f>N9/((1+$Y$3)^$A9)</f>
        <v>1578193637.970046</v>
      </c>
      <c r="P9" s="7">
        <v>0</v>
      </c>
      <c r="Q9" s="7">
        <f>P9/((1+$Y$3)^$A$9)</f>
        <v>0</v>
      </c>
      <c r="R9" s="7">
        <v>0</v>
      </c>
      <c r="S9" s="7">
        <f>R9/((1+$Y$3)^$A$9)</f>
        <v>0</v>
      </c>
      <c r="T9" s="7">
        <v>0</v>
      </c>
      <c r="U9" s="7">
        <f>T9/((1+$Y$3)^$A$9)</f>
        <v>0</v>
      </c>
      <c r="V9" s="7">
        <f t="shared" si="1"/>
        <v>6242572284.4768972</v>
      </c>
      <c r="W9" s="7">
        <f t="shared" si="2"/>
        <v>10024206939.990639</v>
      </c>
    </row>
    <row r="10" spans="1:36" x14ac:dyDescent="0.2">
      <c r="A10">
        <v>8</v>
      </c>
      <c r="B10" s="7">
        <f>'Scenario Core Assumptions'!$E$13*(1+$Y$6)^$A9</f>
        <v>1924524732.0439737</v>
      </c>
      <c r="C10" s="7">
        <f t="shared" si="0"/>
        <v>1120090916.0101836</v>
      </c>
      <c r="D10" s="7">
        <f>'Scenario Core Assumptions'!$E$13*(1+$Y$6)^$A9</f>
        <v>1924524732.0439737</v>
      </c>
      <c r="E10" s="7">
        <f>D10/((1+$Y$3)^$A$10)</f>
        <v>1120090916.0101836</v>
      </c>
      <c r="F10" s="7">
        <f>'Scenario Core Assumptions'!$E$13*(1+$Y$6)^$A9</f>
        <v>1924524732.0439737</v>
      </c>
      <c r="G10" s="7">
        <f>F10/((1+$Y$3)^$A$10)</f>
        <v>1120090916.0101836</v>
      </c>
      <c r="H10" s="7">
        <f>'Scenario Core Assumptions'!$E$13*(1+$Y$6)^$A9</f>
        <v>1924524732.0439737</v>
      </c>
      <c r="I10" s="7">
        <f>H10/((1+$Y$3)^$A$10)</f>
        <v>1120090916.0101836</v>
      </c>
      <c r="J10" s="7">
        <f>'Scenario Core Assumptions'!$E$13*(1+$Y$6)^$A9</f>
        <v>1924524732.0439737</v>
      </c>
      <c r="K10" s="7">
        <f>J10/((1+$Y$3)^$A$10)</f>
        <v>1120090916.0101836</v>
      </c>
      <c r="L10" s="7">
        <f>'Scenario Core Assumptions'!$E$11*(1+$Y$6)^$A9</f>
        <v>8286543.280802724</v>
      </c>
      <c r="M10" s="7">
        <f t="shared" si="3"/>
        <v>4822843.6347994292</v>
      </c>
      <c r="N10" s="7">
        <f>'Scenario Core Assumptions'!$E$11*(1+$Y$6)^$A9</f>
        <v>8286543.280802724</v>
      </c>
      <c r="O10" s="7">
        <f t="shared" ref="O10:O22" si="4">N10/((1+$Y$3)^$A10)</f>
        <v>4822843.6347994292</v>
      </c>
      <c r="P10" s="7">
        <f>'Scenario Core Assumptions'!$E$9*(1+$Y$6)^$A9</f>
        <v>2610261133.452858</v>
      </c>
      <c r="Q10" s="7">
        <f>P10/((1+$Y$3)^$A10)</f>
        <v>1519195744.9618201</v>
      </c>
      <c r="R10" s="7">
        <v>0</v>
      </c>
      <c r="S10" s="7">
        <f>R10/((1+$Y$3)^$A$10)</f>
        <v>0</v>
      </c>
      <c r="T10" s="7">
        <v>0</v>
      </c>
      <c r="U10" s="7">
        <f>T10/((1+$Y$3)^$A$10)</f>
        <v>0</v>
      </c>
      <c r="V10" s="7">
        <f t="shared" si="1"/>
        <v>7129296012.2823353</v>
      </c>
      <c r="W10" s="7">
        <f t="shared" si="2"/>
        <v>12249457880.234329</v>
      </c>
    </row>
    <row r="11" spans="1:36" x14ac:dyDescent="0.2">
      <c r="A11">
        <v>9</v>
      </c>
      <c r="B11" s="7">
        <f>'Scenario Core Assumptions'!$E$13*(1+$Y$6)^$A10</f>
        <v>1982260474.0052927</v>
      </c>
      <c r="C11" s="7">
        <f t="shared" si="0"/>
        <v>1078218358.4023261</v>
      </c>
      <c r="D11" s="7">
        <f>'Scenario Core Assumptions'!$E$13*(1+$Y$6)^$A10</f>
        <v>1982260474.0052927</v>
      </c>
      <c r="E11" s="7">
        <f>D11/((1+$Y$3)^$A$11)</f>
        <v>1078218358.4023261</v>
      </c>
      <c r="F11" s="7">
        <f>'Scenario Core Assumptions'!$E$13*(1+$Y$6)^$A10</f>
        <v>1982260474.0052927</v>
      </c>
      <c r="G11" s="7">
        <f>F11/((1+$Y$3)^$A$11)</f>
        <v>1078218358.4023261</v>
      </c>
      <c r="H11" s="7">
        <f>'Scenario Core Assumptions'!$E$13*(1+$Y$6)^$A10</f>
        <v>1982260474.0052927</v>
      </c>
      <c r="I11" s="7">
        <f>H11/((1+$Y$3)^$A$11)</f>
        <v>1078218358.4023261</v>
      </c>
      <c r="J11" s="7">
        <f>'Scenario Core Assumptions'!$E$13*(1+$Y$6)^$A10</f>
        <v>1982260474.0052927</v>
      </c>
      <c r="K11" s="7">
        <f>J11/((1+$Y$3)^$A$11)</f>
        <v>1078218358.4023261</v>
      </c>
      <c r="L11" s="7">
        <f>'Scenario Core Assumptions'!$E$13*(1+$Y$6)^$A10</f>
        <v>1982260474.0052927</v>
      </c>
      <c r="M11" s="7">
        <f t="shared" si="3"/>
        <v>1078218358.4023261</v>
      </c>
      <c r="N11" s="7">
        <f>'Scenario Core Assumptions'!$E$11*(1+$Y$6)^$A10</f>
        <v>8535139.5792268049</v>
      </c>
      <c r="O11" s="7">
        <f t="shared" si="4"/>
        <v>4642550.4148069266</v>
      </c>
      <c r="P11" s="7">
        <f>'Scenario Core Assumptions'!$E$11*(1+$Y$6)^$A10</f>
        <v>8535139.5792268049</v>
      </c>
      <c r="Q11" s="7">
        <f t="shared" ref="Q11:Q22" si="5">P11/((1+$Y$3)^$A11)</f>
        <v>4642550.4148069266</v>
      </c>
      <c r="R11" s="7">
        <f>'Scenario Core Assumptions'!$E$9*(1+$Y$6)^$A10</f>
        <v>2688568967.4564433</v>
      </c>
      <c r="S11" s="7">
        <f>R11/((1+$Y$3)^$A11)</f>
        <v>1462403380.6641817</v>
      </c>
      <c r="T11" s="7">
        <v>0</v>
      </c>
      <c r="U11" s="7">
        <f>T11/((1+$Y$3)^$A$11)</f>
        <v>0</v>
      </c>
      <c r="V11" s="7">
        <f t="shared" si="1"/>
        <v>7940998631.9077539</v>
      </c>
      <c r="W11" s="7">
        <f t="shared" si="2"/>
        <v>14599202090.646654</v>
      </c>
    </row>
    <row r="12" spans="1:36" x14ac:dyDescent="0.2">
      <c r="A12">
        <v>10</v>
      </c>
      <c r="B12" s="7">
        <f>'Scenario Core Assumptions'!$E$13*(1+$Y$6)^$A11</f>
        <v>2041728288.2254515</v>
      </c>
      <c r="C12" s="7">
        <f t="shared" si="0"/>
        <v>1037911130.0508373</v>
      </c>
      <c r="D12" s="7">
        <f>'Scenario Core Assumptions'!$E$13*(1+$Y$6)^$A11</f>
        <v>2041728288.2254515</v>
      </c>
      <c r="E12" s="7">
        <f>D12/((1+$Y$3)^$A$12)</f>
        <v>1037911130.0508373</v>
      </c>
      <c r="F12" s="7">
        <f>'Scenario Core Assumptions'!$E$13*(1+$Y$6)^$A11</f>
        <v>2041728288.2254515</v>
      </c>
      <c r="G12" s="7">
        <f>F12/((1+$Y$3)^$A$12)</f>
        <v>1037911130.0508373</v>
      </c>
      <c r="H12" s="7">
        <f>'Scenario Core Assumptions'!$E$13*(1+$Y$6)^$A11</f>
        <v>2041728288.2254515</v>
      </c>
      <c r="I12" s="7">
        <f>H12/((1+$Y$3)^$A$12)</f>
        <v>1037911130.0508373</v>
      </c>
      <c r="J12" s="7">
        <f>'Scenario Core Assumptions'!$E$13*(1+$Y$6)^$A11</f>
        <v>2041728288.2254515</v>
      </c>
      <c r="K12" s="7">
        <f>J12/((1+$Y$3)^$A$12)</f>
        <v>1037911130.0508373</v>
      </c>
      <c r="L12" s="7">
        <f>'Scenario Core Assumptions'!$E$13*(1+$Y$6)^$A11</f>
        <v>2041728288.2254515</v>
      </c>
      <c r="M12" s="7">
        <f t="shared" si="3"/>
        <v>1037911130.0508373</v>
      </c>
      <c r="N12" s="7">
        <f>'Scenario Core Assumptions'!$E$13*(1+$Y$6)^$A11</f>
        <v>2041728288.2254515</v>
      </c>
      <c r="O12" s="7">
        <f t="shared" si="4"/>
        <v>1037911130.0508373</v>
      </c>
      <c r="P12" s="7">
        <f>'Scenario Core Assumptions'!$E$11*(1+$Y$6)^$A11</f>
        <v>8791193.7666036095</v>
      </c>
      <c r="Q12" s="7">
        <f t="shared" si="5"/>
        <v>4468997.1282720882</v>
      </c>
      <c r="R12" s="7">
        <f>'Scenario Core Assumptions'!$E$11*(1+$Y$6)^$A11</f>
        <v>8791193.7666036095</v>
      </c>
      <c r="S12" s="7">
        <f t="shared" ref="S12:S22" si="6">R12/((1+$Y$3)^$A12)</f>
        <v>4468997.1282720882</v>
      </c>
      <c r="T12" s="7">
        <f>'Scenario Core Assumptions'!$E$9*(1+$Y$6)^$A11</f>
        <v>2769226036.4801369</v>
      </c>
      <c r="U12" s="7">
        <f>T12/((1+$Y$3)^$A12)</f>
        <v>1407734095.4057078</v>
      </c>
      <c r="V12" s="7">
        <f t="shared" si="1"/>
        <v>8682050000.0181141</v>
      </c>
      <c r="W12" s="7">
        <f t="shared" si="2"/>
        <v>17078906441.591507</v>
      </c>
    </row>
    <row r="13" spans="1:36" x14ac:dyDescent="0.2">
      <c r="A13">
        <v>11</v>
      </c>
      <c r="B13" s="7">
        <f>'Scenario Core Assumptions'!$E$13*(1+$Y$6)^$A12</f>
        <v>2102980136.872215</v>
      </c>
      <c r="C13" s="7">
        <f t="shared" si="0"/>
        <v>999110713.97417033</v>
      </c>
      <c r="D13" s="7">
        <f>'Scenario Core Assumptions'!$E$13*(1+$Y$6)^$A12</f>
        <v>2102980136.872215</v>
      </c>
      <c r="E13" s="7">
        <f>D13/((1+$Y$3)^$A$13)</f>
        <v>999110713.97417033</v>
      </c>
      <c r="F13" s="7">
        <f>'Scenario Core Assumptions'!$E$13*(1+$Y$6)^$A12</f>
        <v>2102980136.872215</v>
      </c>
      <c r="G13" s="7">
        <f>F13/((1+$Y$3)^$A$13)</f>
        <v>999110713.97417033</v>
      </c>
      <c r="H13" s="7">
        <f>'Scenario Core Assumptions'!$E$13*(1+$Y$6)^$A12</f>
        <v>2102980136.872215</v>
      </c>
      <c r="I13" s="7">
        <f>H13/((1+$Y$3)^$A$13)</f>
        <v>999110713.97417033</v>
      </c>
      <c r="J13" s="7">
        <f>'Scenario Core Assumptions'!$E$13*(1+$Y$6)^$A12</f>
        <v>2102980136.872215</v>
      </c>
      <c r="K13" s="7">
        <f>J13/((1+$Y$3)^$A$13)</f>
        <v>999110713.97417033</v>
      </c>
      <c r="L13" s="7">
        <f>'Scenario Core Assumptions'!$E$13*(1+$Y$6)^$A12</f>
        <v>2102980136.872215</v>
      </c>
      <c r="M13" s="7">
        <f t="shared" si="3"/>
        <v>999110713.97417033</v>
      </c>
      <c r="N13" s="7">
        <f>'Scenario Core Assumptions'!$E$13*(1+$Y$6)^$A12</f>
        <v>2102980136.872215</v>
      </c>
      <c r="O13" s="7">
        <f t="shared" si="4"/>
        <v>999110713.97417033</v>
      </c>
      <c r="P13" s="7">
        <f>'Scenario Core Assumptions'!$E$13*(1+$Y$6)^$A12</f>
        <v>2102980136.872215</v>
      </c>
      <c r="Q13" s="7">
        <f t="shared" si="5"/>
        <v>999110713.97417033</v>
      </c>
      <c r="R13" s="7">
        <f>'Scenario Core Assumptions'!$E$11*(1+$Y$6)^$A12</f>
        <v>9054929.5796017181</v>
      </c>
      <c r="S13" s="7">
        <f t="shared" si="6"/>
        <v>4301931.8150656549</v>
      </c>
      <c r="T13" s="7">
        <f>'Scenario Core Assumptions'!$E$11*(1+$Y$6)^$A12</f>
        <v>9054929.5796017181</v>
      </c>
      <c r="U13" s="7">
        <f t="shared" ref="U13:U22" si="7">T13/((1+$Y$3)^$A13)</f>
        <v>4301931.8150656549</v>
      </c>
      <c r="V13" s="7">
        <f t="shared" si="1"/>
        <v>8001489575.4234943</v>
      </c>
      <c r="W13" s="7">
        <f t="shared" si="2"/>
        <v>16841950954.136923</v>
      </c>
    </row>
    <row r="14" spans="1:36" x14ac:dyDescent="0.2">
      <c r="A14">
        <v>12</v>
      </c>
      <c r="B14" s="7">
        <f>'Scenario Core Assumptions'!$E$13*(1+$Y$6)^$A13</f>
        <v>2166069540.9783816</v>
      </c>
      <c r="C14" s="7">
        <f t="shared" si="0"/>
        <v>961760780.74149132</v>
      </c>
      <c r="D14" s="7">
        <f>'Scenario Core Assumptions'!$E$13*(1+$Y$6)^$A13</f>
        <v>2166069540.9783816</v>
      </c>
      <c r="E14" s="7">
        <f>D14/((1+$Y$3)^$A$14)</f>
        <v>961760780.74149132</v>
      </c>
      <c r="F14" s="7">
        <f>'Scenario Core Assumptions'!$E$13*(1+$Y$6)^$A13</f>
        <v>2166069540.9783816</v>
      </c>
      <c r="G14" s="7">
        <f>F14/((1+$Y$3)^$A$14)</f>
        <v>961760780.74149132</v>
      </c>
      <c r="H14" s="7">
        <f>'Scenario Core Assumptions'!$E$13*(1+$Y$6)^$A13</f>
        <v>2166069540.9783816</v>
      </c>
      <c r="I14" s="7">
        <f>H14/((1+$Y$3)^$A$14)</f>
        <v>961760780.74149132</v>
      </c>
      <c r="J14" s="7">
        <f>'Scenario Core Assumptions'!$E$13*(1+$Y$6)^$A13</f>
        <v>2166069540.9783816</v>
      </c>
      <c r="K14" s="7">
        <f>J14/((1+$Y$3)^$A$14)</f>
        <v>961760780.74149132</v>
      </c>
      <c r="L14" s="7">
        <f>'Scenario Core Assumptions'!$E$13*(1+$Y$6)^$A13</f>
        <v>2166069540.9783816</v>
      </c>
      <c r="M14" s="7">
        <f t="shared" si="3"/>
        <v>961760780.74149132</v>
      </c>
      <c r="N14" s="7">
        <f>'Scenario Core Assumptions'!$E$13*(1+$Y$6)^$A13</f>
        <v>2166069540.9783816</v>
      </c>
      <c r="O14" s="7">
        <f t="shared" si="4"/>
        <v>961760780.74149132</v>
      </c>
      <c r="P14" s="7">
        <f>'Scenario Core Assumptions'!$E$13*(1+$Y$6)^$A13</f>
        <v>2166069540.9783816</v>
      </c>
      <c r="Q14" s="7">
        <f t="shared" si="5"/>
        <v>961760780.74149132</v>
      </c>
      <c r="R14" s="7">
        <f>'Scenario Core Assumptions'!$E$13*(1+$Y$6)^$A13</f>
        <v>2166069540.9783816</v>
      </c>
      <c r="S14" s="7">
        <f t="shared" si="6"/>
        <v>961760780.74149132</v>
      </c>
      <c r="T14" s="7">
        <f>'Scenario Core Assumptions'!$E$11*(1+$Y$6)^$A13</f>
        <v>9326577.4669897687</v>
      </c>
      <c r="U14" s="7">
        <f t="shared" si="7"/>
        <v>4141111.9341286211</v>
      </c>
      <c r="V14" s="7">
        <f t="shared" si="1"/>
        <v>8659988138.6075497</v>
      </c>
      <c r="W14" s="7">
        <f t="shared" si="2"/>
        <v>19503952446.272427</v>
      </c>
    </row>
    <row r="15" spans="1:36" x14ac:dyDescent="0.2">
      <c r="A15">
        <v>13</v>
      </c>
      <c r="B15" s="7">
        <f>'Scenario Core Assumptions'!$E$13*(1+$Y$6)^$A14</f>
        <v>2231051627.2077327</v>
      </c>
      <c r="C15" s="7">
        <f t="shared" si="0"/>
        <v>925807106.69508028</v>
      </c>
      <c r="D15" s="7">
        <f>'Scenario Core Assumptions'!$E$13*(1+$Y$6)^$A14</f>
        <v>2231051627.2077327</v>
      </c>
      <c r="E15" s="7">
        <f>D15/((1+$Y$3)^$A$15)</f>
        <v>925807106.69508028</v>
      </c>
      <c r="F15" s="7">
        <f>'Scenario Core Assumptions'!$E$13*(1+$Y$6)^$A14</f>
        <v>2231051627.2077327</v>
      </c>
      <c r="G15" s="7">
        <f>F15/((1+$Y$3)^$A$15)</f>
        <v>925807106.69508028</v>
      </c>
      <c r="H15" s="7">
        <f>'Scenario Core Assumptions'!$E$13*(1+$Y$6)^$A14</f>
        <v>2231051627.2077327</v>
      </c>
      <c r="I15" s="7">
        <f>H15/((1+$Y$3)^$A$15)</f>
        <v>925807106.69508028</v>
      </c>
      <c r="J15" s="7">
        <f>'Scenario Core Assumptions'!$E$13*(1+$Y$6)^$A14</f>
        <v>2231051627.2077327</v>
      </c>
      <c r="K15" s="7">
        <f>J15/((1+$Y$3)^$A$15)</f>
        <v>925807106.69508028</v>
      </c>
      <c r="L15" s="7">
        <f>'Scenario Core Assumptions'!$E$13*(1+$Y$6)^$A14</f>
        <v>2231051627.2077327</v>
      </c>
      <c r="M15" s="7">
        <f t="shared" si="3"/>
        <v>925807106.69508028</v>
      </c>
      <c r="N15" s="7">
        <f>'Scenario Core Assumptions'!$E$13*(1+$Y$6)^$A14</f>
        <v>2231051627.2077327</v>
      </c>
      <c r="O15" s="7">
        <f t="shared" si="4"/>
        <v>925807106.69508028</v>
      </c>
      <c r="P15" s="7">
        <f>'Scenario Core Assumptions'!$E$13*(1+$Y$6)^$A14</f>
        <v>2231051627.2077327</v>
      </c>
      <c r="Q15" s="7">
        <f t="shared" si="5"/>
        <v>925807106.69508028</v>
      </c>
      <c r="R15" s="7">
        <f>'Scenario Core Assumptions'!$E$13*(1+$Y$6)^$A14</f>
        <v>2231051627.2077327</v>
      </c>
      <c r="S15" s="7">
        <f t="shared" si="6"/>
        <v>925807106.69508028</v>
      </c>
      <c r="T15" s="7">
        <f>'Scenario Core Assumptions'!$E$13*(1+$Y$6)^$A14</f>
        <v>2231051627.2077327</v>
      </c>
      <c r="U15" s="7">
        <f t="shared" si="7"/>
        <v>925807106.69508028</v>
      </c>
      <c r="V15" s="7">
        <f t="shared" si="1"/>
        <v>9258071066.9507999</v>
      </c>
      <c r="W15" s="7">
        <f t="shared" si="2"/>
        <v>22310516272.077328</v>
      </c>
    </row>
    <row r="16" spans="1:36" x14ac:dyDescent="0.2">
      <c r="A16">
        <v>14</v>
      </c>
      <c r="B16" s="7">
        <f>'Scenario Core Assumptions'!$E$13*(1+$Y$6)^$A15</f>
        <v>2297983176.0239644</v>
      </c>
      <c r="C16" s="7">
        <f t="shared" si="0"/>
        <v>891197495.2298435</v>
      </c>
      <c r="D16" s="7">
        <f>'Scenario Core Assumptions'!$E$13*(1+$Y$6)^$A15</f>
        <v>2297983176.0239644</v>
      </c>
      <c r="E16" s="7">
        <f>D16/((1+$Y$3)^$A$16)</f>
        <v>891197495.2298435</v>
      </c>
      <c r="F16" s="7">
        <f>'Scenario Core Assumptions'!$E$13*(1+$Y$6)^$A15</f>
        <v>2297983176.0239644</v>
      </c>
      <c r="G16" s="7">
        <f>F16/((1+$Y$3)^$A$16)</f>
        <v>891197495.2298435</v>
      </c>
      <c r="H16" s="7">
        <f>'Scenario Core Assumptions'!$E$13*(1+$Y$6)^$A15</f>
        <v>2297983176.0239644</v>
      </c>
      <c r="I16" s="7">
        <f>H16/((1+$Y$3)^$A$16)</f>
        <v>891197495.2298435</v>
      </c>
      <c r="J16" s="7">
        <f>'Scenario Core Assumptions'!$E$13*(1+$Y$6)^$A15</f>
        <v>2297983176.0239644</v>
      </c>
      <c r="K16" s="7">
        <f>J16/((1+$Y$3)^$A$16)</f>
        <v>891197495.2298435</v>
      </c>
      <c r="L16" s="7">
        <f>'Scenario Core Assumptions'!$E$13*(1+$Y$6)^$A15</f>
        <v>2297983176.0239644</v>
      </c>
      <c r="M16" s="7">
        <f t="shared" si="3"/>
        <v>891197495.2298435</v>
      </c>
      <c r="N16" s="7">
        <f>'Scenario Core Assumptions'!$E$13*(1+$Y$6)^$A15</f>
        <v>2297983176.0239644</v>
      </c>
      <c r="O16" s="7">
        <f t="shared" si="4"/>
        <v>891197495.2298435</v>
      </c>
      <c r="P16" s="7">
        <f>'Scenario Core Assumptions'!$E$13*(1+$Y$6)^$A15</f>
        <v>2297983176.0239644</v>
      </c>
      <c r="Q16" s="7">
        <f t="shared" si="5"/>
        <v>891197495.2298435</v>
      </c>
      <c r="R16" s="7">
        <f>'Scenario Core Assumptions'!$E$13*(1+$Y$6)^$A15</f>
        <v>2297983176.0239644</v>
      </c>
      <c r="S16" s="7">
        <f t="shared" si="6"/>
        <v>891197495.2298435</v>
      </c>
      <c r="T16" s="7">
        <f>'Scenario Core Assumptions'!$E$13*(1+$Y$6)^$A15</f>
        <v>2297983176.0239644</v>
      </c>
      <c r="U16" s="7">
        <f t="shared" si="7"/>
        <v>891197495.2298435</v>
      </c>
      <c r="V16" s="7">
        <f t="shared" si="1"/>
        <v>8911974952.2984333</v>
      </c>
      <c r="W16" s="7">
        <f t="shared" si="2"/>
        <v>22979831760.239643</v>
      </c>
    </row>
    <row r="17" spans="1:30" x14ac:dyDescent="0.2">
      <c r="A17">
        <v>15</v>
      </c>
      <c r="B17" s="7">
        <f>'Scenario Core Assumptions'!$E$13*(1+$Y$6)^$A16</f>
        <v>2366922671.3046837</v>
      </c>
      <c r="C17" s="7">
        <f t="shared" si="0"/>
        <v>857881701.01564384</v>
      </c>
      <c r="D17" s="7">
        <f>'Scenario Core Assumptions'!$E$13*(1+$Y$6)^$A16</f>
        <v>2366922671.3046837</v>
      </c>
      <c r="E17" s="7">
        <f>D17/((1+$Y$3)^$A$17)</f>
        <v>857881701.01564384</v>
      </c>
      <c r="F17" s="7">
        <f>'Scenario Core Assumptions'!$E$13*(1+$Y$6)^$A16</f>
        <v>2366922671.3046837</v>
      </c>
      <c r="G17" s="7">
        <f>F17/((1+$Y$3)^$A$17)</f>
        <v>857881701.01564384</v>
      </c>
      <c r="H17" s="7">
        <f>'Scenario Core Assumptions'!$E$13*(1+$Y$6)^$A16</f>
        <v>2366922671.3046837</v>
      </c>
      <c r="I17" s="7">
        <f>H17/((1+$Y$3)^$A$17)</f>
        <v>857881701.01564384</v>
      </c>
      <c r="J17" s="7">
        <f>'Scenario Core Assumptions'!$E$13*(1+$Y$6)^$A16</f>
        <v>2366922671.3046837</v>
      </c>
      <c r="K17" s="7">
        <f>J17/((1+$Y$3)^$A$17)</f>
        <v>857881701.01564384</v>
      </c>
      <c r="L17" s="7">
        <f>'Scenario Core Assumptions'!$E$13*(1+$Y$6)^$A16</f>
        <v>2366922671.3046837</v>
      </c>
      <c r="M17" s="7">
        <f t="shared" si="3"/>
        <v>857881701.01564384</v>
      </c>
      <c r="N17" s="7">
        <f>'Scenario Core Assumptions'!$E$13*(1+$Y$6)^$A16</f>
        <v>2366922671.3046837</v>
      </c>
      <c r="O17" s="7">
        <f t="shared" si="4"/>
        <v>857881701.01564384</v>
      </c>
      <c r="P17" s="7">
        <f>'Scenario Core Assumptions'!$E$13*(1+$Y$6)^$A16</f>
        <v>2366922671.3046837</v>
      </c>
      <c r="Q17" s="7">
        <f t="shared" si="5"/>
        <v>857881701.01564384</v>
      </c>
      <c r="R17" s="7">
        <f>'Scenario Core Assumptions'!$E$13*(1+$Y$6)^$A16</f>
        <v>2366922671.3046837</v>
      </c>
      <c r="S17" s="7">
        <f t="shared" si="6"/>
        <v>857881701.01564384</v>
      </c>
      <c r="T17" s="7">
        <f>'Scenario Core Assumptions'!$E$13*(1+$Y$6)^$A16</f>
        <v>2366922671.3046837</v>
      </c>
      <c r="U17" s="7">
        <f t="shared" si="7"/>
        <v>857881701.01564384</v>
      </c>
      <c r="V17" s="7">
        <f t="shared" si="1"/>
        <v>8578817010.1564398</v>
      </c>
      <c r="W17" s="7">
        <f t="shared" si="2"/>
        <v>23669226713.046837</v>
      </c>
    </row>
    <row r="18" spans="1:30" x14ac:dyDescent="0.2">
      <c r="A18">
        <v>16</v>
      </c>
      <c r="B18" s="7">
        <f>'Scenario Core Assumptions'!$E$13*(1+$Y$6)^$A17</f>
        <v>2437930351.4438243</v>
      </c>
      <c r="C18" s="7">
        <f t="shared" si="0"/>
        <v>825811357.05244231</v>
      </c>
      <c r="D18" s="7">
        <f>'Scenario Core Assumptions'!$E$13*(1+$Y$6)^$A17</f>
        <v>2437930351.4438243</v>
      </c>
      <c r="E18" s="7">
        <f>D18/((1+$Y$3)^$A$18)</f>
        <v>825811357.05244231</v>
      </c>
      <c r="F18" s="7">
        <f>'Scenario Core Assumptions'!$E$13*(1+$Y$6)^$A17</f>
        <v>2437930351.4438243</v>
      </c>
      <c r="G18" s="7">
        <f>F18/((1+$Y$3)^$A$18)</f>
        <v>825811357.05244231</v>
      </c>
      <c r="H18" s="7">
        <f>'Scenario Core Assumptions'!$E$13*(1+$Y$6)^$A17</f>
        <v>2437930351.4438243</v>
      </c>
      <c r="I18" s="7">
        <f>H18/((1+$Y$3)^$A$18)</f>
        <v>825811357.05244231</v>
      </c>
      <c r="J18" s="7">
        <f>'Scenario Core Assumptions'!$E$13*(1+$Y$6)^$A17</f>
        <v>2437930351.4438243</v>
      </c>
      <c r="K18" s="7">
        <f>J18/((1+$Y$3)^$A$18)</f>
        <v>825811357.05244231</v>
      </c>
      <c r="L18" s="7">
        <f>'Scenario Core Assumptions'!$E$13*(1+$Y$6)^$A17</f>
        <v>2437930351.4438243</v>
      </c>
      <c r="M18" s="7">
        <f t="shared" si="3"/>
        <v>825811357.05244231</v>
      </c>
      <c r="N18" s="7">
        <f>'Scenario Core Assumptions'!$E$13*(1+$Y$6)^$A17</f>
        <v>2437930351.4438243</v>
      </c>
      <c r="O18" s="7">
        <f t="shared" si="4"/>
        <v>825811357.05244231</v>
      </c>
      <c r="P18" s="7">
        <f>'Scenario Core Assumptions'!$E$13*(1+$Y$6)^$A17</f>
        <v>2437930351.4438243</v>
      </c>
      <c r="Q18" s="7">
        <f t="shared" si="5"/>
        <v>825811357.05244231</v>
      </c>
      <c r="R18" s="7">
        <f>'Scenario Core Assumptions'!$E$13*(1+$Y$6)^$A17</f>
        <v>2437930351.4438243</v>
      </c>
      <c r="S18" s="7">
        <f t="shared" si="6"/>
        <v>825811357.05244231</v>
      </c>
      <c r="T18" s="7">
        <f>'Scenario Core Assumptions'!$E$13*(1+$Y$6)^$A17</f>
        <v>2437930351.4438243</v>
      </c>
      <c r="U18" s="7">
        <f t="shared" si="7"/>
        <v>825811357.05244231</v>
      </c>
      <c r="V18" s="7">
        <f t="shared" si="1"/>
        <v>8258113570.5244246</v>
      </c>
      <c r="W18" s="7">
        <f t="shared" si="2"/>
        <v>24379303514.438244</v>
      </c>
    </row>
    <row r="19" spans="1:30" x14ac:dyDescent="0.2">
      <c r="A19">
        <v>17</v>
      </c>
      <c r="B19" s="7">
        <f>'Scenario Core Assumptions'!$E$13*(1+$Y$6)^$A18</f>
        <v>2511068261.9871387</v>
      </c>
      <c r="C19" s="7">
        <f t="shared" si="0"/>
        <v>794939904.45235097</v>
      </c>
      <c r="D19" s="7">
        <f>'Scenario Core Assumptions'!$E$13*(1+$Y$6)^$A18</f>
        <v>2511068261.9871387</v>
      </c>
      <c r="E19" s="7">
        <f>D19/((1+$Y$3)^$A$19)</f>
        <v>794939904.45235097</v>
      </c>
      <c r="F19" s="7">
        <f>'Scenario Core Assumptions'!$E$13*(1+$Y$6)^$A18</f>
        <v>2511068261.9871387</v>
      </c>
      <c r="G19" s="7">
        <f>F19/((1+$Y$3)^$A$19)</f>
        <v>794939904.45235097</v>
      </c>
      <c r="H19" s="7">
        <f>'Scenario Core Assumptions'!$E$13*(1+$Y$6)^$A18</f>
        <v>2511068261.9871387</v>
      </c>
      <c r="I19" s="7">
        <f>H19/((1+$Y$3)^$A$19)</f>
        <v>794939904.45235097</v>
      </c>
      <c r="J19" s="7">
        <f>'Scenario Core Assumptions'!$E$13*(1+$Y$6)^$A18</f>
        <v>2511068261.9871387</v>
      </c>
      <c r="K19" s="7">
        <f>J19/((1+$Y$3)^$A$19)</f>
        <v>794939904.45235097</v>
      </c>
      <c r="L19" s="7">
        <f>'Scenario Core Assumptions'!$E$13*(1+$Y$6)^$A18</f>
        <v>2511068261.9871387</v>
      </c>
      <c r="M19" s="7">
        <f t="shared" si="3"/>
        <v>794939904.45235097</v>
      </c>
      <c r="N19" s="7">
        <f>'Scenario Core Assumptions'!$E$13*(1+$Y$6)^$A18</f>
        <v>2511068261.9871387</v>
      </c>
      <c r="O19" s="7">
        <f t="shared" si="4"/>
        <v>794939904.45235097</v>
      </c>
      <c r="P19" s="7">
        <f>'Scenario Core Assumptions'!$E$13*(1+$Y$6)^$A18</f>
        <v>2511068261.9871387</v>
      </c>
      <c r="Q19" s="7">
        <f t="shared" si="5"/>
        <v>794939904.45235097</v>
      </c>
      <c r="R19" s="7">
        <f>'Scenario Core Assumptions'!$E$13*(1+$Y$6)^$A18</f>
        <v>2511068261.9871387</v>
      </c>
      <c r="S19" s="7">
        <f t="shared" si="6"/>
        <v>794939904.45235097</v>
      </c>
      <c r="T19" s="7">
        <f>'Scenario Core Assumptions'!$E$13*(1+$Y$6)^$A18</f>
        <v>2511068261.9871387</v>
      </c>
      <c r="U19" s="7">
        <f t="shared" si="7"/>
        <v>794939904.45235097</v>
      </c>
      <c r="V19" s="7">
        <f t="shared" si="1"/>
        <v>7949399044.5235081</v>
      </c>
      <c r="W19" s="7">
        <f t="shared" si="2"/>
        <v>25110682619.871384</v>
      </c>
    </row>
    <row r="20" spans="1:30" x14ac:dyDescent="0.2">
      <c r="A20">
        <v>18</v>
      </c>
      <c r="B20" s="7">
        <f>'Scenario Core Assumptions'!$E$13*(1+$Y$6)^$A19</f>
        <v>2586400309.8467526</v>
      </c>
      <c r="C20" s="7">
        <f t="shared" si="0"/>
        <v>765222524.84665549</v>
      </c>
      <c r="D20" s="7">
        <f>'Scenario Core Assumptions'!$E$13*(1+$Y$6)^$A19</f>
        <v>2586400309.8467526</v>
      </c>
      <c r="E20" s="7">
        <f>D20/((1+$Y$3)^$A$20)</f>
        <v>765222524.84665549</v>
      </c>
      <c r="F20" s="7">
        <f>'Scenario Core Assumptions'!$E$13*(1+$Y$6)^$A19</f>
        <v>2586400309.8467526</v>
      </c>
      <c r="G20" s="7">
        <f>F20/((1+$Y$3)^$A$20)</f>
        <v>765222524.84665549</v>
      </c>
      <c r="H20" s="7">
        <f>'Scenario Core Assumptions'!$E$13*(1+$Y$6)^$A19</f>
        <v>2586400309.8467526</v>
      </c>
      <c r="I20" s="7">
        <f>H20/((1+$Y$3)^$A$20)</f>
        <v>765222524.84665549</v>
      </c>
      <c r="J20" s="7">
        <f>'Scenario Core Assumptions'!$E$13*(1+$Y$6)^$A19</f>
        <v>2586400309.8467526</v>
      </c>
      <c r="K20" s="7">
        <f>J20/((1+$Y$3)^$A$20)</f>
        <v>765222524.84665549</v>
      </c>
      <c r="L20" s="7">
        <f>'Scenario Core Assumptions'!$E$13*(1+$Y$6)^$A19</f>
        <v>2586400309.8467526</v>
      </c>
      <c r="M20" s="7">
        <f t="shared" si="3"/>
        <v>765222524.84665549</v>
      </c>
      <c r="N20" s="7">
        <f>'Scenario Core Assumptions'!$E$13*(1+$Y$6)^$A19</f>
        <v>2586400309.8467526</v>
      </c>
      <c r="O20" s="7">
        <f t="shared" si="4"/>
        <v>765222524.84665549</v>
      </c>
      <c r="P20" s="7">
        <f>'Scenario Core Assumptions'!$E$13*(1+$Y$6)^$A19</f>
        <v>2586400309.8467526</v>
      </c>
      <c r="Q20" s="7">
        <f t="shared" si="5"/>
        <v>765222524.84665549</v>
      </c>
      <c r="R20" s="7">
        <f>'Scenario Core Assumptions'!$E$13*(1+$Y$6)^$A19</f>
        <v>2586400309.8467526</v>
      </c>
      <c r="S20" s="7">
        <f t="shared" si="6"/>
        <v>765222524.84665549</v>
      </c>
      <c r="T20" s="7">
        <f>'Scenario Core Assumptions'!$E$13*(1+$Y$6)^$A19</f>
        <v>2586400309.8467526</v>
      </c>
      <c r="U20" s="7">
        <f t="shared" si="7"/>
        <v>765222524.84665549</v>
      </c>
      <c r="V20" s="7">
        <f t="shared" si="1"/>
        <v>7652225248.4665565</v>
      </c>
      <c r="W20" s="7">
        <f t="shared" si="2"/>
        <v>25864003098.467525</v>
      </c>
    </row>
    <row r="21" spans="1:30" x14ac:dyDescent="0.2">
      <c r="A21">
        <v>19</v>
      </c>
      <c r="B21" s="7">
        <f>'Scenario Core Assumptions'!$E$13*(1+$Y$6)^$A20</f>
        <v>2663992319.1421552</v>
      </c>
      <c r="C21" s="7">
        <f t="shared" si="0"/>
        <v>736616075.31967759</v>
      </c>
      <c r="D21" s="7">
        <f>'Scenario Core Assumptions'!$E$13*(1+$Y$6)^$A20</f>
        <v>2663992319.1421552</v>
      </c>
      <c r="E21" s="7">
        <f>D21/((1+$Y$3)^$A$21)</f>
        <v>736616075.31967759</v>
      </c>
      <c r="F21" s="7">
        <f>'Scenario Core Assumptions'!$E$13*(1+$Y$6)^$A20</f>
        <v>2663992319.1421552</v>
      </c>
      <c r="G21" s="7">
        <f>F21/((1+$Y$3)^$A$21)</f>
        <v>736616075.31967759</v>
      </c>
      <c r="H21" s="7">
        <f>'Scenario Core Assumptions'!$E$13*(1+$Y$6)^$A20</f>
        <v>2663992319.1421552</v>
      </c>
      <c r="I21" s="7">
        <f>H21/((1+$Y$3)^$A$21)</f>
        <v>736616075.31967759</v>
      </c>
      <c r="J21" s="7">
        <f>'Scenario Core Assumptions'!$E$13*(1+$Y$6)^$A20</f>
        <v>2663992319.1421552</v>
      </c>
      <c r="K21" s="7">
        <f>J21/((1+$Y$3)^$A$21)</f>
        <v>736616075.31967759</v>
      </c>
      <c r="L21" s="7">
        <f>'Scenario Core Assumptions'!$E$13*(1+$Y$6)^$A20</f>
        <v>2663992319.1421552</v>
      </c>
      <c r="M21" s="7">
        <f t="shared" si="3"/>
        <v>736616075.31967759</v>
      </c>
      <c r="N21" s="7">
        <f>'Scenario Core Assumptions'!$E$13*(1+$Y$6)^$A20</f>
        <v>2663992319.1421552</v>
      </c>
      <c r="O21" s="7">
        <f t="shared" si="4"/>
        <v>736616075.31967759</v>
      </c>
      <c r="P21" s="7">
        <f>'Scenario Core Assumptions'!$E$13*(1+$Y$6)^$A20</f>
        <v>2663992319.1421552</v>
      </c>
      <c r="Q21" s="7">
        <f t="shared" si="5"/>
        <v>736616075.31967759</v>
      </c>
      <c r="R21" s="7">
        <f>'Scenario Core Assumptions'!$E$13*(1+$Y$6)^$A20</f>
        <v>2663992319.1421552</v>
      </c>
      <c r="S21" s="7">
        <f t="shared" si="6"/>
        <v>736616075.31967759</v>
      </c>
      <c r="T21" s="7">
        <f>'Scenario Core Assumptions'!$E$13*(1+$Y$6)^$A20</f>
        <v>2663992319.1421552</v>
      </c>
      <c r="U21" s="7">
        <f t="shared" si="7"/>
        <v>736616075.31967759</v>
      </c>
      <c r="V21" s="7">
        <f t="shared" si="1"/>
        <v>7366160753.1967745</v>
      </c>
      <c r="W21" s="7">
        <f t="shared" si="2"/>
        <v>26639923191.421551</v>
      </c>
    </row>
    <row r="22" spans="1:30" x14ac:dyDescent="0.2">
      <c r="A22">
        <v>20</v>
      </c>
      <c r="B22" s="7">
        <f>'Scenario Core Assumptions'!$E$13*(1+$Y$6)^$A21</f>
        <v>2743912088.7164202</v>
      </c>
      <c r="C22" s="7">
        <f t="shared" si="0"/>
        <v>709079025.7750169</v>
      </c>
      <c r="D22" s="7">
        <f>'Scenario Core Assumptions'!$E$13*(1+$Y$6)^$A21</f>
        <v>2743912088.7164202</v>
      </c>
      <c r="E22" s="7">
        <f>D22/((1+$Y$3)^$A$22)</f>
        <v>709079025.7750169</v>
      </c>
      <c r="F22" s="7">
        <f>'Scenario Core Assumptions'!$E$13*(1+$Y$6)^$A21</f>
        <v>2743912088.7164202</v>
      </c>
      <c r="G22" s="7">
        <f>F22/((1+$Y$3)^$A$22)</f>
        <v>709079025.7750169</v>
      </c>
      <c r="H22" s="7">
        <f>'Scenario Core Assumptions'!$E$13*(1+$Y$6)^$A21</f>
        <v>2743912088.7164202</v>
      </c>
      <c r="I22" s="7">
        <f>H22/((1+$Y$3)^$A$22)</f>
        <v>709079025.7750169</v>
      </c>
      <c r="J22" s="7">
        <f>'Scenario Core Assumptions'!$E$13*(1+$Y$6)^$A21</f>
        <v>2743912088.7164202</v>
      </c>
      <c r="K22" s="7">
        <f>J22/((1+$Y$3)^$A$22)</f>
        <v>709079025.7750169</v>
      </c>
      <c r="L22" s="7">
        <f>'Scenario Core Assumptions'!$E$13*(1+$Y$6)^$A21</f>
        <v>2743912088.7164202</v>
      </c>
      <c r="M22" s="7">
        <f t="shared" si="3"/>
        <v>709079025.7750169</v>
      </c>
      <c r="N22" s="7">
        <f>'Scenario Core Assumptions'!$E$13*(1+$Y$6)^$A21</f>
        <v>2743912088.7164202</v>
      </c>
      <c r="O22" s="7">
        <f t="shared" si="4"/>
        <v>709079025.7750169</v>
      </c>
      <c r="P22" s="7">
        <f>'Scenario Core Assumptions'!$E$13*(1+$Y$6)^$A21</f>
        <v>2743912088.7164202</v>
      </c>
      <c r="Q22" s="7">
        <f t="shared" si="5"/>
        <v>709079025.7750169</v>
      </c>
      <c r="R22" s="7">
        <f>'Scenario Core Assumptions'!$E$13*(1+$Y$6)^$A21</f>
        <v>2743912088.7164202</v>
      </c>
      <c r="S22" s="7">
        <f t="shared" si="6"/>
        <v>709079025.7750169</v>
      </c>
      <c r="T22" s="7">
        <f>'Scenario Core Assumptions'!$E$13*(1+$Y$6)^$A21</f>
        <v>2743912088.7164202</v>
      </c>
      <c r="U22" s="7">
        <f t="shared" si="7"/>
        <v>709079025.7750169</v>
      </c>
      <c r="V22" s="7">
        <f t="shared" si="1"/>
        <v>7090790257.7501688</v>
      </c>
      <c r="W22" s="7">
        <f t="shared" si="2"/>
        <v>27439120887.164196</v>
      </c>
    </row>
    <row r="23" spans="1:30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30" x14ac:dyDescent="0.2">
      <c r="A24" s="7"/>
      <c r="B24" s="7"/>
      <c r="C24" s="7"/>
      <c r="D24" s="7"/>
      <c r="E24" s="7"/>
      <c r="I24" s="7"/>
      <c r="J24" s="7"/>
      <c r="L24" s="7"/>
      <c r="M24" s="7"/>
      <c r="N24" s="7"/>
      <c r="O24" s="7"/>
      <c r="P24" s="7"/>
      <c r="Q24" s="7"/>
      <c r="R24" s="7"/>
      <c r="S24" s="7"/>
      <c r="T24" s="7"/>
      <c r="U24" s="41" t="s">
        <v>32</v>
      </c>
      <c r="V24" s="7">
        <f>SUM(V3:V12)</f>
        <v>48330213968.858429</v>
      </c>
      <c r="W24" s="7">
        <f>SUM(W3:W12)</f>
        <v>78421442278.287445</v>
      </c>
      <c r="AC24" s="1"/>
      <c r="AD24" s="1"/>
    </row>
    <row r="25" spans="1:30" x14ac:dyDescent="0.2">
      <c r="A25" s="7"/>
      <c r="B25" s="8"/>
      <c r="D25" s="7"/>
      <c r="E25" s="7"/>
      <c r="U25" s="42" t="s">
        <v>31</v>
      </c>
      <c r="V25" s="7">
        <f>SUM(V3:V17)</f>
        <v>91740554712.295135</v>
      </c>
      <c r="W25" s="7">
        <f>SUM(W3:W17)</f>
        <v>183726920424.06061</v>
      </c>
      <c r="AC25" s="1"/>
      <c r="AD25" s="1"/>
    </row>
    <row r="26" spans="1:30" x14ac:dyDescent="0.2">
      <c r="A26" s="7"/>
      <c r="B26" s="8"/>
      <c r="D26" s="7"/>
      <c r="E26" s="7"/>
      <c r="U26" s="42" t="s">
        <v>30</v>
      </c>
      <c r="V26" s="7">
        <f>SUM(V5:V24)</f>
        <v>174488479211.18317</v>
      </c>
      <c r="W26" s="7">
        <f>SUM(W3:W22)</f>
        <v>313159953735.42352</v>
      </c>
      <c r="AC26" s="1"/>
      <c r="AD26" s="1"/>
    </row>
  </sheetData>
  <mergeCells count="3">
    <mergeCell ref="AB1:AC1"/>
    <mergeCell ref="AE1:AG1"/>
    <mergeCell ref="AH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C9F9-D0D2-41AA-AE77-B28BB3821EBD}">
  <dimension ref="A1:I52"/>
  <sheetViews>
    <sheetView topLeftCell="A10" zoomScale="150" zoomScaleNormal="150" workbookViewId="0">
      <selection activeCell="B5" sqref="B5"/>
    </sheetView>
  </sheetViews>
  <sheetFormatPr baseColWidth="10" defaultColWidth="8.83203125" defaultRowHeight="15" x14ac:dyDescent="0.2"/>
  <cols>
    <col min="1" max="1" width="53.83203125" customWidth="1"/>
    <col min="2" max="2" width="14.1640625" bestFit="1" customWidth="1"/>
    <col min="3" max="3" width="19.5" bestFit="1" customWidth="1"/>
    <col min="4" max="4" width="24.33203125" customWidth="1"/>
    <col min="5" max="5" width="15.83203125" bestFit="1" customWidth="1"/>
    <col min="6" max="6" width="18.6640625" bestFit="1" customWidth="1"/>
  </cols>
  <sheetData>
    <row r="1" spans="1:9" x14ac:dyDescent="0.2">
      <c r="A1" s="24" t="s">
        <v>33</v>
      </c>
    </row>
    <row r="2" spans="1:9" ht="16" x14ac:dyDescent="0.2">
      <c r="A2" s="17" t="s">
        <v>15</v>
      </c>
      <c r="B2" s="17" t="s">
        <v>40</v>
      </c>
      <c r="C2" s="17" t="s">
        <v>41</v>
      </c>
      <c r="D2" s="17"/>
      <c r="E2" s="17"/>
      <c r="F2" s="17"/>
      <c r="G2" s="17"/>
      <c r="H2" s="17"/>
      <c r="I2" s="17"/>
    </row>
    <row r="3" spans="1:9" ht="16" x14ac:dyDescent="0.2">
      <c r="A3" s="19" t="s">
        <v>36</v>
      </c>
      <c r="B3" s="30">
        <v>138534</v>
      </c>
      <c r="C3" s="31">
        <v>568</v>
      </c>
      <c r="D3" s="19"/>
      <c r="E3" s="19"/>
      <c r="F3" s="19"/>
      <c r="G3" s="20"/>
      <c r="H3" s="20"/>
      <c r="I3" s="20"/>
    </row>
    <row r="4" spans="1:9" ht="16" x14ac:dyDescent="0.2">
      <c r="A4" s="16" t="s">
        <v>38</v>
      </c>
      <c r="B4" s="32">
        <v>1280438</v>
      </c>
      <c r="C4" s="22">
        <v>471</v>
      </c>
      <c r="D4" s="16"/>
      <c r="E4" s="16"/>
      <c r="F4" s="16"/>
      <c r="G4" s="18"/>
      <c r="H4" s="18"/>
      <c r="I4" s="18"/>
    </row>
    <row r="5" spans="1:9" ht="16" x14ac:dyDescent="0.2">
      <c r="A5" s="19" t="s">
        <v>37</v>
      </c>
      <c r="B5" s="30">
        <v>2245906</v>
      </c>
      <c r="C5" s="31">
        <v>497</v>
      </c>
      <c r="D5" s="19"/>
      <c r="E5" s="19"/>
      <c r="F5" s="19"/>
      <c r="G5" s="20"/>
      <c r="H5" s="20"/>
      <c r="I5" s="20"/>
    </row>
    <row r="6" spans="1:9" x14ac:dyDescent="0.2">
      <c r="A6" s="16"/>
      <c r="C6" s="16"/>
      <c r="D6" s="16"/>
      <c r="E6" s="16"/>
      <c r="F6" s="16"/>
      <c r="G6" s="18"/>
      <c r="H6" s="18"/>
      <c r="I6" s="18"/>
    </row>
    <row r="7" spans="1:9" ht="16" x14ac:dyDescent="0.2">
      <c r="A7" s="21" t="s">
        <v>45</v>
      </c>
      <c r="B7" s="32">
        <f>B3</f>
        <v>138534</v>
      </c>
      <c r="C7" s="16"/>
      <c r="D7" s="16"/>
      <c r="E7" s="16"/>
      <c r="F7" s="16"/>
      <c r="G7" s="18"/>
      <c r="H7" s="18"/>
      <c r="I7" s="18"/>
    </row>
    <row r="8" spans="1:9" x14ac:dyDescent="0.2">
      <c r="A8" s="16"/>
      <c r="C8" s="16"/>
      <c r="D8" s="16"/>
      <c r="E8" s="16"/>
      <c r="F8" s="16"/>
      <c r="G8" s="18"/>
      <c r="H8" s="18"/>
      <c r="I8" s="18"/>
    </row>
    <row r="9" spans="1:9" ht="16" x14ac:dyDescent="0.2">
      <c r="A9" s="16" t="s">
        <v>34</v>
      </c>
      <c r="B9" s="27">
        <v>23.8</v>
      </c>
      <c r="D9" s="35" t="s">
        <v>22</v>
      </c>
      <c r="E9" s="22">
        <f>(B15+B17*B7)*B35</f>
        <v>39447556.5</v>
      </c>
      <c r="F9" s="16"/>
      <c r="G9" s="18"/>
      <c r="H9" s="18"/>
      <c r="I9" s="18"/>
    </row>
    <row r="10" spans="1:9" x14ac:dyDescent="0.2">
      <c r="B10" s="28"/>
      <c r="E10" s="16"/>
      <c r="F10" s="16"/>
      <c r="G10" s="18"/>
      <c r="H10" s="18"/>
      <c r="I10" s="18"/>
    </row>
    <row r="11" spans="1:9" ht="16" x14ac:dyDescent="0.2">
      <c r="A11" s="16" t="s">
        <v>35</v>
      </c>
      <c r="B11" s="27">
        <v>163.9</v>
      </c>
      <c r="D11" s="35" t="s">
        <v>24</v>
      </c>
      <c r="E11" s="22">
        <f>(B17*B7)*B35</f>
        <v>103900.5</v>
      </c>
      <c r="F11" s="16"/>
      <c r="G11" s="18"/>
      <c r="H11" s="18"/>
      <c r="I11" s="18"/>
    </row>
    <row r="12" spans="1:9" x14ac:dyDescent="0.2">
      <c r="F12" s="1"/>
    </row>
    <row r="13" spans="1:9" ht="16" x14ac:dyDescent="0.2">
      <c r="A13" s="1" t="s">
        <v>46</v>
      </c>
      <c r="B13" s="2">
        <f>C3</f>
        <v>568</v>
      </c>
      <c r="D13" s="35" t="s">
        <v>25</v>
      </c>
      <c r="E13" s="22">
        <f>E11+B41+B37+B39</f>
        <v>26324470.392362315</v>
      </c>
      <c r="F13" s="1"/>
    </row>
    <row r="14" spans="1:9" x14ac:dyDescent="0.2">
      <c r="F14" s="1"/>
    </row>
    <row r="15" spans="1:9" x14ac:dyDescent="0.2">
      <c r="A15" t="s">
        <v>42</v>
      </c>
      <c r="B15" s="2">
        <f>B13*B7</f>
        <v>78687312</v>
      </c>
      <c r="F15" s="14"/>
    </row>
    <row r="17" spans="1:6" x14ac:dyDescent="0.2">
      <c r="A17" t="s">
        <v>39</v>
      </c>
      <c r="B17" s="29">
        <v>1.5</v>
      </c>
    </row>
    <row r="18" spans="1:6" x14ac:dyDescent="0.2">
      <c r="E18" s="13"/>
    </row>
    <row r="19" spans="1:6" x14ac:dyDescent="0.2">
      <c r="A19" t="s">
        <v>16</v>
      </c>
      <c r="B19" s="8">
        <v>7.12</v>
      </c>
      <c r="E19" s="7"/>
    </row>
    <row r="20" spans="1:6" x14ac:dyDescent="0.2">
      <c r="E20" s="13"/>
    </row>
    <row r="21" spans="1:6" x14ac:dyDescent="0.2">
      <c r="A21" t="s">
        <v>17</v>
      </c>
      <c r="B21" s="8">
        <v>0.28999999999999998</v>
      </c>
      <c r="E21" s="13"/>
    </row>
    <row r="22" spans="1:6" x14ac:dyDescent="0.2">
      <c r="E22" s="7"/>
    </row>
    <row r="23" spans="1:6" x14ac:dyDescent="0.2">
      <c r="A23" t="s">
        <v>1</v>
      </c>
      <c r="B23" s="7">
        <f>Scores!B4</f>
        <v>80</v>
      </c>
    </row>
    <row r="25" spans="1:6" x14ac:dyDescent="0.2">
      <c r="A25" t="s">
        <v>18</v>
      </c>
      <c r="B25" s="7">
        <f>Scores!B5</f>
        <v>4</v>
      </c>
    </row>
    <row r="26" spans="1:6" x14ac:dyDescent="0.2">
      <c r="E26" s="71"/>
      <c r="F26" s="71"/>
    </row>
    <row r="27" spans="1:6" x14ac:dyDescent="0.2">
      <c r="A27" t="s">
        <v>19</v>
      </c>
      <c r="B27" s="36">
        <v>0.193</v>
      </c>
    </row>
    <row r="28" spans="1:6" x14ac:dyDescent="0.2">
      <c r="E28" s="15"/>
      <c r="F28" s="15"/>
    </row>
    <row r="29" spans="1:6" x14ac:dyDescent="0.2">
      <c r="A29" t="s">
        <v>28</v>
      </c>
      <c r="B29" s="11">
        <v>0.2</v>
      </c>
      <c r="E29" s="71"/>
      <c r="F29" s="71"/>
    </row>
    <row r="31" spans="1:6" x14ac:dyDescent="0.2">
      <c r="A31" s="11" t="s">
        <v>23</v>
      </c>
      <c r="B31" s="14">
        <v>0.16669999999999999</v>
      </c>
    </row>
    <row r="32" spans="1:6" x14ac:dyDescent="0.2">
      <c r="A32" s="11"/>
      <c r="B32" s="14"/>
    </row>
    <row r="33" spans="1:5" x14ac:dyDescent="0.2">
      <c r="A33" s="11" t="s">
        <v>27</v>
      </c>
      <c r="B33" s="11">
        <v>0.57999999999999996</v>
      </c>
    </row>
    <row r="34" spans="1:5" x14ac:dyDescent="0.2">
      <c r="A34" s="11"/>
      <c r="B34" s="11"/>
    </row>
    <row r="35" spans="1:5" x14ac:dyDescent="0.2">
      <c r="A35" s="11" t="s">
        <v>49</v>
      </c>
      <c r="B35" s="36">
        <v>0.5</v>
      </c>
    </row>
    <row r="36" spans="1:5" x14ac:dyDescent="0.2">
      <c r="A36" s="23"/>
      <c r="B36" s="11"/>
    </row>
    <row r="37" spans="1:5" x14ac:dyDescent="0.2">
      <c r="A37" s="33" t="s">
        <v>44</v>
      </c>
      <c r="B37" s="2">
        <f>(B19*B9*B7+B21*B11*B7)*B35</f>
        <v>15030038.528999999</v>
      </c>
    </row>
    <row r="38" spans="1:5" x14ac:dyDescent="0.2">
      <c r="E38" s="13"/>
    </row>
    <row r="39" spans="1:5" x14ac:dyDescent="0.2">
      <c r="A39" s="34" t="s">
        <v>21</v>
      </c>
      <c r="B39" s="2">
        <f>(B9*A52*B7+B11*B7*B25*1.038*B31)*A50</f>
        <v>1792621.422980784</v>
      </c>
      <c r="E39" s="13"/>
    </row>
    <row r="40" spans="1:5" x14ac:dyDescent="0.2">
      <c r="A40" s="1"/>
      <c r="B40" s="2"/>
      <c r="E40" s="13"/>
    </row>
    <row r="41" spans="1:5" x14ac:dyDescent="0.2">
      <c r="A41" s="34" t="s">
        <v>26</v>
      </c>
      <c r="B41" s="2">
        <f>((B9*B7*B23+B11*B7*B25*1.038)*B29*B27)*(B33+A50)</f>
        <v>9397909.9403815307</v>
      </c>
      <c r="E41" s="13"/>
    </row>
    <row r="42" spans="1:5" x14ac:dyDescent="0.2">
      <c r="E42" s="1"/>
    </row>
    <row r="43" spans="1:5" x14ac:dyDescent="0.2">
      <c r="A43" s="68" t="s">
        <v>6</v>
      </c>
      <c r="B43" s="69"/>
      <c r="C43" s="69"/>
      <c r="D43" s="70"/>
      <c r="E43" s="7"/>
    </row>
    <row r="44" spans="1:5" x14ac:dyDescent="0.2">
      <c r="A44" s="4" t="s">
        <v>2</v>
      </c>
      <c r="B44" t="s">
        <v>3</v>
      </c>
      <c r="C44" t="s">
        <v>4</v>
      </c>
      <c r="D44" s="5" t="s">
        <v>5</v>
      </c>
    </row>
    <row r="45" spans="1:5" x14ac:dyDescent="0.2">
      <c r="A45" s="9">
        <v>0.184</v>
      </c>
      <c r="B45" s="15">
        <v>0.24399999999999999</v>
      </c>
      <c r="C45" s="15">
        <v>0.219</v>
      </c>
      <c r="D45" s="10">
        <v>4.3999999999999997E-2</v>
      </c>
    </row>
    <row r="46" spans="1:5" x14ac:dyDescent="0.2">
      <c r="A46" s="56" t="s">
        <v>7</v>
      </c>
      <c r="B46" s="71"/>
      <c r="C46" s="71"/>
      <c r="D46" s="62"/>
    </row>
    <row r="47" spans="1:5" x14ac:dyDescent="0.2">
      <c r="A47" s="4" t="s">
        <v>2</v>
      </c>
      <c r="B47" t="s">
        <v>3</v>
      </c>
      <c r="C47" t="s">
        <v>4</v>
      </c>
      <c r="D47" s="5" t="s">
        <v>5</v>
      </c>
    </row>
    <row r="48" spans="1:5" x14ac:dyDescent="0.2">
      <c r="A48" s="4">
        <v>19</v>
      </c>
      <c r="B48">
        <v>12</v>
      </c>
      <c r="C48">
        <f>4*0.15</f>
        <v>0.6</v>
      </c>
      <c r="D48" s="5">
        <f>4*0.85</f>
        <v>3.4</v>
      </c>
    </row>
    <row r="49" spans="1:4" x14ac:dyDescent="0.2">
      <c r="A49" s="56" t="s">
        <v>20</v>
      </c>
      <c r="B49" s="71"/>
      <c r="C49" s="71"/>
      <c r="D49" s="62"/>
    </row>
    <row r="50" spans="1:4" x14ac:dyDescent="0.2">
      <c r="A50" s="72">
        <v>0.1</v>
      </c>
      <c r="B50" s="57"/>
      <c r="C50" s="57"/>
      <c r="D50" s="66"/>
    </row>
    <row r="51" spans="1:4" x14ac:dyDescent="0.2">
      <c r="A51" s="56" t="s">
        <v>43</v>
      </c>
      <c r="B51" s="57"/>
      <c r="C51" s="57"/>
      <c r="D51" s="58"/>
    </row>
    <row r="52" spans="1:4" x14ac:dyDescent="0.2">
      <c r="A52" s="59">
        <f>(A48*A45+B48*B45+C48*C45+D48*D45)*A50</f>
        <v>0.6705000000000001</v>
      </c>
      <c r="B52" s="60"/>
      <c r="C52" s="60"/>
      <c r="D52" s="61"/>
    </row>
  </sheetData>
  <mergeCells count="8">
    <mergeCell ref="E26:F26"/>
    <mergeCell ref="E29:F29"/>
    <mergeCell ref="A51:D51"/>
    <mergeCell ref="A52:D52"/>
    <mergeCell ref="A49:D49"/>
    <mergeCell ref="A50:D50"/>
    <mergeCell ref="A43:D43"/>
    <mergeCell ref="A46:D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FD7C-F0E7-41C8-A67E-A4BDC73FFB26}">
  <dimension ref="A1:AJ38"/>
  <sheetViews>
    <sheetView workbookViewId="0">
      <pane xSplit="1" topLeftCell="J1" activePane="topRight" state="frozen"/>
      <selection activeCell="A3" sqref="A3"/>
      <selection pane="topRight" activeCell="U24" sqref="U24:U26"/>
    </sheetView>
  </sheetViews>
  <sheetFormatPr baseColWidth="10" defaultColWidth="8.83203125" defaultRowHeight="15" x14ac:dyDescent="0.2"/>
  <cols>
    <col min="1" max="1" width="18" bestFit="1" customWidth="1"/>
    <col min="2" max="2" width="16.6640625" bestFit="1" customWidth="1"/>
    <col min="3" max="3" width="15.1640625" customWidth="1"/>
    <col min="4" max="4" width="19.33203125" bestFit="1" customWidth="1"/>
    <col min="5" max="5" width="17.83203125" bestFit="1" customWidth="1"/>
    <col min="6" max="6" width="18" bestFit="1" customWidth="1"/>
    <col min="7" max="8" width="17.83203125" bestFit="1" customWidth="1"/>
    <col min="9" max="9" width="12.5" customWidth="1"/>
    <col min="10" max="10" width="12.5" bestFit="1" customWidth="1"/>
    <col min="11" max="21" width="12.5" customWidth="1"/>
    <col min="22" max="22" width="32.33203125" bestFit="1" customWidth="1"/>
    <col min="23" max="23" width="32.33203125" customWidth="1"/>
    <col min="25" max="25" width="12.6640625" bestFit="1" customWidth="1"/>
    <col min="28" max="28" width="18" customWidth="1"/>
    <col min="29" max="29" width="19.33203125" customWidth="1"/>
    <col min="31" max="31" width="14.1640625" bestFit="1" customWidth="1"/>
    <col min="32" max="32" width="19.1640625" bestFit="1" customWidth="1"/>
    <col min="33" max="33" width="20" bestFit="1" customWidth="1"/>
    <col min="34" max="34" width="16.83203125" bestFit="1" customWidth="1"/>
    <col min="35" max="35" width="14" bestFit="1" customWidth="1"/>
    <col min="36" max="36" width="20" bestFit="1" customWidth="1"/>
  </cols>
  <sheetData>
    <row r="1" spans="1:36" x14ac:dyDescent="0.2">
      <c r="A1" t="s">
        <v>47</v>
      </c>
      <c r="AB1" s="73"/>
      <c r="AC1" s="57"/>
      <c r="AD1" s="13"/>
      <c r="AE1" s="57"/>
      <c r="AF1" s="57"/>
      <c r="AG1" s="57"/>
      <c r="AH1" s="57"/>
      <c r="AI1" s="57"/>
      <c r="AJ1" s="57"/>
    </row>
    <row r="2" spans="1:36" x14ac:dyDescent="0.2">
      <c r="A2" s="1" t="s">
        <v>0</v>
      </c>
      <c r="B2" t="s">
        <v>8</v>
      </c>
      <c r="C2" t="s">
        <v>13</v>
      </c>
      <c r="D2" t="s">
        <v>9</v>
      </c>
      <c r="E2" t="s">
        <v>13</v>
      </c>
      <c r="F2" t="s">
        <v>10</v>
      </c>
      <c r="G2" t="s">
        <v>13</v>
      </c>
      <c r="H2" t="s">
        <v>11</v>
      </c>
      <c r="I2" t="s">
        <v>13</v>
      </c>
      <c r="J2" t="s">
        <v>12</v>
      </c>
      <c r="K2" t="s">
        <v>13</v>
      </c>
      <c r="L2" t="s">
        <v>56</v>
      </c>
      <c r="M2" t="s">
        <v>13</v>
      </c>
      <c r="N2" t="s">
        <v>57</v>
      </c>
      <c r="O2" t="s">
        <v>13</v>
      </c>
      <c r="P2" t="s">
        <v>58</v>
      </c>
      <c r="Q2" t="s">
        <v>13</v>
      </c>
      <c r="R2" t="s">
        <v>59</v>
      </c>
      <c r="S2" t="s">
        <v>13</v>
      </c>
      <c r="T2" t="s">
        <v>60</v>
      </c>
      <c r="U2" t="s">
        <v>13</v>
      </c>
      <c r="V2" s="3" t="s">
        <v>29</v>
      </c>
      <c r="W2" s="3" t="s">
        <v>50</v>
      </c>
      <c r="Y2" s="25" t="s">
        <v>14</v>
      </c>
      <c r="AF2" s="12"/>
      <c r="AI2" s="12"/>
    </row>
    <row r="3" spans="1:36" x14ac:dyDescent="0.2">
      <c r="A3">
        <v>1</v>
      </c>
      <c r="B3" s="7">
        <f>'Baseline Core Assumptions'!$E$9</f>
        <v>39447556.5</v>
      </c>
      <c r="C3" s="7">
        <f t="shared" ref="C3:C22" si="0">B3/((1+$Y$3)^A3)</f>
        <v>36866875.233644858</v>
      </c>
      <c r="D3" s="7">
        <v>0</v>
      </c>
      <c r="E3" s="7">
        <f>D3/((1+$Y$3)^$A$3)</f>
        <v>0</v>
      </c>
      <c r="F3" s="7">
        <v>0</v>
      </c>
      <c r="G3" s="7">
        <f>F3/((1+$Y$3)^$A$3)</f>
        <v>0</v>
      </c>
      <c r="H3" s="7">
        <v>0</v>
      </c>
      <c r="I3" s="7">
        <f>H3/((1+$Y$3)^$A$3)</f>
        <v>0</v>
      </c>
      <c r="J3" s="7">
        <v>0</v>
      </c>
      <c r="K3" s="7">
        <f>J3/((1+$Y$3)^$A$3)</f>
        <v>0</v>
      </c>
      <c r="L3" s="7">
        <v>0</v>
      </c>
      <c r="M3" s="7">
        <f>L3/((1+$Y$3)^$A$3)</f>
        <v>0</v>
      </c>
      <c r="N3" s="7">
        <v>0</v>
      </c>
      <c r="O3" s="7">
        <f>N3/((1+$Y$3)^$A$3)</f>
        <v>0</v>
      </c>
      <c r="P3" s="7">
        <v>0</v>
      </c>
      <c r="Q3" s="7">
        <f>P3/((1+$Y$3)^$A$3)</f>
        <v>0</v>
      </c>
      <c r="R3" s="7">
        <v>0</v>
      </c>
      <c r="S3" s="7">
        <f>R3/((1+$Y$3)^$A$3)</f>
        <v>0</v>
      </c>
      <c r="T3" s="7">
        <v>0</v>
      </c>
      <c r="U3" s="7">
        <f>T3/((1+$Y$3)^$A$3)</f>
        <v>0</v>
      </c>
      <c r="V3" s="7">
        <f>C3+E3+G3+I3+K3+M3+O3+Q3+S3+U3</f>
        <v>36866875.233644858</v>
      </c>
      <c r="W3" s="7">
        <f>B3+D3+F3+H3+J3+L3+N3+P3+R3+T3</f>
        <v>39447556.5</v>
      </c>
      <c r="Y3" s="26">
        <v>7.0000000000000007E-2</v>
      </c>
    </row>
    <row r="4" spans="1:36" x14ac:dyDescent="0.2">
      <c r="A4">
        <v>2</v>
      </c>
      <c r="B4" s="7">
        <f>'Baseline Core Assumptions'!$E$11*(1+$Y$6)^$A3</f>
        <v>107017.515</v>
      </c>
      <c r="C4" s="7">
        <f t="shared" si="0"/>
        <v>93473.242204559341</v>
      </c>
      <c r="D4" s="7">
        <f>'Baseline Core Assumptions'!$E$9*(1+$Y$6)^$A3</f>
        <v>40630983.195</v>
      </c>
      <c r="E4" s="7">
        <f>D4/((1+$Y$3)^$A$4)</f>
        <v>35488674.290331036</v>
      </c>
      <c r="F4" s="7">
        <v>0</v>
      </c>
      <c r="G4" s="7">
        <f>F4/((1+$Y$3)^$A$4)</f>
        <v>0</v>
      </c>
      <c r="H4" s="7">
        <v>0</v>
      </c>
      <c r="I4" s="7">
        <f>H4/((1+$Y$3)^$A$4)</f>
        <v>0</v>
      </c>
      <c r="J4" s="7">
        <v>0</v>
      </c>
      <c r="K4" s="7">
        <f>J4/((1+$Y$3)^$A$4)</f>
        <v>0</v>
      </c>
      <c r="L4" s="7">
        <v>0</v>
      </c>
      <c r="M4" s="7">
        <f>L4/((1+$Y$3)^$A$4)</f>
        <v>0</v>
      </c>
      <c r="N4" s="7">
        <v>0</v>
      </c>
      <c r="O4" s="7">
        <f>N4/((1+$Y$3)^$A$4)</f>
        <v>0</v>
      </c>
      <c r="P4" s="7">
        <v>0</v>
      </c>
      <c r="Q4" s="7">
        <f>P4/((1+$Y$3)^$A$4)</f>
        <v>0</v>
      </c>
      <c r="R4" s="7">
        <v>0</v>
      </c>
      <c r="S4" s="7">
        <f>R4/((1+$Y$3)^$A$4)</f>
        <v>0</v>
      </c>
      <c r="T4" s="7">
        <v>0</v>
      </c>
      <c r="U4" s="7">
        <f>T4/((1+$Y$3)^$A$4)</f>
        <v>0</v>
      </c>
      <c r="V4" s="7">
        <f t="shared" ref="V4:V21" si="1">C4+E4+G4+I4+K4+M4+O4+Q4+S4+U4</f>
        <v>35582147.532535598</v>
      </c>
      <c r="W4" s="7">
        <f t="shared" ref="W4:W21" si="2">B4+D4+F4+H4+J4+L4+N4+P4+R4+T4</f>
        <v>40738000.710000001</v>
      </c>
    </row>
    <row r="5" spans="1:36" x14ac:dyDescent="0.2">
      <c r="A5">
        <v>3</v>
      </c>
      <c r="B5" s="7">
        <f>'Baseline Core Assumptions'!$E$11*(1+$Y$6)^$A4</f>
        <v>110228.04045</v>
      </c>
      <c r="C5" s="7">
        <f t="shared" si="0"/>
        <v>89978.915393173942</v>
      </c>
      <c r="D5" s="7">
        <f>'Baseline Core Assumptions'!$E$11*(1+$Y$6)^$A4</f>
        <v>110228.04045</v>
      </c>
      <c r="E5" s="7">
        <f>D5/((1+$Y$3)^$A$5)</f>
        <v>89978.915393173942</v>
      </c>
      <c r="F5" s="7">
        <f>'Baseline Core Assumptions'!$E$9*(1+$Y$6)^$A4</f>
        <v>41849912.690849997</v>
      </c>
      <c r="G5" s="7">
        <f>F5/((1+$Y$3)^$A$5)</f>
        <v>34161994.877608374</v>
      </c>
      <c r="H5" s="7">
        <v>0</v>
      </c>
      <c r="I5" s="7">
        <f>H5/((1+$Y$3)^$A$5)</f>
        <v>0</v>
      </c>
      <c r="J5" s="7">
        <v>0</v>
      </c>
      <c r="K5" s="7">
        <f>J5/((1+$Y$3)^$A$5)</f>
        <v>0</v>
      </c>
      <c r="L5" s="7">
        <v>0</v>
      </c>
      <c r="M5" s="7">
        <f>L5/((1+$Y$3)^$A$5)</f>
        <v>0</v>
      </c>
      <c r="N5" s="7">
        <v>0</v>
      </c>
      <c r="O5" s="7">
        <f>N5/((1+$Y$3)^$A$5)</f>
        <v>0</v>
      </c>
      <c r="P5" s="7">
        <v>0</v>
      </c>
      <c r="Q5" s="7">
        <f>P5/((1+$Y$3)^$A$5)</f>
        <v>0</v>
      </c>
      <c r="R5" s="7">
        <v>0</v>
      </c>
      <c r="S5" s="7">
        <f>R5/((1+$Y$3)^$A$5)</f>
        <v>0</v>
      </c>
      <c r="T5" s="7">
        <v>0</v>
      </c>
      <c r="U5" s="7">
        <f>T5/((1+$Y$3)^$A$5)</f>
        <v>0</v>
      </c>
      <c r="V5" s="7">
        <f t="shared" si="1"/>
        <v>34341952.708394721</v>
      </c>
      <c r="W5" s="7">
        <f t="shared" si="2"/>
        <v>42070368.771749996</v>
      </c>
      <c r="Y5" s="25" t="s">
        <v>48</v>
      </c>
    </row>
    <row r="6" spans="1:36" x14ac:dyDescent="0.2">
      <c r="A6">
        <v>4</v>
      </c>
      <c r="B6" s="7">
        <f>'Baseline Core Assumptions'!$E$11*(1+$Y$6)^$A5</f>
        <v>113534.8816635</v>
      </c>
      <c r="C6" s="7">
        <f t="shared" si="0"/>
        <v>86615.217621466509</v>
      </c>
      <c r="D6" s="7">
        <f>'Baseline Core Assumptions'!$E$11*(1+$Y$6)^$A5</f>
        <v>113534.8816635</v>
      </c>
      <c r="E6" s="7">
        <f>D6/((1+$Y$3)^$A$6)</f>
        <v>86615.217621466509</v>
      </c>
      <c r="F6" s="7">
        <f>'Baseline Core Assumptions'!$E$11*(1+$Y$6)^$A5</f>
        <v>113534.8816635</v>
      </c>
      <c r="G6" s="7">
        <f>F6/((1+$Y$3)^$A$6)</f>
        <v>86615.217621466509</v>
      </c>
      <c r="H6" s="7">
        <f>'Baseline Core Assumptions'!$E$9*(1+$Y$6)^$A5</f>
        <v>43105410.0715755</v>
      </c>
      <c r="I6" s="7">
        <f>H6/((1+$Y$3)^$A$6)</f>
        <v>32884910.956950121</v>
      </c>
      <c r="J6" s="7">
        <v>0</v>
      </c>
      <c r="K6" s="7">
        <f>J6/((1+$Y$3)^$A$6)</f>
        <v>0</v>
      </c>
      <c r="L6" s="7">
        <v>0</v>
      </c>
      <c r="M6" s="7">
        <f>L6/((1+$Y$3)^$A$6)</f>
        <v>0</v>
      </c>
      <c r="N6" s="7">
        <v>0</v>
      </c>
      <c r="O6" s="7">
        <f>N6/((1+$Y$3)^$A$6)</f>
        <v>0</v>
      </c>
      <c r="P6" s="7">
        <v>0</v>
      </c>
      <c r="Q6" s="7">
        <f>P6/((1+$Y$3)^$A$6)</f>
        <v>0</v>
      </c>
      <c r="R6" s="7">
        <v>0</v>
      </c>
      <c r="S6" s="7">
        <f>R6/((1+$Y$3)^$A$6)</f>
        <v>0</v>
      </c>
      <c r="T6" s="7">
        <v>0</v>
      </c>
      <c r="U6" s="7">
        <f>T6/((1+$Y$3)^$A$6)</f>
        <v>0</v>
      </c>
      <c r="V6" s="7">
        <f t="shared" si="1"/>
        <v>33144756.609814521</v>
      </c>
      <c r="W6" s="7">
        <f t="shared" si="2"/>
        <v>43446014.716565996</v>
      </c>
      <c r="Y6" s="26">
        <v>0.03</v>
      </c>
    </row>
    <row r="7" spans="1:36" x14ac:dyDescent="0.2">
      <c r="A7">
        <v>5</v>
      </c>
      <c r="B7" s="7">
        <f>'Baseline Core Assumptions'!$E$11*(1+$Y$6)^$A6</f>
        <v>116940.928113405</v>
      </c>
      <c r="C7" s="7">
        <f t="shared" si="0"/>
        <v>83377.265560850938</v>
      </c>
      <c r="D7" s="7">
        <f>'Baseline Core Assumptions'!$E$11*(1+$Y$6)^$A6</f>
        <v>116940.928113405</v>
      </c>
      <c r="E7" s="7">
        <f>D7/((1+$Y$3)^$A$7)</f>
        <v>83377.265560850938</v>
      </c>
      <c r="F7" s="7">
        <f>'Baseline Core Assumptions'!$E$11*(1+$Y$6)^$A6</f>
        <v>116940.928113405</v>
      </c>
      <c r="G7" s="7">
        <f>F7/((1+$Y$3)^$A$7)</f>
        <v>83377.265560850938</v>
      </c>
      <c r="H7" s="7">
        <f>'Baseline Core Assumptions'!$E$11*(1+$Y$6)^$A6</f>
        <v>116940.928113405</v>
      </c>
      <c r="I7" s="7">
        <f>H7/((1+$Y$3)^$A$7)</f>
        <v>83377.265560850938</v>
      </c>
      <c r="J7" s="7">
        <f>'Baseline Core Assumptions'!$E$9*(1+$Y$6)^$A6</f>
        <v>44398572.373722762</v>
      </c>
      <c r="K7" s="7">
        <f>J7/((1+$Y$3)^$A$7)</f>
        <v>31655568.491269737</v>
      </c>
      <c r="L7" s="7">
        <v>0</v>
      </c>
      <c r="M7" s="7">
        <f>L7/((1+$Y$3)^$A$7)</f>
        <v>0</v>
      </c>
      <c r="N7" s="7">
        <v>0</v>
      </c>
      <c r="O7" s="7">
        <f>N7/((1+$Y$3)^$A$7)</f>
        <v>0</v>
      </c>
      <c r="P7" s="7">
        <v>0</v>
      </c>
      <c r="Q7" s="7">
        <f>P7/((1+$Y$3)^$A$7)</f>
        <v>0</v>
      </c>
      <c r="R7" s="7">
        <v>0</v>
      </c>
      <c r="S7" s="7">
        <f>R7/((1+$Y$3)^$A$7)</f>
        <v>0</v>
      </c>
      <c r="T7" s="7">
        <v>0</v>
      </c>
      <c r="U7" s="7">
        <f>T7/((1+$Y$3)^$A$7)</f>
        <v>0</v>
      </c>
      <c r="V7" s="7">
        <f t="shared" si="1"/>
        <v>31989077.553513139</v>
      </c>
      <c r="W7" s="7">
        <f t="shared" si="2"/>
        <v>44866336.086176381</v>
      </c>
    </row>
    <row r="8" spans="1:36" x14ac:dyDescent="0.2">
      <c r="A8">
        <v>6</v>
      </c>
      <c r="B8" s="7">
        <f>'Baseline Core Assumptions'!$E$13*(1+$Y$6)^$A7</f>
        <v>30517276.045543578</v>
      </c>
      <c r="C8" s="7">
        <f>B8/((1+$Y$3)^A8)</f>
        <v>20334949.585009895</v>
      </c>
      <c r="D8" s="7">
        <f>'Baseline Core Assumptions'!$E$11*(1+$Y$6)^$A7</f>
        <v>120449.15595680714</v>
      </c>
      <c r="E8" s="7">
        <f>D8/((1+$Y$3)^$A$8)</f>
        <v>80260.358437080809</v>
      </c>
      <c r="F8" s="7">
        <f>'Baseline Core Assumptions'!$E$11*(1+$Y$6)^$A7</f>
        <v>120449.15595680714</v>
      </c>
      <c r="G8" s="7">
        <f>F8/((1+$Y$3)^$A$8)</f>
        <v>80260.358437080809</v>
      </c>
      <c r="H8" s="7">
        <f>'Baseline Core Assumptions'!$E$11*(1+$Y$6)^$A7</f>
        <v>120449.15595680714</v>
      </c>
      <c r="I8" s="7">
        <f>H8/((1+$Y$3)^$A$8)</f>
        <v>80260.358437080809</v>
      </c>
      <c r="J8" s="7">
        <f>'Baseline Core Assumptions'!$E$11*(1+$Y$6)^$A7</f>
        <v>120449.15595680714</v>
      </c>
      <c r="K8" s="7">
        <f>J8/((1+$Y$3)^$A$8)</f>
        <v>80260.358437080809</v>
      </c>
      <c r="L8" s="7">
        <f>'Baseline Core Assumptions'!$E$9*(1+$Y$6)^$A7</f>
        <v>45730529.544934444</v>
      </c>
      <c r="M8" s="7">
        <f>L8/((1+$Y$3)^$A$7)</f>
        <v>32605235.546007827</v>
      </c>
      <c r="N8" s="7">
        <v>0</v>
      </c>
      <c r="O8" s="7">
        <f>N8/((1+$Y$3)^$A$8)</f>
        <v>0</v>
      </c>
      <c r="P8" s="7">
        <v>0</v>
      </c>
      <c r="Q8" s="7">
        <f>P8/((1+$Y$3)^$A$8)</f>
        <v>0</v>
      </c>
      <c r="R8" s="7">
        <v>0</v>
      </c>
      <c r="S8" s="7">
        <f>R8/((1+$Y$3)^$A$8)</f>
        <v>0</v>
      </c>
      <c r="T8" s="7">
        <v>0</v>
      </c>
      <c r="U8" s="7">
        <f>T8/((1+$Y$3)^$A$8)</f>
        <v>0</v>
      </c>
      <c r="V8" s="7">
        <f t="shared" si="1"/>
        <v>53261226.564766042</v>
      </c>
      <c r="W8" s="7">
        <f t="shared" si="2"/>
        <v>76729602.214305252</v>
      </c>
    </row>
    <row r="9" spans="1:36" x14ac:dyDescent="0.2">
      <c r="A9">
        <v>7</v>
      </c>
      <c r="B9" s="7">
        <f>'Baseline Core Assumptions'!$E$13*(1+$Y$6)^$A8</f>
        <v>31432794.326909885</v>
      </c>
      <c r="C9" s="7">
        <f>B9/((1+$Y$3)^A9)</f>
        <v>19574764.55379457</v>
      </c>
      <c r="D9" s="7">
        <f>'Baseline Core Assumptions'!$E$13*(1+$Y$6)^$A8</f>
        <v>31432794.326909885</v>
      </c>
      <c r="E9" s="7">
        <f>D9/((1+$Y$3)^$A$9)</f>
        <v>19574764.55379457</v>
      </c>
      <c r="F9" s="7">
        <f>'Baseline Core Assumptions'!$E$11*(1+$Y$6)^$A8</f>
        <v>124062.63063551135</v>
      </c>
      <c r="G9" s="7">
        <f>F9/((1+$Y$3)^$A$9)</f>
        <v>77259.971205788053</v>
      </c>
      <c r="H9" s="7">
        <f>'Baseline Core Assumptions'!$E$11*(1+$Y$6)^$A8</f>
        <v>124062.63063551135</v>
      </c>
      <c r="I9" s="7">
        <f>H9/((1+$Y$3)^$A$9)</f>
        <v>77259.971205788053</v>
      </c>
      <c r="J9" s="7">
        <f>'Baseline Core Assumptions'!$E$11*(1+$Y$6)^$A8</f>
        <v>124062.63063551135</v>
      </c>
      <c r="K9" s="7">
        <f>J9/((1+$Y$3)^$A$9)</f>
        <v>77259.971205788053</v>
      </c>
      <c r="L9" s="7">
        <f>'Baseline Core Assumptions'!$E$11*(1+$Y$6)^$A8</f>
        <v>124062.63063551135</v>
      </c>
      <c r="M9" s="7">
        <f>L9/((1+$Y$3)^$A$8)</f>
        <v>82668.169190193221</v>
      </c>
      <c r="N9" s="7">
        <f>'Baseline Core Assumptions'!$E$9*(1+$Y$6)^$A8</f>
        <v>47102445.431282476</v>
      </c>
      <c r="O9" s="7">
        <f>N9/((1+$Y$3)^$A$7)</f>
        <v>33583392.612388059</v>
      </c>
      <c r="P9" s="7">
        <v>0</v>
      </c>
      <c r="Q9" s="7">
        <f>P9/((1+$Y$3)^$A$9)</f>
        <v>0</v>
      </c>
      <c r="R9" s="7">
        <v>0</v>
      </c>
      <c r="S9" s="7">
        <f>R9/((1+$Y$3)^$A$9)</f>
        <v>0</v>
      </c>
      <c r="T9" s="7">
        <v>0</v>
      </c>
      <c r="U9" s="7">
        <f>T9/((1+$Y$3)^$A$9)</f>
        <v>0</v>
      </c>
      <c r="V9" s="7">
        <f t="shared" si="1"/>
        <v>73047369.802784741</v>
      </c>
      <c r="W9" s="7">
        <f t="shared" si="2"/>
        <v>110464284.6076443</v>
      </c>
    </row>
    <row r="10" spans="1:36" x14ac:dyDescent="0.2">
      <c r="A10">
        <v>8</v>
      </c>
      <c r="B10" s="7">
        <f>'Baseline Core Assumptions'!$E$13*(1+$Y$6)^$A9</f>
        <v>32375778.156717185</v>
      </c>
      <c r="C10" s="7">
        <f t="shared" si="0"/>
        <v>18842997.654587299</v>
      </c>
      <c r="D10" s="7">
        <f>'Baseline Core Assumptions'!$E$13*(1+$Y$6)^$A9</f>
        <v>32375778.156717185</v>
      </c>
      <c r="E10" s="7">
        <f>D10/((1+$Y$3)^$A$10)</f>
        <v>18842997.654587299</v>
      </c>
      <c r="F10" s="7">
        <f>'Baseline Core Assumptions'!$E$13*(1+$Y$6)^$A9</f>
        <v>32375778.156717185</v>
      </c>
      <c r="G10" s="7">
        <f>F10/((1+$Y$3)^$A$10)</f>
        <v>18842997.654587299</v>
      </c>
      <c r="H10" s="7">
        <f>'Baseline Core Assumptions'!$E$11*(1+$Y$6)^$A9</f>
        <v>127784.50955457671</v>
      </c>
      <c r="I10" s="7">
        <f>H10/((1+$Y$3)^$A$10)</f>
        <v>74371.747983141788</v>
      </c>
      <c r="J10" s="7">
        <f>'Baseline Core Assumptions'!$E$11*(1+$Y$6)^$A9</f>
        <v>127784.50955457671</v>
      </c>
      <c r="K10" s="7">
        <f>J10/((1+$Y$3)^$A$10)</f>
        <v>74371.747983141788</v>
      </c>
      <c r="L10" s="7">
        <f>'Baseline Core Assumptions'!$E$11*(1+$Y$6)^$A9</f>
        <v>127784.50955457671</v>
      </c>
      <c r="M10" s="7">
        <f>L10/((1+$Y$3)^$A$9)</f>
        <v>79577.770341961717</v>
      </c>
      <c r="N10" s="7">
        <f>'Baseline Core Assumptions'!$E$11*(1+$Y$6)^$A9</f>
        <v>127784.50955457671</v>
      </c>
      <c r="O10" s="7">
        <f>N10/((1+$Y$3)^$A$8)</f>
        <v>85148.214265899034</v>
      </c>
      <c r="P10" s="7">
        <f>'Baseline Core Assumptions'!$E$9*(1+$Y$6)^$A9</f>
        <v>48515518.794220954</v>
      </c>
      <c r="Q10" s="7">
        <f>P10/((1+$Y$3)^$A$7)</f>
        <v>34590894.390759706</v>
      </c>
      <c r="R10" s="7">
        <v>0</v>
      </c>
      <c r="S10" s="7">
        <f>R10/((1+$Y$3)^$A$10)</f>
        <v>0</v>
      </c>
      <c r="T10" s="7">
        <v>0</v>
      </c>
      <c r="U10" s="7">
        <f>T10/((1+$Y$3)^$A$10)</f>
        <v>0</v>
      </c>
      <c r="V10" s="7">
        <f t="shared" si="1"/>
        <v>91433356.835095748</v>
      </c>
      <c r="W10" s="7">
        <f t="shared" si="2"/>
        <v>146153991.30259085</v>
      </c>
    </row>
    <row r="11" spans="1:36" x14ac:dyDescent="0.2">
      <c r="A11">
        <v>9</v>
      </c>
      <c r="B11" s="7">
        <f>'Baseline Core Assumptions'!$E$13*(1+$Y$6)^$A10</f>
        <v>33347051.501418695</v>
      </c>
      <c r="C11" s="7">
        <f t="shared" si="0"/>
        <v>18138586.527313001</v>
      </c>
      <c r="D11" s="7">
        <f>'Baseline Core Assumptions'!$E$13*(1+$Y$6)^$A10</f>
        <v>33347051.501418695</v>
      </c>
      <c r="E11" s="7">
        <f>D11/((1+$Y$3)^$A$11)</f>
        <v>18138586.527313001</v>
      </c>
      <c r="F11" s="7">
        <f>'Baseline Core Assumptions'!$E$13*(1+$Y$6)^$A10</f>
        <v>33347051.501418695</v>
      </c>
      <c r="G11" s="7">
        <f>F11/((1+$Y$3)^$A$11)</f>
        <v>18138586.527313001</v>
      </c>
      <c r="H11" s="7">
        <f>'Baseline Core Assumptions'!$E$13*(1+$Y$6)^$A10</f>
        <v>33347051.501418695</v>
      </c>
      <c r="I11" s="7">
        <f>H11/((1+$Y$3)^$A$11)</f>
        <v>18138586.527313001</v>
      </c>
      <c r="J11" s="7">
        <f>'Baseline Core Assumptions'!$E$11*(1+$Y$6)^$A10</f>
        <v>131618.044841214</v>
      </c>
      <c r="K11" s="7">
        <f>J11/((1+$Y$3)^$A$11)</f>
        <v>71591.495722089749</v>
      </c>
      <c r="L11" s="7">
        <f>'Baseline Core Assumptions'!$E$11*(1+$Y$6)^$A10</f>
        <v>131618.044841214</v>
      </c>
      <c r="M11" s="7">
        <f>L11/((1+$Y$3)^$A$10)</f>
        <v>76602.900422636041</v>
      </c>
      <c r="N11" s="7">
        <f>'Baseline Core Assumptions'!$E$11*(1+$Y$6)^$A10</f>
        <v>131618.044841214</v>
      </c>
      <c r="O11" s="7">
        <f>N11/((1+$Y$3)^$A$9)</f>
        <v>81965.103452220559</v>
      </c>
      <c r="P11" s="7">
        <f>'Baseline Core Assumptions'!$E$11*(1+$Y$6)^$A10</f>
        <v>131618.044841214</v>
      </c>
      <c r="Q11" s="7">
        <f>P11/((1+$Y$3)^$A$8)</f>
        <v>87702.660693875994</v>
      </c>
      <c r="R11" s="7">
        <f>'Baseline Core Assumptions'!$E$9*(1+$Y$6)^$A10</f>
        <v>49970984.358047575</v>
      </c>
      <c r="S11" s="7">
        <f>R11/((1+$Y$3)^$A$7)</f>
        <v>35628621.222482495</v>
      </c>
      <c r="T11" s="7">
        <v>0</v>
      </c>
      <c r="U11" s="7">
        <f>T11/((1+$Y$3)^$A$11)</f>
        <v>0</v>
      </c>
      <c r="V11" s="7">
        <f t="shared" si="1"/>
        <v>108500829.49202532</v>
      </c>
      <c r="W11" s="7">
        <f t="shared" si="2"/>
        <v>183885662.54308721</v>
      </c>
    </row>
    <row r="12" spans="1:36" x14ac:dyDescent="0.2">
      <c r="A12">
        <v>10</v>
      </c>
      <c r="B12" s="7">
        <f>'Baseline Core Assumptions'!$E$13*(1+$Y$6)^$A11</f>
        <v>34347463.046461254</v>
      </c>
      <c r="C12" s="7">
        <f t="shared" si="0"/>
        <v>17460508.526291955</v>
      </c>
      <c r="D12" s="7">
        <f>'Baseline Core Assumptions'!$E$13*(1+$Y$6)^$A11</f>
        <v>34347463.046461254</v>
      </c>
      <c r="E12" s="7">
        <f>D12/((1+$Y$3)^$A$12)</f>
        <v>17460508.526291955</v>
      </c>
      <c r="F12" s="7">
        <f>'Baseline Core Assumptions'!$E$13*(1+$Y$6)^$A11</f>
        <v>34347463.046461254</v>
      </c>
      <c r="G12" s="7">
        <f>F12/((1+$Y$3)^$A$12)</f>
        <v>17460508.526291955</v>
      </c>
      <c r="H12" s="7">
        <f>'Baseline Core Assumptions'!$E$13*(1+$Y$6)^$A11</f>
        <v>34347463.046461254</v>
      </c>
      <c r="I12" s="7">
        <f>H12/((1+$Y$3)^$A$12)</f>
        <v>17460508.526291955</v>
      </c>
      <c r="J12" s="7">
        <f>'Baseline Core Assumptions'!$E$13*(1+$Y$6)^$A11</f>
        <v>34347463.046461254</v>
      </c>
      <c r="K12" s="7">
        <f>J12/((1+$Y$3)^$A$12)</f>
        <v>17460508.526291955</v>
      </c>
      <c r="L12" s="7">
        <f>'Baseline Core Assumptions'!$E$11*(1+$Y$6)^$A11</f>
        <v>135566.58618645041</v>
      </c>
      <c r="M12" s="7">
        <f>L12/((1+$Y$3)^$A$11)</f>
        <v>73739.240593752431</v>
      </c>
      <c r="N12" s="7">
        <f>'Baseline Core Assumptions'!$E$11*(1+$Y$6)^$A11</f>
        <v>135566.58618645041</v>
      </c>
      <c r="O12" s="7">
        <f>N12/((1+$Y$3)^$A$10)</f>
        <v>78900.98743531511</v>
      </c>
      <c r="P12" s="7">
        <f>'Baseline Core Assumptions'!$E$11*(1+$Y$6)^$A11</f>
        <v>135566.58618645041</v>
      </c>
      <c r="Q12" s="7">
        <f>P12/((1+$Y$3)^$A$9)</f>
        <v>84424.056555787174</v>
      </c>
      <c r="R12" s="7">
        <f>'Baseline Core Assumptions'!$E$11*(1+$Y$6)^$A11</f>
        <v>135566.58618645041</v>
      </c>
      <c r="S12" s="7">
        <f>R12/((1+$Y$3)^$A$8)</f>
        <v>90333.740514692283</v>
      </c>
      <c r="T12" s="7">
        <f>'Baseline Core Assumptions'!$E$9*(1+$Y$6)^$A11</f>
        <v>51470113.888789006</v>
      </c>
      <c r="U12" s="7">
        <f>T12/((1+$Y$3)^$A$7)</f>
        <v>36697479.859156966</v>
      </c>
      <c r="V12" s="7">
        <f t="shared" si="1"/>
        <v>124327420.51571628</v>
      </c>
      <c r="W12" s="7">
        <f t="shared" si="2"/>
        <v>223749695.46584103</v>
      </c>
    </row>
    <row r="13" spans="1:36" x14ac:dyDescent="0.2">
      <c r="A13">
        <v>11</v>
      </c>
      <c r="B13" s="7">
        <f>'Baseline Core Assumptions'!$E$13*(1+$Y$6)^$A12</f>
        <v>35377886.937855095</v>
      </c>
      <c r="C13" s="7">
        <f>B8/((1+$Y$3)^A13)</f>
        <v>14498538.01460921</v>
      </c>
      <c r="D13" s="7">
        <f>'Baseline Core Assumptions'!$E$13*(1+$Y$6)^$A12</f>
        <v>35377886.937855095</v>
      </c>
      <c r="E13" s="7">
        <f>D13/((1+$Y$3)^$A$13)</f>
        <v>16807779.235589452</v>
      </c>
      <c r="F13" s="7">
        <f>'Baseline Core Assumptions'!$E$13*(1+$Y$6)^$A12</f>
        <v>35377886.937855095</v>
      </c>
      <c r="G13" s="7">
        <f>F13/((1+$Y$3)^$A$13)</f>
        <v>16807779.235589452</v>
      </c>
      <c r="H13" s="7">
        <f>'Baseline Core Assumptions'!$E$13*(1+$Y$6)^$A12</f>
        <v>35377886.937855095</v>
      </c>
      <c r="I13" s="7">
        <f>H13/((1+$Y$3)^$A$13)</f>
        <v>16807779.235589452</v>
      </c>
      <c r="J13" s="7">
        <f>'Baseline Core Assumptions'!$E$13*(1+$Y$6)^$A12</f>
        <v>35377886.937855095</v>
      </c>
      <c r="K13" s="7">
        <f>J13/((1+$Y$3)^$A$13)</f>
        <v>16807779.235589452</v>
      </c>
      <c r="L13" s="7">
        <f>'Baseline Core Assumptions'!$E$13*(1+$Y$6)^$A12</f>
        <v>35377886.937855095</v>
      </c>
      <c r="M13" s="7">
        <f>L13/((1+$Y$3)^$A$12)</f>
        <v>17984323.782080717</v>
      </c>
      <c r="N13" s="7">
        <f>'Baseline Core Assumptions'!$E$11*(1+$Y$6)^$A12</f>
        <v>139633.58377204393</v>
      </c>
      <c r="O13" s="7">
        <f>N13/((1+$Y$3)^$A$11)</f>
        <v>75951.417811565014</v>
      </c>
      <c r="P13" s="7">
        <f>'Baseline Core Assumptions'!$E$11*(1+$Y$6)^$A12</f>
        <v>139633.58377204393</v>
      </c>
      <c r="Q13" s="7">
        <f>P13/((1+$Y$3)^$A$10)</f>
        <v>81268.017058374564</v>
      </c>
      <c r="R13" s="7">
        <f>'Baseline Core Assumptions'!$E$11*(1+$Y$6)^$A12</f>
        <v>139633.58377204393</v>
      </c>
      <c r="S13" s="7">
        <f>R13/((1+$Y$3)^$A$9)</f>
        <v>86956.77825246079</v>
      </c>
      <c r="T13" s="7">
        <f>'Baseline Core Assumptions'!$E$11*(1+$Y$6)^$A12</f>
        <v>139633.58377204393</v>
      </c>
      <c r="U13" s="7">
        <f>T13/((1+$Y$3)^$A$8)</f>
        <v>93043.752730133056</v>
      </c>
      <c r="V13" s="7">
        <f t="shared" si="1"/>
        <v>100051198.70490026</v>
      </c>
      <c r="W13" s="7">
        <f t="shared" si="2"/>
        <v>212825855.9622187</v>
      </c>
    </row>
    <row r="14" spans="1:36" x14ac:dyDescent="0.2">
      <c r="A14">
        <v>12</v>
      </c>
      <c r="B14" s="7">
        <f>'Baseline Core Assumptions'!$E$13*(1+$Y$6)^$A13</f>
        <v>36439223.54599075</v>
      </c>
      <c r="C14" s="7">
        <f t="shared" si="0"/>
        <v>16179451.039866487</v>
      </c>
      <c r="D14" s="7">
        <f>'Baseline Core Assumptions'!$E$13*(1+$Y$6)^$A13</f>
        <v>36439223.54599075</v>
      </c>
      <c r="E14" s="7">
        <f>D14/((1+$Y$3)^$A$14)</f>
        <v>16179451.039866487</v>
      </c>
      <c r="F14" s="7">
        <f>'Baseline Core Assumptions'!$E$13*(1+$Y$6)^$A13</f>
        <v>36439223.54599075</v>
      </c>
      <c r="G14" s="7">
        <f>F14/((1+$Y$3)^$A$14)</f>
        <v>16179451.039866487</v>
      </c>
      <c r="H14" s="7">
        <f>'Baseline Core Assumptions'!$E$13*(1+$Y$6)^$A13</f>
        <v>36439223.54599075</v>
      </c>
      <c r="I14" s="7">
        <f>H14/((1+$Y$3)^$A$14)</f>
        <v>16179451.039866487</v>
      </c>
      <c r="J14" s="7">
        <f>'Baseline Core Assumptions'!$E$13*(1+$Y$6)^$A13</f>
        <v>36439223.54599075</v>
      </c>
      <c r="K14" s="7">
        <f>J14/((1+$Y$3)^$A$14)</f>
        <v>16179451.039866487</v>
      </c>
      <c r="L14" s="7">
        <f>'Baseline Core Assumptions'!$E$13*(1+$Y$6)^$A13</f>
        <v>36439223.54599075</v>
      </c>
      <c r="M14" s="7">
        <f>L14/((1+$Y$3)^$A$13)</f>
        <v>17312012.612657137</v>
      </c>
      <c r="N14" s="7">
        <f>'Baseline Core Assumptions'!$E$13*(1+$Y$6)^$A13</f>
        <v>36439223.54599075</v>
      </c>
      <c r="O14" s="7">
        <f>N14/((1+$Y$3)^$A$12)</f>
        <v>18523853.495543141</v>
      </c>
      <c r="P14" s="7">
        <f>'Baseline Core Assumptions'!$E$11*(1+$Y$6)^$A13</f>
        <v>143822.59128520524</v>
      </c>
      <c r="Q14" s="7">
        <f>P14/((1+$Y$3)^$A$11)</f>
        <v>78229.960345911953</v>
      </c>
      <c r="R14" s="7">
        <f>'Baseline Core Assumptions'!$E$11*(1+$Y$6)^$A13</f>
        <v>143822.59128520524</v>
      </c>
      <c r="S14" s="7">
        <f>R14/((1+$Y$3)^$A$10)</f>
        <v>83706.057570125806</v>
      </c>
      <c r="T14" s="7">
        <f>'Baseline Core Assumptions'!$E$11*(1+$Y$6)^$A13</f>
        <v>143822.59128520524</v>
      </c>
      <c r="U14" s="7">
        <f>T14/((1+$Y$3)^$A$9)</f>
        <v>89565.481600034604</v>
      </c>
      <c r="V14" s="7">
        <f t="shared" si="1"/>
        <v>116984622.80704878</v>
      </c>
      <c r="W14" s="7">
        <f t="shared" si="2"/>
        <v>255506032.59579089</v>
      </c>
    </row>
    <row r="15" spans="1:36" x14ac:dyDescent="0.2">
      <c r="A15">
        <v>13</v>
      </c>
      <c r="B15" s="7">
        <f>'Baseline Core Assumptions'!$E$13*(1+$Y$6)^$A14</f>
        <v>37532400.252370469</v>
      </c>
      <c r="C15" s="7">
        <f t="shared" si="0"/>
        <v>15574611.748656522</v>
      </c>
      <c r="D15" s="7">
        <f>'Baseline Core Assumptions'!$E$13*(1+$Y$6)^$A14</f>
        <v>37532400.252370469</v>
      </c>
      <c r="E15" s="7">
        <f>D15/((1+$Y$3)^$A$15)</f>
        <v>15574611.748656522</v>
      </c>
      <c r="F15" s="7">
        <f>'Baseline Core Assumptions'!$E$13*(1+$Y$6)^$A14</f>
        <v>37532400.252370469</v>
      </c>
      <c r="G15" s="7">
        <f>F15/((1+$Y$3)^$A$15)</f>
        <v>15574611.748656522</v>
      </c>
      <c r="H15" s="7">
        <f>'Baseline Core Assumptions'!$E$13*(1+$Y$6)^$A14</f>
        <v>37532400.252370469</v>
      </c>
      <c r="I15" s="7">
        <f>H15/((1+$Y$3)^$A$15)</f>
        <v>15574611.748656522</v>
      </c>
      <c r="J15" s="7">
        <f>'Baseline Core Assumptions'!$E$13*(1+$Y$6)^$A14</f>
        <v>37532400.252370469</v>
      </c>
      <c r="K15" s="7">
        <f>J15/((1+$Y$3)^$A$15)</f>
        <v>15574611.748656522</v>
      </c>
      <c r="L15" s="7">
        <f>'Baseline Core Assumptions'!$E$13*(1+$Y$6)^$A14</f>
        <v>37532400.252370469</v>
      </c>
      <c r="M15" s="7">
        <f>L15/((1+$Y$3)^$A$14)</f>
        <v>16664834.571062479</v>
      </c>
      <c r="N15" s="7">
        <f>'Baseline Core Assumptions'!$E$13*(1+$Y$6)^$A14</f>
        <v>37532400.252370469</v>
      </c>
      <c r="O15" s="7">
        <f>N15/((1+$Y$3)^$A$13)</f>
        <v>17831372.991036851</v>
      </c>
      <c r="P15" s="7">
        <f>'Baseline Core Assumptions'!$E$13*(1+$Y$6)^$A14</f>
        <v>37532400.252370469</v>
      </c>
      <c r="Q15" s="7">
        <f>P15/((1+$Y$3)^$A$12)</f>
        <v>19079569.100409433</v>
      </c>
      <c r="R15" s="7">
        <f>'Baseline Core Assumptions'!$E$11*(1+$Y$6)^$A14</f>
        <v>148137.26902376139</v>
      </c>
      <c r="S15" s="7">
        <f>R15/((1+$Y$3)^$A$11)</f>
        <v>80576.859156289313</v>
      </c>
      <c r="T15" s="7">
        <f>'Baseline Core Assumptions'!$E$11*(1+$Y$6)^$A14</f>
        <v>148137.26902376139</v>
      </c>
      <c r="U15" s="7">
        <f>T15/((1+$Y$3)^$A$10)</f>
        <v>86217.239297229564</v>
      </c>
      <c r="V15" s="7">
        <f t="shared" si="1"/>
        <v>131615629.50424489</v>
      </c>
      <c r="W15" s="7">
        <f t="shared" si="2"/>
        <v>300555476.55701131</v>
      </c>
    </row>
    <row r="16" spans="1:36" x14ac:dyDescent="0.2">
      <c r="A16">
        <v>14</v>
      </c>
      <c r="B16" s="7">
        <f>'Baseline Core Assumptions'!$E$13*(1+$Y$6)^$A15</f>
        <v>38658372.259941578</v>
      </c>
      <c r="C16" s="7">
        <f t="shared" si="0"/>
        <v>14992383.272071229</v>
      </c>
      <c r="D16" s="7">
        <f>'Baseline Core Assumptions'!$E$13*(1+$Y$6)^$A15</f>
        <v>38658372.259941578</v>
      </c>
      <c r="E16" s="7">
        <f>D16/((1+$Y$3)^$A$16)</f>
        <v>14992383.272071229</v>
      </c>
      <c r="F16" s="7">
        <f>'Baseline Core Assumptions'!$E$13*(1+$Y$6)^$A15</f>
        <v>38658372.259941578</v>
      </c>
      <c r="G16" s="7">
        <f>F16/((1+$Y$3)^$A$16)</f>
        <v>14992383.272071229</v>
      </c>
      <c r="H16" s="7">
        <f>'Baseline Core Assumptions'!$E$13*(1+$Y$6)^$A15</f>
        <v>38658372.259941578</v>
      </c>
      <c r="I16" s="7">
        <f>H16/((1+$Y$3)^$A$16)</f>
        <v>14992383.272071229</v>
      </c>
      <c r="J16" s="7">
        <f>'Baseline Core Assumptions'!$E$13*(1+$Y$6)^$A15</f>
        <v>38658372.259941578</v>
      </c>
      <c r="K16" s="7">
        <f>J16/((1+$Y$3)^$A$16)</f>
        <v>14992383.272071229</v>
      </c>
      <c r="L16" s="7">
        <f>'Baseline Core Assumptions'!$E$13*(1+$Y$6)^$A15</f>
        <v>38658372.259941578</v>
      </c>
      <c r="M16" s="7">
        <f>L16/((1+$Y$3)^$A$15)</f>
        <v>16041850.101116216</v>
      </c>
      <c r="N16" s="7">
        <f>'Baseline Core Assumptions'!$E$13*(1+$Y$6)^$A15</f>
        <v>38658372.259941578</v>
      </c>
      <c r="O16" s="7">
        <f>N16/((1+$Y$3)^$A$14)</f>
        <v>17164779.608194351</v>
      </c>
      <c r="P16" s="7">
        <f>'Baseline Core Assumptions'!$E$13*(1+$Y$6)^$A15</f>
        <v>38658372.259941578</v>
      </c>
      <c r="Q16" s="7">
        <f>P16/((1+$Y$3)^$A$13)</f>
        <v>18366314.180767953</v>
      </c>
      <c r="R16" s="7">
        <f>'Baseline Core Assumptions'!$E$13*(1+$Y$6)^$A15</f>
        <v>38658372.259941578</v>
      </c>
      <c r="S16" s="7">
        <f>R16/((1+$Y$3)^$A$12)</f>
        <v>19651956.173421711</v>
      </c>
      <c r="T16" s="7">
        <f>'Baseline Core Assumptions'!$E$11*(1+$Y$6)^$A15</f>
        <v>152581.38709447422</v>
      </c>
      <c r="U16" s="7">
        <f>T16/((1+$Y$3)^$A$11)</f>
        <v>82994.16493097799</v>
      </c>
      <c r="V16" s="7">
        <f t="shared" si="1"/>
        <v>146269810.58878735</v>
      </c>
      <c r="W16" s="7">
        <f t="shared" si="2"/>
        <v>348077931.7265687</v>
      </c>
    </row>
    <row r="17" spans="1:30" x14ac:dyDescent="0.2">
      <c r="A17">
        <v>15</v>
      </c>
      <c r="B17" s="7">
        <f>'Baseline Core Assumptions'!$E$13*(1+$Y$6)^$A16</f>
        <v>39818123.427739829</v>
      </c>
      <c r="C17" s="7">
        <f t="shared" si="0"/>
        <v>14431920.346012492</v>
      </c>
      <c r="D17" s="7">
        <f>'Baseline Core Assumptions'!$E$13*(1+$Y$6)^$A16</f>
        <v>39818123.427739829</v>
      </c>
      <c r="E17" s="7">
        <f>D17/((1+$Y$3)^$A$17)</f>
        <v>14431920.346012492</v>
      </c>
      <c r="F17" s="7">
        <f>'Baseline Core Assumptions'!$E$13*(1+$Y$6)^$A16</f>
        <v>39818123.427739829</v>
      </c>
      <c r="G17" s="7">
        <f>F17/((1+$Y$3)^$A$17)</f>
        <v>14431920.346012492</v>
      </c>
      <c r="H17" s="7">
        <f>'Baseline Core Assumptions'!$E$13*(1+$Y$6)^$A16</f>
        <v>39818123.427739829</v>
      </c>
      <c r="I17" s="7">
        <f>H17/((1+$Y$3)^$A$17)</f>
        <v>14431920.346012492</v>
      </c>
      <c r="J17" s="7">
        <f>'Baseline Core Assumptions'!$E$13*(1+$Y$6)^$A16</f>
        <v>39818123.427739829</v>
      </c>
      <c r="K17" s="7">
        <f>J17/((1+$Y$3)^$A$17)</f>
        <v>14431920.346012492</v>
      </c>
      <c r="L17" s="7">
        <f>'Baseline Core Assumptions'!$E$13*(1+$Y$6)^$A16</f>
        <v>39818123.427739829</v>
      </c>
      <c r="M17" s="7">
        <f>L17/((1+$Y$3)^$A$16)</f>
        <v>15442154.770233369</v>
      </c>
      <c r="N17" s="7">
        <f>'Baseline Core Assumptions'!$E$13*(1+$Y$6)^$A16</f>
        <v>39818123.427739829</v>
      </c>
      <c r="O17" s="7">
        <f>N17/((1+$Y$3)^$A$15)</f>
        <v>16523105.604149703</v>
      </c>
      <c r="P17" s="7">
        <f>'Baseline Core Assumptions'!$E$13*(1+$Y$6)^$A16</f>
        <v>39818123.427739829</v>
      </c>
      <c r="Q17" s="7">
        <f>P17/((1+$Y$3)^$A$14)</f>
        <v>17679722.996440183</v>
      </c>
      <c r="R17" s="7">
        <f>'Baseline Core Assumptions'!$E$13*(1+$Y$6)^$A16</f>
        <v>39818123.427739829</v>
      </c>
      <c r="S17" s="7">
        <f>R17/((1+$Y$3)^$A$13)</f>
        <v>18917303.606190994</v>
      </c>
      <c r="T17" s="7">
        <f>'Baseline Core Assumptions'!$E$13*(1+$Y$6)^$A16</f>
        <v>39818123.427739829</v>
      </c>
      <c r="U17" s="7">
        <f>T17/((1+$Y$3)^$A$12)</f>
        <v>20241514.858624365</v>
      </c>
      <c r="V17" s="7">
        <f t="shared" si="1"/>
        <v>160963403.56570107</v>
      </c>
      <c r="W17" s="7">
        <f t="shared" si="2"/>
        <v>398181234.27739835</v>
      </c>
    </row>
    <row r="18" spans="1:30" x14ac:dyDescent="0.2">
      <c r="A18">
        <v>16</v>
      </c>
      <c r="B18" s="7">
        <f>'Baseline Core Assumptions'!$E$13*(1+$Y$6)^$A17</f>
        <v>41012667.130572028</v>
      </c>
      <c r="C18" s="7">
        <f t="shared" si="0"/>
        <v>13892409.305040065</v>
      </c>
      <c r="D18" s="7">
        <f>'Baseline Core Assumptions'!$E$13*(1+$Y$6)^$A17</f>
        <v>41012667.130572028</v>
      </c>
      <c r="E18" s="7">
        <f>D18/((1+$Y$3)^$A$18)</f>
        <v>13892409.305040065</v>
      </c>
      <c r="F18" s="7">
        <f>'Baseline Core Assumptions'!$E$13*(1+$Y$6)^$A17</f>
        <v>41012667.130572028</v>
      </c>
      <c r="G18" s="7">
        <f>F18/((1+$Y$3)^$A$18)</f>
        <v>13892409.305040065</v>
      </c>
      <c r="H18" s="7">
        <f>'Baseline Core Assumptions'!$E$13*(1+$Y$6)^$A17</f>
        <v>41012667.130572028</v>
      </c>
      <c r="I18" s="7">
        <f>H18/((1+$Y$3)^$A$18)</f>
        <v>13892409.305040065</v>
      </c>
      <c r="J18" s="7">
        <f>'Baseline Core Assumptions'!$E$13*(1+$Y$6)^$A17</f>
        <v>41012667.130572028</v>
      </c>
      <c r="K18" s="7">
        <f>J18/((1+$Y$3)^$A$18)</f>
        <v>13892409.305040065</v>
      </c>
      <c r="L18" s="7">
        <f>'Baseline Core Assumptions'!$E$13*(1+$Y$6)^$A17</f>
        <v>41012667.130572028</v>
      </c>
      <c r="M18" s="7">
        <f>L18/((1+$Y$3)^$A$17)</f>
        <v>14864877.956392867</v>
      </c>
      <c r="N18" s="7">
        <f>'Baseline Core Assumptions'!$E$13*(1+$Y$6)^$A17</f>
        <v>41012667.130572028</v>
      </c>
      <c r="O18" s="7">
        <f>N18/((1+$Y$3)^$A$16)</f>
        <v>15905419.413340371</v>
      </c>
      <c r="P18" s="7">
        <f>'Baseline Core Assumptions'!$E$13*(1+$Y$6)^$A17</f>
        <v>41012667.130572028</v>
      </c>
      <c r="Q18" s="7">
        <f>P18/((1+$Y$3)^$A$15)</f>
        <v>17018798.772274196</v>
      </c>
      <c r="R18" s="7">
        <f>'Baseline Core Assumptions'!$E$13*(1+$Y$6)^$A17</f>
        <v>41012667.130572028</v>
      </c>
      <c r="S18" s="7">
        <f>R18/((1+$Y$3)^$A$14)</f>
        <v>18210114.686333392</v>
      </c>
      <c r="T18" s="7">
        <f>'Baseline Core Assumptions'!$E$13*(1+$Y$6)^$A17</f>
        <v>41012667.130572028</v>
      </c>
      <c r="U18" s="7">
        <f>T18/((1+$Y$3)^$A$13)</f>
        <v>19484822.714376725</v>
      </c>
      <c r="V18" s="7">
        <f t="shared" si="1"/>
        <v>154946080.06791788</v>
      </c>
      <c r="W18" s="7">
        <f t="shared" si="2"/>
        <v>410126671.30572027</v>
      </c>
    </row>
    <row r="19" spans="1:30" x14ac:dyDescent="0.2">
      <c r="A19">
        <v>17</v>
      </c>
      <c r="B19" s="7">
        <f>'Baseline Core Assumptions'!$E$13*(1+$Y$6)^$A18</f>
        <v>42243047.144489184</v>
      </c>
      <c r="C19" s="7">
        <f t="shared" si="0"/>
        <v>13373066.901113333</v>
      </c>
      <c r="D19" s="7">
        <f>'Baseline Core Assumptions'!$E$13*(1+$Y$6)^$A18</f>
        <v>42243047.144489184</v>
      </c>
      <c r="E19" s="7">
        <f>D19/((1+$Y$3)^$A$19)</f>
        <v>13373066.901113333</v>
      </c>
      <c r="F19" s="7">
        <f>'Baseline Core Assumptions'!$E$13*(1+$Y$6)^$A18</f>
        <v>42243047.144489184</v>
      </c>
      <c r="G19" s="7">
        <f>F19/((1+$Y$3)^$A$19)</f>
        <v>13373066.901113333</v>
      </c>
      <c r="H19" s="7">
        <f>'Baseline Core Assumptions'!$E$13*(1+$Y$6)^$A18</f>
        <v>42243047.144489184</v>
      </c>
      <c r="I19" s="7">
        <f>H19/((1+$Y$3)^$A$19)</f>
        <v>13373066.901113333</v>
      </c>
      <c r="J19" s="7">
        <f>'Baseline Core Assumptions'!$E$13*(1+$Y$6)^$A18</f>
        <v>42243047.144489184</v>
      </c>
      <c r="K19" s="7">
        <f>J19/((1+$Y$3)^$A$19)</f>
        <v>13373066.901113333</v>
      </c>
      <c r="L19" s="7">
        <f>'Baseline Core Assumptions'!$E$13*(1+$Y$6)^$A18</f>
        <v>42243047.144489184</v>
      </c>
      <c r="M19" s="7">
        <f>L19/((1+$Y$3)^$A$18)</f>
        <v>14309181.584191266</v>
      </c>
      <c r="N19" s="7">
        <f>'Baseline Core Assumptions'!$E$13*(1+$Y$6)^$A18</f>
        <v>42243047.144489184</v>
      </c>
      <c r="O19" s="7">
        <f>N19/((1+$Y$3)^$A$17)</f>
        <v>15310824.295084652</v>
      </c>
      <c r="P19" s="7">
        <f>'Baseline Core Assumptions'!$E$13*(1+$Y$6)^$A18</f>
        <v>42243047.144489184</v>
      </c>
      <c r="Q19" s="7">
        <f>P19/((1+$Y$3)^$A$16)</f>
        <v>16382581.995740579</v>
      </c>
      <c r="R19" s="7">
        <f>'Baseline Core Assumptions'!$E$13*(1+$Y$6)^$A18</f>
        <v>42243047.144489184</v>
      </c>
      <c r="S19" s="7">
        <f>R19/((1+$Y$3)^$A$15)</f>
        <v>17529362.735442419</v>
      </c>
      <c r="T19" s="7">
        <f>'Baseline Core Assumptions'!$E$13*(1+$Y$6)^$A18</f>
        <v>42243047.144489184</v>
      </c>
      <c r="U19" s="7">
        <f>T19/((1+$Y$3)^$A$14)</f>
        <v>18756418.12692339</v>
      </c>
      <c r="V19" s="7">
        <f t="shared" si="1"/>
        <v>149153703.24294898</v>
      </c>
      <c r="W19" s="7">
        <f t="shared" si="2"/>
        <v>422430471.44489175</v>
      </c>
    </row>
    <row r="20" spans="1:30" x14ac:dyDescent="0.2">
      <c r="A20">
        <v>18</v>
      </c>
      <c r="B20" s="7">
        <f>'Baseline Core Assumptions'!$E$13*(1+$Y$6)^$A19</f>
        <v>43510338.558823854</v>
      </c>
      <c r="C20" s="7">
        <f t="shared" si="0"/>
        <v>12873139.166492272</v>
      </c>
      <c r="D20" s="7">
        <f>'Baseline Core Assumptions'!$E$13*(1+$Y$6)^$A19</f>
        <v>43510338.558823854</v>
      </c>
      <c r="E20" s="7">
        <f>D20/((1+$Y$3)^$A$20)</f>
        <v>12873139.166492272</v>
      </c>
      <c r="F20" s="7">
        <f>'Baseline Core Assumptions'!$E$13*(1+$Y$6)^$A19</f>
        <v>43510338.558823854</v>
      </c>
      <c r="G20" s="7">
        <f>F20/((1+$Y$3)^$A$20)</f>
        <v>12873139.166492272</v>
      </c>
      <c r="H20" s="7">
        <f>'Baseline Core Assumptions'!$E$13*(1+$Y$6)^$A19</f>
        <v>43510338.558823854</v>
      </c>
      <c r="I20" s="7">
        <f>H20/((1+$Y$3)^$A$20)</f>
        <v>12873139.166492272</v>
      </c>
      <c r="J20" s="7">
        <f>'Baseline Core Assumptions'!$E$13*(1+$Y$6)^$A19</f>
        <v>43510338.558823854</v>
      </c>
      <c r="K20" s="7">
        <f>J20/((1+$Y$3)^$A$20)</f>
        <v>12873139.166492272</v>
      </c>
      <c r="L20" s="7">
        <f>'Baseline Core Assumptions'!$E$13*(1+$Y$6)^$A19</f>
        <v>43510338.558823854</v>
      </c>
      <c r="M20" s="7">
        <f>L20/((1+$Y$3)^$A$19)</f>
        <v>13774258.908146732</v>
      </c>
      <c r="N20" s="7">
        <f>'Baseline Core Assumptions'!$E$13*(1+$Y$6)^$A19</f>
        <v>43510338.558823854</v>
      </c>
      <c r="O20" s="7">
        <f>N20/((1+$Y$3)^$A$18)</f>
        <v>14738457.031717002</v>
      </c>
      <c r="P20" s="7">
        <f>'Baseline Core Assumptions'!$E$13*(1+$Y$6)^$A19</f>
        <v>43510338.558823854</v>
      </c>
      <c r="Q20" s="7">
        <f>P20/((1+$Y$3)^$A$17)</f>
        <v>15770149.02393719</v>
      </c>
      <c r="R20" s="7">
        <f>'Baseline Core Assumptions'!$E$13*(1+$Y$6)^$A19</f>
        <v>43510338.558823854</v>
      </c>
      <c r="S20" s="7">
        <f>R20/((1+$Y$3)^$A$16)</f>
        <v>16874059.455612794</v>
      </c>
      <c r="T20" s="7">
        <f>'Baseline Core Assumptions'!$E$13*(1+$Y$6)^$A19</f>
        <v>43510338.558823854</v>
      </c>
      <c r="U20" s="7">
        <f>T20/((1+$Y$3)^$A$15)</f>
        <v>18055243.617505688</v>
      </c>
      <c r="V20" s="7">
        <f t="shared" si="1"/>
        <v>143577863.86938077</v>
      </c>
      <c r="W20" s="7">
        <f t="shared" si="2"/>
        <v>435103385.58823848</v>
      </c>
    </row>
    <row r="21" spans="1:30" x14ac:dyDescent="0.2">
      <c r="A21">
        <v>19</v>
      </c>
      <c r="B21" s="7">
        <f>'Baseline Core Assumptions'!$E$13*(1+$Y$6)^$A20</f>
        <v>44815648.71558857</v>
      </c>
      <c r="C21" s="7">
        <f t="shared" si="0"/>
        <v>12391900.319146765</v>
      </c>
      <c r="D21" s="7">
        <f>'Baseline Core Assumptions'!$E$13*(1+$Y$6)^$A20</f>
        <v>44815648.71558857</v>
      </c>
      <c r="E21" s="7">
        <f>D21/((1+$Y$3)^$A$21)</f>
        <v>12391900.319146765</v>
      </c>
      <c r="F21" s="7">
        <f>'Baseline Core Assumptions'!$E$13*(1+$Y$6)^$A20</f>
        <v>44815648.71558857</v>
      </c>
      <c r="G21" s="7">
        <f>F21/((1+$Y$3)^$A$21)</f>
        <v>12391900.319146765</v>
      </c>
      <c r="H21" s="7">
        <f>'Baseline Core Assumptions'!$E$13*(1+$Y$6)^$A20</f>
        <v>44815648.71558857</v>
      </c>
      <c r="I21" s="7">
        <f>H21/((1+$Y$3)^$A$21)</f>
        <v>12391900.319146765</v>
      </c>
      <c r="J21" s="7">
        <f>'Baseline Core Assumptions'!$E$13*(1+$Y$6)^$A20</f>
        <v>44815648.71558857</v>
      </c>
      <c r="K21" s="7">
        <f>J21/((1+$Y$3)^$A$21)</f>
        <v>12391900.319146765</v>
      </c>
      <c r="L21" s="7">
        <f>'Baseline Core Assumptions'!$E$13*(1+$Y$6)^$A20</f>
        <v>44815648.71558857</v>
      </c>
      <c r="M21" s="7">
        <f>L21/((1+$Y$3)^$A$20)</f>
        <v>13259333.341487039</v>
      </c>
      <c r="N21" s="7">
        <f>'Baseline Core Assumptions'!$E$13*(1+$Y$6)^$A20</f>
        <v>44815648.71558857</v>
      </c>
      <c r="O21" s="7">
        <f>N21/((1+$Y$3)^$A$19)</f>
        <v>14187486.675391132</v>
      </c>
      <c r="P21" s="7">
        <f>'Baseline Core Assumptions'!$E$13*(1+$Y$6)^$A20</f>
        <v>44815648.71558857</v>
      </c>
      <c r="Q21" s="7">
        <f>P21/((1+$Y$3)^$A$18)</f>
        <v>15180610.742668511</v>
      </c>
      <c r="R21" s="7">
        <f>'Baseline Core Assumptions'!$E$13*(1+$Y$6)^$A20</f>
        <v>44815648.71558857</v>
      </c>
      <c r="S21" s="7">
        <f>R21/((1+$Y$3)^$A$17)</f>
        <v>16243253.494655306</v>
      </c>
      <c r="T21" s="7">
        <f>'Baseline Core Assumptions'!$E$13*(1+$Y$6)^$A20</f>
        <v>44815648.71558857</v>
      </c>
      <c r="U21" s="7">
        <f>T21/((1+$Y$3)^$A$16)</f>
        <v>17380281.239281178</v>
      </c>
      <c r="V21" s="7">
        <f t="shared" si="1"/>
        <v>138210467.08921701</v>
      </c>
      <c r="W21" s="7">
        <f t="shared" si="2"/>
        <v>448156487.1558857</v>
      </c>
    </row>
    <row r="22" spans="1:30" x14ac:dyDescent="0.2">
      <c r="A22">
        <v>20</v>
      </c>
      <c r="B22" s="7">
        <f>'Baseline Core Assumptions'!$E$13*(1+$Y$6)^$A21</f>
        <v>46160118.177056231</v>
      </c>
      <c r="C22" s="7">
        <f t="shared" si="0"/>
        <v>11928651.709085206</v>
      </c>
      <c r="D22" s="7">
        <f>'Baseline Core Assumptions'!$E$13*(1+$Y$6)^$A21</f>
        <v>46160118.177056231</v>
      </c>
      <c r="E22" s="7">
        <f>D22/((1+$Y$3)^$A$22)</f>
        <v>11928651.709085206</v>
      </c>
      <c r="F22" s="7">
        <f>'Baseline Core Assumptions'!$E$13*(1+$Y$6)^$A21</f>
        <v>46160118.177056231</v>
      </c>
      <c r="G22" s="7">
        <f>F22/((1+$Y$3)^$A$22)</f>
        <v>11928651.709085206</v>
      </c>
      <c r="H22" s="7">
        <f>'Baseline Core Assumptions'!$E$13*(1+$Y$6)^$A21</f>
        <v>46160118.177056231</v>
      </c>
      <c r="I22" s="7">
        <f>H22/((1+$Y$3)^$A$22)</f>
        <v>11928651.709085206</v>
      </c>
      <c r="J22" s="7">
        <f>'Baseline Core Assumptions'!$E$13*(1+$Y$6)^$A21</f>
        <v>46160118.177056231</v>
      </c>
      <c r="K22" s="7">
        <f>J22/((1+$Y$3)^$A$22)</f>
        <v>11928651.709085206</v>
      </c>
      <c r="L22" s="7">
        <f>'Baseline Core Assumptions'!$E$13*(1+$Y$6)^$A21</f>
        <v>46160118.177056231</v>
      </c>
      <c r="M22" s="7">
        <f>L22/((1+$Y$3)^$A$21)</f>
        <v>12763657.328721169</v>
      </c>
      <c r="N22" s="7">
        <f>'Baseline Core Assumptions'!$E$13*(1+$Y$6)^$A21</f>
        <v>46160118.177056231</v>
      </c>
      <c r="O22" s="7">
        <f>N22/((1+$Y$3)^$A$20)</f>
        <v>13657113.341731653</v>
      </c>
      <c r="P22" s="7">
        <f>'Baseline Core Assumptions'!$E$13*(1+$Y$6)^$A21</f>
        <v>46160118.177056231</v>
      </c>
      <c r="Q22" s="7">
        <f>P22/((1+$Y$3)^$A$19)</f>
        <v>14613111.275652869</v>
      </c>
      <c r="R22" s="7">
        <f>'Baseline Core Assumptions'!$E$13*(1+$Y$6)^$A21</f>
        <v>46160118.177056231</v>
      </c>
      <c r="S22" s="7">
        <f>R22/((1+$Y$3)^$A$18)</f>
        <v>15636029.064948568</v>
      </c>
      <c r="T22" s="7">
        <f>'Baseline Core Assumptions'!$E$13*(1+$Y$6)^$A21</f>
        <v>46160118.177056231</v>
      </c>
      <c r="U22" s="7">
        <f>T22/((1+$Y$3)^$A$17)</f>
        <v>16730551.099494966</v>
      </c>
      <c r="V22" s="7">
        <f>C22+E22+G22+I22+K22+M22+O22+Q22+S22+U22</f>
        <v>133043720.65597525</v>
      </c>
      <c r="W22" s="7">
        <f>B22+D22+F22+H22+J22+L22+N22+P22+R22+T22</f>
        <v>461601181.77056241</v>
      </c>
    </row>
    <row r="23" spans="1:30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30" x14ac:dyDescent="0.2">
      <c r="A24" s="7"/>
      <c r="B24" s="7"/>
      <c r="C24" s="7"/>
      <c r="D24" s="7"/>
      <c r="E24" s="7"/>
      <c r="I24" s="7"/>
      <c r="J24" s="7"/>
      <c r="L24" s="7"/>
      <c r="M24" s="7"/>
      <c r="N24" s="7"/>
      <c r="O24" s="7"/>
      <c r="P24" s="7"/>
      <c r="Q24" s="7"/>
      <c r="R24" s="7"/>
      <c r="S24" s="7"/>
      <c r="T24" s="7"/>
      <c r="U24" s="41" t="s">
        <v>32</v>
      </c>
      <c r="V24" s="7">
        <f>SUM(V3:V12)</f>
        <v>622495012.84829092</v>
      </c>
      <c r="W24" s="7">
        <f>SUM(W3:W12)</f>
        <v>951551512.91796112</v>
      </c>
      <c r="AC24" s="1"/>
      <c r="AD24" s="1"/>
    </row>
    <row r="25" spans="1:30" x14ac:dyDescent="0.2">
      <c r="A25" s="7"/>
      <c r="B25" s="8"/>
      <c r="D25" s="7"/>
      <c r="E25" s="7"/>
      <c r="U25" s="42" t="s">
        <v>31</v>
      </c>
      <c r="V25" s="7">
        <f>SUM(V3:V17)</f>
        <v>1278379678.0189734</v>
      </c>
      <c r="W25" s="7">
        <f>SUM(W3:W17)</f>
        <v>2466698044.0369492</v>
      </c>
      <c r="AC25" s="1"/>
      <c r="AD25" s="1"/>
    </row>
    <row r="26" spans="1:30" x14ac:dyDescent="0.2">
      <c r="A26" s="7"/>
      <c r="B26" s="8"/>
      <c r="D26" s="7"/>
      <c r="E26" s="7"/>
      <c r="U26" s="42" t="s">
        <v>30</v>
      </c>
      <c r="V26" s="7">
        <f>SUM(V3:V22)</f>
        <v>1997311512.9444132</v>
      </c>
      <c r="W26" s="7">
        <f>SUM(W3:W22)</f>
        <v>4644116241.302248</v>
      </c>
      <c r="AC26" s="1"/>
      <c r="AD26" s="1"/>
    </row>
    <row r="27" spans="1:30" x14ac:dyDescent="0.2">
      <c r="E27" s="7"/>
    </row>
    <row r="28" spans="1:30" x14ac:dyDescent="0.2">
      <c r="A28" s="7"/>
      <c r="B28" s="7"/>
      <c r="D28" s="7"/>
      <c r="E28" s="7"/>
    </row>
    <row r="29" spans="1:30" x14ac:dyDescent="0.2">
      <c r="A29" s="7"/>
      <c r="B29" s="7"/>
      <c r="D29" s="7"/>
      <c r="E29" s="7"/>
    </row>
    <row r="30" spans="1:30" x14ac:dyDescent="0.2">
      <c r="A30" s="7"/>
      <c r="B30" s="7"/>
      <c r="D30" s="7"/>
      <c r="E30" s="7"/>
    </row>
    <row r="31" spans="1:30" x14ac:dyDescent="0.2">
      <c r="E31" s="7"/>
    </row>
    <row r="32" spans="1:30" x14ac:dyDescent="0.2">
      <c r="A32" s="7"/>
      <c r="B32" s="7"/>
      <c r="D32" s="7"/>
      <c r="E32" s="7"/>
    </row>
    <row r="33" spans="1:5" x14ac:dyDescent="0.2">
      <c r="A33" s="7"/>
      <c r="B33" s="7"/>
      <c r="D33" s="7"/>
      <c r="E33" s="7"/>
    </row>
    <row r="34" spans="1:5" x14ac:dyDescent="0.2">
      <c r="A34" s="7"/>
      <c r="B34" s="7"/>
      <c r="D34" s="7"/>
      <c r="E34" s="7"/>
    </row>
    <row r="36" spans="1:5" x14ac:dyDescent="0.2">
      <c r="A36" s="7"/>
      <c r="B36" s="7"/>
    </row>
    <row r="37" spans="1:5" x14ac:dyDescent="0.2">
      <c r="A37" s="7"/>
      <c r="B37" s="7"/>
    </row>
    <row r="38" spans="1:5" x14ac:dyDescent="0.2">
      <c r="A38" s="7"/>
      <c r="B38" s="7"/>
    </row>
  </sheetData>
  <mergeCells count="3">
    <mergeCell ref="AE1:AG1"/>
    <mergeCell ref="AH1:AJ1"/>
    <mergeCell ref="AB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DD39-E48A-46EE-854D-A00F6692A14F}">
  <dimension ref="A1:AJ26"/>
  <sheetViews>
    <sheetView workbookViewId="0">
      <pane xSplit="1" topLeftCell="H1" activePane="topRight" state="frozen"/>
      <selection pane="topRight" activeCell="U24" sqref="U24:U26"/>
    </sheetView>
  </sheetViews>
  <sheetFormatPr baseColWidth="10" defaultColWidth="8.83203125" defaultRowHeight="15" x14ac:dyDescent="0.2"/>
  <cols>
    <col min="2" max="11" width="12.5" bestFit="1" customWidth="1"/>
    <col min="12" max="21" width="12.5" customWidth="1"/>
    <col min="22" max="22" width="22.83203125" bestFit="1" customWidth="1"/>
    <col min="23" max="23" width="25.1640625" bestFit="1" customWidth="1"/>
    <col min="25" max="25" width="12.6640625" bestFit="1" customWidth="1"/>
    <col min="28" max="28" width="16.1640625" customWidth="1"/>
    <col min="29" max="29" width="17.33203125" customWidth="1"/>
    <col min="31" max="31" width="8.1640625" bestFit="1" customWidth="1"/>
  </cols>
  <sheetData>
    <row r="1" spans="1:36" x14ac:dyDescent="0.2">
      <c r="A1" t="s">
        <v>47</v>
      </c>
      <c r="AB1" s="73"/>
      <c r="AC1" s="57"/>
      <c r="AD1" s="13"/>
      <c r="AE1" s="57"/>
      <c r="AF1" s="57"/>
      <c r="AG1" s="57"/>
      <c r="AH1" s="57"/>
      <c r="AI1" s="57"/>
      <c r="AJ1" s="57"/>
    </row>
    <row r="2" spans="1:36" x14ac:dyDescent="0.2">
      <c r="A2" s="1" t="s">
        <v>0</v>
      </c>
      <c r="B2" t="s">
        <v>8</v>
      </c>
      <c r="C2" t="s">
        <v>13</v>
      </c>
      <c r="D2" t="s">
        <v>9</v>
      </c>
      <c r="E2" t="s">
        <v>13</v>
      </c>
      <c r="F2" t="s">
        <v>10</v>
      </c>
      <c r="G2" t="s">
        <v>13</v>
      </c>
      <c r="H2" t="s">
        <v>11</v>
      </c>
      <c r="I2" t="s">
        <v>13</v>
      </c>
      <c r="J2" t="s">
        <v>12</v>
      </c>
      <c r="K2" t="s">
        <v>13</v>
      </c>
      <c r="L2" t="s">
        <v>56</v>
      </c>
      <c r="M2" t="s">
        <v>13</v>
      </c>
      <c r="N2" t="s">
        <v>57</v>
      </c>
      <c r="O2" t="s">
        <v>13</v>
      </c>
      <c r="P2" t="s">
        <v>58</v>
      </c>
      <c r="Q2" t="s">
        <v>13</v>
      </c>
      <c r="R2" t="s">
        <v>59</v>
      </c>
      <c r="S2" t="s">
        <v>13</v>
      </c>
      <c r="T2" t="s">
        <v>60</v>
      </c>
      <c r="U2" t="s">
        <v>13</v>
      </c>
      <c r="V2" s="3" t="s">
        <v>29</v>
      </c>
      <c r="W2" s="3" t="s">
        <v>50</v>
      </c>
      <c r="Y2" s="25" t="s">
        <v>14</v>
      </c>
      <c r="AF2" s="12"/>
      <c r="AI2" s="12"/>
    </row>
    <row r="3" spans="1:36" x14ac:dyDescent="0.2">
      <c r="A3">
        <v>1</v>
      </c>
      <c r="B3" s="7">
        <f>'Baseline Core Assumptions'!$E$9</f>
        <v>39447556.5</v>
      </c>
      <c r="C3" s="7">
        <f t="shared" ref="C3:C22" si="0">B3/((1+$Y$3)^A3)</f>
        <v>36866875.233644858</v>
      </c>
      <c r="D3" s="7">
        <v>0</v>
      </c>
      <c r="E3" s="7">
        <f>D3/((1+$Y$3)^$A$3)</f>
        <v>0</v>
      </c>
      <c r="F3" s="7">
        <v>0</v>
      </c>
      <c r="G3" s="7">
        <f>F3/((1+$Y$3)^$A$3)</f>
        <v>0</v>
      </c>
      <c r="H3" s="7">
        <v>0</v>
      </c>
      <c r="I3" s="7">
        <f>H3/((1+$Y$3)^$A$3)</f>
        <v>0</v>
      </c>
      <c r="J3" s="7">
        <v>0</v>
      </c>
      <c r="K3" s="7">
        <f>J3/((1+$Y$3)^$A$3)</f>
        <v>0</v>
      </c>
      <c r="L3" s="7">
        <v>0</v>
      </c>
      <c r="M3" s="7">
        <f>L3/((1+$Y$3)^$A$3)</f>
        <v>0</v>
      </c>
      <c r="N3" s="7">
        <v>0</v>
      </c>
      <c r="O3" s="7">
        <f>N3/((1+$Y$3)^$A$3)</f>
        <v>0</v>
      </c>
      <c r="P3" s="7">
        <v>0</v>
      </c>
      <c r="Q3" s="7">
        <f>P3/((1+$Y$3)^$A$3)</f>
        <v>0</v>
      </c>
      <c r="R3" s="7">
        <v>0</v>
      </c>
      <c r="S3" s="7">
        <f>R3/((1+$Y$3)^$A$3)</f>
        <v>0</v>
      </c>
      <c r="T3" s="7">
        <v>0</v>
      </c>
      <c r="U3" s="7">
        <f>T3/((1+$Y$3)^$A$3)</f>
        <v>0</v>
      </c>
      <c r="V3" s="7">
        <f>C3+E3+G3+I3+K3+M3+O3+Q3+S3+U3</f>
        <v>36866875.233644858</v>
      </c>
      <c r="W3" s="7">
        <f>B3+D3+F3+H3+J3+L3+N3+P3+R3+T3</f>
        <v>39447556.5</v>
      </c>
      <c r="Y3" s="26">
        <v>7.0000000000000007E-2</v>
      </c>
    </row>
    <row r="4" spans="1:36" x14ac:dyDescent="0.2">
      <c r="A4">
        <v>2</v>
      </c>
      <c r="B4" s="7">
        <f>'Baseline Core Assumptions'!$E$11*(1+$Y$6)^$A3</f>
        <v>107017.515</v>
      </c>
      <c r="C4" s="7">
        <f t="shared" si="0"/>
        <v>93473.242204559341</v>
      </c>
      <c r="D4" s="7">
        <f>'Baseline Core Assumptions'!$E$9*(1+$Y$6)^$A3</f>
        <v>40630983.195</v>
      </c>
      <c r="E4" s="7">
        <f>D4/((1+$Y$3)^$A$4)</f>
        <v>35488674.290331036</v>
      </c>
      <c r="F4" s="7">
        <v>0</v>
      </c>
      <c r="G4" s="7">
        <f>F4/((1+$Y$3)^$A$4)</f>
        <v>0</v>
      </c>
      <c r="H4" s="7">
        <v>0</v>
      </c>
      <c r="I4" s="7">
        <f>H4/((1+$Y$3)^$A$4)</f>
        <v>0</v>
      </c>
      <c r="J4" s="7">
        <v>0</v>
      </c>
      <c r="K4" s="7">
        <f>J4/((1+$Y$3)^$A$4)</f>
        <v>0</v>
      </c>
      <c r="L4" s="7">
        <v>0</v>
      </c>
      <c r="M4" s="7">
        <f>L4/((1+$Y$3)^$A$4)</f>
        <v>0</v>
      </c>
      <c r="N4" s="7">
        <v>0</v>
      </c>
      <c r="O4" s="7">
        <f>N4/((1+$Y$3)^$A$4)</f>
        <v>0</v>
      </c>
      <c r="P4" s="7">
        <v>0</v>
      </c>
      <c r="Q4" s="7">
        <f>P4/((1+$Y$3)^$A$4)</f>
        <v>0</v>
      </c>
      <c r="R4" s="7">
        <v>0</v>
      </c>
      <c r="S4" s="7">
        <f>R4/((1+$Y$3)^$A$4)</f>
        <v>0</v>
      </c>
      <c r="T4" s="7">
        <v>0</v>
      </c>
      <c r="U4" s="7">
        <f>T4/((1+$Y$3)^$A$4)</f>
        <v>0</v>
      </c>
      <c r="V4" s="7">
        <f t="shared" ref="V4:V21" si="1">C4+E4+G4+I4+K4+M4+O4+Q4+S4+U4</f>
        <v>35582147.532535598</v>
      </c>
      <c r="W4" s="7">
        <f t="shared" ref="W4:W21" si="2">B4+D4+F4+H4+J4+L4+N4+P4+R4+T4</f>
        <v>40738000.710000001</v>
      </c>
    </row>
    <row r="5" spans="1:36" x14ac:dyDescent="0.2">
      <c r="A5">
        <v>3</v>
      </c>
      <c r="B5" s="7">
        <f>'Baseline Core Assumptions'!$E$11*(1+$Y$6)^$A4</f>
        <v>110228.04045</v>
      </c>
      <c r="C5" s="7">
        <f t="shared" si="0"/>
        <v>89978.915393173942</v>
      </c>
      <c r="D5" s="7">
        <f>'Baseline Core Assumptions'!$E$11*(1+$Y$6)^$A4</f>
        <v>110228.04045</v>
      </c>
      <c r="E5" s="7">
        <f>D5/((1+$Y$3)^$A$5)</f>
        <v>89978.915393173942</v>
      </c>
      <c r="F5" s="7">
        <f>'Baseline Core Assumptions'!$E$9*(1+$Y$6)^$A4</f>
        <v>41849912.690849997</v>
      </c>
      <c r="G5" s="7">
        <f>F5/((1+$Y$3)^$A$5)</f>
        <v>34161994.877608374</v>
      </c>
      <c r="H5" s="7">
        <v>0</v>
      </c>
      <c r="I5" s="7">
        <f>H5/((1+$Y$3)^$A$5)</f>
        <v>0</v>
      </c>
      <c r="J5" s="7">
        <v>0</v>
      </c>
      <c r="K5" s="7">
        <f>J5/((1+$Y$3)^$A$5)</f>
        <v>0</v>
      </c>
      <c r="L5" s="7">
        <v>0</v>
      </c>
      <c r="M5" s="7">
        <f>L5/((1+$Y$3)^$A$5)</f>
        <v>0</v>
      </c>
      <c r="N5" s="7">
        <v>0</v>
      </c>
      <c r="O5" s="7">
        <f>N5/((1+$Y$3)^$A$5)</f>
        <v>0</v>
      </c>
      <c r="P5" s="7">
        <v>0</v>
      </c>
      <c r="Q5" s="7">
        <f>P5/((1+$Y$3)^$A$5)</f>
        <v>0</v>
      </c>
      <c r="R5" s="7">
        <v>0</v>
      </c>
      <c r="S5" s="7">
        <f>R5/((1+$Y$3)^$A$5)</f>
        <v>0</v>
      </c>
      <c r="T5" s="7">
        <v>0</v>
      </c>
      <c r="U5" s="7">
        <f>T5/((1+$Y$3)^$A$5)</f>
        <v>0</v>
      </c>
      <c r="V5" s="7">
        <f t="shared" si="1"/>
        <v>34341952.708394721</v>
      </c>
      <c r="W5" s="7">
        <f t="shared" si="2"/>
        <v>42070368.771749996</v>
      </c>
      <c r="Y5" s="25" t="s">
        <v>48</v>
      </c>
    </row>
    <row r="6" spans="1:36" x14ac:dyDescent="0.2">
      <c r="A6">
        <v>4</v>
      </c>
      <c r="B6" s="7">
        <f>'Baseline Core Assumptions'!$E$13*(1+$Y$6)^$A5</f>
        <v>28765459.558434896</v>
      </c>
      <c r="C6" s="7">
        <f t="shared" si="0"/>
        <v>21945031.369476702</v>
      </c>
      <c r="D6" s="7">
        <f>'Baseline Core Assumptions'!$E$11*(1+$Y$6)^$A5</f>
        <v>113534.8816635</v>
      </c>
      <c r="E6" s="7">
        <f>D6/((1+$Y$3)^$A$6)</f>
        <v>86615.217621466509</v>
      </c>
      <c r="F6" s="7">
        <f>'Baseline Core Assumptions'!$E$11*(1+$Y$6)^$A5</f>
        <v>113534.8816635</v>
      </c>
      <c r="G6" s="7">
        <f>F6/((1+$Y$3)^$A$6)</f>
        <v>86615.217621466509</v>
      </c>
      <c r="H6" s="7">
        <f>'Baseline Core Assumptions'!$E$9*(1+$Y$6)^$A5</f>
        <v>43105410.0715755</v>
      </c>
      <c r="I6" s="7">
        <f>H6/((1+$Y$3)^$A$6)</f>
        <v>32884910.956950121</v>
      </c>
      <c r="J6" s="7">
        <v>0</v>
      </c>
      <c r="K6" s="7">
        <f>J6/((1+$Y$3)^$A$6)</f>
        <v>0</v>
      </c>
      <c r="L6" s="7">
        <v>0</v>
      </c>
      <c r="M6" s="7">
        <f>L6/((1+$Y$3)^$A$6)</f>
        <v>0</v>
      </c>
      <c r="N6" s="7">
        <v>0</v>
      </c>
      <c r="O6" s="7">
        <f>N6/((1+$Y$3)^$A$6)</f>
        <v>0</v>
      </c>
      <c r="P6" s="7">
        <v>0</v>
      </c>
      <c r="Q6" s="7">
        <f>P6/((1+$Y$3)^$A$6)</f>
        <v>0</v>
      </c>
      <c r="R6" s="7">
        <v>0</v>
      </c>
      <c r="S6" s="7">
        <f>R6/((1+$Y$3)^$A$6)</f>
        <v>0</v>
      </c>
      <c r="T6" s="7">
        <v>0</v>
      </c>
      <c r="U6" s="7">
        <f>T6/((1+$Y$3)^$A$6)</f>
        <v>0</v>
      </c>
      <c r="V6" s="7">
        <f t="shared" si="1"/>
        <v>55003172.761669755</v>
      </c>
      <c r="W6" s="7">
        <f t="shared" si="2"/>
        <v>72097939.393337399</v>
      </c>
      <c r="Y6" s="26">
        <v>0.03</v>
      </c>
    </row>
    <row r="7" spans="1:36" x14ac:dyDescent="0.2">
      <c r="A7">
        <v>5</v>
      </c>
      <c r="B7" s="7">
        <f>'Baseline Core Assumptions'!$E$13*(1+$Y$6)^$A6</f>
        <v>29628423.34518794</v>
      </c>
      <c r="C7" s="7">
        <f t="shared" si="0"/>
        <v>21124656.365010276</v>
      </c>
      <c r="D7" s="7">
        <f>'Baseline Core Assumptions'!$E$13*(1+$Y$6)^$A6</f>
        <v>29628423.34518794</v>
      </c>
      <c r="E7" s="7">
        <f>D7/((1+$Y$3)^$A$7)</f>
        <v>21124656.365010276</v>
      </c>
      <c r="F7" s="7">
        <f>'Baseline Core Assumptions'!$E$11*(1+$Y$6)^$A6</f>
        <v>116940.928113405</v>
      </c>
      <c r="G7" s="7">
        <f>F7/((1+$Y$3)^$A$7)</f>
        <v>83377.265560850938</v>
      </c>
      <c r="H7" s="7">
        <f>'Baseline Core Assumptions'!$E$11*(1+$Y$6)^$A6</f>
        <v>116940.928113405</v>
      </c>
      <c r="I7" s="7">
        <f>H7/((1+$Y$3)^$A$7)</f>
        <v>83377.265560850938</v>
      </c>
      <c r="J7" s="7">
        <f>'Baseline Core Assumptions'!$E$9*(1+$Y$6)^$A6</f>
        <v>44398572.373722762</v>
      </c>
      <c r="K7" s="7">
        <f>J7/((1+$Y$3)^$A$7)</f>
        <v>31655568.491269737</v>
      </c>
      <c r="L7" s="7">
        <v>0</v>
      </c>
      <c r="M7" s="7">
        <f>L7/((1+$Y$3)^$A$7)</f>
        <v>0</v>
      </c>
      <c r="N7" s="7">
        <v>0</v>
      </c>
      <c r="O7" s="7">
        <f>N7/((1+$Y$3)^$A$7)</f>
        <v>0</v>
      </c>
      <c r="P7" s="7">
        <v>0</v>
      </c>
      <c r="Q7" s="7">
        <f>P7/((1+$Y$3)^$A$7)</f>
        <v>0</v>
      </c>
      <c r="R7" s="7">
        <v>0</v>
      </c>
      <c r="S7" s="7">
        <f>R7/((1+$Y$3)^$A$7)</f>
        <v>0</v>
      </c>
      <c r="T7" s="7">
        <v>0</v>
      </c>
      <c r="U7" s="7">
        <f>T7/((1+$Y$3)^$A$7)</f>
        <v>0</v>
      </c>
      <c r="V7" s="7">
        <f t="shared" si="1"/>
        <v>74071635.752411991</v>
      </c>
      <c r="W7" s="7">
        <f t="shared" si="2"/>
        <v>103889300.92032546</v>
      </c>
    </row>
    <row r="8" spans="1:36" x14ac:dyDescent="0.2">
      <c r="A8">
        <v>6</v>
      </c>
      <c r="B8" s="7">
        <f>'Baseline Core Assumptions'!$E$13*(1+$Y$6)^$A7</f>
        <v>30517276.045543578</v>
      </c>
      <c r="C8" s="7">
        <f t="shared" si="0"/>
        <v>20334949.585009895</v>
      </c>
      <c r="D8" s="7">
        <f>'Baseline Core Assumptions'!$E$13*(1+$Y$6)^$A7</f>
        <v>30517276.045543578</v>
      </c>
      <c r="E8" s="7">
        <f>D8/((1+$Y$3)^$A$8)</f>
        <v>20334949.585009895</v>
      </c>
      <c r="F8" s="7">
        <f>'Baseline Core Assumptions'!$E$13*(1+$Y$6)^$A7</f>
        <v>30517276.045543578</v>
      </c>
      <c r="G8" s="7">
        <f>F8/((1+$Y$3)^$A$8)</f>
        <v>20334949.585009895</v>
      </c>
      <c r="H8" s="7">
        <f>'Baseline Core Assumptions'!$E$11*(1+$Y$6)^$A7</f>
        <v>120449.15595680714</v>
      </c>
      <c r="I8" s="7">
        <f>H8/((1+$Y$3)^$A$8)</f>
        <v>80260.358437080809</v>
      </c>
      <c r="J8" s="7">
        <f>'Baseline Core Assumptions'!$E$11*(1+$Y$6)^$A7</f>
        <v>120449.15595680714</v>
      </c>
      <c r="K8" s="7">
        <f>J8/((1+$Y$3)^$A$8)</f>
        <v>80260.358437080809</v>
      </c>
      <c r="L8" s="7">
        <f>'Baseline Core Assumptions'!$E$9*(1+$Y$6)^$A7</f>
        <v>45730529.544934444</v>
      </c>
      <c r="M8" s="7">
        <f>L8/((1+$Y$3)^$A$7)</f>
        <v>32605235.546007827</v>
      </c>
      <c r="N8" s="7">
        <v>0</v>
      </c>
      <c r="O8" s="7">
        <f>N8/((1+$Y$3)^$A$8)</f>
        <v>0</v>
      </c>
      <c r="P8" s="7">
        <v>0</v>
      </c>
      <c r="Q8" s="7">
        <f>P8/((1+$Y$3)^$A$8)</f>
        <v>0</v>
      </c>
      <c r="R8" s="7">
        <v>0</v>
      </c>
      <c r="S8" s="7">
        <f>R8/((1+$Y$3)^$A$8)</f>
        <v>0</v>
      </c>
      <c r="T8" s="7">
        <v>0</v>
      </c>
      <c r="U8" s="7">
        <f>T8/((1+$Y$3)^$A$8)</f>
        <v>0</v>
      </c>
      <c r="V8" s="7">
        <f t="shared" si="1"/>
        <v>93770605.017911673</v>
      </c>
      <c r="W8" s="7">
        <f t="shared" si="2"/>
        <v>137523255.99347878</v>
      </c>
    </row>
    <row r="9" spans="1:36" x14ac:dyDescent="0.2">
      <c r="A9">
        <v>7</v>
      </c>
      <c r="B9" s="7">
        <f>'Baseline Core Assumptions'!$E$13*(1+$Y$6)^$A8</f>
        <v>31432794.326909885</v>
      </c>
      <c r="C9" s="7">
        <f t="shared" si="0"/>
        <v>19574764.55379457</v>
      </c>
      <c r="D9" s="7">
        <f>'Baseline Core Assumptions'!$E$13*(1+$Y$6)^$A8</f>
        <v>31432794.326909885</v>
      </c>
      <c r="E9" s="7">
        <f>D9/((1+$Y$3)^$A$9)</f>
        <v>19574764.55379457</v>
      </c>
      <c r="F9" s="7">
        <f>'Baseline Core Assumptions'!$E$13*(1+$Y$6)^$A8</f>
        <v>31432794.326909885</v>
      </c>
      <c r="G9" s="7">
        <f>F9/((1+$Y$3)^$A$9)</f>
        <v>19574764.55379457</v>
      </c>
      <c r="H9" s="7">
        <f>'Baseline Core Assumptions'!$E$13*(1+$Y$6)^$A8</f>
        <v>31432794.326909885</v>
      </c>
      <c r="I9" s="7">
        <f>H9/((1+$Y$3)^$A$9)</f>
        <v>19574764.55379457</v>
      </c>
      <c r="J9" s="7">
        <f>'Baseline Core Assumptions'!$E$11*(1+$Y$6)^$A8</f>
        <v>124062.63063551135</v>
      </c>
      <c r="K9" s="7">
        <f>J9/((1+$Y$3)^$A$9)</f>
        <v>77259.971205788053</v>
      </c>
      <c r="L9" s="7">
        <f>'Baseline Core Assumptions'!$E$11*(1+$Y$6)^$A8</f>
        <v>124062.63063551135</v>
      </c>
      <c r="M9" s="7">
        <f>L9/((1+$Y$3)^$A$8)</f>
        <v>82668.169190193221</v>
      </c>
      <c r="N9" s="7">
        <f>'Baseline Core Assumptions'!$E$9*(1+$Y$6)^$A8</f>
        <v>47102445.431282476</v>
      </c>
      <c r="O9" s="7">
        <f>N9/((1+$Y$3)^$A$7)</f>
        <v>33583392.612388059</v>
      </c>
      <c r="P9" s="7">
        <v>0</v>
      </c>
      <c r="Q9" s="7">
        <f>P9/((1+$Y$3)^$A$9)</f>
        <v>0</v>
      </c>
      <c r="R9" s="7">
        <v>0</v>
      </c>
      <c r="S9" s="7">
        <f>R9/((1+$Y$3)^$A$9)</f>
        <v>0</v>
      </c>
      <c r="T9" s="7">
        <v>0</v>
      </c>
      <c r="U9" s="7">
        <f>T9/((1+$Y$3)^$A$9)</f>
        <v>0</v>
      </c>
      <c r="V9" s="7">
        <f t="shared" si="1"/>
        <v>112042378.96796232</v>
      </c>
      <c r="W9" s="7">
        <f t="shared" si="2"/>
        <v>173081748.00019306</v>
      </c>
    </row>
    <row r="10" spans="1:36" x14ac:dyDescent="0.2">
      <c r="A10">
        <v>8</v>
      </c>
      <c r="B10" s="7">
        <f>'Baseline Core Assumptions'!$E$13*(1+$Y$6)^$A9</f>
        <v>32375778.156717185</v>
      </c>
      <c r="C10" s="7">
        <f t="shared" si="0"/>
        <v>18842997.654587299</v>
      </c>
      <c r="D10" s="7">
        <f>'Baseline Core Assumptions'!$E$13*(1+$Y$6)^$A9</f>
        <v>32375778.156717185</v>
      </c>
      <c r="E10" s="7">
        <f>D10/((1+$Y$3)^$A$10)</f>
        <v>18842997.654587299</v>
      </c>
      <c r="F10" s="7">
        <f>'Baseline Core Assumptions'!$E$13*(1+$Y$6)^$A9</f>
        <v>32375778.156717185</v>
      </c>
      <c r="G10" s="7">
        <f>F10/((1+$Y$3)^$A$10)</f>
        <v>18842997.654587299</v>
      </c>
      <c r="H10" s="7">
        <f>'Baseline Core Assumptions'!$E$13*(1+$Y$6)^$A9</f>
        <v>32375778.156717185</v>
      </c>
      <c r="I10" s="7">
        <f>H10/((1+$Y$3)^$A$10)</f>
        <v>18842997.654587299</v>
      </c>
      <c r="J10" s="7">
        <f>'Baseline Core Assumptions'!$E$13*(1+$Y$6)^$A9</f>
        <v>32375778.156717185</v>
      </c>
      <c r="K10" s="7">
        <f>J10/((1+$Y$3)^$A$10)</f>
        <v>18842997.654587299</v>
      </c>
      <c r="L10" s="7">
        <f>'Baseline Core Assumptions'!$E$11*(1+$Y$6)^$A9</f>
        <v>127784.50955457671</v>
      </c>
      <c r="M10" s="7">
        <f>L10/((1+$Y$3)^$A$9)</f>
        <v>79577.770341961717</v>
      </c>
      <c r="N10" s="7">
        <f>'Baseline Core Assumptions'!$E$11*(1+$Y$6)^$A9</f>
        <v>127784.50955457671</v>
      </c>
      <c r="O10" s="7">
        <f>N10/((1+$Y$3)^$A$8)</f>
        <v>85148.214265899034</v>
      </c>
      <c r="P10" s="7">
        <f>'Baseline Core Assumptions'!$E$9*(1+$Y$6)^$A9</f>
        <v>48515518.794220954</v>
      </c>
      <c r="Q10" s="7">
        <f>P10/((1+$Y$3)^$A$7)</f>
        <v>34590894.390759706</v>
      </c>
      <c r="R10" s="7">
        <v>0</v>
      </c>
      <c r="S10" s="7">
        <f>R10/((1+$Y$3)^$A$10)</f>
        <v>0</v>
      </c>
      <c r="T10" s="7">
        <v>0</v>
      </c>
      <c r="U10" s="7">
        <f>T10/((1+$Y$3)^$A$10)</f>
        <v>0</v>
      </c>
      <c r="V10" s="7">
        <f t="shared" si="1"/>
        <v>128970608.64830406</v>
      </c>
      <c r="W10" s="7">
        <f t="shared" si="2"/>
        <v>210649978.59691602</v>
      </c>
    </row>
    <row r="11" spans="1:36" x14ac:dyDescent="0.2">
      <c r="A11">
        <v>9</v>
      </c>
      <c r="B11" s="7">
        <f>'Baseline Core Assumptions'!$E$13*(1+$Y$6)^$A10</f>
        <v>33347051.501418695</v>
      </c>
      <c r="C11" s="7">
        <f t="shared" si="0"/>
        <v>18138586.527313001</v>
      </c>
      <c r="D11" s="7">
        <f>'Baseline Core Assumptions'!$E$13*(1+$Y$6)^$A10</f>
        <v>33347051.501418695</v>
      </c>
      <c r="E11" s="7">
        <f>D11/((1+$Y$3)^$A$11)</f>
        <v>18138586.527313001</v>
      </c>
      <c r="F11" s="7">
        <f>'Baseline Core Assumptions'!$E$13*(1+$Y$6)^$A10</f>
        <v>33347051.501418695</v>
      </c>
      <c r="G11" s="7">
        <f>F11/((1+$Y$3)^$A$11)</f>
        <v>18138586.527313001</v>
      </c>
      <c r="H11" s="7">
        <f>'Baseline Core Assumptions'!$E$13*(1+$Y$6)^$A10</f>
        <v>33347051.501418695</v>
      </c>
      <c r="I11" s="7">
        <f>H11/((1+$Y$3)^$A$11)</f>
        <v>18138586.527313001</v>
      </c>
      <c r="J11" s="7">
        <f>'Baseline Core Assumptions'!$E$13*(1+$Y$6)^$A10</f>
        <v>33347051.501418695</v>
      </c>
      <c r="K11" s="7">
        <f>J11/((1+$Y$3)^$A$11)</f>
        <v>18138586.527313001</v>
      </c>
      <c r="L11" s="7">
        <f>'Baseline Core Assumptions'!$E$13*(1+$Y$6)^$A10</f>
        <v>33347051.501418695</v>
      </c>
      <c r="M11" s="7">
        <f>L11/((1+$Y$3)^$A$10)</f>
        <v>19408287.584224917</v>
      </c>
      <c r="N11" s="7">
        <f>'Baseline Core Assumptions'!$E$11*(1+$Y$6)^$A10</f>
        <v>131618.044841214</v>
      </c>
      <c r="O11" s="7">
        <f>N11/((1+$Y$3)^$A$9)</f>
        <v>81965.103452220559</v>
      </c>
      <c r="P11" s="7">
        <f>'Baseline Core Assumptions'!$E$11*(1+$Y$6)^$A10</f>
        <v>131618.044841214</v>
      </c>
      <c r="Q11" s="7">
        <f>P11/((1+$Y$3)^$A$8)</f>
        <v>87702.660693875994</v>
      </c>
      <c r="R11" s="7">
        <f>'Baseline Core Assumptions'!$E$9*(1+$Y$6)^$A10</f>
        <v>49970984.358047575</v>
      </c>
      <c r="S11" s="7">
        <f>R11/((1+$Y$3)^$A$7)</f>
        <v>35628621.222482495</v>
      </c>
      <c r="T11" s="7">
        <v>0</v>
      </c>
      <c r="U11" s="7">
        <f>T11/((1+$Y$3)^$A$11)</f>
        <v>0</v>
      </c>
      <c r="V11" s="7">
        <f t="shared" si="1"/>
        <v>145899509.2074185</v>
      </c>
      <c r="W11" s="7">
        <f t="shared" si="2"/>
        <v>250316529.45624217</v>
      </c>
    </row>
    <row r="12" spans="1:36" x14ac:dyDescent="0.2">
      <c r="A12">
        <v>10</v>
      </c>
      <c r="B12" s="7">
        <f>'Baseline Core Assumptions'!$E$13*(1+$Y$6)^$A11</f>
        <v>34347463.046461254</v>
      </c>
      <c r="C12" s="7">
        <f t="shared" si="0"/>
        <v>17460508.526291955</v>
      </c>
      <c r="D12" s="7">
        <f>'Baseline Core Assumptions'!$E$13*(1+$Y$6)^$A11</f>
        <v>34347463.046461254</v>
      </c>
      <c r="E12" s="7">
        <f>D12/((1+$Y$3)^$A$12)</f>
        <v>17460508.526291955</v>
      </c>
      <c r="F12" s="7">
        <f>'Baseline Core Assumptions'!$E$13*(1+$Y$6)^$A11</f>
        <v>34347463.046461254</v>
      </c>
      <c r="G12" s="7">
        <f>F12/((1+$Y$3)^$A$12)</f>
        <v>17460508.526291955</v>
      </c>
      <c r="H12" s="7">
        <f>'Baseline Core Assumptions'!$E$13*(1+$Y$6)^$A11</f>
        <v>34347463.046461254</v>
      </c>
      <c r="I12" s="7">
        <f>H12/((1+$Y$3)^$A$12)</f>
        <v>17460508.526291955</v>
      </c>
      <c r="J12" s="7">
        <f>'Baseline Core Assumptions'!$E$13*(1+$Y$6)^$A11</f>
        <v>34347463.046461254</v>
      </c>
      <c r="K12" s="7">
        <f>J12/((1+$Y$3)^$A$12)</f>
        <v>17460508.526291955</v>
      </c>
      <c r="L12" s="7">
        <f>'Baseline Core Assumptions'!$E$13*(1+$Y$6)^$A11</f>
        <v>34347463.046461254</v>
      </c>
      <c r="M12" s="7">
        <f>L12/((1+$Y$3)^$A$11)</f>
        <v>18682744.123132393</v>
      </c>
      <c r="N12" s="7">
        <f>'Baseline Core Assumptions'!$E$13*(1+$Y$6)^$A11</f>
        <v>34347463.046461254</v>
      </c>
      <c r="O12" s="7">
        <f>N12/((1+$Y$3)^$A$10)</f>
        <v>19990536.211751662</v>
      </c>
      <c r="P12" s="7">
        <f>'Baseline Core Assumptions'!$E$11*(1+$Y$6)^$A11</f>
        <v>135566.58618645041</v>
      </c>
      <c r="Q12" s="7">
        <f>P12/((1+$Y$3)^$A$9)</f>
        <v>84424.056555787174</v>
      </c>
      <c r="R12" s="7">
        <f>'Baseline Core Assumptions'!$E$11*(1+$Y$6)^$A11</f>
        <v>135566.58618645041</v>
      </c>
      <c r="S12" s="7">
        <f>R12/((1+$Y$3)^$A$8)</f>
        <v>90333.740514692283</v>
      </c>
      <c r="T12" s="7">
        <f>'Baseline Core Assumptions'!$E$9*(1+$Y$6)^$A11</f>
        <v>51470113.888789006</v>
      </c>
      <c r="U12" s="7">
        <f>T12/((1+$Y$3)^$A$7)</f>
        <v>36697479.859156966</v>
      </c>
      <c r="V12" s="7">
        <f t="shared" si="1"/>
        <v>162848060.62257129</v>
      </c>
      <c r="W12" s="7">
        <f t="shared" si="2"/>
        <v>292173488.38639069</v>
      </c>
    </row>
    <row r="13" spans="1:36" x14ac:dyDescent="0.2">
      <c r="A13">
        <v>11</v>
      </c>
      <c r="B13" s="7">
        <f>'Baseline Core Assumptions'!$E$13*(1+$Y$6)^$A12</f>
        <v>35377886.937855095</v>
      </c>
      <c r="C13" s="7">
        <f t="shared" si="0"/>
        <v>16807779.235589452</v>
      </c>
      <c r="D13" s="7">
        <f>'Baseline Core Assumptions'!$E$13*(1+$Y$6)^$A12</f>
        <v>35377886.937855095</v>
      </c>
      <c r="E13" s="7">
        <f>D13/((1+$Y$3)^$A$13)</f>
        <v>16807779.235589452</v>
      </c>
      <c r="F13" s="7">
        <f>'Baseline Core Assumptions'!$E$13*(1+$Y$6)^$A12</f>
        <v>35377886.937855095</v>
      </c>
      <c r="G13" s="7">
        <f>F13/((1+$Y$3)^$A$13)</f>
        <v>16807779.235589452</v>
      </c>
      <c r="H13" s="7">
        <f>'Baseline Core Assumptions'!$E$13*(1+$Y$6)^$A12</f>
        <v>35377886.937855095</v>
      </c>
      <c r="I13" s="7">
        <f>H13/((1+$Y$3)^$A$13)</f>
        <v>16807779.235589452</v>
      </c>
      <c r="J13" s="7">
        <f>'Baseline Core Assumptions'!$E$13*(1+$Y$6)^$A12</f>
        <v>35377886.937855095</v>
      </c>
      <c r="K13" s="7">
        <f>J13/((1+$Y$3)^$A$13)</f>
        <v>16807779.235589452</v>
      </c>
      <c r="L13" s="7">
        <f>'Baseline Core Assumptions'!$E$13*(1+$Y$6)^$A12</f>
        <v>35377886.937855095</v>
      </c>
      <c r="M13" s="7">
        <f>L13/((1+$Y$3)^$A$12)</f>
        <v>17984323.782080717</v>
      </c>
      <c r="N13" s="7">
        <f>'Baseline Core Assumptions'!$E$13*(1+$Y$6)^$A12</f>
        <v>35377886.937855095</v>
      </c>
      <c r="O13" s="7">
        <f>N13/((1+$Y$3)^$A$11)</f>
        <v>19243226.446826365</v>
      </c>
      <c r="P13" s="7">
        <f>'Baseline Core Assumptions'!$E$13*(1+$Y$6)^$A12</f>
        <v>35377886.937855095</v>
      </c>
      <c r="Q13" s="7">
        <f>P13/((1+$Y$3)^$A$10)</f>
        <v>20590252.298104212</v>
      </c>
      <c r="R13" s="7">
        <f>'Baseline Core Assumptions'!$E$11*(1+$Y$6)^$A12</f>
        <v>139633.58377204393</v>
      </c>
      <c r="S13" s="7">
        <f>R13/((1+$Y$3)^$A$9)</f>
        <v>86956.77825246079</v>
      </c>
      <c r="T13" s="7">
        <f>'Baseline Core Assumptions'!$E$11*(1+$Y$6)^$A12</f>
        <v>139633.58377204393</v>
      </c>
      <c r="U13" s="7">
        <f>T13/((1+$Y$3)^$A$8)</f>
        <v>93043.752730133056</v>
      </c>
      <c r="V13" s="7">
        <f t="shared" si="1"/>
        <v>142036699.23594114</v>
      </c>
      <c r="W13" s="7">
        <f t="shared" si="2"/>
        <v>283302362.67038488</v>
      </c>
    </row>
    <row r="14" spans="1:36" x14ac:dyDescent="0.2">
      <c r="A14">
        <v>12</v>
      </c>
      <c r="B14" s="7">
        <f>'Baseline Core Assumptions'!$E$13*(1+$Y$6)^$A13</f>
        <v>36439223.54599075</v>
      </c>
      <c r="C14" s="7">
        <f t="shared" si="0"/>
        <v>16179451.039866487</v>
      </c>
      <c r="D14" s="7">
        <f>'Baseline Core Assumptions'!$E$13*(1+$Y$6)^$A13</f>
        <v>36439223.54599075</v>
      </c>
      <c r="E14" s="7">
        <f>D14/((1+$Y$3)^$A$14)</f>
        <v>16179451.039866487</v>
      </c>
      <c r="F14" s="7">
        <f>'Baseline Core Assumptions'!$E$13*(1+$Y$6)^$A13</f>
        <v>36439223.54599075</v>
      </c>
      <c r="G14" s="7">
        <f>F14/((1+$Y$3)^$A$14)</f>
        <v>16179451.039866487</v>
      </c>
      <c r="H14" s="7">
        <f>'Baseline Core Assumptions'!$E$13*(1+$Y$6)^$A13</f>
        <v>36439223.54599075</v>
      </c>
      <c r="I14" s="7">
        <f>H14/((1+$Y$3)^$A$14)</f>
        <v>16179451.039866487</v>
      </c>
      <c r="J14" s="7">
        <f>'Baseline Core Assumptions'!$E$13*(1+$Y$6)^$A13</f>
        <v>36439223.54599075</v>
      </c>
      <c r="K14" s="7">
        <f>J14/((1+$Y$3)^$A$14)</f>
        <v>16179451.039866487</v>
      </c>
      <c r="L14" s="7">
        <f>'Baseline Core Assumptions'!$E$13*(1+$Y$6)^$A13</f>
        <v>36439223.54599075</v>
      </c>
      <c r="M14" s="7">
        <f>L14/((1+$Y$3)^$A$13)</f>
        <v>17312012.612657137</v>
      </c>
      <c r="N14" s="7">
        <f>'Baseline Core Assumptions'!$E$13*(1+$Y$6)^$A13</f>
        <v>36439223.54599075</v>
      </c>
      <c r="O14" s="7">
        <f>N14/((1+$Y$3)^$A$12)</f>
        <v>18523853.495543141</v>
      </c>
      <c r="P14" s="7">
        <f>'Baseline Core Assumptions'!$E$13*(1+$Y$6)^$A13</f>
        <v>36439223.54599075</v>
      </c>
      <c r="Q14" s="7">
        <f>P14/((1+$Y$3)^$A$11)</f>
        <v>19820523.240231156</v>
      </c>
      <c r="R14" s="7">
        <f>'Baseline Core Assumptions'!$E$13*(1+$Y$6)^$A13</f>
        <v>36439223.54599075</v>
      </c>
      <c r="S14" s="7">
        <f>R14/((1+$Y$3)^$A$10)</f>
        <v>21207959.86704734</v>
      </c>
      <c r="T14" s="7">
        <f>'Baseline Core Assumptions'!$E$11*(1+$Y$6)^$A13</f>
        <v>143822.59128520524</v>
      </c>
      <c r="U14" s="7">
        <f>T14/((1+$Y$3)^$A$9)</f>
        <v>89565.481600034604</v>
      </c>
      <c r="V14" s="7">
        <f t="shared" si="1"/>
        <v>157851169.89641127</v>
      </c>
      <c r="W14" s="7">
        <f t="shared" si="2"/>
        <v>328096834.50520205</v>
      </c>
    </row>
    <row r="15" spans="1:36" x14ac:dyDescent="0.2">
      <c r="A15">
        <v>13</v>
      </c>
      <c r="B15" s="7">
        <f>'Baseline Core Assumptions'!$E$13*(1+$Y$6)^$A14</f>
        <v>37532400.252370469</v>
      </c>
      <c r="C15" s="7">
        <f t="shared" si="0"/>
        <v>15574611.748656522</v>
      </c>
      <c r="D15" s="7">
        <f>'Baseline Core Assumptions'!$E$13*(1+$Y$6)^$A14</f>
        <v>37532400.252370469</v>
      </c>
      <c r="E15" s="7">
        <f>D15/((1+$Y$3)^$A$15)</f>
        <v>15574611.748656522</v>
      </c>
      <c r="F15" s="7">
        <f>'Baseline Core Assumptions'!$E$13*(1+$Y$6)^$A14</f>
        <v>37532400.252370469</v>
      </c>
      <c r="G15" s="7">
        <f>F15/((1+$Y$3)^$A$15)</f>
        <v>15574611.748656522</v>
      </c>
      <c r="H15" s="7">
        <f>'Baseline Core Assumptions'!$E$13*(1+$Y$6)^$A14</f>
        <v>37532400.252370469</v>
      </c>
      <c r="I15" s="7">
        <f>H15/((1+$Y$3)^$A$15)</f>
        <v>15574611.748656522</v>
      </c>
      <c r="J15" s="7">
        <f>'Baseline Core Assumptions'!$E$13*(1+$Y$6)^$A14</f>
        <v>37532400.252370469</v>
      </c>
      <c r="K15" s="7">
        <f>J15/((1+$Y$3)^$A$15)</f>
        <v>15574611.748656522</v>
      </c>
      <c r="L15" s="7">
        <f>'Baseline Core Assumptions'!$E$13*(1+$Y$6)^$A14</f>
        <v>37532400.252370469</v>
      </c>
      <c r="M15" s="7">
        <f>L15/((1+$Y$3)^$A$14)</f>
        <v>16664834.571062479</v>
      </c>
      <c r="N15" s="7">
        <f>'Baseline Core Assumptions'!$E$13*(1+$Y$6)^$A14</f>
        <v>37532400.252370469</v>
      </c>
      <c r="O15" s="7">
        <f>N15/((1+$Y$3)^$A$13)</f>
        <v>17831372.991036851</v>
      </c>
      <c r="P15" s="7">
        <f>'Baseline Core Assumptions'!$E$13*(1+$Y$6)^$A14</f>
        <v>37532400.252370469</v>
      </c>
      <c r="Q15" s="7">
        <f>P15/((1+$Y$3)^$A$12)</f>
        <v>19079569.100409433</v>
      </c>
      <c r="R15" s="7">
        <f>'Baseline Core Assumptions'!$E$13*(1+$Y$6)^$A14</f>
        <v>37532400.252370469</v>
      </c>
      <c r="S15" s="7">
        <f>R15/((1+$Y$3)^$A$11)</f>
        <v>20415138.937438089</v>
      </c>
      <c r="T15" s="7">
        <f>'Baseline Core Assumptions'!$E$13*(1+$Y$6)^$A14</f>
        <v>37532400.252370469</v>
      </c>
      <c r="U15" s="7">
        <f>T15/((1+$Y$3)^$A$10)</f>
        <v>21844198.663058758</v>
      </c>
      <c r="V15" s="7">
        <f t="shared" si="1"/>
        <v>173708173.00628823</v>
      </c>
      <c r="W15" s="7">
        <f t="shared" si="2"/>
        <v>375324002.52370471</v>
      </c>
    </row>
    <row r="16" spans="1:36" x14ac:dyDescent="0.2">
      <c r="A16">
        <v>14</v>
      </c>
      <c r="B16" s="7">
        <f>'Baseline Core Assumptions'!$E$13*(1+$Y$6)^$A15</f>
        <v>38658372.259941578</v>
      </c>
      <c r="C16" s="7">
        <f t="shared" si="0"/>
        <v>14992383.272071229</v>
      </c>
      <c r="D16" s="7">
        <f>'Baseline Core Assumptions'!$E$13*(1+$Y$6)^$A15</f>
        <v>38658372.259941578</v>
      </c>
      <c r="E16" s="7">
        <f>D16/((1+$Y$3)^$A$16)</f>
        <v>14992383.272071229</v>
      </c>
      <c r="F16" s="7">
        <f>'Baseline Core Assumptions'!$E$13*(1+$Y$6)^$A15</f>
        <v>38658372.259941578</v>
      </c>
      <c r="G16" s="7">
        <f>F16/((1+$Y$3)^$A$16)</f>
        <v>14992383.272071229</v>
      </c>
      <c r="H16" s="7">
        <f>'Baseline Core Assumptions'!$E$13*(1+$Y$6)^$A15</f>
        <v>38658372.259941578</v>
      </c>
      <c r="I16" s="7">
        <f>H16/((1+$Y$3)^$A$16)</f>
        <v>14992383.272071229</v>
      </c>
      <c r="J16" s="7">
        <f>'Baseline Core Assumptions'!$E$13*(1+$Y$6)^$A15</f>
        <v>38658372.259941578</v>
      </c>
      <c r="K16" s="7">
        <f>J16/((1+$Y$3)^$A$16)</f>
        <v>14992383.272071229</v>
      </c>
      <c r="L16" s="7">
        <f>'Baseline Core Assumptions'!$E$13*(1+$Y$6)^$A15</f>
        <v>38658372.259941578</v>
      </c>
      <c r="M16" s="7">
        <f>L16/((1+$Y$3)^$A$15)</f>
        <v>16041850.101116216</v>
      </c>
      <c r="N16" s="7">
        <f>'Baseline Core Assumptions'!$E$13*(1+$Y$6)^$A15</f>
        <v>38658372.259941578</v>
      </c>
      <c r="O16" s="7">
        <f>N16/((1+$Y$3)^$A$14)</f>
        <v>17164779.608194351</v>
      </c>
      <c r="P16" s="7">
        <f>'Baseline Core Assumptions'!$E$13*(1+$Y$6)^$A15</f>
        <v>38658372.259941578</v>
      </c>
      <c r="Q16" s="7">
        <f>P16/((1+$Y$3)^$A$13)</f>
        <v>18366314.180767953</v>
      </c>
      <c r="R16" s="7">
        <f>'Baseline Core Assumptions'!$E$13*(1+$Y$6)^$A15</f>
        <v>38658372.259941578</v>
      </c>
      <c r="S16" s="7">
        <f>R16/((1+$Y$3)^$A$12)</f>
        <v>19651956.173421711</v>
      </c>
      <c r="T16" s="7">
        <f>'Baseline Core Assumptions'!$E$13*(1+$Y$6)^$A15</f>
        <v>38658372.259941578</v>
      </c>
      <c r="U16" s="7">
        <f>T16/((1+$Y$3)^$A$11)</f>
        <v>21027593.10556123</v>
      </c>
      <c r="V16" s="7">
        <f t="shared" si="1"/>
        <v>167214409.5294176</v>
      </c>
      <c r="W16" s="7">
        <f t="shared" si="2"/>
        <v>386583722.59941578</v>
      </c>
    </row>
    <row r="17" spans="1:30" x14ac:dyDescent="0.2">
      <c r="A17">
        <v>15</v>
      </c>
      <c r="B17" s="7">
        <f>'Baseline Core Assumptions'!$E$13*(1+$Y$6)^$A16</f>
        <v>39818123.427739829</v>
      </c>
      <c r="C17" s="7">
        <f t="shared" si="0"/>
        <v>14431920.346012492</v>
      </c>
      <c r="D17" s="7">
        <f>'Baseline Core Assumptions'!$E$13*(1+$Y$6)^$A16</f>
        <v>39818123.427739829</v>
      </c>
      <c r="E17" s="7">
        <f>D17/((1+$Y$3)^$A$17)</f>
        <v>14431920.346012492</v>
      </c>
      <c r="F17" s="7">
        <f>'Baseline Core Assumptions'!$E$13*(1+$Y$6)^$A16</f>
        <v>39818123.427739829</v>
      </c>
      <c r="G17" s="7">
        <f>F17/((1+$Y$3)^$A$17)</f>
        <v>14431920.346012492</v>
      </c>
      <c r="H17" s="7">
        <f>'Baseline Core Assumptions'!$E$13*(1+$Y$6)^$A16</f>
        <v>39818123.427739829</v>
      </c>
      <c r="I17" s="7">
        <f>H17/((1+$Y$3)^$A$17)</f>
        <v>14431920.346012492</v>
      </c>
      <c r="J17" s="7">
        <f>'Baseline Core Assumptions'!$E$13*(1+$Y$6)^$A16</f>
        <v>39818123.427739829</v>
      </c>
      <c r="K17" s="7">
        <f>J17/((1+$Y$3)^$A$17)</f>
        <v>14431920.346012492</v>
      </c>
      <c r="L17" s="7">
        <f>'Baseline Core Assumptions'!$E$13*(1+$Y$6)^$A16</f>
        <v>39818123.427739829</v>
      </c>
      <c r="M17" s="7">
        <f>L17/((1+$Y$3)^$A$16)</f>
        <v>15442154.770233369</v>
      </c>
      <c r="N17" s="7">
        <f>'Baseline Core Assumptions'!$E$13*(1+$Y$6)^$A16</f>
        <v>39818123.427739829</v>
      </c>
      <c r="O17" s="7">
        <f>N17/((1+$Y$3)^$A$15)</f>
        <v>16523105.604149703</v>
      </c>
      <c r="P17" s="7">
        <f>'Baseline Core Assumptions'!$E$13*(1+$Y$6)^$A16</f>
        <v>39818123.427739829</v>
      </c>
      <c r="Q17" s="7">
        <f>P17/((1+$Y$3)^$A$14)</f>
        <v>17679722.996440183</v>
      </c>
      <c r="R17" s="7">
        <f>'Baseline Core Assumptions'!$E$13*(1+$Y$6)^$A16</f>
        <v>39818123.427739829</v>
      </c>
      <c r="S17" s="7">
        <f>R17/((1+$Y$3)^$A$13)</f>
        <v>18917303.606190994</v>
      </c>
      <c r="T17" s="7">
        <f>'Baseline Core Assumptions'!$E$13*(1+$Y$6)^$A16</f>
        <v>39818123.427739829</v>
      </c>
      <c r="U17" s="7">
        <f>T17/((1+$Y$3)^$A$12)</f>
        <v>20241514.858624365</v>
      </c>
      <c r="V17" s="7">
        <f t="shared" si="1"/>
        <v>160963403.56570107</v>
      </c>
      <c r="W17" s="7">
        <f t="shared" si="2"/>
        <v>398181234.27739835</v>
      </c>
    </row>
    <row r="18" spans="1:30" x14ac:dyDescent="0.2">
      <c r="A18">
        <v>16</v>
      </c>
      <c r="B18" s="7">
        <f>'Baseline Core Assumptions'!$E$13*(1+$Y$6)^$A17</f>
        <v>41012667.130572028</v>
      </c>
      <c r="C18" s="7">
        <f t="shared" si="0"/>
        <v>13892409.305040065</v>
      </c>
      <c r="D18" s="7">
        <f>'Baseline Core Assumptions'!$E$13*(1+$Y$6)^$A17</f>
        <v>41012667.130572028</v>
      </c>
      <c r="E18" s="7">
        <f>D18/((1+$Y$3)^$A$18)</f>
        <v>13892409.305040065</v>
      </c>
      <c r="F18" s="7">
        <f>'Baseline Core Assumptions'!$E$13*(1+$Y$6)^$A17</f>
        <v>41012667.130572028</v>
      </c>
      <c r="G18" s="7">
        <f>F18/((1+$Y$3)^$A$18)</f>
        <v>13892409.305040065</v>
      </c>
      <c r="H18" s="7">
        <f>'Baseline Core Assumptions'!$E$13*(1+$Y$6)^$A17</f>
        <v>41012667.130572028</v>
      </c>
      <c r="I18" s="7">
        <f>H18/((1+$Y$3)^$A$18)</f>
        <v>13892409.305040065</v>
      </c>
      <c r="J18" s="7">
        <f>'Baseline Core Assumptions'!$E$13*(1+$Y$6)^$A17</f>
        <v>41012667.130572028</v>
      </c>
      <c r="K18" s="7">
        <f>J18/((1+$Y$3)^$A$18)</f>
        <v>13892409.305040065</v>
      </c>
      <c r="L18" s="7">
        <f>'Baseline Core Assumptions'!$E$13*(1+$Y$6)^$A17</f>
        <v>41012667.130572028</v>
      </c>
      <c r="M18" s="7">
        <f>L18/((1+$Y$3)^$A$17)</f>
        <v>14864877.956392867</v>
      </c>
      <c r="N18" s="7">
        <f>'Baseline Core Assumptions'!$E$13*(1+$Y$6)^$A17</f>
        <v>41012667.130572028</v>
      </c>
      <c r="O18" s="7">
        <f>N18/((1+$Y$3)^$A$16)</f>
        <v>15905419.413340371</v>
      </c>
      <c r="P18" s="7">
        <f>'Baseline Core Assumptions'!$E$13*(1+$Y$6)^$A17</f>
        <v>41012667.130572028</v>
      </c>
      <c r="Q18" s="7">
        <f>P18/((1+$Y$3)^$A$15)</f>
        <v>17018798.772274196</v>
      </c>
      <c r="R18" s="7">
        <f>'Baseline Core Assumptions'!$E$13*(1+$Y$6)^$A17</f>
        <v>41012667.130572028</v>
      </c>
      <c r="S18" s="7">
        <f>R18/((1+$Y$3)^$A$14)</f>
        <v>18210114.686333392</v>
      </c>
      <c r="T18" s="7">
        <f>'Baseline Core Assumptions'!$E$13*(1+$Y$6)^$A17</f>
        <v>41012667.130572028</v>
      </c>
      <c r="U18" s="7">
        <f>T18/((1+$Y$3)^$A$13)</f>
        <v>19484822.714376725</v>
      </c>
      <c r="V18" s="7">
        <f t="shared" si="1"/>
        <v>154946080.06791788</v>
      </c>
      <c r="W18" s="7">
        <f t="shared" si="2"/>
        <v>410126671.30572027</v>
      </c>
    </row>
    <row r="19" spans="1:30" x14ac:dyDescent="0.2">
      <c r="A19">
        <v>17</v>
      </c>
      <c r="B19" s="7">
        <f>'Baseline Core Assumptions'!$E$13*(1+$Y$6)^$A18</f>
        <v>42243047.144489184</v>
      </c>
      <c r="C19" s="7">
        <f t="shared" si="0"/>
        <v>13373066.901113333</v>
      </c>
      <c r="D19" s="7">
        <f>'Baseline Core Assumptions'!$E$13*(1+$Y$6)^$A18</f>
        <v>42243047.144489184</v>
      </c>
      <c r="E19" s="7">
        <f>D19/((1+$Y$3)^$A$19)</f>
        <v>13373066.901113333</v>
      </c>
      <c r="F19" s="7">
        <f>'Baseline Core Assumptions'!$E$13*(1+$Y$6)^$A18</f>
        <v>42243047.144489184</v>
      </c>
      <c r="G19" s="7">
        <f>F19/((1+$Y$3)^$A$19)</f>
        <v>13373066.901113333</v>
      </c>
      <c r="H19" s="7">
        <f>'Baseline Core Assumptions'!$E$13*(1+$Y$6)^$A18</f>
        <v>42243047.144489184</v>
      </c>
      <c r="I19" s="7">
        <f>H19/((1+$Y$3)^$A$19)</f>
        <v>13373066.901113333</v>
      </c>
      <c r="J19" s="7">
        <f>'Baseline Core Assumptions'!$E$13*(1+$Y$6)^$A18</f>
        <v>42243047.144489184</v>
      </c>
      <c r="K19" s="7">
        <f>J19/((1+$Y$3)^$A$19)</f>
        <v>13373066.901113333</v>
      </c>
      <c r="L19" s="7">
        <f>'Baseline Core Assumptions'!$E$13*(1+$Y$6)^$A18</f>
        <v>42243047.144489184</v>
      </c>
      <c r="M19" s="7">
        <f>L19/((1+$Y$3)^$A$18)</f>
        <v>14309181.584191266</v>
      </c>
      <c r="N19" s="7">
        <f>'Baseline Core Assumptions'!$E$13*(1+$Y$6)^$A18</f>
        <v>42243047.144489184</v>
      </c>
      <c r="O19" s="7">
        <f>N19/((1+$Y$3)^$A$17)</f>
        <v>15310824.295084652</v>
      </c>
      <c r="P19" s="7">
        <f>'Baseline Core Assumptions'!$E$13*(1+$Y$6)^$A18</f>
        <v>42243047.144489184</v>
      </c>
      <c r="Q19" s="7">
        <f>P19/((1+$Y$3)^$A$16)</f>
        <v>16382581.995740579</v>
      </c>
      <c r="R19" s="7">
        <f>'Baseline Core Assumptions'!$E$13*(1+$Y$6)^$A18</f>
        <v>42243047.144489184</v>
      </c>
      <c r="S19" s="7">
        <f>R19/((1+$Y$3)^$A$15)</f>
        <v>17529362.735442419</v>
      </c>
      <c r="T19" s="7">
        <f>'Baseline Core Assumptions'!$E$13*(1+$Y$6)^$A18</f>
        <v>42243047.144489184</v>
      </c>
      <c r="U19" s="7">
        <f>T19/((1+$Y$3)^$A$14)</f>
        <v>18756418.12692339</v>
      </c>
      <c r="V19" s="7">
        <f t="shared" si="1"/>
        <v>149153703.24294898</v>
      </c>
      <c r="W19" s="7">
        <f t="shared" si="2"/>
        <v>422430471.44489175</v>
      </c>
    </row>
    <row r="20" spans="1:30" x14ac:dyDescent="0.2">
      <c r="A20">
        <v>18</v>
      </c>
      <c r="B20" s="7">
        <f>'Baseline Core Assumptions'!$E$13*(1+$Y$6)^$A19</f>
        <v>43510338.558823854</v>
      </c>
      <c r="C20" s="7">
        <f t="shared" si="0"/>
        <v>12873139.166492272</v>
      </c>
      <c r="D20" s="7">
        <f>'Baseline Core Assumptions'!$E$13*(1+$Y$6)^$A19</f>
        <v>43510338.558823854</v>
      </c>
      <c r="E20" s="7">
        <f>D20/((1+$Y$3)^$A$20)</f>
        <v>12873139.166492272</v>
      </c>
      <c r="F20" s="7">
        <f>'Baseline Core Assumptions'!$E$13*(1+$Y$6)^$A19</f>
        <v>43510338.558823854</v>
      </c>
      <c r="G20" s="7">
        <f>F20/((1+$Y$3)^$A$20)</f>
        <v>12873139.166492272</v>
      </c>
      <c r="H20" s="7">
        <f>'Baseline Core Assumptions'!$E$13*(1+$Y$6)^$A19</f>
        <v>43510338.558823854</v>
      </c>
      <c r="I20" s="7">
        <f>H20/((1+$Y$3)^$A$20)</f>
        <v>12873139.166492272</v>
      </c>
      <c r="J20" s="7">
        <f>'Baseline Core Assumptions'!$E$13*(1+$Y$6)^$A19</f>
        <v>43510338.558823854</v>
      </c>
      <c r="K20" s="7">
        <f>J20/((1+$Y$3)^$A$20)</f>
        <v>12873139.166492272</v>
      </c>
      <c r="L20" s="7">
        <f>'Baseline Core Assumptions'!$E$13*(1+$Y$6)^$A19</f>
        <v>43510338.558823854</v>
      </c>
      <c r="M20" s="7">
        <f>L20/((1+$Y$3)^$A$19)</f>
        <v>13774258.908146732</v>
      </c>
      <c r="N20" s="7">
        <f>'Baseline Core Assumptions'!$E$13*(1+$Y$6)^$A19</f>
        <v>43510338.558823854</v>
      </c>
      <c r="O20" s="7">
        <f>N20/((1+$Y$3)^$A$18)</f>
        <v>14738457.031717002</v>
      </c>
      <c r="P20" s="7">
        <f>'Baseline Core Assumptions'!$E$13*(1+$Y$6)^$A19</f>
        <v>43510338.558823854</v>
      </c>
      <c r="Q20" s="7">
        <f>P20/((1+$Y$3)^$A$17)</f>
        <v>15770149.02393719</v>
      </c>
      <c r="R20" s="7">
        <f>'Baseline Core Assumptions'!$E$13*(1+$Y$6)^$A19</f>
        <v>43510338.558823854</v>
      </c>
      <c r="S20" s="7">
        <f>R20/((1+$Y$3)^$A$16)</f>
        <v>16874059.455612794</v>
      </c>
      <c r="T20" s="7">
        <f>'Baseline Core Assumptions'!$E$13*(1+$Y$6)^$A19</f>
        <v>43510338.558823854</v>
      </c>
      <c r="U20" s="7">
        <f>T20/((1+$Y$3)^$A$15)</f>
        <v>18055243.617505688</v>
      </c>
      <c r="V20" s="7">
        <f t="shared" si="1"/>
        <v>143577863.86938077</v>
      </c>
      <c r="W20" s="7">
        <f t="shared" si="2"/>
        <v>435103385.58823848</v>
      </c>
    </row>
    <row r="21" spans="1:30" x14ac:dyDescent="0.2">
      <c r="A21">
        <v>19</v>
      </c>
      <c r="B21" s="7">
        <f>'Baseline Core Assumptions'!$E$13*(1+$Y$6)^$A20</f>
        <v>44815648.71558857</v>
      </c>
      <c r="C21" s="7">
        <f t="shared" si="0"/>
        <v>12391900.319146765</v>
      </c>
      <c r="D21" s="7">
        <f>'Baseline Core Assumptions'!$E$13*(1+$Y$6)^$A20</f>
        <v>44815648.71558857</v>
      </c>
      <c r="E21" s="7">
        <f>D21/((1+$Y$3)^$A$21)</f>
        <v>12391900.319146765</v>
      </c>
      <c r="F21" s="7">
        <f>'Baseline Core Assumptions'!$E$13*(1+$Y$6)^$A20</f>
        <v>44815648.71558857</v>
      </c>
      <c r="G21" s="7">
        <f>F21/((1+$Y$3)^$A$21)</f>
        <v>12391900.319146765</v>
      </c>
      <c r="H21" s="7">
        <f>'Baseline Core Assumptions'!$E$13*(1+$Y$6)^$A20</f>
        <v>44815648.71558857</v>
      </c>
      <c r="I21" s="7">
        <f>H21/((1+$Y$3)^$A$21)</f>
        <v>12391900.319146765</v>
      </c>
      <c r="J21" s="7">
        <f>'Baseline Core Assumptions'!$E$13*(1+$Y$6)^$A20</f>
        <v>44815648.71558857</v>
      </c>
      <c r="K21" s="7">
        <f>J21/((1+$Y$3)^$A$21)</f>
        <v>12391900.319146765</v>
      </c>
      <c r="L21" s="7">
        <f>'Baseline Core Assumptions'!$E$13*(1+$Y$6)^$A20</f>
        <v>44815648.71558857</v>
      </c>
      <c r="M21" s="7">
        <f>L21/((1+$Y$3)^$A$20)</f>
        <v>13259333.341487039</v>
      </c>
      <c r="N21" s="7">
        <f>'Baseline Core Assumptions'!$E$13*(1+$Y$6)^$A20</f>
        <v>44815648.71558857</v>
      </c>
      <c r="O21" s="7">
        <f>N21/((1+$Y$3)^$A$19)</f>
        <v>14187486.675391132</v>
      </c>
      <c r="P21" s="7">
        <f>'Baseline Core Assumptions'!$E$13*(1+$Y$6)^$A20</f>
        <v>44815648.71558857</v>
      </c>
      <c r="Q21" s="7">
        <f>P21/((1+$Y$3)^$A$18)</f>
        <v>15180610.742668511</v>
      </c>
      <c r="R21" s="7">
        <f>'Baseline Core Assumptions'!$E$13*(1+$Y$6)^$A20</f>
        <v>44815648.71558857</v>
      </c>
      <c r="S21" s="7">
        <f>R21/((1+$Y$3)^$A$17)</f>
        <v>16243253.494655306</v>
      </c>
      <c r="T21" s="7">
        <f>'Baseline Core Assumptions'!$E$13*(1+$Y$6)^$A20</f>
        <v>44815648.71558857</v>
      </c>
      <c r="U21" s="7">
        <f>T21/((1+$Y$3)^$A$16)</f>
        <v>17380281.239281178</v>
      </c>
      <c r="V21" s="7">
        <f t="shared" si="1"/>
        <v>138210467.08921701</v>
      </c>
      <c r="W21" s="7">
        <f t="shared" si="2"/>
        <v>448156487.1558857</v>
      </c>
    </row>
    <row r="22" spans="1:30" x14ac:dyDescent="0.2">
      <c r="A22">
        <v>20</v>
      </c>
      <c r="B22" s="7">
        <f>'Baseline Core Assumptions'!$E$13*(1+$Y$6)^$A21</f>
        <v>46160118.177056231</v>
      </c>
      <c r="C22" s="7">
        <f t="shared" si="0"/>
        <v>11928651.709085206</v>
      </c>
      <c r="D22" s="7">
        <f>'Baseline Core Assumptions'!$E$13*(1+$Y$6)^$A21</f>
        <v>46160118.177056231</v>
      </c>
      <c r="E22" s="7">
        <f>D22/((1+$Y$3)^$A$22)</f>
        <v>11928651.709085206</v>
      </c>
      <c r="F22" s="7">
        <f>'Baseline Core Assumptions'!$E$13*(1+$Y$6)^$A21</f>
        <v>46160118.177056231</v>
      </c>
      <c r="G22" s="7">
        <f>F22/((1+$Y$3)^$A$22)</f>
        <v>11928651.709085206</v>
      </c>
      <c r="H22" s="7">
        <f>'Baseline Core Assumptions'!$E$13*(1+$Y$6)^$A21</f>
        <v>46160118.177056231</v>
      </c>
      <c r="I22" s="7">
        <f>H22/((1+$Y$3)^$A$22)</f>
        <v>11928651.709085206</v>
      </c>
      <c r="J22" s="7">
        <f>'Baseline Core Assumptions'!$E$13*(1+$Y$6)^$A21</f>
        <v>46160118.177056231</v>
      </c>
      <c r="K22" s="7">
        <f>J22/((1+$Y$3)^$A$22)</f>
        <v>11928651.709085206</v>
      </c>
      <c r="L22" s="7">
        <f>'Baseline Core Assumptions'!$E$13*(1+$Y$6)^$A21</f>
        <v>46160118.177056231</v>
      </c>
      <c r="M22" s="7">
        <f>L22/((1+$Y$3)^$A$21)</f>
        <v>12763657.328721169</v>
      </c>
      <c r="N22" s="7">
        <f>'Baseline Core Assumptions'!$E$13*(1+$Y$6)^$A21</f>
        <v>46160118.177056231</v>
      </c>
      <c r="O22" s="7">
        <f>N22/((1+$Y$3)^$A$20)</f>
        <v>13657113.341731653</v>
      </c>
      <c r="P22" s="7">
        <f>'Baseline Core Assumptions'!$E$13*(1+$Y$6)^$A21</f>
        <v>46160118.177056231</v>
      </c>
      <c r="Q22" s="7">
        <f>P22/((1+$Y$3)^$A$19)</f>
        <v>14613111.275652869</v>
      </c>
      <c r="R22" s="7">
        <f>'Baseline Core Assumptions'!$E$13*(1+$Y$6)^$A21</f>
        <v>46160118.177056231</v>
      </c>
      <c r="S22" s="7">
        <f>R22/((1+$Y$3)^$A$18)</f>
        <v>15636029.064948568</v>
      </c>
      <c r="T22" s="7">
        <f>'Baseline Core Assumptions'!$E$13*(1+$Y$6)^$A21</f>
        <v>46160118.177056231</v>
      </c>
      <c r="U22" s="7">
        <f>T22/((1+$Y$3)^$A$17)</f>
        <v>16730551.099494966</v>
      </c>
      <c r="V22" s="7">
        <f>C22+E22+G22+I22+K22+M22+O22+Q22+S22+U22</f>
        <v>133043720.65597525</v>
      </c>
      <c r="W22" s="7">
        <f>B22+D22+F22+H22+J22+L22+N22+P22+R22+T22</f>
        <v>461601181.77056241</v>
      </c>
    </row>
    <row r="23" spans="1:30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30" x14ac:dyDescent="0.2">
      <c r="A24" s="7"/>
      <c r="B24" s="7"/>
      <c r="C24" s="7"/>
      <c r="D24" s="7"/>
      <c r="E24" s="7"/>
      <c r="I24" s="7"/>
      <c r="J24" s="7"/>
      <c r="L24" s="7"/>
      <c r="M24" s="7"/>
      <c r="N24" s="7"/>
      <c r="O24" s="7"/>
      <c r="P24" s="7"/>
      <c r="Q24" s="7"/>
      <c r="R24" s="7"/>
      <c r="S24" s="7"/>
      <c r="T24" s="7"/>
      <c r="U24" s="41" t="s">
        <v>32</v>
      </c>
      <c r="V24" s="7">
        <f>SUM(V3:V12)</f>
        <v>879396946.45282459</v>
      </c>
      <c r="W24" s="7">
        <f>SUM(W3:W12)</f>
        <v>1361988166.7286334</v>
      </c>
      <c r="AC24" s="1"/>
      <c r="AD24" s="1"/>
    </row>
    <row r="25" spans="1:30" x14ac:dyDescent="0.2">
      <c r="A25" s="7"/>
      <c r="B25" s="8"/>
      <c r="D25" s="7"/>
      <c r="E25" s="7"/>
      <c r="U25" s="42" t="s">
        <v>31</v>
      </c>
      <c r="V25" s="7">
        <f>SUM(V3:V17)</f>
        <v>1681170801.6865838</v>
      </c>
      <c r="W25" s="7">
        <f>SUM(W3:W17)</f>
        <v>3133476323.304739</v>
      </c>
      <c r="AC25" s="1"/>
      <c r="AD25" s="1"/>
    </row>
    <row r="26" spans="1:30" x14ac:dyDescent="0.2">
      <c r="A26" s="7"/>
      <c r="B26" s="8"/>
      <c r="D26" s="7"/>
      <c r="E26" s="7"/>
      <c r="U26" s="42" t="s">
        <v>30</v>
      </c>
      <c r="V26" s="7">
        <f>SUM(V5:V24)</f>
        <v>3207050560.2986679</v>
      </c>
      <c r="W26" s="7">
        <f>SUM(W3:W22)</f>
        <v>5310894520.5700378</v>
      </c>
      <c r="AC26" s="1"/>
      <c r="AD26" s="1"/>
    </row>
  </sheetData>
  <mergeCells count="3">
    <mergeCell ref="AE1:AG1"/>
    <mergeCell ref="AH1:AJ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Scores</vt:lpstr>
      <vt:lpstr>Scenario Core Assumptions</vt:lpstr>
      <vt:lpstr>Scenario Model (5-yr lag)</vt:lpstr>
      <vt:lpstr>Scenario Model (3-yr lag)</vt:lpstr>
      <vt:lpstr>Baseline Core Assumptions</vt:lpstr>
      <vt:lpstr>Baseline Model (5-yr lag)</vt:lpstr>
      <vt:lpstr>Baseline Model (3-yr lag)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Broughel</dc:creator>
  <cp:lastModifiedBy>Weifeng Zhong</cp:lastModifiedBy>
  <dcterms:created xsi:type="dcterms:W3CDTF">2024-09-11T17:52:01Z</dcterms:created>
  <dcterms:modified xsi:type="dcterms:W3CDTF">2025-03-28T13:40:47Z</dcterms:modified>
</cp:coreProperties>
</file>